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infrawarePen.xml" ContentType="application/infraware-pendraw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drawings/drawing3.xml" ContentType="application/vnd.openxmlformats-officedocument.drawing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?>
<Relationships xmlns="http://schemas.openxmlformats.org/package/2006/relationships"><Relationship Id="rId3" Type="http://schemas.openxmlformats.org/officeDocument/2006/relationships/extended-properties" Target="docProps/app.xml"></Relationship><Relationship Id="rId2" Type="http://schemas.openxmlformats.org/package/2006/relationships/metadata/core-properties" Target="docProps/core.xml"></Relationship><Relationship Id="rId1" Type="http://schemas.openxmlformats.org/officeDocument/2006/relationships/officeDocument" Target="xl/workbook.xml"></Relationship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30" windowWidth="25755" windowHeight="11595" activeTab="0"/>
  </bookViews>
  <sheets>
    <sheet name="INDEX" sheetId="1" r:id="rId1"/>
    <sheet name="STUDENT LIST" sheetId="2" r:id="rId2"/>
    <sheet name="CO-PO-PSO MAPPING" sheetId="3" r:id="rId3"/>
    <sheet name="JUSTIFICATION" sheetId="4" r:id="rId4"/>
    <sheet name="CT-1" sheetId="5" r:id="rId5"/>
    <sheet name="CT-2" sheetId="6" r:id="rId6"/>
    <sheet name="Assign" sheetId="7" r:id="rId7"/>
    <sheet name="MSBTE RESULT" sheetId="8" r:id="rId8"/>
    <sheet name="CO ATTAINMENT" sheetId="9" r:id="rId9"/>
    <sheet name="PO ATTAINMENT" sheetId="10" r:id="rId10"/>
    <sheet name="SUMMARY" sheetId="11" r:id="rId11"/>
  </sheets>
  <definedNames>
    <definedName name="_xlnm._FilterDatabase" localSheetId="6" hidden="1">Assign!$A$5:$A$71</definedName>
    <definedName name="_xlnm._FilterDatabase" localSheetId="4" hidden="1">'CT-1'!$A$5:$A$71</definedName>
    <definedName name="_xlnm._FilterDatabase" localSheetId="5" hidden="1">'CT-2'!$A$5:$A$71</definedName>
  </definedNames>
  <calcPr calcId="125725"/>
</workbook>
</file>

<file path=xl/sharedStrings.xml><?xml version="1.0" encoding="utf-8"?>
<sst xmlns="http://schemas.openxmlformats.org/spreadsheetml/2006/main" count="588" uniqueCount="588">
  <si>
    <t>MGM`s POLYTECHNIC</t>
  </si>
  <si>
    <t>CIDCO N-6 AURANGABAD</t>
  </si>
  <si>
    <t>DEPARTMENT :- COMPUTER ENGINEERING</t>
  </si>
  <si>
    <t xml:space="preserve">ACADEMIC YEAR </t>
  </si>
  <si>
    <t>2018-19</t>
  </si>
  <si>
    <t>WEIGHTAGE FOR *EA</t>
  </si>
  <si>
    <t>TH</t>
  </si>
  <si>
    <t>*POE</t>
  </si>
  <si>
    <t>TW</t>
  </si>
  <si>
    <t>GIVEN BY MSBTE</t>
  </si>
  <si>
    <t>SEMESTER</t>
  </si>
  <si>
    <t>-</t>
  </si>
  <si>
    <t>FACULTY</t>
  </si>
  <si>
    <t>MR. PATHAN A B</t>
  </si>
  <si>
    <t>SUBJECT &amp; CODE</t>
  </si>
  <si>
    <t>COMPUTER SECURITY (17514)</t>
  </si>
  <si>
    <t>EA</t>
  </si>
  <si>
    <t>External Assesment</t>
  </si>
  <si>
    <t>CO ATTAINMENT (100%)</t>
  </si>
  <si>
    <t>DECIDED BY PROGRAM</t>
  </si>
  <si>
    <t>ABBREVIATION</t>
  </si>
  <si>
    <t xml:space="preserve">CSE </t>
  </si>
  <si>
    <t>POE</t>
  </si>
  <si>
    <t>Pracitcal or Oral Examination</t>
  </si>
  <si>
    <t>Internal Assessment (IA)</t>
  </si>
  <si>
    <t>COURSE/SEMESTER</t>
  </si>
  <si>
    <t>CO5G-1 &amp; 2</t>
  </si>
  <si>
    <t>TW</t>
  </si>
  <si>
    <t>Term Work</t>
  </si>
  <si>
    <t>External Assessment (EA)</t>
  </si>
  <si>
    <t>CO CODE</t>
  </si>
  <si>
    <t>CO503</t>
  </si>
  <si>
    <t>TH</t>
  </si>
  <si>
    <t>Theory</t>
  </si>
  <si>
    <t>SR. NO.</t>
  </si>
  <si>
    <t>CONTENTS</t>
  </si>
  <si>
    <t>Average Marks Selected by Program</t>
  </si>
  <si>
    <t>Students List</t>
  </si>
  <si>
    <t>CO-PO-PSO Mapping</t>
  </si>
  <si>
    <t>Situations</t>
  </si>
  <si>
    <t>Level</t>
  </si>
  <si>
    <t>DECIDED BY COURSE CO ORDINATOR</t>
  </si>
  <si>
    <t>Justification for linking of CO-PO-PSO</t>
  </si>
  <si>
    <t>50% students scoring &gt; 50% Marks</t>
  </si>
  <si>
    <t>Class Test 1 (IA)</t>
  </si>
  <si>
    <t>60% students scoring &gt; 50% Marks</t>
  </si>
  <si>
    <t>Class Test 2 (IA)</t>
  </si>
  <si>
    <t>70% students scoring &gt; 50% Marks</t>
  </si>
  <si>
    <t>*Other (MCQ`s/Weekly Test/Assignments/Paper Solving) (IA)</t>
  </si>
  <si>
    <t>MSBTE Result (EA)</t>
  </si>
  <si>
    <t>CO`s</t>
  </si>
  <si>
    <t>Target</t>
  </si>
  <si>
    <t>Level</t>
  </si>
  <si>
    <t>CO Attainment</t>
  </si>
  <si>
    <t>CO503.1</t>
  </si>
  <si>
    <t>PO Attainment</t>
  </si>
  <si>
    <t>CO503.2</t>
  </si>
  <si>
    <t>Summary In chart</t>
  </si>
  <si>
    <t>CO503.3</t>
  </si>
  <si>
    <t>CO503.4</t>
  </si>
  <si>
    <t>CO503.5</t>
  </si>
  <si>
    <t>CO503.6</t>
  </si>
  <si>
    <t>1. STUDENT LIST</t>
  </si>
  <si>
    <t>Class:- CO5G-1 &amp; 2</t>
  </si>
  <si>
    <t>Roll no</t>
  </si>
  <si>
    <t>Enroll No.</t>
  </si>
  <si>
    <t>Name of Students</t>
  </si>
  <si>
    <t xml:space="preserve"> SURADKAR JAYASHREE BHAGAJI</t>
  </si>
  <si>
    <t>CO5G-1</t>
  </si>
  <si>
    <t xml:space="preserve"> DEHADRAY SHIVANI RAJENDRA</t>
  </si>
  <si>
    <t xml:space="preserve"> WANKHEDE POOJA DIPAK</t>
  </si>
  <si>
    <t xml:space="preserve"> SUHAS SANJAY DEHADE</t>
  </si>
  <si>
    <t xml:space="preserve"> SHAHANE KOMAL KARBHARI</t>
  </si>
  <si>
    <t xml:space="preserve"> SABLE SHRADDHA VIJAY</t>
  </si>
  <si>
    <t xml:space="preserve"> PADME AARTI NAMDEO</t>
  </si>
  <si>
    <t xml:space="preserve"> BANKAR SWAPNIL RAJU</t>
  </si>
  <si>
    <t xml:space="preserve"> GAIKWAD ASHWINI YASHWANT</t>
  </si>
  <si>
    <t xml:space="preserve"> SHARDUL NEHA ROHIDAS</t>
  </si>
  <si>
    <t>HAREL GEETANJALI BHAGWAN</t>
  </si>
  <si>
    <t xml:space="preserve">JOSHI SHUBHANGI LAXMIKANT </t>
  </si>
  <si>
    <t xml:space="preserve"> NIKAM VARSHA PRAKASH</t>
  </si>
  <si>
    <t xml:space="preserve"> DANDEKAR RUTUJA VASANT</t>
  </si>
  <si>
    <t xml:space="preserve"> SHUKLA SAMRUDHI GOPALKRISHNA</t>
  </si>
  <si>
    <t xml:space="preserve"> MOGRE RUCHITA RAMESHWAR</t>
  </si>
  <si>
    <t xml:space="preserve"> KHAN MOHAMMED SOHAIL </t>
  </si>
  <si>
    <t>JOSHI PRATHMESH NANDKUMAR</t>
  </si>
  <si>
    <t>PATIL DHANASHREE KRISHNA</t>
  </si>
  <si>
    <t xml:space="preserve"> SONAWANE MANISHA RAOSAHEB</t>
  </si>
  <si>
    <t xml:space="preserve"> KACHWAH GAYATRI AJMATSINH</t>
  </si>
  <si>
    <t xml:space="preserve"> GIGANI AFZAL AKBAR</t>
  </si>
  <si>
    <t xml:space="preserve"> KAMBLE AMOL SUNIL</t>
  </si>
  <si>
    <t xml:space="preserve"> KALLOLE SAKSHI SHRINIVAS</t>
  </si>
  <si>
    <t xml:space="preserve"> DESHPANDE REVATI PRASHANT</t>
  </si>
  <si>
    <t xml:space="preserve"> PANMAND TEJAL SAMPAT</t>
  </si>
  <si>
    <t xml:space="preserve"> PANDHEKAR SHRIKANT RAJESH</t>
  </si>
  <si>
    <t xml:space="preserve"> TANGADE PRIYA PRASHANT</t>
  </si>
  <si>
    <t xml:space="preserve"> POPHALE ABHISHEK LAXMIKANT</t>
  </si>
  <si>
    <t xml:space="preserve"> GADGILE KISHORI KAILAS</t>
  </si>
  <si>
    <t xml:space="preserve"> KUTE AMRUTA SANJAY</t>
  </si>
  <si>
    <t xml:space="preserve"> ROHOKALE PALLAVI SURESH</t>
  </si>
  <si>
    <t xml:space="preserve"> GANGAWANE PRATIKSHA RAJENDRA</t>
  </si>
  <si>
    <t xml:space="preserve"> SABIR MUSTANSIR ABDEALI</t>
  </si>
  <si>
    <t xml:space="preserve"> SANKAYE MANSI SATISH</t>
  </si>
  <si>
    <t xml:space="preserve"> BULDAK MUKESHKUMAR KESHARRAM</t>
  </si>
  <si>
    <t xml:space="preserve"> PANDE SAKSHI SHAILESH</t>
  </si>
  <si>
    <t xml:space="preserve"> SHERE SHALAKA SHASHIR</t>
  </si>
  <si>
    <t xml:space="preserve"> PATHARE RUTUJA PRAVIN</t>
  </si>
  <si>
    <t xml:space="preserve"> KHADKE SHUBHANGI LAXMAN</t>
  </si>
  <si>
    <t xml:space="preserve"> GIRGAONKAR DIKSHA LAXMIKANT</t>
  </si>
  <si>
    <t xml:space="preserve"> SARODE ABHISHEK SANJEEV</t>
  </si>
  <si>
    <t xml:space="preserve"> KULKARNI PRATIK RAHUL</t>
  </si>
  <si>
    <t xml:space="preserve"> CHAVAN SNEHA BABASAHEB</t>
  </si>
  <si>
    <t xml:space="preserve"> BHIVSANE PALLAVI PRADIP</t>
  </si>
  <si>
    <t xml:space="preserve"> JOSHI KALYANI PANDURANG</t>
  </si>
  <si>
    <t xml:space="preserve"> PATIL KUNDAN RAJENDRA</t>
  </si>
  <si>
    <t xml:space="preserve"> MAHALANKAR SAURADH SANJAY</t>
  </si>
  <si>
    <t xml:space="preserve"> BAHIWAL NEHA VIJAY</t>
  </si>
  <si>
    <t xml:space="preserve"> MENDHE RAVI PARASHRAM</t>
  </si>
  <si>
    <t xml:space="preserve"> MENDHE RAJ PARASHRAM</t>
  </si>
  <si>
    <t xml:space="preserve"> WAGH JAGRUTI SUNIL</t>
  </si>
  <si>
    <t xml:space="preserve"> GODSE POOJA PANDHARINATH</t>
  </si>
  <si>
    <t xml:space="preserve"> LAHANE NIKITA UTTAM</t>
  </si>
  <si>
    <t xml:space="preserve"> DOBHAL SHUBHAM RAMCHANDRA</t>
  </si>
  <si>
    <t xml:space="preserve"> SHAIKH SABIR SHAIKH TAHER</t>
  </si>
  <si>
    <t xml:space="preserve"> TRISHITA PANJA</t>
  </si>
  <si>
    <t xml:space="preserve"> KHODASKAR SHREYASH PRASHANT</t>
  </si>
  <si>
    <t xml:space="preserve"> SAWANDKAR SUDARSHAN BALAJI</t>
  </si>
  <si>
    <t xml:space="preserve"> PATHAK JAYESH PRAMOD</t>
  </si>
  <si>
    <t xml:space="preserve"> SHAIKH IRFAN SHAFEEK</t>
  </si>
  <si>
    <t xml:space="preserve"> GADKARI PRATHAMESH NARENDRA</t>
  </si>
  <si>
    <t xml:space="preserve"> SHAIKH SARA MOHAMMED SAFIULLAH</t>
  </si>
  <si>
    <t xml:space="preserve"> KAYANDE KRISHNA CHANDRAKANT</t>
  </si>
  <si>
    <t>CO5G-2</t>
  </si>
  <si>
    <t xml:space="preserve"> BEDVE GAYATREE LALIT</t>
  </si>
  <si>
    <t xml:space="preserve"> TATHE RISHIKESH RAJENDRA</t>
  </si>
  <si>
    <t xml:space="preserve"> KACHWAH AMARESHSINH AJMATSINH</t>
  </si>
  <si>
    <t xml:space="preserve"> MODI PRATIKSHA GOKULPRASAD</t>
  </si>
  <si>
    <t xml:space="preserve"> SIDDAMSHETTY AKASH NAGRAJ</t>
  </si>
  <si>
    <t>2. CO-PO-PSO MAPPING</t>
  </si>
  <si>
    <t>CO CODES</t>
  </si>
  <si>
    <t>COURSE OUTCOME STATEMENTS</t>
  </si>
  <si>
    <t>PO1</t>
  </si>
  <si>
    <t>PO2</t>
  </si>
  <si>
    <t>PO3</t>
  </si>
  <si>
    <t>PO4</t>
  </si>
  <si>
    <t>PO5</t>
  </si>
  <si>
    <t>PO6</t>
  </si>
  <si>
    <t>PO7</t>
  </si>
  <si>
    <t>PSO1</t>
  </si>
  <si>
    <t>PSO2</t>
  </si>
  <si>
    <t>CO503.1</t>
  </si>
  <si>
    <r>
      <t xml:space="preserve">Explain the computer security and security attacks. </t>
    </r>
    <r>
      <rPr>
        <sz val="11"/>
        <color rgb="FF000000"/>
        <rFont val="Calibri"/>
      </rPr>
      <t>(2-Understand)</t>
    </r>
  </si>
  <si>
    <t>-</t>
  </si>
  <si>
    <t>-</t>
  </si>
  <si>
    <t>-</t>
  </si>
  <si>
    <t>-</t>
  </si>
  <si>
    <t>-</t>
  </si>
  <si>
    <t>-</t>
  </si>
  <si>
    <t>-</t>
  </si>
  <si>
    <t>-</t>
  </si>
  <si>
    <t>CO503.2</t>
  </si>
  <si>
    <r>
      <t>Describe the role of people in security &amp; use of access control methods.</t>
    </r>
    <r>
      <rPr>
        <sz val="11"/>
        <color rgb="FF000000"/>
        <rFont val="Calibri"/>
      </rPr>
      <t xml:space="preserve"> </t>
    </r>
    <r>
      <rPr>
        <sz val="11"/>
        <color rgb="FF000000"/>
        <rFont val="Calibri"/>
      </rPr>
      <t>(2- Understand, 3- Apply)</t>
    </r>
  </si>
  <si>
    <t>-</t>
  </si>
  <si>
    <t>-</t>
  </si>
  <si>
    <t>-</t>
  </si>
  <si>
    <t>-</t>
  </si>
  <si>
    <t>-</t>
  </si>
  <si>
    <t>-</t>
  </si>
  <si>
    <t>-</t>
  </si>
  <si>
    <t>CO503.3</t>
  </si>
  <si>
    <r>
      <t xml:space="preserve">Differentiate the different types of Cryptography Techniques </t>
    </r>
    <r>
      <rPr>
        <sz val="11"/>
        <color rgb="FF000000"/>
        <rFont val="Calibri"/>
      </rPr>
      <t>(4- Analyze)</t>
    </r>
  </si>
  <si>
    <t>-</t>
  </si>
  <si>
    <t>-</t>
  </si>
  <si>
    <t>-</t>
  </si>
  <si>
    <t>-</t>
  </si>
  <si>
    <t>CO503.4</t>
  </si>
  <si>
    <r>
      <t>Explain computer security technologies and Intrusion detection systems</t>
    </r>
    <r>
      <rPr>
        <sz val="11"/>
        <color rgb="FF000000"/>
        <rFont val="Calibri"/>
      </rPr>
      <t xml:space="preserve"> </t>
    </r>
    <r>
      <rPr>
        <sz val="11"/>
        <color rgb="FF000000"/>
        <rFont val="Calibri"/>
      </rPr>
      <t>(2- Understand)</t>
    </r>
  </si>
  <si>
    <t>-</t>
  </si>
  <si>
    <t>-</t>
  </si>
  <si>
    <t>-</t>
  </si>
  <si>
    <t>-</t>
  </si>
  <si>
    <t>-</t>
  </si>
  <si>
    <t>-</t>
  </si>
  <si>
    <t>-</t>
  </si>
  <si>
    <t>-</t>
  </si>
  <si>
    <t>CO503.5</t>
  </si>
  <si>
    <r>
      <t xml:space="preserve">Discuss the different types of cyber crimes and cyber laws </t>
    </r>
    <r>
      <rPr>
        <sz val="11"/>
        <color rgb="FF000000"/>
        <rFont val="Calibri"/>
      </rPr>
      <t>(2- Understand)</t>
    </r>
  </si>
  <si>
    <t>-</t>
  </si>
  <si>
    <t>-</t>
  </si>
  <si>
    <t>-</t>
  </si>
  <si>
    <t>-</t>
  </si>
  <si>
    <t>-</t>
  </si>
  <si>
    <t>CO503.6</t>
  </si>
  <si>
    <r>
      <t xml:space="preserve">Explain Application Hardening, Patches and Web Security </t>
    </r>
    <r>
      <rPr>
        <sz val="11"/>
        <color rgb="FF000000"/>
        <rFont val="Calibri"/>
      </rPr>
      <t>(2- Understand)</t>
    </r>
  </si>
  <si>
    <t>-</t>
  </si>
  <si>
    <t>-</t>
  </si>
  <si>
    <t>-</t>
  </si>
  <si>
    <t>-</t>
  </si>
  <si>
    <t>-</t>
  </si>
  <si>
    <t>TOTAL</t>
  </si>
  <si>
    <t>CORRELATION LEVELS</t>
  </si>
  <si>
    <t>Enter correlation levels 1, 2 or 3 as defined below:</t>
  </si>
  <si>
    <t>Slight (Low)</t>
  </si>
  <si>
    <t>Moderate (Medium)</t>
  </si>
  <si>
    <t>Substantial (High)</t>
  </si>
  <si>
    <t>If there is no correlation, put “-”</t>
  </si>
  <si>
    <t>3. JUSTIFICATION FOR LINKING OF CO-PO-PSO</t>
  </si>
  <si>
    <t>CO CODES</t>
  </si>
  <si>
    <t>COURSE OUTCOME STATEMENTS</t>
  </si>
  <si>
    <t>PO &amp; PSO No.</t>
  </si>
  <si>
    <t>LEVELS (1,2,3)</t>
  </si>
  <si>
    <t>Justification for CO PO Linking in Level (1,2,3)</t>
  </si>
  <si>
    <t>CO503.1</t>
  </si>
  <si>
    <r>
      <t xml:space="preserve">Explain the computer security and security attacks. </t>
    </r>
    <r>
      <rPr>
        <sz val="11"/>
        <color rgb="FF000000"/>
        <rFont val="Calibri"/>
      </rPr>
      <t>(2-Understand)</t>
    </r>
  </si>
  <si>
    <t>PO1</t>
  </si>
  <si>
    <t>CO503.2</t>
  </si>
  <si>
    <r>
      <t>Describe the role of people in security &amp; use of access control methods.</t>
    </r>
    <r>
      <rPr>
        <sz val="11"/>
        <color rgb="FF000000"/>
        <rFont val="Calibri"/>
      </rPr>
      <t xml:space="preserve"> </t>
    </r>
    <r>
      <rPr>
        <sz val="11"/>
        <color rgb="FF000000"/>
        <rFont val="Calibri"/>
      </rPr>
      <t>(2- Understand, 3- Apply)</t>
    </r>
  </si>
  <si>
    <t>PO1</t>
  </si>
  <si>
    <t>PO5</t>
  </si>
  <si>
    <t>CO503.3</t>
  </si>
  <si>
    <r>
      <t xml:space="preserve">Differentiate the different types of Cryptography Techniques </t>
    </r>
    <r>
      <rPr>
        <sz val="11"/>
        <color rgb="FF000000"/>
        <rFont val="Calibri"/>
      </rPr>
      <t>(4- Analyze)</t>
    </r>
  </si>
  <si>
    <t>PO1</t>
  </si>
  <si>
    <t>PO2</t>
  </si>
  <si>
    <t>PO3</t>
  </si>
  <si>
    <t>PO4</t>
  </si>
  <si>
    <t>PSO1</t>
  </si>
  <si>
    <t>CO503.4</t>
  </si>
  <si>
    <r>
      <t>Explain computer security technologies and Intrusion detection systems</t>
    </r>
    <r>
      <rPr>
        <sz val="11"/>
        <color rgb="FF000000"/>
        <rFont val="Calibri"/>
      </rPr>
      <t xml:space="preserve"> </t>
    </r>
    <r>
      <rPr>
        <sz val="11"/>
        <color rgb="FF000000"/>
        <rFont val="Calibri"/>
      </rPr>
      <t>(2- Understand)</t>
    </r>
  </si>
  <si>
    <t>PO1</t>
  </si>
  <si>
    <t>CO503.5</t>
  </si>
  <si>
    <r>
      <t xml:space="preserve">Discuss the different types of cyber crimes and cyber laws </t>
    </r>
    <r>
      <rPr>
        <sz val="11"/>
        <color rgb="FF000000"/>
        <rFont val="Calibri"/>
      </rPr>
      <t>(2- Understand)</t>
    </r>
  </si>
  <si>
    <t>PO1</t>
  </si>
  <si>
    <t>PO4</t>
  </si>
  <si>
    <t>PO5</t>
  </si>
  <si>
    <t>PO7</t>
  </si>
  <si>
    <t>CO503.6</t>
  </si>
  <si>
    <r>
      <t xml:space="preserve">Explain Application Hardening, Patches and Web Security </t>
    </r>
    <r>
      <rPr>
        <sz val="11"/>
        <color rgb="FF000000"/>
        <rFont val="Calibri"/>
      </rPr>
      <t>(2- Understand)</t>
    </r>
  </si>
  <si>
    <t>PO1</t>
  </si>
  <si>
    <t>PO3</t>
  </si>
  <si>
    <t>PO4</t>
  </si>
  <si>
    <t>PO7</t>
  </si>
  <si>
    <t>MEASURING CO ATTAINMENT THROUGH INTERNAL ASSESMENT</t>
  </si>
  <si>
    <t>Department of Computer Engineering</t>
  </si>
  <si>
    <t>MSBTE CLASS TEST 1</t>
  </si>
  <si>
    <t>Roll no</t>
  </si>
  <si>
    <t>Q1 any three_9 marks</t>
  </si>
  <si>
    <t>Q2 any two_8 marks</t>
  </si>
  <si>
    <t>Q3 any two_8 marks</t>
  </si>
  <si>
    <t>TOTAL MARKS</t>
  </si>
  <si>
    <t>Obtained Marks in CO503.1</t>
  </si>
  <si>
    <t>%  CO503.1</t>
  </si>
  <si>
    <t>Obtained Marks in CO503.2</t>
  </si>
  <si>
    <t>%  CO503.2</t>
  </si>
  <si>
    <t>CO503.1 CALCULATION</t>
  </si>
  <si>
    <t>CO503.2 CALCULATION</t>
  </si>
  <si>
    <t>CO503.1</t>
  </si>
  <si>
    <t>CO503.1</t>
  </si>
  <si>
    <t>CO503.2</t>
  </si>
  <si>
    <t>CO503.1</t>
  </si>
  <si>
    <t>CO503.2</t>
  </si>
  <si>
    <t>CO503.1</t>
  </si>
  <si>
    <t>CO503.2</t>
  </si>
  <si>
    <t>CO503.2</t>
  </si>
  <si>
    <t>CO503.2</t>
  </si>
  <si>
    <t>CO503.1</t>
  </si>
  <si>
    <t>a</t>
  </si>
  <si>
    <t>b</t>
  </si>
  <si>
    <t>c</t>
  </si>
  <si>
    <t>d</t>
  </si>
  <si>
    <t>a</t>
  </si>
  <si>
    <t>b</t>
  </si>
  <si>
    <t>c</t>
  </si>
  <si>
    <t>a</t>
  </si>
  <si>
    <t>b</t>
  </si>
  <si>
    <t>c</t>
  </si>
  <si>
    <t>AB</t>
  </si>
  <si>
    <t>AB</t>
  </si>
  <si>
    <t>AB</t>
  </si>
  <si>
    <t>AB</t>
  </si>
  <si>
    <t>AB</t>
  </si>
  <si>
    <t>AB</t>
  </si>
  <si>
    <t>AB</t>
  </si>
  <si>
    <t>AB</t>
  </si>
  <si>
    <t>AB</t>
  </si>
  <si>
    <t>AB</t>
  </si>
  <si>
    <t>AB</t>
  </si>
  <si>
    <t>AB</t>
  </si>
  <si>
    <t>AB</t>
  </si>
  <si>
    <t>AB</t>
  </si>
  <si>
    <t>AB</t>
  </si>
  <si>
    <t>AB</t>
  </si>
  <si>
    <t>AB</t>
  </si>
  <si>
    <t>AB</t>
  </si>
  <si>
    <t>AB</t>
  </si>
  <si>
    <t>AB</t>
  </si>
  <si>
    <t>AB</t>
  </si>
  <si>
    <t>AB</t>
  </si>
  <si>
    <t>No. of Students Present</t>
  </si>
  <si>
    <t>% of Students scoring &gt; 50% in CO503.1</t>
  </si>
  <si>
    <t>% of Students scoring &gt; 50% in CO503.2</t>
  </si>
  <si>
    <t>MEASURING CO ATTAINMENT THROUGH INTERNAL ASSESMENT</t>
  </si>
  <si>
    <t>Department of Computer Engineering</t>
  </si>
  <si>
    <t>MSBTE CLASS TEST 2</t>
  </si>
  <si>
    <t>Roll no</t>
  </si>
  <si>
    <t>Q1 any three_9 marks</t>
  </si>
  <si>
    <t>Q2 any two_8 marks</t>
  </si>
  <si>
    <t>Q3 any one_8 marks</t>
  </si>
  <si>
    <t xml:space="preserve"> TOTAL MARKS</t>
  </si>
  <si>
    <t>Obtained Marks in CO503.3</t>
  </si>
  <si>
    <t>%  CO503.3</t>
  </si>
  <si>
    <t>Obtained Marks in CO503.4</t>
  </si>
  <si>
    <t>%  CO503.4</t>
  </si>
  <si>
    <t>CO503.3 CALCULATION</t>
  </si>
  <si>
    <t>CO503.4 CALCULATION</t>
  </si>
  <si>
    <t>CO503.3</t>
  </si>
  <si>
    <t>CO503.3</t>
  </si>
  <si>
    <t>CO503.3</t>
  </si>
  <si>
    <t>CO503.3</t>
  </si>
  <si>
    <t>CO503.4</t>
  </si>
  <si>
    <t>CO503.4</t>
  </si>
  <si>
    <t>CO503.4</t>
  </si>
  <si>
    <t>CO503.4</t>
  </si>
  <si>
    <t>CO503.4</t>
  </si>
  <si>
    <t>a</t>
  </si>
  <si>
    <t>b</t>
  </si>
  <si>
    <t>c</t>
  </si>
  <si>
    <t>d</t>
  </si>
  <si>
    <t>a</t>
  </si>
  <si>
    <t>b</t>
  </si>
  <si>
    <t>c</t>
  </si>
  <si>
    <t>a</t>
  </si>
  <si>
    <t>b</t>
  </si>
  <si>
    <t>No. of Students Present</t>
  </si>
  <si>
    <t>% of Students scoring &gt; 50% in CO503.3</t>
  </si>
  <si>
    <t>% of Students scoring &gt; 50% in CO503.4</t>
  </si>
  <si>
    <t>MEASURING CO ATTAINMENT THROUGH INTERNAL ASSESMENT</t>
  </si>
  <si>
    <t>Department of Computer Engineering</t>
  </si>
  <si>
    <t>ASSIGNMENTS</t>
  </si>
  <si>
    <t>Roll no</t>
  </si>
  <si>
    <t>Solve any FOUR_20 marks</t>
  </si>
  <si>
    <t>%  CO503.5</t>
  </si>
  <si>
    <t>%  CO503.6</t>
  </si>
  <si>
    <t>CO503.5 CALCULATION</t>
  </si>
  <si>
    <t>CO503.6 CALCULATION</t>
  </si>
  <si>
    <t>CO503.5</t>
  </si>
  <si>
    <t>CO503.6</t>
  </si>
  <si>
    <t>a</t>
  </si>
  <si>
    <t>b</t>
  </si>
  <si>
    <t>No. of Students Present</t>
  </si>
  <si>
    <t>% of Students scoring &gt; 50% in CO503.5</t>
  </si>
  <si>
    <t>% of Students scoring &gt; 50% in CO503.6</t>
  </si>
  <si>
    <t>MEASURING CO ATTAINMENT THROUGH EXTERNAL ASSESMENT (EA)</t>
  </si>
  <si>
    <t>(MSBTE FINAL EXAMINATION)</t>
  </si>
  <si>
    <t>CO WISE WEIGTAGE DECIDED BY COURSE CO ORDINATOR</t>
  </si>
  <si>
    <t>Assesment Pattern Given By MSBTE</t>
  </si>
  <si>
    <t>TH</t>
  </si>
  <si>
    <t>TW</t>
  </si>
  <si>
    <t xml:space="preserve">COURSE </t>
  </si>
  <si>
    <t>CO503.1</t>
  </si>
  <si>
    <t>CO503.2</t>
  </si>
  <si>
    <t>CO503.3</t>
  </si>
  <si>
    <t>CO503.4</t>
  </si>
  <si>
    <t>CO503.5</t>
  </si>
  <si>
    <t>CO503.6</t>
  </si>
  <si>
    <t xml:space="preserve">Theory &amp; Term Work Weightage </t>
  </si>
  <si>
    <t>TH</t>
  </si>
  <si>
    <t>TH</t>
  </si>
  <si>
    <t>TW</t>
  </si>
  <si>
    <t>OR</t>
  </si>
  <si>
    <t>PR</t>
  </si>
  <si>
    <t>TW</t>
  </si>
  <si>
    <t>NA</t>
  </si>
  <si>
    <t>NA</t>
  </si>
  <si>
    <t>-</t>
  </si>
  <si>
    <t>-</t>
  </si>
  <si>
    <t>METHOD TO CALCULATE MAX. MARKS OF EACH CO</t>
  </si>
  <si>
    <t>MAXIMUM MARKS OF EACH CO</t>
  </si>
  <si>
    <t>AVERAGE MARKS ALREADY DECIDED</t>
  </si>
  <si>
    <t>CO503.1</t>
  </si>
  <si>
    <t>[(0.80 TH)*(0.22)] + [(0.20 TW)*(0.11)]</t>
  </si>
  <si>
    <t>CO503.1</t>
  </si>
  <si>
    <r>
      <t>[(0.80*</t>
    </r>
    <r>
      <rPr>
        <sz val="12"/>
        <color rgb="FF000000"/>
        <rFont val="Calibri"/>
      </rPr>
      <t>100</t>
    </r>
    <r>
      <rPr>
        <sz val="12"/>
        <color rgb="FFFF0000"/>
        <rFont val="Calibri"/>
      </rPr>
      <t>)*(0.22)] + [(0.20*</t>
    </r>
    <r>
      <rPr>
        <sz val="12"/>
        <color rgb="FF000000"/>
        <rFont val="Calibri"/>
      </rPr>
      <t>25</t>
    </r>
    <r>
      <rPr>
        <sz val="12"/>
        <color rgb="FFFF0000"/>
        <rFont val="Calibri"/>
      </rPr>
      <t>)*(0.11)]</t>
    </r>
  </si>
  <si>
    <t>CO503.2</t>
  </si>
  <si>
    <t>[(0.80 TH)*(0.20)] + [(0.20 TW)*(0.11)]</t>
  </si>
  <si>
    <t>CO503.2</t>
  </si>
  <si>
    <r>
      <t>[(0.80*</t>
    </r>
    <r>
      <rPr>
        <sz val="12"/>
        <color rgb="FF000000"/>
        <rFont val="Calibri"/>
      </rPr>
      <t>100</t>
    </r>
    <r>
      <rPr>
        <sz val="12"/>
        <color rgb="FF1F497D"/>
        <rFont val="Calibri"/>
      </rPr>
      <t>)*(0.20)] + [(0.20*</t>
    </r>
    <r>
      <rPr>
        <sz val="12"/>
        <color rgb="FF000000"/>
        <rFont val="Calibri"/>
      </rPr>
      <t>25</t>
    </r>
    <r>
      <rPr>
        <sz val="12"/>
        <color rgb="FF1F497D"/>
        <rFont val="Calibri"/>
      </rPr>
      <t>)*(0.11)]</t>
    </r>
  </si>
  <si>
    <t>CO503.3</t>
  </si>
  <si>
    <t>[(0.80 TH)*(0.16)] + [(0.20 TW)*(0.45)]</t>
  </si>
  <si>
    <t>CO503.3</t>
  </si>
  <si>
    <r>
      <t>[(0.80*</t>
    </r>
    <r>
      <rPr>
        <sz val="12"/>
        <color rgb="FF000000"/>
        <rFont val="Calibri"/>
      </rPr>
      <t>100</t>
    </r>
    <r>
      <rPr>
        <sz val="12"/>
        <color rgb="FFFF0000"/>
        <rFont val="Calibri"/>
      </rPr>
      <t>)*(0.16)] + [(0.20*</t>
    </r>
    <r>
      <rPr>
        <sz val="12"/>
        <color rgb="FF000000"/>
        <rFont val="Calibri"/>
      </rPr>
      <t>25</t>
    </r>
    <r>
      <rPr>
        <sz val="12"/>
        <color rgb="FFFF0000"/>
        <rFont val="Calibri"/>
      </rPr>
      <t>)*(0.45)]</t>
    </r>
  </si>
  <si>
    <t>CO503.4</t>
  </si>
  <si>
    <t>[(0.80 TH)*(0.24)] + [(0.20 TW)*(0.33)]</t>
  </si>
  <si>
    <t>CO503.4</t>
  </si>
  <si>
    <r>
      <t>[(0.80*</t>
    </r>
    <r>
      <rPr>
        <sz val="12"/>
        <color rgb="FF000000"/>
        <rFont val="Calibri"/>
      </rPr>
      <t>100</t>
    </r>
    <r>
      <rPr>
        <sz val="12"/>
        <color rgb="FF1F497D"/>
        <rFont val="Calibri"/>
      </rPr>
      <t>)*(0.24)] + [(0.20*</t>
    </r>
    <r>
      <rPr>
        <sz val="12"/>
        <color rgb="FF000000"/>
        <rFont val="Calibri"/>
      </rPr>
      <t>25</t>
    </r>
    <r>
      <rPr>
        <sz val="12"/>
        <color rgb="FF1F497D"/>
        <rFont val="Calibri"/>
      </rPr>
      <t>)*(0.33)]</t>
    </r>
  </si>
  <si>
    <t>CO503.5</t>
  </si>
  <si>
    <t>[(0.80 TH)*(0.10)] + [(0.20 TW)*(0.00)]</t>
  </si>
  <si>
    <t>CO503.5</t>
  </si>
  <si>
    <r>
      <t>[(0.80*</t>
    </r>
    <r>
      <rPr>
        <sz val="12"/>
        <color rgb="FF000000"/>
        <rFont val="Calibri"/>
      </rPr>
      <t>100</t>
    </r>
    <r>
      <rPr>
        <sz val="12"/>
        <color rgb="FFFF0000"/>
        <rFont val="Calibri"/>
      </rPr>
      <t>)*(0.10)] + [(0.20*</t>
    </r>
    <r>
      <rPr>
        <sz val="12"/>
        <color rgb="FF000000"/>
        <rFont val="Calibri"/>
      </rPr>
      <t>25)</t>
    </r>
    <r>
      <rPr>
        <sz val="12"/>
        <color rgb="FFFF0000"/>
        <rFont val="Calibri"/>
      </rPr>
      <t>*(0.00)]</t>
    </r>
  </si>
  <si>
    <t>CO503.6</t>
  </si>
  <si>
    <t>[(0.80 TH)*(0.08)] + [(0.20 TW)*(0.00)]</t>
  </si>
  <si>
    <t>CO503.6</t>
  </si>
  <si>
    <r>
      <t>[(0.80*</t>
    </r>
    <r>
      <rPr>
        <sz val="12"/>
        <color rgb="FF000000"/>
        <rFont val="Calibri"/>
      </rPr>
      <t>100</t>
    </r>
    <r>
      <rPr>
        <sz val="12"/>
        <color rgb="FF1F497D"/>
        <rFont val="Calibri"/>
      </rPr>
      <t>)*(0.08)] + [(0.20*</t>
    </r>
    <r>
      <rPr>
        <sz val="12"/>
        <color rgb="FF000000"/>
        <rFont val="Calibri"/>
      </rPr>
      <t>25</t>
    </r>
    <r>
      <rPr>
        <sz val="12"/>
        <color rgb="FF1F497D"/>
        <rFont val="Calibri"/>
      </rPr>
      <t>)*(0.00)]</t>
    </r>
  </si>
  <si>
    <t>MSBTE MARKS</t>
  </si>
  <si>
    <t>Roll No.</t>
  </si>
  <si>
    <t>TH</t>
  </si>
  <si>
    <t>TW</t>
  </si>
  <si>
    <t>CO503.1</t>
  </si>
  <si>
    <t>Y(1)/N(0)</t>
  </si>
  <si>
    <t>CO503.2</t>
  </si>
  <si>
    <t>Y(1)/N(0)</t>
  </si>
  <si>
    <t>CO503.3</t>
  </si>
  <si>
    <t>Y(1)/N(0)</t>
  </si>
  <si>
    <t>CO503.4</t>
  </si>
  <si>
    <t>Y(1)/N(0)</t>
  </si>
  <si>
    <t>CO503.5</t>
  </si>
  <si>
    <t>Y(1)/N(0)</t>
  </si>
  <si>
    <t>CO503.6</t>
  </si>
  <si>
    <t>Y(1)/N(0)</t>
  </si>
  <si>
    <t>AVERAGE</t>
  </si>
  <si>
    <t>CO ATTAINMENT (TOTAL STUDENTS 68)</t>
  </si>
  <si>
    <t>CO503.1</t>
  </si>
  <si>
    <t>CO503.2</t>
  </si>
  <si>
    <t>CO503.3</t>
  </si>
  <si>
    <t>CO503.4</t>
  </si>
  <si>
    <t>CO503.5</t>
  </si>
  <si>
    <t>CO503.6</t>
  </si>
  <si>
    <t>Total No. of Students meeting requirement (1)</t>
  </si>
  <si>
    <t>Total No. of Students not meeting requirement (0)</t>
  </si>
  <si>
    <t>% of students Achieved</t>
  </si>
  <si>
    <t>CO ATTAINMENT THROUGH IA +EA</t>
  </si>
  <si>
    <t>Course Outcomes</t>
  </si>
  <si>
    <t>IA</t>
  </si>
  <si>
    <t>EA</t>
  </si>
  <si>
    <t>IA-30%</t>
  </si>
  <si>
    <t>EA-70%</t>
  </si>
  <si>
    <t>IA + EA (100%)</t>
  </si>
  <si>
    <t>Target</t>
  </si>
  <si>
    <t>Level</t>
  </si>
  <si>
    <t>Target Achieved</t>
  </si>
  <si>
    <t>Achieved Level</t>
  </si>
  <si>
    <t>Gap in %</t>
  </si>
  <si>
    <t>Action Proposed To Bridge The GAP</t>
  </si>
  <si>
    <t>CO503.1</t>
  </si>
  <si>
    <t>YES</t>
  </si>
  <si>
    <t>CO503.2</t>
  </si>
  <si>
    <t>YES</t>
  </si>
  <si>
    <t>CO503.3</t>
  </si>
  <si>
    <t>YES</t>
  </si>
  <si>
    <t>CO503.4</t>
  </si>
  <si>
    <t>YES</t>
  </si>
  <si>
    <t>CO503.5</t>
  </si>
  <si>
    <t>YES</t>
  </si>
  <si>
    <t>CO503.6</t>
  </si>
  <si>
    <t>YES</t>
  </si>
  <si>
    <t>PO DIRECT ATTAINMENT</t>
  </si>
  <si>
    <t>ACHIEVED CO THROUGH IA + EA</t>
  </si>
  <si>
    <t>CO CODES</t>
  </si>
  <si>
    <t>PO1</t>
  </si>
  <si>
    <t>PO2</t>
  </si>
  <si>
    <t>PO3</t>
  </si>
  <si>
    <t>PO4</t>
  </si>
  <si>
    <t>PO5</t>
  </si>
  <si>
    <t>PO6</t>
  </si>
  <si>
    <t>PO7</t>
  </si>
  <si>
    <t>PSO1</t>
  </si>
  <si>
    <t>PSO2</t>
  </si>
  <si>
    <t>CO503.1</t>
  </si>
  <si>
    <t>CO503.2</t>
  </si>
  <si>
    <t>CO503.3</t>
  </si>
  <si>
    <t>CO503.4</t>
  </si>
  <si>
    <t>CO503.5</t>
  </si>
  <si>
    <t>CO503.6</t>
  </si>
  <si>
    <t>CO503.1</t>
  </si>
  <si>
    <t>-</t>
  </si>
  <si>
    <t>-</t>
  </si>
  <si>
    <t>-</t>
  </si>
  <si>
    <t>-</t>
  </si>
  <si>
    <t>-</t>
  </si>
  <si>
    <t>-</t>
  </si>
  <si>
    <t>-</t>
  </si>
  <si>
    <t>-</t>
  </si>
  <si>
    <t>CO503.2</t>
  </si>
  <si>
    <t>-</t>
  </si>
  <si>
    <t>-</t>
  </si>
  <si>
    <t>-</t>
  </si>
  <si>
    <t>-</t>
  </si>
  <si>
    <t>-</t>
  </si>
  <si>
    <t>-</t>
  </si>
  <si>
    <t>-</t>
  </si>
  <si>
    <t>CO503.3</t>
  </si>
  <si>
    <t>-</t>
  </si>
  <si>
    <t>-</t>
  </si>
  <si>
    <t>-</t>
  </si>
  <si>
    <t>-</t>
  </si>
  <si>
    <t>CO503.4</t>
  </si>
  <si>
    <t>-</t>
  </si>
  <si>
    <t>-</t>
  </si>
  <si>
    <t>-</t>
  </si>
  <si>
    <t>-</t>
  </si>
  <si>
    <t>-</t>
  </si>
  <si>
    <t>-</t>
  </si>
  <si>
    <t>-</t>
  </si>
  <si>
    <t>-</t>
  </si>
  <si>
    <t>CO503.5</t>
  </si>
  <si>
    <t>-</t>
  </si>
  <si>
    <t>-</t>
  </si>
  <si>
    <t>-</t>
  </si>
  <si>
    <t>-</t>
  </si>
  <si>
    <t>-</t>
  </si>
  <si>
    <t>CO503.6</t>
  </si>
  <si>
    <t>-</t>
  </si>
  <si>
    <t>-</t>
  </si>
  <si>
    <t>-</t>
  </si>
  <si>
    <t>-</t>
  </si>
  <si>
    <t>-</t>
  </si>
  <si>
    <t>CO CODES</t>
  </si>
  <si>
    <t>PO1</t>
  </si>
  <si>
    <t>PO2</t>
  </si>
  <si>
    <t>PO3</t>
  </si>
  <si>
    <t>PO4</t>
  </si>
  <si>
    <t>PO5</t>
  </si>
  <si>
    <t>PO6</t>
  </si>
  <si>
    <t>PO7</t>
  </si>
  <si>
    <t>PSO1</t>
  </si>
  <si>
    <t>PSO2</t>
  </si>
  <si>
    <t>CO503.1</t>
  </si>
  <si>
    <t>-</t>
  </si>
  <si>
    <t>-</t>
  </si>
  <si>
    <t>-</t>
  </si>
  <si>
    <t>-</t>
  </si>
  <si>
    <t>-</t>
  </si>
  <si>
    <t>-</t>
  </si>
  <si>
    <t>-</t>
  </si>
  <si>
    <t>-</t>
  </si>
  <si>
    <t>CO503.2</t>
  </si>
  <si>
    <t>-</t>
  </si>
  <si>
    <t>-</t>
  </si>
  <si>
    <t>-</t>
  </si>
  <si>
    <t>-</t>
  </si>
  <si>
    <t>-</t>
  </si>
  <si>
    <t>-</t>
  </si>
  <si>
    <t>-</t>
  </si>
  <si>
    <t>CO503.3</t>
  </si>
  <si>
    <t>-</t>
  </si>
  <si>
    <t>-</t>
  </si>
  <si>
    <t>-</t>
  </si>
  <si>
    <t>-</t>
  </si>
  <si>
    <t>CO503.4</t>
  </si>
  <si>
    <t>-</t>
  </si>
  <si>
    <t>-</t>
  </si>
  <si>
    <t>-</t>
  </si>
  <si>
    <t>-</t>
  </si>
  <si>
    <t>-</t>
  </si>
  <si>
    <t>-</t>
  </si>
  <si>
    <t>-</t>
  </si>
  <si>
    <t>-</t>
  </si>
  <si>
    <t>CO503.5</t>
  </si>
  <si>
    <t>-</t>
  </si>
  <si>
    <t>-</t>
  </si>
  <si>
    <t>-</t>
  </si>
  <si>
    <t>-</t>
  </si>
  <si>
    <t>-</t>
  </si>
  <si>
    <t>CO503.6</t>
  </si>
  <si>
    <t>-</t>
  </si>
  <si>
    <t>-</t>
  </si>
  <si>
    <t>-</t>
  </si>
  <si>
    <t>-</t>
  </si>
  <si>
    <t>-</t>
  </si>
  <si>
    <t>CO</t>
  </si>
  <si>
    <t>Target</t>
  </si>
  <si>
    <t>Achieved Target</t>
  </si>
  <si>
    <t>CO503.1</t>
  </si>
  <si>
    <t>CO503.2</t>
  </si>
  <si>
    <t>CO503.3</t>
  </si>
  <si>
    <t>CO503.4</t>
  </si>
  <si>
    <t>CO503.5</t>
  </si>
  <si>
    <t>CO503.6</t>
  </si>
  <si>
    <t>PO</t>
  </si>
  <si>
    <t>Achieved in %</t>
  </si>
  <si>
    <t>PO1</t>
  </si>
  <si>
    <t>PO2</t>
  </si>
  <si>
    <t>PO3</t>
  </si>
  <si>
    <t>PO4</t>
  </si>
  <si>
    <t>PO5</t>
  </si>
  <si>
    <t>PO6</t>
  </si>
  <si>
    <t>PO7</t>
  </si>
  <si>
    <t>PSO1</t>
  </si>
  <si>
    <t>PSO2</t>
  </si>
</sst>
</file>

<file path=xl/styles.xml><?xml version="1.0" encoding="utf-8"?>
<styleSheet xmlns="http://schemas.openxmlformats.org/spreadsheetml/2006/main">
  <numFmts count="1">
    <numFmt numFmtId="164" formatCode="0.000000000000000%"/>
  </numFmts>
  <fonts count="30">
    <font>
      <sz val="11"/>
      <name val="Arial"/>
      <color rgb="FF000000"/>
    </font>
    <font>
      <b/>
      <sz val="11"/>
      <name val="Arial"/>
      <color rgb="FF000000"/>
    </font>
    <font>
      <i/>
      <sz val="11"/>
      <name val="Arial"/>
      <color rgb="FF000000"/>
    </font>
    <font>
      <b/>
      <i/>
      <sz val="11"/>
      <name val="Arial"/>
      <color rgb="FF000000"/>
    </font>
    <font>
      <b/>
      <sz val="11"/>
      <name val="Arial"/>
      <color rgb="FF000000"/>
    </font>
    <font>
      <sz val="11"/>
      <name val="Calibri"/>
      <color rgb="FF000000"/>
    </font>
    <font>
      <b/>
      <sz val="12"/>
      <name val="Calibri"/>
      <color rgb="FF000000"/>
    </font>
    <font>
      <sz val="12"/>
      <name val="Cambria"/>
      <color rgb="FF000000"/>
    </font>
    <font>
      <b/>
      <sz val="14"/>
      <name val="Calibri"/>
      <color rgb="FF000000"/>
    </font>
    <font>
      <b/>
      <sz val="11"/>
      <name val="Calibri"/>
      <color rgb="FF000000"/>
    </font>
    <font>
      <sz val="12"/>
      <name val="Calibri"/>
      <color rgb="FF000000"/>
    </font>
    <font>
      <b/>
      <u/>
      <sz val="14"/>
      <name val="Calibri"/>
      <color rgb="FF000000"/>
    </font>
    <font>
      <b/>
      <u/>
      <sz val="12"/>
      <name val="Calibri"/>
      <color rgb="FF000000"/>
    </font>
    <font>
      <b/>
      <sz val="12"/>
      <name val="Cambria"/>
      <color rgb="FF000000"/>
    </font>
    <font>
      <sz val="12"/>
      <name val="Cambria"/>
      <color rgb="FF000000"/>
    </font>
    <font>
      <b/>
      <i/>
      <sz val="11"/>
      <name val="Calibri"/>
      <color rgb="FF000000"/>
    </font>
    <font>
      <i/>
      <sz val="11"/>
      <name val="Calibri"/>
      <color rgb="FF000000"/>
    </font>
    <font>
      <sz val="12"/>
      <name val="Calibri"/>
      <color rgb="FFFF0000"/>
    </font>
    <font>
      <sz val="12"/>
      <name val="Calibri"/>
      <color rgb="FF1F497D"/>
    </font>
    <font>
      <sz val="12"/>
      <name val="Calibri"/>
      <color rgb="FF000000"/>
    </font>
    <font>
      <b/>
      <sz val="16"/>
      <name val="Calibri"/>
      <color rgb="FF000000"/>
    </font>
    <font>
      <b/>
      <sz val="18"/>
      <name val="Arial"/>
      <color rgb="FF000000"/>
    </font>
    <font>
      <b/>
      <sz val="18"/>
      <name val="Arial"/>
      <color rgb="FF000000"/>
    </font>
    <font>
      <b/>
      <sz val="18"/>
      <name val="Arial"/>
      <color rgb="FF000000"/>
    </font>
    <font>
      <b/>
      <sz val="18"/>
      <name val="Arial"/>
      <color rgb="FF000000"/>
    </font>
    <font>
      <b/>
      <sz val="10"/>
      <name val="Arial"/>
      <color rgb="FF000000"/>
    </font>
    <font>
      <b/>
      <sz val="18"/>
      <name val="Arial"/>
      <color rgb="FF000000"/>
    </font>
    <font>
      <b/>
      <sz val="18"/>
      <name val="Arial"/>
      <color rgb="FF000000"/>
    </font>
    <font>
      <b/>
      <sz val="18"/>
      <name val="Arial"/>
      <color rgb="FF000000"/>
    </font>
    <font>
      <b/>
      <sz val="10"/>
      <name val="Arial"/>
      <color rgb="FF000000"/>
    </font>
  </fonts>
  <fills count="34"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gray125">
        <b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92D050"/>
      </patternFill>
    </fill>
    <fill>
      <patternFill patternType="solid">
        <fgColor rgb="FFFFFF00"/>
      </patternFill>
    </fill>
    <fill>
      <patternFill patternType="solid">
        <fgColor rgb="FF00B0F0"/>
      </patternFill>
    </fill>
    <fill>
      <patternFill patternType="solid">
        <fgColor rgb="FFD2DAE4"/>
      </patternFill>
    </fill>
    <fill>
      <patternFill patternType="solid">
        <fgColor rgb="FFE5B8B7"/>
      </patternFill>
    </fill>
    <fill>
      <patternFill patternType="solid">
        <fgColor rgb="FFFF0000"/>
      </patternFill>
    </fill>
    <fill>
      <patternFill patternType="solid">
        <fgColor rgb="FF4F81BD"/>
      </patternFill>
    </fill>
    <fill>
      <patternFill patternType="solid">
        <fgColor rgb="FFFFC000"/>
      </patternFill>
    </fill>
    <fill>
      <patternFill patternType="solid">
        <fgColor rgb="FFB2B1A8"/>
      </patternFill>
    </fill>
    <fill>
      <patternFill patternType="solid">
        <fgColor rgb="FFB8CCE4"/>
      </patternFill>
    </fill>
  </fills>
  <borders count="36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>
      <alignment vertical="center"/>
    </xf>
  </cellStyleXfs>
  <cellXfs count="215">
    <xf numFmtId="0" fontId="0" fillId="0" borderId="0" xfId="0">
      <alignment vertical="center"/>
      <protection/>
    </xf>
    <xf numFmtId="0" fontId="1" fillId="1" borderId="1" xfId="0" applyNumberFormat="1" applyFill="1" applyBorder="1" applyAlignment="1">
      <alignment vertical="center"/>
      <protection/>
    </xf>
    <xf numFmtId="0" fontId="1" fillId="2" borderId="2" xfId="0" applyNumberFormat="1" applyFill="1" applyBorder="1" applyAlignment="1">
      <alignment vertical="center"/>
      <protection/>
    </xf>
    <xf numFmtId="0" fontId="2" fillId="3" borderId="3" xfId="0" applyNumberFormat="1" applyFill="1" applyBorder="1" applyAlignment="1">
      <alignment vertical="center"/>
      <protection/>
    </xf>
    <xf numFmtId="0" fontId="2" fillId="4" borderId="4" xfId="0" applyNumberFormat="1" applyFill="1" applyBorder="1" applyAlignment="1">
      <alignment vertical="center"/>
      <protection/>
    </xf>
    <xf numFmtId="0" fontId="0" fillId="5" borderId="5" xfId="0" applyNumberFormat="1" applyFill="1" applyBorder="1" applyAlignment="1">
      <alignment vertical="center"/>
      <protection/>
    </xf>
    <xf numFmtId="0" fontId="0" fillId="6" borderId="6" xfId="0" applyNumberFormat="1" applyFill="1" applyBorder="1" applyAlignment="1">
      <alignment vertical="center"/>
      <protection/>
    </xf>
    <xf numFmtId="0" fontId="0" fillId="7" borderId="7" xfId="0" applyNumberFormat="1" applyFill="1" applyBorder="1" applyAlignment="1">
      <alignment vertical="center"/>
      <protection/>
    </xf>
    <xf numFmtId="0" fontId="0" fillId="8" borderId="8" xfId="0" applyNumberFormat="1" applyFill="1" applyBorder="1" applyAlignment="1">
      <alignment vertical="center"/>
      <protection/>
    </xf>
    <xf numFmtId="0" fontId="0" fillId="9" borderId="9" xfId="0" applyNumberFormat="1" applyFill="1" applyBorder="1" applyAlignment="1">
      <alignment vertical="center"/>
      <protection/>
    </xf>
    <xf numFmtId="0" fontId="0" fillId="10" borderId="10" xfId="0" applyNumberFormat="1" applyFill="1" applyBorder="1" applyAlignment="1">
      <alignment vertical="center"/>
      <protection/>
    </xf>
    <xf numFmtId="0" fontId="0" fillId="11" borderId="11" xfId="0" applyNumberFormat="1" applyFill="1" applyBorder="1" applyAlignment="1">
      <alignment vertical="center"/>
      <protection/>
    </xf>
    <xf numFmtId="0" fontId="0" fillId="12" borderId="12" xfId="0" applyNumberFormat="1" applyFill="1" applyBorder="1" applyAlignment="1">
      <alignment vertical="center"/>
      <protection/>
    </xf>
    <xf numFmtId="0" fontId="0" fillId="13" borderId="13" xfId="0" applyNumberFormat="1" applyFill="1" applyBorder="1" applyAlignment="1">
      <alignment vertical="center"/>
      <protection/>
    </xf>
    <xf numFmtId="0" fontId="0" fillId="14" borderId="14" xfId="0" applyNumberFormat="1" applyFill="1" applyBorder="1" applyAlignment="1">
      <alignment vertical="center"/>
      <protection/>
    </xf>
    <xf numFmtId="0" fontId="0" fillId="15" borderId="15" xfId="0">
      <alignment vertical="center"/>
      <protection/>
    </xf>
    <xf numFmtId="43" fontId="0" fillId="16" borderId="16" xfId="0" applyFill="1" applyBorder="1" applyAlignment="1">
      <alignment vertical="center"/>
      <protection/>
    </xf>
    <xf numFmtId="41" fontId="0" fillId="17" borderId="17" xfId="0" applyFill="1" applyBorder="1" applyAlignment="1">
      <alignment vertical="center"/>
      <protection/>
    </xf>
    <xf numFmtId="44" fontId="0" fillId="18" borderId="18" xfId="0" applyFill="1" applyBorder="1" applyAlignment="1">
      <alignment vertical="center"/>
      <protection/>
    </xf>
    <xf numFmtId="42" fontId="0" fillId="19" borderId="19" xfId="0" applyFill="1" applyBorder="1" applyAlignment="1">
      <alignment vertical="center"/>
      <protection/>
    </xf>
    <xf numFmtId="9" fontId="0" fillId="20" borderId="20" xfId="0" applyFill="1" applyBorder="1" applyAlignment="1">
      <alignment vertical="center"/>
      <protection/>
    </xf>
    <xf numFmtId="0" fontId="4" fillId="0" borderId="0" xfId="0" applyFill="1">
      <alignment horizontal="center" vertical="center"/>
      <protection/>
    </xf>
    <xf numFmtId="0" fontId="5" fillId="0" borderId="0" xfId="0">
      <alignment vertical="bottom"/>
      <protection/>
    </xf>
    <xf numFmtId="0" fontId="7" fillId="0" borderId="0" xfId="0">
      <alignment vertical="bottom"/>
      <protection/>
    </xf>
    <xf numFmtId="0" fontId="8" fillId="0" borderId="0" xfId="0" applyBorder="1" applyAlignment="1">
      <alignment horizontal="center" vertical="bottom"/>
      <protection/>
    </xf>
    <xf numFmtId="0" fontId="8" fillId="0" borderId="0" xfId="0" applyBorder="1" applyAlignment="1">
      <alignment horizontal="left" vertical="bottom"/>
      <protection/>
    </xf>
    <xf numFmtId="0" fontId="10" fillId="0" borderId="22" xfId="0" applyBorder="1" applyAlignment="1">
      <alignment horizontal="center" vertical="center"/>
      <protection/>
    </xf>
    <xf numFmtId="0" fontId="9" fillId="0" borderId="21" xfId="0" applyBorder="1" applyAlignment="1">
      <alignment horizontal="center" vertical="center"/>
      <protection/>
    </xf>
    <xf numFmtId="0" fontId="5" fillId="0" borderId="21" xfId="0" applyBorder="1" applyAlignment="1">
      <alignment horizontal="center" vertical="bottom"/>
      <protection/>
    </xf>
    <xf numFmtId="0" fontId="5" fillId="0" borderId="21" xfId="0" applyBorder="1">
      <alignment vertical="bottom"/>
      <protection/>
    </xf>
    <xf numFmtId="0" fontId="5" fillId="0" borderId="21" xfId="0" applyBorder="1" applyAlignment="1">
      <alignment horizontal="center" vertical="center"/>
      <protection/>
    </xf>
    <xf numFmtId="0" fontId="13" fillId="0" borderId="21" xfId="0" applyBorder="1" applyAlignment="1">
      <alignment horizontal="center" vertical="center"/>
      <protection/>
    </xf>
    <xf numFmtId="0" fontId="7" fillId="0" borderId="21" xfId="0" applyBorder="1" applyAlignment="1">
      <alignment horizontal="center" vertical="center"/>
      <protection/>
    </xf>
    <xf numFmtId="0" fontId="14" fillId="22" borderId="21" xfId="0" applyFill="1" applyBorder="1" applyAlignment="1">
      <alignment horizontal="center" vertical="center"/>
      <protection/>
    </xf>
    <xf numFmtId="0" fontId="14" fillId="22" borderId="21" xfId="0" applyFill="1" applyBorder="1" applyAlignment="1">
      <alignment horizontal="left" vertical="center"/>
      <protection/>
    </xf>
    <xf numFmtId="0" fontId="7" fillId="22" borderId="21" xfId="0" applyFill="1" applyBorder="1" applyAlignment="1">
      <alignment horizontal="center" vertical="center"/>
      <protection/>
    </xf>
    <xf numFmtId="0" fontId="7" fillId="22" borderId="21" xfId="0" applyFill="1" applyBorder="1" applyAlignment="1">
      <alignment horizontal="left" vertical="center"/>
      <protection/>
    </xf>
    <xf numFmtId="0" fontId="7" fillId="0" borderId="21" xfId="0" applyFill="1" applyBorder="1" applyAlignment="1">
      <alignment horizontal="center" vertical="center"/>
      <protection/>
    </xf>
    <xf numFmtId="0" fontId="7" fillId="0" borderId="21" xfId="0" applyFill="1" applyBorder="1" applyAlignment="1">
      <alignment horizontal="left" vertical="center"/>
      <protection/>
    </xf>
    <xf numFmtId="0" fontId="7" fillId="0" borderId="21" xfId="0" applyBorder="1" applyAlignment="1">
      <alignment horizontal="left" vertical="center"/>
      <protection/>
    </xf>
    <xf numFmtId="0" fontId="7" fillId="23" borderId="21" xfId="0" applyFill="1" applyBorder="1" applyAlignment="1">
      <alignment horizontal="center" vertical="center"/>
      <protection/>
    </xf>
    <xf numFmtId="0" fontId="7" fillId="23" borderId="21" xfId="0" applyFill="1" applyBorder="1" applyAlignment="1">
      <alignment horizontal="left" vertical="center"/>
      <protection/>
    </xf>
    <xf numFmtId="0" fontId="9" fillId="0" borderId="0" xfId="0">
      <alignment vertical="bottom"/>
      <protection/>
    </xf>
    <xf numFmtId="0" fontId="9" fillId="24" borderId="21" xfId="0" applyFill="1" applyBorder="1" applyAlignment="1">
      <alignment horizontal="center" vertical="center"/>
      <protection/>
    </xf>
    <xf numFmtId="0" fontId="9" fillId="25" borderId="21" xfId="0" applyFill="1" applyBorder="1" applyAlignment="1">
      <alignment horizontal="center" vertical="center"/>
      <protection/>
    </xf>
    <xf numFmtId="0" fontId="9" fillId="26" borderId="21" xfId="0" applyFill="1" applyBorder="1" applyAlignment="1">
      <alignment horizontal="center" vertical="bottom"/>
      <protection/>
    </xf>
    <xf numFmtId="0" fontId="9" fillId="27" borderId="21" xfId="0" applyFill="1" applyBorder="1" applyAlignment="1">
      <alignment horizontal="center" vertical="center"/>
      <protection/>
    </xf>
    <xf numFmtId="0" fontId="9" fillId="28" borderId="21" xfId="0" applyFill="1" applyBorder="1" applyAlignment="1">
      <alignment horizontal="center" vertical="center"/>
      <protection/>
    </xf>
    <xf numFmtId="1" fontId="9" fillId="28" borderId="21" xfId="0" applyNumberFormat="1" applyFill="1" applyBorder="1" applyAlignment="1">
      <alignment horizontal="center" vertical="center"/>
      <protection/>
    </xf>
    <xf numFmtId="0" fontId="9" fillId="25" borderId="21" xfId="0" applyFill="1" applyBorder="1" applyAlignment="1">
      <alignment horizontal="center" vertical="center" wrapText="1"/>
      <protection/>
    </xf>
    <xf numFmtId="0" fontId="9" fillId="22" borderId="21" xfId="0" applyFill="1" applyBorder="1" applyAlignment="1">
      <alignment horizontal="center" vertical="bottom"/>
      <protection/>
    </xf>
    <xf numFmtId="0" fontId="9" fillId="22" borderId="21" xfId="0" applyFill="1" applyBorder="1" applyAlignment="1">
      <alignment horizontal="center" vertical="center"/>
      <protection/>
    </xf>
    <xf numFmtId="0" fontId="9" fillId="26" borderId="21" xfId="0" applyFill="1" applyBorder="1" applyAlignment="1">
      <alignment horizontal="center" vertical="center"/>
      <protection/>
    </xf>
    <xf numFmtId="0" fontId="9" fillId="0" borderId="21" xfId="0" applyBorder="1" applyAlignment="1">
      <alignment horizontal="center" vertical="center" wrapText="1"/>
      <protection/>
    </xf>
    <xf numFmtId="0" fontId="6" fillId="0" borderId="21" xfId="0" applyBorder="1" applyAlignment="1">
      <alignment horizontal="center" vertical="center"/>
      <protection/>
    </xf>
    <xf numFmtId="0" fontId="5" fillId="0" borderId="0" xfId="0" applyAlignment="1">
      <alignment horizontal="center" vertical="bottom"/>
      <protection/>
    </xf>
    <xf numFmtId="0" fontId="9" fillId="0" borderId="0" xfId="0" applyBorder="1" applyAlignment="1">
      <alignment vertical="center"/>
      <protection/>
    </xf>
    <xf numFmtId="0" fontId="5" fillId="0" borderId="0" xfId="0" applyBorder="1" applyAlignment="1">
      <alignment horizontal="center" vertical="center"/>
      <protection/>
    </xf>
    <xf numFmtId="0" fontId="5" fillId="24" borderId="21" xfId="0" applyFill="1" applyBorder="1" applyAlignment="1">
      <alignment horizontal="center" vertical="center"/>
      <protection/>
    </xf>
    <xf numFmtId="0" fontId="5" fillId="29" borderId="21" xfId="0" applyFill="1" applyBorder="1" applyAlignment="1">
      <alignment horizontal="center" vertical="center"/>
      <protection/>
    </xf>
    <xf numFmtId="0" fontId="5" fillId="22" borderId="21" xfId="0" applyFill="1" applyBorder="1" applyAlignment="1">
      <alignment horizontal="center" vertical="center"/>
      <protection/>
    </xf>
    <xf numFmtId="0" fontId="16" fillId="0" borderId="21" xfId="0" applyBorder="1" applyAlignment="1">
      <alignment horizontal="center" vertical="center"/>
      <protection/>
    </xf>
    <xf numFmtId="0" fontId="5" fillId="24" borderId="21" xfId="0" applyFill="1" applyBorder="1" applyAlignment="1">
      <alignment horizontal="center" vertical="bottom"/>
      <protection/>
    </xf>
    <xf numFmtId="0" fontId="5" fillId="0" borderId="0" xfId="0" applyAlignment="1">
      <alignment horizontal="center" vertical="center"/>
      <protection/>
    </xf>
    <xf numFmtId="0" fontId="8" fillId="0" borderId="0" xfId="0" applyAlignment="1">
      <alignment vertical="bottom"/>
      <protection/>
    </xf>
    <xf numFmtId="0" fontId="5" fillId="29" borderId="22" xfId="0" applyFill="1" applyBorder="1" applyAlignment="1">
      <alignment horizontal="center" vertical="center"/>
      <protection/>
    </xf>
    <xf numFmtId="0" fontId="5" fillId="0" borderId="22" xfId="0" applyBorder="1" applyAlignment="1">
      <alignment horizontal="center" vertical="center"/>
      <protection/>
    </xf>
    <xf numFmtId="0" fontId="5" fillId="25" borderId="21" xfId="0" applyFill="1" applyBorder="1" applyAlignment="1">
      <alignment horizontal="center" vertical="center"/>
      <protection/>
    </xf>
    <xf numFmtId="0" fontId="5" fillId="0" borderId="21" xfId="0" applyBorder="1" applyAlignment="1">
      <alignment vertical="center"/>
      <protection/>
    </xf>
    <xf numFmtId="10" fontId="5" fillId="25" borderId="21" xfId="0" applyNumberFormat="1" applyFill="1" applyBorder="1" applyAlignment="1">
      <alignment horizontal="center" vertical="center"/>
      <protection/>
    </xf>
    <xf numFmtId="10" fontId="9" fillId="25" borderId="21" xfId="0" applyNumberFormat="1" applyFill="1" applyBorder="1" applyAlignment="1">
      <alignment horizontal="center" vertical="bottom"/>
      <protection/>
    </xf>
    <xf numFmtId="0" fontId="5" fillId="25" borderId="21" xfId="0" applyFill="1" applyBorder="1" applyAlignment="1">
      <alignment horizontal="center" vertical="bottom"/>
      <protection/>
    </xf>
    <xf numFmtId="10" fontId="5" fillId="25" borderId="21" xfId="0" applyNumberFormat="1" applyFill="1" applyBorder="1" applyAlignment="1">
      <alignment horizontal="center" vertical="bottom"/>
      <protection/>
    </xf>
    <xf numFmtId="0" fontId="5" fillId="25" borderId="22" xfId="0" applyFill="1" applyBorder="1" applyAlignment="1">
      <alignment horizontal="center" vertical="center"/>
      <protection/>
    </xf>
    <xf numFmtId="10" fontId="5" fillId="25" borderId="22" xfId="0" applyNumberFormat="1" applyFill="1" applyBorder="1" applyAlignment="1">
      <alignment horizontal="center" vertical="center"/>
      <protection/>
    </xf>
    <xf numFmtId="0" fontId="5" fillId="26" borderId="21" xfId="0" applyFill="1" applyBorder="1" applyAlignment="1">
      <alignment horizontal="center" vertical="bottom"/>
      <protection/>
    </xf>
    <xf numFmtId="0" fontId="5" fillId="22" borderId="21" xfId="0" applyFill="1" applyBorder="1" applyAlignment="1">
      <alignment horizontal="center" vertical="bottom"/>
      <protection/>
    </xf>
    <xf numFmtId="0" fontId="10" fillId="0" borderId="21" xfId="0" applyBorder="1" applyAlignment="1">
      <alignment horizontal="center" vertical="center"/>
      <protection/>
    </xf>
    <xf numFmtId="0" fontId="10" fillId="0" borderId="0" xfId="0">
      <alignment vertical="bottom"/>
      <protection/>
    </xf>
    <xf numFmtId="0" fontId="6" fillId="25" borderId="21" xfId="0" applyFill="1" applyBorder="1" applyAlignment="1">
      <alignment horizontal="center" vertical="bottom"/>
      <protection/>
    </xf>
    <xf numFmtId="0" fontId="6" fillId="0" borderId="21" xfId="0" applyBorder="1" applyAlignment="1">
      <alignment horizontal="center" vertical="bottom"/>
      <protection/>
    </xf>
    <xf numFmtId="0" fontId="6" fillId="25" borderId="21" xfId="0" applyFill="1" applyBorder="1">
      <alignment vertical="bottom"/>
      <protection/>
    </xf>
    <xf numFmtId="0" fontId="6" fillId="25" borderId="21" xfId="0" applyFill="1" applyBorder="1" applyAlignment="1">
      <alignment horizontal="center" vertical="center"/>
      <protection/>
    </xf>
    <xf numFmtId="9" fontId="17" fillId="0" borderId="21" xfId="0" applyNumberFormat="1" applyBorder="1" applyAlignment="1">
      <alignment horizontal="center" vertical="center"/>
      <protection/>
    </xf>
    <xf numFmtId="9" fontId="18" fillId="0" borderId="21" xfId="0" applyNumberFormat="1" applyBorder="1" applyAlignment="1">
      <alignment horizontal="center" vertical="center"/>
      <protection/>
    </xf>
    <xf numFmtId="0" fontId="17" fillId="0" borderId="21" xfId="0" applyBorder="1" applyAlignment="1">
      <alignment horizontal="center" vertical="center"/>
      <protection/>
    </xf>
    <xf numFmtId="0" fontId="18" fillId="0" borderId="21" xfId="0" applyBorder="1" applyAlignment="1">
      <alignment horizontal="center" vertical="center"/>
      <protection/>
    </xf>
    <xf numFmtId="9" fontId="10" fillId="0" borderId="21" xfId="0" applyNumberFormat="1" applyBorder="1" applyAlignment="1">
      <alignment horizontal="center" vertical="center"/>
      <protection/>
    </xf>
    <xf numFmtId="0" fontId="17" fillId="0" borderId="0" xfId="0" applyBorder="1" applyAlignment="1">
      <alignment horizontal="center" vertical="bottom"/>
      <protection/>
    </xf>
    <xf numFmtId="0" fontId="18" fillId="0" borderId="0" xfId="0" applyBorder="1" applyAlignment="1">
      <alignment horizontal="center" vertical="bottom"/>
      <protection/>
    </xf>
    <xf numFmtId="0" fontId="18" fillId="0" borderId="0" xfId="0" applyBorder="1" applyAlignment="1">
      <alignment vertical="bottom"/>
      <protection/>
    </xf>
    <xf numFmtId="0" fontId="18" fillId="0" borderId="21" xfId="0" applyBorder="1" applyAlignment="1">
      <alignment vertical="bottom"/>
      <protection/>
    </xf>
    <xf numFmtId="0" fontId="10" fillId="0" borderId="21" xfId="0" applyBorder="1" applyAlignment="1">
      <alignment horizontal="center" vertical="bottom" wrapText="1"/>
      <protection/>
    </xf>
    <xf numFmtId="1" fontId="19" fillId="0" borderId="21" xfId="0" applyNumberFormat="1" applyBorder="1" applyAlignment="1">
      <alignment horizontal="center" vertical="center"/>
      <protection/>
    </xf>
    <xf numFmtId="0" fontId="10" fillId="0" borderId="21" xfId="0" applyBorder="1" applyAlignment="1">
      <alignment horizontal="center" vertical="center" wrapText="1"/>
      <protection/>
    </xf>
    <xf numFmtId="2" fontId="10" fillId="0" borderId="21" xfId="0" applyNumberFormat="1" applyBorder="1" applyAlignment="1">
      <alignment horizontal="center" vertical="bottom"/>
      <protection/>
    </xf>
    <xf numFmtId="2" fontId="10" fillId="0" borderId="21" xfId="0" applyNumberFormat="1" applyBorder="1" applyAlignment="1">
      <alignment horizontal="center" vertical="center"/>
      <protection/>
    </xf>
    <xf numFmtId="2" fontId="6" fillId="30" borderId="21" xfId="0" applyNumberFormat="1" applyFill="1" applyBorder="1" applyAlignment="1">
      <alignment horizontal="center" vertical="bottom"/>
      <protection/>
    </xf>
    <xf numFmtId="2" fontId="6" fillId="30" borderId="21" xfId="0" applyNumberFormat="1" applyFill="1" applyBorder="1" applyAlignment="1">
      <alignment horizontal="center" vertical="center"/>
      <protection/>
    </xf>
    <xf numFmtId="0" fontId="6" fillId="30" borderId="21" xfId="0" applyFill="1" applyBorder="1" applyAlignment="1">
      <alignment horizontal="center" vertical="center"/>
      <protection/>
    </xf>
    <xf numFmtId="10" fontId="5" fillId="0" borderId="0" xfId="0" applyNumberFormat="1">
      <alignment vertical="bottom"/>
      <protection/>
    </xf>
    <xf numFmtId="0" fontId="9" fillId="25" borderId="22" xfId="0" applyFill="1" applyBorder="1" applyAlignment="1">
      <alignment vertical="center"/>
      <protection/>
    </xf>
    <xf numFmtId="0" fontId="5" fillId="22" borderId="0" xfId="0" applyFill="1" applyBorder="1">
      <alignment vertical="bottom"/>
      <protection/>
    </xf>
    <xf numFmtId="0" fontId="9" fillId="22" borderId="0" xfId="0" applyFill="1" applyBorder="1" applyAlignment="1">
      <alignment horizontal="center" vertical="center"/>
      <protection/>
    </xf>
    <xf numFmtId="0" fontId="5" fillId="22" borderId="0" xfId="0" applyFill="1" applyBorder="1" applyAlignment="1">
      <alignment vertical="center"/>
      <protection/>
    </xf>
    <xf numFmtId="0" fontId="5" fillId="22" borderId="0" xfId="0" applyFill="1" applyBorder="1" applyAlignment="1">
      <alignment horizontal="center" vertical="center"/>
      <protection/>
    </xf>
    <xf numFmtId="10" fontId="9" fillId="22" borderId="0" xfId="0" applyNumberFormat="1" applyFill="1" applyBorder="1" applyAlignment="1">
      <alignment horizontal="center" vertical="bottom"/>
      <protection/>
    </xf>
    <xf numFmtId="2" fontId="6" fillId="0" borderId="21" xfId="0" applyNumberFormat="1" applyBorder="1" applyAlignment="1">
      <alignment horizontal="center" vertical="bottom"/>
      <protection/>
    </xf>
    <xf numFmtId="0" fontId="6" fillId="0" borderId="0" xfId="0">
      <alignment vertical="bottom"/>
      <protection/>
    </xf>
    <xf numFmtId="9" fontId="6" fillId="29" borderId="21" xfId="0" applyNumberFormat="1" applyFill="1" applyBorder="1" applyAlignment="1">
      <alignment horizontal="center" vertical="bottom"/>
      <protection/>
    </xf>
    <xf numFmtId="0" fontId="9" fillId="31" borderId="21" xfId="0" applyFill="1" applyBorder="1" applyAlignment="1">
      <alignment horizontal="center" vertical="center"/>
      <protection/>
    </xf>
    <xf numFmtId="0" fontId="9" fillId="31" borderId="21" xfId="0" applyFill="1" applyBorder="1" applyAlignment="1">
      <alignment horizontal="center" vertical="center" wrapText="1"/>
      <protection/>
    </xf>
    <xf numFmtId="0" fontId="5" fillId="0" borderId="0" xfId="0" applyAlignment="1">
      <alignment vertical="center"/>
      <protection/>
    </xf>
    <xf numFmtId="1" fontId="5" fillId="30" borderId="21" xfId="0" applyNumberFormat="1" applyFill="1" applyBorder="1" applyAlignment="1">
      <alignment horizontal="center" vertical="center"/>
      <protection/>
    </xf>
    <xf numFmtId="0" fontId="9" fillId="30" borderId="21" xfId="0" applyFill="1" applyBorder="1" applyAlignment="1">
      <alignment horizontal="center" vertical="center"/>
      <protection/>
    </xf>
    <xf numFmtId="9" fontId="5" fillId="30" borderId="21" xfId="0" applyNumberFormat="1" applyFill="1" applyBorder="1" applyAlignment="1">
      <alignment horizontal="center" vertical="center"/>
      <protection/>
    </xf>
    <xf numFmtId="0" fontId="5" fillId="30" borderId="21" xfId="0" applyFill="1" applyBorder="1" applyAlignment="1">
      <alignment horizontal="center" vertical="center"/>
      <protection/>
    </xf>
    <xf numFmtId="9" fontId="9" fillId="0" borderId="21" xfId="0" applyNumberFormat="1" applyBorder="1" applyAlignment="1">
      <alignment horizontal="center" vertical="bottom"/>
      <protection/>
    </xf>
    <xf numFmtId="0" fontId="9" fillId="26" borderId="22" xfId="0" applyFill="1" applyBorder="1" applyAlignment="1">
      <alignment horizontal="center" vertical="bottom"/>
      <protection/>
    </xf>
    <xf numFmtId="9" fontId="9" fillId="33" borderId="21" xfId="0" applyNumberFormat="1" applyFill="1" applyBorder="1" applyAlignment="1">
      <alignment horizontal="center" vertical="center"/>
      <protection/>
    </xf>
    <xf numFmtId="0" fontId="9" fillId="25" borderId="21" xfId="0" applyFill="1" applyBorder="1" applyAlignment="1">
      <alignment vertical="center"/>
      <protection/>
    </xf>
    <xf numFmtId="0" fontId="9" fillId="0" borderId="27" xfId="0" applyFill="1" applyBorder="1" applyAlignment="1">
      <alignment horizontal="center" vertical="center"/>
      <protection/>
    </xf>
    <xf numFmtId="0" fontId="8" fillId="0" borderId="0" xfId="0" applyAlignment="1">
      <alignment horizontal="center" vertical="bottom"/>
      <protection/>
    </xf>
    <xf numFmtId="0" fontId="9" fillId="25" borderId="21" xfId="0" applyFill="1" applyBorder="1" applyAlignment="1">
      <alignment horizontal="center" vertical="bottom"/>
      <protection/>
    </xf>
    <xf numFmtId="0" fontId="9" fillId="25" borderId="21" xfId="0" applyFill="1" applyBorder="1" applyAlignment="1">
      <alignment horizontal="center" vertical="bottom" wrapText="1"/>
      <protection/>
    </xf>
    <xf numFmtId="0" fontId="14" fillId="22" borderId="21" xfId="0" applyFill="1" applyBorder="1" applyAlignment="1">
      <alignment horizontal="center" vertical="bottom"/>
      <protection/>
    </xf>
    <xf numFmtId="0" fontId="14" fillId="22" borderId="21" xfId="0" applyFill="1" applyBorder="1" applyAlignment="1">
      <alignment vertical="bottom"/>
      <protection/>
    </xf>
    <xf numFmtId="0" fontId="5" fillId="25" borderId="21" xfId="0" applyFill="1" applyBorder="1">
      <alignment vertical="bottom"/>
      <protection/>
    </xf>
    <xf numFmtId="0" fontId="5" fillId="0" borderId="0" xfId="0" applyBorder="1" applyAlignment="1">
      <alignment horizontal="center" vertical="bottom"/>
      <protection/>
    </xf>
    <xf numFmtId="0" fontId="5" fillId="26" borderId="21" xfId="0" applyFill="1" applyBorder="1" applyAlignment="1">
      <alignment horizontal="center" vertical="center"/>
      <protection/>
    </xf>
    <xf numFmtId="0" fontId="9" fillId="26" borderId="33" xfId="0" applyFill="1" applyBorder="1" applyAlignment="1">
      <alignment horizontal="center" vertical="bottom"/>
      <protection/>
    </xf>
    <xf numFmtId="0" fontId="7" fillId="22" borderId="0" xfId="0" applyFill="1" applyBorder="1" applyAlignment="1">
      <alignment horizontal="center" vertical="center"/>
      <protection/>
    </xf>
    <xf numFmtId="10" fontId="5" fillId="22" borderId="0" xfId="0" applyNumberFormat="1" applyFill="1" applyBorder="1" applyAlignment="1">
      <alignment horizontal="center" vertical="center"/>
      <protection/>
    </xf>
    <xf numFmtId="10" fontId="5" fillId="22" borderId="0" xfId="0" applyNumberFormat="1" applyFill="1" applyBorder="1" applyAlignment="1">
      <alignment horizontal="center" vertical="bottom"/>
      <protection/>
    </xf>
    <xf numFmtId="0" fontId="10" fillId="29" borderId="21" xfId="0" applyFill="1" applyBorder="1" applyAlignment="1">
      <alignment horizontal="center" vertical="center"/>
      <protection/>
    </xf>
    <xf numFmtId="1" fontId="19" fillId="29" borderId="21" xfId="0" applyNumberFormat="1" applyFill="1" applyBorder="1" applyAlignment="1">
      <alignment horizontal="center" vertical="center"/>
      <protection/>
    </xf>
    <xf numFmtId="2" fontId="10" fillId="29" borderId="21" xfId="0" applyNumberFormat="1" applyFill="1" applyBorder="1" applyAlignment="1">
      <alignment horizontal="center" vertical="bottom"/>
      <protection/>
    </xf>
    <xf numFmtId="2" fontId="10" fillId="29" borderId="21" xfId="0" applyNumberFormat="1" applyFill="1" applyBorder="1" applyAlignment="1">
      <alignment horizontal="center" vertical="center"/>
      <protection/>
    </xf>
    <xf numFmtId="10" fontId="5" fillId="22" borderId="21" xfId="0" applyNumberFormat="1" applyFill="1" applyBorder="1" applyAlignment="1">
      <alignment horizontal="center" vertical="center"/>
      <protection/>
    </xf>
    <xf numFmtId="10" fontId="5" fillId="24" borderId="21" xfId="0" applyNumberFormat="1" applyFill="1" applyBorder="1" applyAlignment="1">
      <alignment horizontal="center" vertical="center"/>
      <protection/>
    </xf>
    <xf numFmtId="10" fontId="5" fillId="0" borderId="21" xfId="0" applyNumberFormat="1" applyBorder="1" applyAlignment="1">
      <alignment horizontal="center" vertical="bottom"/>
      <protection/>
    </xf>
    <xf numFmtId="10" fontId="5" fillId="0" borderId="21" xfId="0" applyNumberFormat="1" applyBorder="1" applyAlignment="1">
      <alignment horizontal="center" vertical="center"/>
      <protection/>
    </xf>
    <xf numFmtId="10" fontId="9" fillId="30" borderId="21" xfId="0" applyNumberFormat="1" applyFill="1" applyBorder="1" applyAlignment="1">
      <alignment horizontal="center" vertical="bottom"/>
      <protection/>
    </xf>
    <xf numFmtId="0" fontId="5" fillId="0" borderId="21" xfId="0" applyNumberFormat="1" applyBorder="1" applyAlignment="1">
      <alignment horizontal="center" vertical="bottom"/>
      <protection/>
    </xf>
    <xf numFmtId="164" fontId="5" fillId="22" borderId="21" xfId="0" applyNumberFormat="1" applyFill="1" applyBorder="1" applyAlignment="1">
      <alignment horizontal="center" vertical="center"/>
      <protection/>
    </xf>
    <xf numFmtId="0" fontId="9" fillId="25" borderId="21" xfId="0" applyFill="1" applyBorder="1" applyAlignment="1">
      <alignment horizontal="left" vertical="center"/>
      <protection/>
    </xf>
    <xf numFmtId="0" fontId="9" fillId="0" borderId="21" xfId="0" applyBorder="1" applyAlignment="1">
      <alignment horizontal="left" vertical="center"/>
      <protection/>
    </xf>
    <xf numFmtId="0" fontId="9" fillId="0" borderId="21" xfId="0" applyBorder="1" applyAlignment="1">
      <alignment horizontal="center" vertical="bottom"/>
      <protection/>
    </xf>
    <xf numFmtId="0" fontId="9" fillId="32" borderId="21" xfId="0" applyFill="1" applyBorder="1" applyAlignment="1">
      <alignment horizontal="center" vertical="bottom"/>
      <protection/>
    </xf>
    <xf numFmtId="0" fontId="9" fillId="33" borderId="21" xfId="0" applyFill="1" applyBorder="1" applyAlignment="1">
      <alignment horizontal="center" vertical="center"/>
      <protection/>
    </xf>
    <xf numFmtId="0" fontId="5" fillId="0" borderId="22" xfId="0" applyBorder="1" applyAlignment="1">
      <alignment horizontal="left" vertical="center"/>
      <protection/>
    </xf>
    <xf numFmtId="0" fontId="5" fillId="0" borderId="26" xfId="0" applyBorder="1" applyAlignment="1">
      <alignment horizontal="left" vertical="center"/>
      <protection/>
    </xf>
    <xf numFmtId="0" fontId="5" fillId="0" borderId="24" xfId="0" applyBorder="1" applyAlignment="1">
      <alignment horizontal="left" vertical="center"/>
      <protection/>
    </xf>
    <xf numFmtId="0" fontId="5" fillId="0" borderId="21" xfId="0" applyBorder="1" applyAlignment="1">
      <alignment horizontal="left" vertical="center"/>
      <protection/>
    </xf>
    <xf numFmtId="0" fontId="9" fillId="0" borderId="22" xfId="0" applyBorder="1" applyAlignment="1">
      <alignment horizontal="center" vertical="center"/>
      <protection/>
    </xf>
    <xf numFmtId="0" fontId="9" fillId="0" borderId="26" xfId="0" applyBorder="1" applyAlignment="1">
      <alignment horizontal="center" vertical="center"/>
      <protection/>
    </xf>
    <xf numFmtId="0" fontId="9" fillId="0" borderId="24" xfId="0" applyBorder="1" applyAlignment="1">
      <alignment horizontal="center" vertical="center"/>
      <protection/>
    </xf>
    <xf numFmtId="0" fontId="6" fillId="0" borderId="0" xfId="0" applyAlignment="1">
      <alignment horizontal="center" vertical="bottom"/>
      <protection/>
    </xf>
    <xf numFmtId="0" fontId="12" fillId="0" borderId="0" xfId="0" applyAlignment="1">
      <alignment horizontal="center" vertical="bottom"/>
      <protection/>
    </xf>
    <xf numFmtId="0" fontId="9" fillId="0" borderId="22" xfId="0" applyBorder="1" applyAlignment="1">
      <alignment horizontal="left" vertical="center"/>
      <protection/>
    </xf>
    <xf numFmtId="0" fontId="9" fillId="0" borderId="24" xfId="0" applyBorder="1" applyAlignment="1">
      <alignment horizontal="left" vertical="center"/>
      <protection/>
    </xf>
    <xf numFmtId="0" fontId="11" fillId="0" borderId="0" xfId="0" applyAlignment="1">
      <alignment horizontal="center" vertical="bottom"/>
      <protection/>
    </xf>
    <xf numFmtId="0" fontId="5" fillId="0" borderId="22" xfId="0" applyBorder="1" applyAlignment="1">
      <alignment vertical="center"/>
      <protection/>
    </xf>
    <xf numFmtId="0" fontId="5" fillId="0" borderId="26" xfId="0" applyBorder="1" applyAlignment="1">
      <alignment vertical="center"/>
      <protection/>
    </xf>
    <xf numFmtId="0" fontId="5" fillId="0" borderId="24" xfId="0" applyBorder="1" applyAlignment="1">
      <alignment vertical="center"/>
      <protection/>
    </xf>
    <xf numFmtId="0" fontId="9" fillId="26" borderId="22" xfId="0" applyFill="1" applyBorder="1" applyAlignment="1">
      <alignment horizontal="center" vertical="center"/>
      <protection/>
    </xf>
    <xf numFmtId="0" fontId="9" fillId="26" borderId="26" xfId="0" applyFill="1" applyBorder="1" applyAlignment="1">
      <alignment horizontal="center" vertical="center"/>
      <protection/>
    </xf>
    <xf numFmtId="0" fontId="9" fillId="26" borderId="24" xfId="0" applyFill="1" applyBorder="1" applyAlignment="1">
      <alignment horizontal="center" vertical="center"/>
      <protection/>
    </xf>
    <xf numFmtId="0" fontId="5" fillId="0" borderId="28" xfId="0" applyBorder="1" applyAlignment="1">
      <alignment horizontal="left" vertical="center"/>
      <protection/>
    </xf>
    <xf numFmtId="0" fontId="5" fillId="0" borderId="25" xfId="0" applyBorder="1" applyAlignment="1">
      <alignment horizontal="left" vertical="center"/>
      <protection/>
    </xf>
    <xf numFmtId="0" fontId="5" fillId="0" borderId="29" xfId="0" applyBorder="1" applyAlignment="1">
      <alignment horizontal="left" vertical="center"/>
      <protection/>
    </xf>
    <xf numFmtId="0" fontId="5" fillId="0" borderId="27" xfId="0" applyBorder="1" applyAlignment="1">
      <alignment horizontal="left" vertical="center"/>
      <protection/>
    </xf>
    <xf numFmtId="0" fontId="5" fillId="0" borderId="0" xfId="0" applyBorder="1" applyAlignment="1">
      <alignment horizontal="left" vertical="center"/>
      <protection/>
    </xf>
    <xf numFmtId="0" fontId="5" fillId="0" borderId="34" xfId="0" applyBorder="1" applyAlignment="1">
      <alignment horizontal="left" vertical="center"/>
      <protection/>
    </xf>
    <xf numFmtId="0" fontId="5" fillId="0" borderId="30" xfId="0" applyBorder="1" applyAlignment="1">
      <alignment horizontal="left" vertical="center"/>
      <protection/>
    </xf>
    <xf numFmtId="0" fontId="5" fillId="0" borderId="23" xfId="0" applyBorder="1" applyAlignment="1">
      <alignment horizontal="left" vertical="center"/>
      <protection/>
    </xf>
    <xf numFmtId="0" fontId="5" fillId="0" borderId="31" xfId="0" applyBorder="1" applyAlignment="1">
      <alignment horizontal="left" vertical="center"/>
      <protection/>
    </xf>
    <xf numFmtId="0" fontId="9" fillId="22" borderId="32" xfId="0" applyFill="1" applyBorder="1" applyAlignment="1">
      <alignment horizontal="center" vertical="center"/>
      <protection/>
    </xf>
    <xf numFmtId="0" fontId="9" fillId="22" borderId="35" xfId="0" applyFill="1" applyBorder="1" applyAlignment="1">
      <alignment horizontal="center" vertical="center"/>
      <protection/>
    </xf>
    <xf numFmtId="0" fontId="9" fillId="22" borderId="33" xfId="0" applyFill="1" applyBorder="1" applyAlignment="1">
      <alignment horizontal="center" vertical="center"/>
      <protection/>
    </xf>
    <xf numFmtId="0" fontId="5" fillId="0" borderId="28" xfId="0" applyBorder="1" applyAlignment="1">
      <alignment horizontal="center" vertical="center"/>
      <protection/>
    </xf>
    <xf numFmtId="0" fontId="5" fillId="0" borderId="25" xfId="0" applyBorder="1" applyAlignment="1">
      <alignment horizontal="center" vertical="center"/>
      <protection/>
    </xf>
    <xf numFmtId="0" fontId="5" fillId="0" borderId="29" xfId="0" applyBorder="1" applyAlignment="1">
      <alignment horizontal="center" vertical="center"/>
      <protection/>
    </xf>
    <xf numFmtId="0" fontId="5" fillId="0" borderId="30" xfId="0" applyBorder="1" applyAlignment="1">
      <alignment horizontal="center" vertical="center"/>
      <protection/>
    </xf>
    <xf numFmtId="0" fontId="5" fillId="0" borderId="23" xfId="0" applyBorder="1" applyAlignment="1">
      <alignment horizontal="center" vertical="center"/>
      <protection/>
    </xf>
    <xf numFmtId="0" fontId="5" fillId="0" borderId="31" xfId="0" applyBorder="1" applyAlignment="1">
      <alignment horizontal="center" vertical="center"/>
      <protection/>
    </xf>
    <xf numFmtId="0" fontId="9" fillId="25" borderId="22" xfId="0" applyFill="1" applyBorder="1" applyAlignment="1">
      <alignment horizontal="center" vertical="bottom"/>
      <protection/>
    </xf>
    <xf numFmtId="0" fontId="9" fillId="25" borderId="26" xfId="0" applyFill="1" applyBorder="1" applyAlignment="1">
      <alignment horizontal="center" vertical="bottom"/>
      <protection/>
    </xf>
    <xf numFmtId="0" fontId="9" fillId="25" borderId="24" xfId="0" applyFill="1" applyBorder="1" applyAlignment="1">
      <alignment horizontal="center" vertical="bottom"/>
      <protection/>
    </xf>
    <xf numFmtId="0" fontId="5" fillId="26" borderId="21" xfId="0" applyFill="1" applyBorder="1" applyAlignment="1">
      <alignment horizontal="center" vertical="bottom" textRotation="45" wrapText="1"/>
      <protection/>
    </xf>
    <xf numFmtId="0" fontId="11" fillId="0" borderId="0" xfId="0" applyBorder="1" applyAlignment="1">
      <alignment horizontal="center" vertical="bottom"/>
      <protection/>
    </xf>
    <xf numFmtId="0" fontId="5" fillId="26" borderId="32" xfId="0" applyFill="1" applyBorder="1" applyAlignment="1">
      <alignment horizontal="center" vertical="bottom" textRotation="45" wrapText="1"/>
      <protection/>
    </xf>
    <xf numFmtId="0" fontId="5" fillId="26" borderId="35" xfId="0" applyFill="1" applyBorder="1" applyAlignment="1">
      <alignment horizontal="center" vertical="bottom" textRotation="45" wrapText="1"/>
      <protection/>
    </xf>
    <xf numFmtId="0" fontId="5" fillId="26" borderId="33" xfId="0" applyFill="1" applyBorder="1" applyAlignment="1">
      <alignment horizontal="center" vertical="bottom" textRotation="45" wrapText="1"/>
      <protection/>
    </xf>
    <xf numFmtId="0" fontId="6" fillId="25" borderId="32" xfId="0" applyFill="1" applyBorder="1" applyAlignment="1">
      <alignment horizontal="center" vertical="center" wrapText="1"/>
      <protection/>
    </xf>
    <xf numFmtId="0" fontId="6" fillId="25" borderId="35" xfId="0" applyFill="1" applyBorder="1" applyAlignment="1">
      <alignment horizontal="center" vertical="center" wrapText="1"/>
      <protection/>
    </xf>
    <xf numFmtId="0" fontId="6" fillId="25" borderId="33" xfId="0" applyFill="1" applyBorder="1" applyAlignment="1">
      <alignment horizontal="center" vertical="center" wrapText="1"/>
      <protection/>
    </xf>
    <xf numFmtId="0" fontId="6" fillId="24" borderId="28" xfId="0" applyFill="1" applyBorder="1" applyAlignment="1">
      <alignment horizontal="center" vertical="center" wrapText="1"/>
      <protection/>
    </xf>
    <xf numFmtId="0" fontId="6" fillId="24" borderId="29" xfId="0" applyFill="1" applyBorder="1" applyAlignment="1">
      <alignment horizontal="center" vertical="center" wrapText="1"/>
      <protection/>
    </xf>
    <xf numFmtId="0" fontId="6" fillId="24" borderId="30" xfId="0" applyFill="1" applyBorder="1" applyAlignment="1">
      <alignment horizontal="center" vertical="center" wrapText="1"/>
      <protection/>
    </xf>
    <xf numFmtId="0" fontId="6" fillId="24" borderId="31" xfId="0" applyFill="1" applyBorder="1" applyAlignment="1">
      <alignment horizontal="center" vertical="center" wrapText="1"/>
      <protection/>
    </xf>
    <xf numFmtId="0" fontId="8" fillId="26" borderId="21" xfId="0" applyFill="1" applyBorder="1" applyAlignment="1">
      <alignment horizontal="center" vertical="bottom"/>
      <protection/>
    </xf>
    <xf numFmtId="0" fontId="9" fillId="25" borderId="26" xfId="0" applyFill="1" applyBorder="1" applyAlignment="1">
      <alignment vertical="center"/>
      <protection/>
    </xf>
    <xf numFmtId="0" fontId="9" fillId="25" borderId="24" xfId="0" applyFill="1" applyBorder="1" applyAlignment="1">
      <alignment vertical="center"/>
      <protection/>
    </xf>
    <xf numFmtId="0" fontId="18" fillId="0" borderId="21" xfId="0" applyBorder="1" applyAlignment="1">
      <alignment horizontal="center" vertical="bottom"/>
      <protection/>
    </xf>
    <xf numFmtId="0" fontId="6" fillId="30" borderId="21" xfId="0" applyFill="1" applyBorder="1" applyAlignment="1">
      <alignment horizontal="center" vertical="bottom"/>
      <protection/>
    </xf>
    <xf numFmtId="0" fontId="17" fillId="0" borderId="21" xfId="0" applyBorder="1" applyAlignment="1">
      <alignment horizontal="center" vertical="bottom"/>
      <protection/>
    </xf>
    <xf numFmtId="0" fontId="9" fillId="22" borderId="0" xfId="0" applyFill="1" applyBorder="1" applyAlignment="1">
      <alignment vertical="center"/>
      <protection/>
    </xf>
    <xf numFmtId="0" fontId="9" fillId="22" borderId="0" xfId="0" applyFill="1" applyBorder="1" applyAlignment="1">
      <alignment horizontal="center" vertical="bottom"/>
      <protection/>
    </xf>
    <xf numFmtId="0" fontId="20" fillId="22" borderId="0" xfId="0" applyFill="1" applyBorder="1" applyAlignment="1">
      <alignment horizontal="center" vertical="bottom"/>
      <protection/>
    </xf>
    <xf numFmtId="0" fontId="9" fillId="31" borderId="22" xfId="0" applyFill="1" applyBorder="1" applyAlignment="1">
      <alignment horizontal="center" vertical="center"/>
      <protection/>
    </xf>
    <xf numFmtId="0" fontId="9" fillId="31" borderId="24" xfId="0" applyFill="1" applyBorder="1" applyAlignment="1">
      <alignment horizontal="center" vertical="center"/>
      <protection/>
    </xf>
    <xf numFmtId="9" fontId="5" fillId="30" borderId="32" xfId="0" applyNumberFormat="1" applyFill="1" applyBorder="1" applyAlignment="1">
      <alignment horizontal="center" vertical="center"/>
      <protection/>
    </xf>
    <xf numFmtId="0" fontId="5" fillId="30" borderId="35" xfId="0" applyFill="1" applyBorder="1" applyAlignment="1">
      <alignment horizontal="center" vertical="center"/>
      <protection/>
    </xf>
    <xf numFmtId="0" fontId="5" fillId="30" borderId="33" xfId="0" applyFill="1" applyBorder="1" applyAlignment="1">
      <alignment horizontal="center" vertical="center"/>
      <protection/>
    </xf>
  </cellXfs>
</styleSheet>
</file>

<file path=xl/_rels/workbook.xml.rels><?xml version="1.0" encoding="UTF-8"?>
<Relationships xmlns="http://schemas.openxmlformats.org/package/2006/relationships"><Relationship Id="rId1" Type="http://schemas.openxmlformats.org/officeDocument/2006/relationships/worksheet" Target="worksheets/sheet1.xml"></Relationship><Relationship Id="rId2" Type="http://schemas.openxmlformats.org/officeDocument/2006/relationships/worksheet" Target="worksheets/sheet2.xml"></Relationship><Relationship Id="rId3" Type="http://schemas.openxmlformats.org/officeDocument/2006/relationships/worksheet" Target="worksheets/sheet3.xml"></Relationship><Relationship Id="rId4" Type="http://schemas.openxmlformats.org/officeDocument/2006/relationships/worksheet" Target="worksheets/sheet4.xml"></Relationship><Relationship Id="rId5" Type="http://schemas.openxmlformats.org/officeDocument/2006/relationships/worksheet" Target="worksheets/sheet5.xml"></Relationship><Relationship Id="rId6" Type="http://schemas.openxmlformats.org/officeDocument/2006/relationships/worksheet" Target="worksheets/sheet6.xml"></Relationship><Relationship Id="rId7" Type="http://schemas.openxmlformats.org/officeDocument/2006/relationships/worksheet" Target="worksheets/sheet7.xml"></Relationship><Relationship Id="rId8" Type="http://schemas.openxmlformats.org/officeDocument/2006/relationships/worksheet" Target="worksheets/sheet8.xml"></Relationship><Relationship Id="rId9" Type="http://schemas.openxmlformats.org/officeDocument/2006/relationships/worksheet" Target="worksheets/sheet9.xml"></Relationship><Relationship Id="rId10" Type="http://schemas.openxmlformats.org/officeDocument/2006/relationships/worksheet" Target="worksheets/sheet10.xml"></Relationship><Relationship Id="rId11" Type="http://schemas.openxmlformats.org/officeDocument/2006/relationships/worksheet" Target="worksheets/sheet11.xml"></Relationship><Relationship Id="rId12" Type="http://schemas.openxmlformats.org/officeDocument/2006/relationships/styles" Target="styles.xml"></Relationship><Relationship Id="rId13" Type="http://schemas.openxmlformats.org/officeDocument/2006/relationships/sharedStrings" Target="sharedStrings.xml"></Relationship><Relationship Id="rId14" Type="http://schemas.openxmlformats.org/officeDocument/2006/relationships/theme" Target="theme/theme1.xml"></Relationship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800" b="1" i="0" u="none" baseline="0">
                <a:solidFill>
                  <a:srgbClr val="000000"/>
                </a:solidFill>
              </a:defRPr>
            </a:pPr>
            <a:r>
              <a:rPr lang="ko-KR" altLang="en-US" sz="1800" b="1" i="0" u="none" baseline="0">
                <a:solidFill>
                  <a:srgbClr val="000000"/>
                </a:solidFill>
                <a:latin typeface="Arial"/>
                <a:ea typeface="Arial"/>
              </a:rPr>
              <a:t>CO ATTAINMENT</a:t>
            </a:r>
          </a:p>
        </c:rich>
      </c:tx>
      <c:layout/>
      <c:overlay val="0"/>
      <c:spPr>
        <a:noFill/>
        <a:ln>
          <a:noFill/>
        </a:ln>
      </c:spPr>
    </c:title>
    <c:plotArea>
      <c:layout/>
      <c:barChart>
        <c:barDir val="col"/>
        <c:grouping val="clustered"/>
        <c:ser>
          <c:idx val="0"/>
          <c:order val="0"/>
          <c:tx>
            <c:strRef>
              <c:f>SUMMARY!$C$2</c:f>
              <c:strCache>
                <c:ptCount val="1"/>
                <c:pt idx="0">
                  <c:v>Target</c:v>
                </c:pt>
              </c:strCache>
            </c:strRef>
          </c:tx>
          <c:dLbls>
            <c:dLblPos val="outEnd"/>
            <c:showVal val="1"/>
          </c:dLbls>
          <c:cat>
            <c:strRef>
              <c:f>SUMMARY!$B$3:$B$8</c:f>
              <c:strCache>
                <c:ptCount val="6"/>
                <c:pt idx="0">
                  <c:v>CO503.1</c:v>
                </c:pt>
                <c:pt idx="1">
                  <c:v>CO503.2</c:v>
                </c:pt>
                <c:pt idx="2">
                  <c:v>CO503.3</c:v>
                </c:pt>
                <c:pt idx="3">
                  <c:v>CO503.4</c:v>
                </c:pt>
                <c:pt idx="4">
                  <c:v>CO503.5</c:v>
                </c:pt>
                <c:pt idx="5">
                  <c:v>CO503.6</c:v>
                </c:pt>
              </c:strCache>
            </c:strRef>
          </c:cat>
          <c:val>
            <c:numRef>
              <c:f>SUMMARY!$C$3:$C$8</c:f>
              <c:numCache>
                <c:formatCode>General</c:formatCode>
                <c:ptCount val="6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</c:numCache>
            </c:numRef>
          </c:val>
        </c:ser>
        <c:ser>
          <c:idx val="1"/>
          <c:order val="1"/>
          <c:tx>
            <c:strRef>
              <c:f>SUMMARY!$D$2</c:f>
              <c:strCache>
                <c:ptCount val="1"/>
                <c:pt idx="0">
                  <c:v>Achieved Target</c:v>
                </c:pt>
              </c:strCache>
            </c:strRef>
          </c:tx>
          <c:dLbls>
            <c:dLblPos val="outEnd"/>
            <c:showVal val="1"/>
          </c:dLbls>
          <c:cat>
            <c:strRef>
              <c:f>SUMMARY!$B$3:$B$8</c:f>
              <c:strCache>
                <c:ptCount val="6"/>
                <c:pt idx="0">
                  <c:v>CO503.1</c:v>
                </c:pt>
                <c:pt idx="1">
                  <c:v>CO503.2</c:v>
                </c:pt>
                <c:pt idx="2">
                  <c:v>CO503.3</c:v>
                </c:pt>
                <c:pt idx="3">
                  <c:v>CO503.4</c:v>
                </c:pt>
                <c:pt idx="4">
                  <c:v>CO503.5</c:v>
                </c:pt>
                <c:pt idx="5">
                  <c:v>CO503.6</c:v>
                </c:pt>
              </c:strCache>
            </c:strRef>
          </c:cat>
          <c:val>
            <c:numRef>
              <c:f>SUMMARY!$D$3:$D$8</c:f>
              <c:numCache>
                <c:formatCode>General</c:formatCode>
                <c:ptCount val="6"/>
                <c:pt idx="0">
                  <c:v>84.65</c:v>
                </c:pt>
                <c:pt idx="1">
                  <c:v>78.83</c:v>
                </c:pt>
                <c:pt idx="2">
                  <c:v>85.08</c:v>
                </c:pt>
                <c:pt idx="3">
                  <c:v>75.79</c:v>
                </c:pt>
                <c:pt idx="4">
                  <c:v>82.82</c:v>
                </c:pt>
                <c:pt idx="5">
                  <c:v>80.65</c:v>
                </c:pt>
              </c:numCache>
            </c:numRef>
          </c:val>
        </c:ser>
        <c:gapWidth val="150"/>
        <c:axId val="1111"/>
        <c:axId val="2222"/>
      </c:barChart>
      <c:catAx>
        <c:axId val="11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>
            <a:solidFill>
              <a:srgbClr val="898989"/>
            </a:solidFill>
          </a:ln>
        </c:spPr>
        <c:crossAx val="2222"/>
        <c:crosses val="autoZero"/>
        <c:auto val="1"/>
        <c:lblAlgn val="ctr"/>
        <c:lblOffset val="100"/>
      </c:catAx>
      <c:valAx>
        <c:axId val="2222"/>
        <c:scaling>
          <c:orientation val="minMax"/>
        </c:scaling>
        <c:delete val="0"/>
        <c:axPos val="l"/>
        <c:majorGridlines>
          <c:spPr>
            <a:ln w="635">
              <a:solidFill>
                <a:srgbClr val="808080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000" b="1" i="0" u="none" baseline="0">
                    <a:solidFill>
                      <a:srgbClr val="000000"/>
                    </a:solidFill>
                  </a:defRPr>
                </a:pPr>
                <a:r>
                  <a:rPr lang="ko-KR" altLang="en-US" sz="1000" b="1" i="0" u="none" baseline="0">
                    <a:solidFill>
                      <a:srgbClr val="000000"/>
                    </a:solidFill>
                    <a:latin typeface="Arial"/>
                    <a:ea typeface="Arial"/>
                  </a:rPr>
                  <a:t>TARGET ACHIEVED IN %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898989"/>
            </a:solidFill>
          </a:ln>
        </c:spPr>
        <c:crossAx val="1111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layout/>
      <c:spPr>
        <a:noFill/>
        <a:ln>
          <a:noFill/>
        </a:ln>
      </c:spPr>
      <c:overlay val="0"/>
    </c:legend>
    <c:plotVisOnly val="1"/>
    <c:dispBlanksAs val="gap"/>
  </c:chart>
  <c:spPr/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 sz="1800" b="1" i="0" u="none" baseline="0">
                <a:solidFill>
                  <a:srgbClr val="000000"/>
                </a:solidFill>
              </a:defRPr>
            </a:pPr>
            <a:r>
              <a:rPr lang="ko-KR" altLang="en-US" sz="1800" b="1" i="0" u="none" baseline="0">
                <a:solidFill>
                  <a:srgbClr val="000000"/>
                </a:solidFill>
                <a:latin typeface="Arial"/>
                <a:ea typeface="Arial"/>
              </a:rPr>
              <a:t>PO ATTAINMENT THROUGH THIS COURSE</a:t>
            </a:r>
          </a:p>
        </c:rich>
      </c:tx>
      <c:layout/>
      <c:overlay val="0"/>
      <c:spPr>
        <a:noFill/>
        <a:ln>
          <a:noFill/>
        </a:ln>
      </c:spPr>
    </c:title>
    <c:plotArea>
      <c:layout/>
      <c:barChart>
        <c:barDir val="col"/>
        <c:grouping val="clustered"/>
        <c:ser>
          <c:idx val="0"/>
          <c:order val="0"/>
          <c:tx>
            <c:strRef>
              <c:f>SUMMARY!$B$13:$B$21</c:f>
              <c:strCache>
                <c:ptCount val="1"/>
                <c:pt idx="0">
                  <c:v>PO1 PO2 PO3 PO4 PO5 PO6 PO7 PSO1 PSO2</c:v>
                </c:pt>
              </c:strCache>
            </c:strRef>
          </c:tx>
          <c:dLbls>
            <c:dLblPos val="outEnd"/>
            <c:showVal val="1"/>
          </c:dLbls>
          <c:cat>
            <c:strRef>
              <c:f>SUMMARY!$B$13:$B$21</c:f>
              <c:strCache>
                <c:ptCount val="9"/>
                <c:pt idx="0">
                  <c:v>PO1</c:v>
                </c:pt>
                <c:pt idx="1">
                  <c:v>PO2</c:v>
                </c:pt>
                <c:pt idx="2">
                  <c:v>PO3</c:v>
                </c:pt>
                <c:pt idx="3">
                  <c:v>PO4</c:v>
                </c:pt>
                <c:pt idx="4">
                  <c:v>PO5</c:v>
                </c:pt>
                <c:pt idx="5">
                  <c:v>PO6</c:v>
                </c:pt>
                <c:pt idx="6">
                  <c:v>PO7</c:v>
                </c:pt>
                <c:pt idx="7">
                  <c:v>PSO1</c:v>
                </c:pt>
                <c:pt idx="8">
                  <c:v>PSO2</c:v>
                </c:pt>
              </c:strCache>
            </c:strRef>
          </c:cat>
          <c:val>
            <c:numRef>
              <c:f>SUMMARY!$C$13:$C$21</c:f>
              <c:numCache>
                <c:formatCode>General</c:formatCode>
                <c:ptCount val="9"/>
                <c:pt idx="0">
                  <c:v>63.11</c:v>
                </c:pt>
                <c:pt idx="1">
                  <c:v>85.08</c:v>
                </c:pt>
                <c:pt idx="2">
                  <c:v>55.24</c:v>
                </c:pt>
                <c:pt idx="3">
                  <c:v>46.52</c:v>
                </c:pt>
                <c:pt idx="4">
                  <c:v>67.69</c:v>
                </c:pt>
                <c:pt idx="5">
                  <c:v/>
                </c:pt>
                <c:pt idx="6">
                  <c:v>27.24</c:v>
                </c:pt>
                <c:pt idx="7">
                  <c:v>85.08</c:v>
                </c:pt>
                <c:pt idx="8">
                  <c:v/>
                </c:pt>
              </c:numCache>
            </c:numRef>
          </c:val>
        </c:ser>
        <c:gapWidth val="150"/>
        <c:axId val="1111"/>
        <c:axId val="2222"/>
      </c:barChart>
      <c:catAx>
        <c:axId val="111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898989"/>
            </a:solidFill>
          </a:ln>
        </c:spPr>
        <c:crossAx val="2222"/>
        <c:crosses val="autoZero"/>
        <c:auto val="1"/>
        <c:lblAlgn val="ctr"/>
        <c:lblOffset val="100"/>
      </c:catAx>
      <c:valAx>
        <c:axId val="2222"/>
        <c:scaling>
          <c:orientation val="minMax"/>
        </c:scaling>
        <c:delete val="0"/>
        <c:axPos val="l"/>
        <c:majorGridlines>
          <c:spPr>
            <a:ln w="635">
              <a:solidFill>
                <a:srgbClr val="808080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000" b="1" i="0" u="none" baseline="0">
                    <a:solidFill>
                      <a:srgbClr val="000000"/>
                    </a:solidFill>
                  </a:defRPr>
                </a:pPr>
                <a:r>
                  <a:rPr lang="ko-KR" altLang="en-US" sz="1000" b="1" i="0" u="none" baseline="0">
                    <a:solidFill>
                      <a:srgbClr val="000000"/>
                    </a:solidFill>
                    <a:latin typeface="Arial"/>
                    <a:ea typeface="Arial"/>
                  </a:rPr>
                  <a:t>ACHIEVED EACH PO IN %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898989"/>
            </a:solidFill>
          </a:ln>
        </c:spPr>
        <c:crossAx val="1111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layout/>
      <c:spPr>
        <a:noFill/>
        <a:ln>
          <a:noFill/>
        </a:ln>
      </c:spPr>
      <c:overlay val="0"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drawings/_rels/drawing4.xml.rels><?xml version="1.0" encoding="UTF-8"?>
<Relationships xmlns="http://schemas.openxmlformats.org/package/2006/relationships"><Relationship Id="rId1" Type="http://schemas.openxmlformats.org/officeDocument/2006/relationships/chart" Target="../charts/chart1.xml"></Relationship><Relationship Id="rId2" Type="http://schemas.openxmlformats.org/officeDocument/2006/relationships/chart" Target="../charts/chart2.xml"></Relationship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28575</xdr:colOff>
      <xdr:row>4</xdr:row>
      <xdr:rowOff>47625</xdr:rowOff>
    </xdr:from>
    <xdr:to>
      <xdr:col>12</xdr:col>
      <xdr:colOff>400050</xdr:colOff>
      <xdr:row>4</xdr:row>
      <xdr:rowOff>152400</xdr:rowOff>
    </xdr:to>
    <xdr:sp>
      <xdr:nvSpPr>
        <xdr:cNvPr id="2" name="Left Arrow 1"/>
        <xdr:cNvSpPr>
          <a:spLocks/>
        </xdr:cNvSpPr>
      </xdr:nvSpPr>
      <xdr:spPr>
        <a:xfrm>
          <a:off x="249174000" y="29260800"/>
          <a:ext cx="17830800" cy="1371600"/>
        </a:xfrm>
        <a:prstGeom prst="leftArrow"/>
        <a:solidFill>
          <a:srgbClr val="4F81BD"/>
        </a:solidFill>
        <a:ln w="25400" cap="flat" cmpd="sng">
          <a:solidFill>
            <a:srgbClr val="385D8A">
              <a:alpha val="100000"/>
            </a:srgbClr>
          </a:solidFill>
          <a:prstDash val="solid"/>
          <a:miter lim="800000"/>
        </a:ln>
      </xdr:spPr>
    </xdr:sp>
    <xdr:clientData/>
  </xdr:twoCellAnchor>
  <xdr:twoCellAnchor>
    <xdr:from>
      <xdr:col>15</xdr:col>
      <xdr:colOff>104775</xdr:colOff>
      <xdr:row>7</xdr:row>
      <xdr:rowOff>38100</xdr:rowOff>
    </xdr:from>
    <xdr:to>
      <xdr:col>15</xdr:col>
      <xdr:colOff>476250</xdr:colOff>
      <xdr:row>7</xdr:row>
      <xdr:rowOff>142875</xdr:rowOff>
    </xdr:to>
    <xdr:sp>
      <xdr:nvSpPr>
        <xdr:cNvPr id="3" name="Left Arrow 2"/>
        <xdr:cNvSpPr>
          <a:spLocks/>
        </xdr:cNvSpPr>
      </xdr:nvSpPr>
      <xdr:spPr>
        <a:xfrm>
          <a:off x="318668400" y="46177200"/>
          <a:ext cx="10058400" cy="2286000"/>
        </a:xfrm>
        <a:prstGeom prst="leftArrow"/>
        <a:solidFill>
          <a:srgbClr val="4F81BD"/>
        </a:solidFill>
        <a:ln w="25400" cap="flat" cmpd="sng">
          <a:solidFill>
            <a:srgbClr val="385D8A">
              <a:alpha val="100000"/>
            </a:srgbClr>
          </a:solidFill>
          <a:prstDash val="solid"/>
        </a:ln>
      </xdr:spPr>
    </xdr:sp>
    <xdr:clientData/>
  </xdr:twoCellAnchor>
  <xdr:twoCellAnchor>
    <xdr:from>
      <xdr:col>13</xdr:col>
      <xdr:colOff>228600</xdr:colOff>
      <xdr:row>12</xdr:row>
      <xdr:rowOff>9525</xdr:rowOff>
    </xdr:from>
    <xdr:to>
      <xdr:col>13</xdr:col>
      <xdr:colOff>361950</xdr:colOff>
      <xdr:row>16</xdr:row>
      <xdr:rowOff>123824</xdr:rowOff>
    </xdr:to>
    <xdr:sp>
      <xdr:nvSpPr>
        <xdr:cNvPr id="6" name="Right Brace 5"/>
        <xdr:cNvSpPr>
          <a:spLocks/>
        </xdr:cNvSpPr>
      </xdr:nvSpPr>
      <xdr:spPr>
        <a:xfrm>
          <a:off x="287578800" y="73152000"/>
          <a:ext cx="2286000" cy="28803600"/>
        </a:xfrm>
        <a:prstGeom prst="rightBrace"/>
        <a:ln w="9525" cap="flat" cmpd="sng">
          <a:solidFill>
            <a:srgbClr val="000000">
              <a:alpha val="100000"/>
            </a:srgbClr>
          </a:solidFill>
          <a:prstDash val="solid"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142875</xdr:colOff>
      <xdr:row>66</xdr:row>
      <xdr:rowOff>190500</xdr:rowOff>
    </xdr:from>
    <xdr:to>
      <xdr:col>5</xdr:col>
      <xdr:colOff>552450</xdr:colOff>
      <xdr:row>68</xdr:row>
      <xdr:rowOff>19050</xdr:rowOff>
    </xdr:to>
    <xdr:sp>
      <xdr:nvSpPr>
        <xdr:cNvPr id="2" name="Left Arrow 1"/>
        <xdr:cNvSpPr>
          <a:spLocks/>
        </xdr:cNvSpPr>
      </xdr:nvSpPr>
      <xdr:spPr>
        <a:xfrm>
          <a:off x="591159600" y="1317650400"/>
          <a:ext cx="110185200" cy="23317200"/>
        </a:xfrm>
        <a:prstGeom prst="leftArrow"/>
        <a:solidFill>
          <a:srgbClr val="4F81BD"/>
        </a:solidFill>
        <a:ln w="25400" cap="flat" cmpd="sng">
          <a:solidFill>
            <a:srgbClr val="385D8A">
              <a:alpha val="100000"/>
            </a:srgbClr>
          </a:solidFill>
          <a:prstDash val="solid"/>
          <a:miter lim="800000"/>
        </a:ln>
      </xdr:spPr>
    </xdr:sp>
    <xdr:clientData/>
  </xdr:twoCellAnchor>
  <xdr:twoCellAnchor>
    <xdr:from>
      <xdr:col>4</xdr:col>
      <xdr:colOff>95250</xdr:colOff>
      <xdr:row>4</xdr:row>
      <xdr:rowOff>0</xdr:rowOff>
    </xdr:from>
    <xdr:to>
      <xdr:col>5</xdr:col>
      <xdr:colOff>504825</xdr:colOff>
      <xdr:row>5</xdr:row>
      <xdr:rowOff>28575</xdr:rowOff>
    </xdr:to>
    <xdr:sp>
      <xdr:nvSpPr>
        <xdr:cNvPr id="3" name="Left Arrow 2"/>
        <xdr:cNvSpPr>
          <a:spLocks/>
        </xdr:cNvSpPr>
      </xdr:nvSpPr>
      <xdr:spPr>
        <a:xfrm>
          <a:off x="586587600" y="58521600"/>
          <a:ext cx="109728000" cy="22860000"/>
        </a:xfrm>
        <a:prstGeom prst="leftArrow"/>
        <a:solidFill>
          <a:srgbClr val="4F81BD"/>
        </a:solidFill>
        <a:ln w="25400" cap="flat" cmpd="sng">
          <a:solidFill>
            <a:srgbClr val="385D8A">
              <a:alpha val="100000"/>
            </a:srgbClr>
          </a:solidFill>
          <a:prstDash val="solid"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161925</xdr:colOff>
      <xdr:row>8</xdr:row>
      <xdr:rowOff>47625</xdr:rowOff>
    </xdr:from>
    <xdr:to>
      <xdr:col>14</xdr:col>
      <xdr:colOff>609600</xdr:colOff>
      <xdr:row>8</xdr:row>
      <xdr:rowOff>161925</xdr:rowOff>
    </xdr:to>
    <xdr:sp>
      <xdr:nvSpPr>
        <xdr:cNvPr id="2" name="Left Arrow 1"/>
        <xdr:cNvSpPr>
          <a:spLocks/>
        </xdr:cNvSpPr>
      </xdr:nvSpPr>
      <xdr:spPr>
        <a:xfrm>
          <a:off x="954176400" y="168706800"/>
          <a:ext cx="45262800" cy="11887200"/>
        </a:xfrm>
        <a:prstGeom prst="leftArrow"/>
        <a:solidFill>
          <a:srgbClr val="4F81BD"/>
        </a:solidFill>
        <a:ln w="25400" cap="flat" cmpd="sng">
          <a:solidFill>
            <a:srgbClr val="385D8A">
              <a:alpha val="100000"/>
            </a:srgbClr>
          </a:solidFill>
          <a:prstDash val="solid"/>
          <a:miter lim="800000"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0</xdr:row>
      <xdr:rowOff>33020</xdr:rowOff>
    </xdr:from>
    <xdr:to>
      <xdr:col>18</xdr:col>
      <xdr:colOff>304800</xdr:colOff>
      <xdr:row>10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9525</xdr:colOff>
      <xdr:row>11</xdr:row>
      <xdr:rowOff>118745</xdr:rowOff>
    </xdr:from>
    <xdr:to>
      <xdr:col>18</xdr:col>
      <xdr:colOff>276225</xdr:colOff>
      <xdr:row>22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맑은 고딕"/>
        <a:ea typeface=""/>
        <a:cs typeface=""/>
        <a:font script="Jpan" typeface="ＭＳ Ｐゴシック"/>
        <a:font script="Hang" typeface="맑은 고딕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맑은 고딕"/>
        <a:ea typeface=""/>
        <a:cs typeface=""/>
        <a:font script="Jpan" typeface="ＭＳ Ｐゴシック"/>
        <a:font script="Hang" typeface="맑은 고딕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
<Relationships xmlns="http://schemas.openxmlformats.org/package/2006/relationships"><Relationship Id="rId1" Type="http://schemas.openxmlformats.org/officeDocument/2006/relationships/drawing" Target="../drawings/drawing1.xml"></Relationship></Relationships>
</file>

<file path=xl/worksheets/_rels/sheet10.xml.rels><?xml version="1.0" encoding="UTF-8"?>
<Relationships xmlns="http://schemas.openxmlformats.org/package/2006/relationships"></Relationships>
</file>

<file path=xl/worksheets/_rels/sheet11.xml.rels><?xml version="1.0" encoding="UTF-8"?>
<Relationships xmlns="http://schemas.openxmlformats.org/package/2006/relationships"><Relationship Id="rId1" Type="http://schemas.openxmlformats.org/officeDocument/2006/relationships/drawing" Target="../drawings/drawing4.xml"></Relationship></Relationships>
</file>

<file path=xl/worksheets/_rels/sheet2.xml.rels><?xml version="1.0" encoding="UTF-8"?>
<Relationships xmlns="http://schemas.openxmlformats.org/package/2006/relationships"><Relationship Id="rId1" Type="http://schemas.openxmlformats.org/officeDocument/2006/relationships/drawing" Target="../drawings/drawing2.xml"></Relationship></Relationships>
</file>

<file path=xl/worksheets/_rels/sheet3.xml.rels><?xml version="1.0" encoding="UTF-8"?>
<Relationships xmlns="http://schemas.openxmlformats.org/package/2006/relationships"></Relationships>
</file>

<file path=xl/worksheets/_rels/sheet4.xml.rels><?xml version="1.0" encoding="UTF-8"?>
<Relationships xmlns="http://schemas.openxmlformats.org/package/2006/relationships"></Relationships>
</file>

<file path=xl/worksheets/_rels/sheet5.xml.rels><?xml version="1.0" encoding="UTF-8"?>
<Relationships xmlns="http://schemas.openxmlformats.org/package/2006/relationships"></Relationships>
</file>

<file path=xl/worksheets/_rels/sheet6.xml.rels><?xml version="1.0" encoding="UTF-8"?>
<Relationships xmlns="http://schemas.openxmlformats.org/package/2006/relationships"></Relationships>
</file>

<file path=xl/worksheets/_rels/sheet7.xml.rels><?xml version="1.0" encoding="UTF-8"?>
<Relationships xmlns="http://schemas.openxmlformats.org/package/2006/relationships"></Relationships>
</file>

<file path=xl/worksheets/_rels/sheet8.xml.rels><?xml version="1.0" encoding="UTF-8"?>
<Relationships xmlns="http://schemas.openxmlformats.org/package/2006/relationships"><Relationship Id="rId1" Type="http://schemas.openxmlformats.org/officeDocument/2006/relationships/drawing" Target="../drawings/drawing3.xml"></Relationship></Relationships>
</file>

<file path=xl/worksheets/_rels/sheet9.xml.rels><?xml version="1.0" encoding="UTF-8"?>
<Relationships xmlns="http://schemas.openxmlformats.org/package/2006/relationships"></Relationships>
</file>

<file path=xl/worksheets/sheet1.xml><?xml version="1.0" encoding="utf-8"?>
<worksheet xmlns="http://schemas.openxmlformats.org/spreadsheetml/2006/main" xmlns:r="http://schemas.openxmlformats.org/officeDocument/2006/relationships">
  <sheetViews>
    <sheetView topLeftCell="A15" tabSelected="1" workbookViewId="0">
      <selection activeCell="N22" sqref="N22"/>
    </sheetView>
  </sheetViews>
  <sheetFormatPr defaultRowHeight="15.000000"/>
  <sheetData>
    <row r="1" spans="1:17" ht="18.750000">
      <c r="A1" s="122" t="s">
        <v>0</v>
      </c>
      <c r="B1" s="122"/>
      <c r="C1" s="122"/>
      <c r="D1" s="122"/>
      <c r="E1" s="122"/>
      <c r="F1" s="122"/>
      <c r="G1" s="122"/>
      <c r="H1" s="122"/>
      <c r="I1" s="122"/>
      <c r="J1" s="122"/>
      <c r="K1" s="122"/>
      <c r="L1" s="122"/>
      <c r="M1" s="122"/>
      <c r="N1" s="122"/>
      <c r="O1" s="122"/>
      <c r="P1" s="122"/>
    </row>
    <row r="2" spans="1:17" ht="15.750000">
      <c r="A2" s="157" t="s">
        <v>1</v>
      </c>
      <c r="B2" s="157"/>
      <c r="C2" s="157"/>
      <c r="D2" s="157"/>
      <c r="E2" s="157"/>
      <c r="F2" s="157"/>
      <c r="G2" s="157"/>
      <c r="H2" s="157"/>
      <c r="I2" s="157"/>
      <c r="J2" s="157"/>
      <c r="K2" s="157"/>
      <c r="L2" s="157"/>
      <c r="M2" s="157"/>
      <c r="N2" s="157"/>
      <c r="O2" s="157"/>
      <c r="P2" s="157"/>
    </row>
    <row r="3" spans="1:17" ht="15.750000">
      <c r="A3" s="158" t="s">
        <v>2</v>
      </c>
      <c r="B3" s="158"/>
      <c r="C3" s="158"/>
      <c r="D3" s="158"/>
      <c r="E3" s="158"/>
      <c r="F3" s="158"/>
      <c r="G3" s="158"/>
      <c r="H3" s="158"/>
      <c r="I3" s="158"/>
      <c r="J3" s="158"/>
      <c r="K3" s="158"/>
      <c r="L3" s="158"/>
      <c r="M3" s="158"/>
      <c r="N3" s="158"/>
      <c r="O3" s="158"/>
      <c r="P3" s="158"/>
    </row>
    <row r="5" spans="1:17">
      <c r="A5" s="159" t="s">
        <v>3</v>
      </c>
      <c r="B5" s="160"/>
      <c r="C5" s="146" t="s">
        <v>4</v>
      </c>
      <c r="D5" s="146"/>
      <c r="E5" s="146"/>
      <c r="G5" s="27" t="s">
        <v>5</v>
      </c>
      <c r="H5" s="27"/>
      <c r="I5" s="27"/>
      <c r="J5" s="27" t="s">
        <v>32</v>
      </c>
      <c r="K5" s="27" t="s">
        <v>7</v>
      </c>
      <c r="L5" s="27" t="s">
        <v>27</v>
      </c>
      <c r="N5" s="121" t="s">
        <v>9</v>
      </c>
    </row>
    <row r="6" spans="1:17">
      <c r="A6" s="159" t="s">
        <v>10</v>
      </c>
      <c r="B6" s="160"/>
      <c r="C6" s="146">
        <v>5</v>
      </c>
      <c r="D6" s="146"/>
      <c r="E6" s="146"/>
      <c r="G6" s="27"/>
      <c r="H6" s="27"/>
      <c r="I6" s="27"/>
      <c r="J6" s="27">
        <v>100</v>
      </c>
      <c r="K6" s="27" t="s">
        <v>11</v>
      </c>
      <c r="L6" s="27">
        <v>25</v>
      </c>
    </row>
    <row r="7" spans="1:17">
      <c r="A7" s="146" t="s">
        <v>12</v>
      </c>
      <c r="B7" s="146"/>
      <c r="C7" s="146" t="s">
        <v>13</v>
      </c>
      <c r="D7" s="146"/>
      <c r="E7" s="146"/>
    </row>
    <row r="8" spans="1:17">
      <c r="A8" s="146" t="s">
        <v>14</v>
      </c>
      <c r="B8" s="146"/>
      <c r="C8" s="146" t="s">
        <v>15</v>
      </c>
      <c r="D8" s="146"/>
      <c r="E8" s="146"/>
      <c r="G8" s="27" t="s">
        <v>16</v>
      </c>
      <c r="H8" s="68" t="s">
        <v>17</v>
      </c>
      <c r="I8" s="68"/>
      <c r="J8" s="68"/>
      <c r="L8" s="148" t="s">
        <v>18</v>
      </c>
      <c r="M8" s="148"/>
      <c r="N8" s="148"/>
      <c r="O8" s="148"/>
      <c r="Q8" s="42" t="s">
        <v>19</v>
      </c>
    </row>
    <row r="9" spans="1:17">
      <c r="A9" s="146" t="s">
        <v>20</v>
      </c>
      <c r="B9" s="146"/>
      <c r="C9" s="146" t="s">
        <v>21</v>
      </c>
      <c r="D9" s="146"/>
      <c r="E9" s="146"/>
      <c r="G9" s="27" t="s">
        <v>22</v>
      </c>
      <c r="H9" s="68" t="s">
        <v>23</v>
      </c>
      <c r="I9" s="68"/>
      <c r="J9" s="68"/>
      <c r="L9" s="147" t="s">
        <v>24</v>
      </c>
      <c r="M9" s="147"/>
      <c r="N9" s="147"/>
      <c r="O9" s="117">
        <v>0.3</v>
      </c>
    </row>
    <row r="10" spans="1:17">
      <c r="A10" s="146" t="s">
        <v>25</v>
      </c>
      <c r="B10" s="146"/>
      <c r="C10" s="146" t="s">
        <v>26</v>
      </c>
      <c r="D10" s="146"/>
      <c r="E10" s="146"/>
      <c r="G10" s="27" t="s">
        <v>27</v>
      </c>
      <c r="H10" s="68" t="s">
        <v>28</v>
      </c>
      <c r="I10" s="68"/>
      <c r="J10" s="68"/>
      <c r="L10" s="147" t="s">
        <v>29</v>
      </c>
      <c r="M10" s="147"/>
      <c r="N10" s="147"/>
      <c r="O10" s="117">
        <v>0.7</v>
      </c>
    </row>
    <row r="11" spans="1:17">
      <c r="A11" s="145" t="s">
        <v>30</v>
      </c>
      <c r="B11" s="145"/>
      <c r="C11" s="145" t="s">
        <v>31</v>
      </c>
      <c r="D11" s="145"/>
      <c r="E11" s="145"/>
      <c r="G11" s="27" t="s">
        <v>32</v>
      </c>
      <c r="H11" s="68" t="s">
        <v>33</v>
      </c>
      <c r="I11" s="68"/>
      <c r="J11" s="68"/>
    </row>
    <row r="13" spans="1:17">
      <c r="A13" s="27" t="s">
        <v>34</v>
      </c>
      <c r="B13" s="154" t="s">
        <v>35</v>
      </c>
      <c r="C13" s="155"/>
      <c r="D13" s="155"/>
      <c r="E13" s="155"/>
      <c r="F13" s="155"/>
      <c r="G13" s="156"/>
      <c r="I13" s="149" t="s">
        <v>36</v>
      </c>
      <c r="J13" s="149"/>
      <c r="K13" s="149"/>
      <c r="L13" s="149"/>
      <c r="M13" s="119">
        <v>0.5</v>
      </c>
      <c r="O13" s="42"/>
    </row>
    <row r="14" spans="1:17">
      <c r="A14" s="30">
        <v>1</v>
      </c>
      <c r="B14" s="153" t="s">
        <v>37</v>
      </c>
      <c r="C14" s="153"/>
      <c r="D14" s="153"/>
      <c r="E14" s="153"/>
      <c r="F14" s="153"/>
      <c r="G14" s="153"/>
    </row>
    <row r="15" spans="1:17">
      <c r="A15" s="30">
        <v>2</v>
      </c>
      <c r="B15" s="153" t="s">
        <v>38</v>
      </c>
      <c r="C15" s="153"/>
      <c r="D15" s="153"/>
      <c r="E15" s="153"/>
      <c r="F15" s="153"/>
      <c r="G15" s="153"/>
      <c r="I15" s="27" t="s">
        <v>39</v>
      </c>
      <c r="J15" s="27"/>
      <c r="K15" s="27"/>
      <c r="L15" s="27"/>
      <c r="M15" s="27" t="s">
        <v>40</v>
      </c>
      <c r="O15" s="42" t="s">
        <v>41</v>
      </c>
    </row>
    <row r="16" spans="1:17">
      <c r="A16" s="30">
        <v>3</v>
      </c>
      <c r="B16" s="153" t="s">
        <v>42</v>
      </c>
      <c r="C16" s="153"/>
      <c r="D16" s="153"/>
      <c r="E16" s="153"/>
      <c r="F16" s="153"/>
      <c r="G16" s="153"/>
      <c r="I16" s="30" t="s">
        <v>43</v>
      </c>
      <c r="J16" s="30"/>
      <c r="K16" s="30"/>
      <c r="L16" s="30"/>
      <c r="M16" s="30">
        <v>1</v>
      </c>
    </row>
    <row r="17" spans="1:13">
      <c r="A17" s="30">
        <v>4</v>
      </c>
      <c r="B17" s="153" t="s">
        <v>44</v>
      </c>
      <c r="C17" s="153"/>
      <c r="D17" s="153"/>
      <c r="E17" s="153"/>
      <c r="F17" s="153"/>
      <c r="G17" s="153"/>
      <c r="I17" s="30" t="s">
        <v>45</v>
      </c>
      <c r="J17" s="30"/>
      <c r="K17" s="30"/>
      <c r="L17" s="30"/>
      <c r="M17" s="30">
        <v>2</v>
      </c>
    </row>
    <row r="18" spans="1:13">
      <c r="A18" s="30">
        <v>5</v>
      </c>
      <c r="B18" s="153" t="s">
        <v>46</v>
      </c>
      <c r="C18" s="153"/>
      <c r="D18" s="153"/>
      <c r="E18" s="153"/>
      <c r="F18" s="153"/>
      <c r="G18" s="153"/>
      <c r="I18" s="30" t="s">
        <v>47</v>
      </c>
      <c r="J18" s="30"/>
      <c r="K18" s="30"/>
      <c r="L18" s="30"/>
      <c r="M18" s="30">
        <v>3</v>
      </c>
    </row>
    <row r="19" spans="1:13">
      <c r="A19" s="30">
        <v>6</v>
      </c>
      <c r="B19" s="153" t="s">
        <v>48</v>
      </c>
      <c r="C19" s="153"/>
      <c r="D19" s="153"/>
      <c r="E19" s="153"/>
      <c r="F19" s="153"/>
      <c r="G19" s="153"/>
    </row>
    <row r="20" spans="1:13">
      <c r="A20" s="30">
        <v>7</v>
      </c>
      <c r="B20" s="153" t="s">
        <v>49</v>
      </c>
      <c r="C20" s="153"/>
      <c r="D20" s="153"/>
      <c r="E20" s="153"/>
      <c r="F20" s="153"/>
      <c r="G20" s="153"/>
      <c r="I20" s="27" t="s">
        <v>50</v>
      </c>
      <c r="J20" s="114" t="s">
        <v>51</v>
      </c>
      <c r="K20" s="114" t="s">
        <v>52</v>
      </c>
      <c r="L20" s="56"/>
    </row>
    <row r="21" spans="1:13">
      <c r="A21" s="30">
        <v>8</v>
      </c>
      <c r="B21" s="153" t="s">
        <v>53</v>
      </c>
      <c r="C21" s="153"/>
      <c r="D21" s="153"/>
      <c r="E21" s="153"/>
      <c r="F21" s="153"/>
      <c r="G21" s="153"/>
      <c r="I21" s="30" t="s">
        <v>54</v>
      </c>
      <c r="J21" s="115">
        <v>0.6</v>
      </c>
      <c r="K21" s="116">
        <v>2</v>
      </c>
      <c r="L21" s="57"/>
    </row>
    <row r="22" spans="1:13">
      <c r="A22" s="30">
        <v>9</v>
      </c>
      <c r="B22" s="153" t="s">
        <v>55</v>
      </c>
      <c r="C22" s="153"/>
      <c r="D22" s="153"/>
      <c r="E22" s="153"/>
      <c r="F22" s="153"/>
      <c r="G22" s="153"/>
      <c r="I22" s="30" t="s">
        <v>56</v>
      </c>
      <c r="J22" s="115">
        <v>0.6</v>
      </c>
      <c r="K22" s="116">
        <v>2</v>
      </c>
      <c r="L22" s="57"/>
    </row>
    <row r="23" spans="1:13">
      <c r="A23" s="30">
        <v>10</v>
      </c>
      <c r="B23" s="150" t="s">
        <v>57</v>
      </c>
      <c r="C23" s="151"/>
      <c r="D23" s="151"/>
      <c r="E23" s="151"/>
      <c r="F23" s="151"/>
      <c r="G23" s="152"/>
      <c r="I23" s="30" t="s">
        <v>58</v>
      </c>
      <c r="J23" s="115">
        <v>0.6</v>
      </c>
      <c r="K23" s="116">
        <v>2</v>
      </c>
      <c r="L23" s="57"/>
    </row>
    <row r="24" spans="9:13">
      <c r="I24" s="30" t="s">
        <v>59</v>
      </c>
      <c r="J24" s="115">
        <v>0.6</v>
      </c>
      <c r="K24" s="116">
        <v>2</v>
      </c>
      <c r="L24" s="57"/>
    </row>
    <row r="25" spans="9:13">
      <c r="I25" s="30" t="s">
        <v>60</v>
      </c>
      <c r="J25" s="115">
        <v>0.6</v>
      </c>
      <c r="K25" s="116">
        <v>2</v>
      </c>
      <c r="L25" s="57"/>
    </row>
    <row r="26" spans="9:13">
      <c r="I26" s="30" t="s">
        <v>61</v>
      </c>
      <c r="J26" s="115">
        <v>0.6</v>
      </c>
      <c r="K26" s="116">
        <v>2</v>
      </c>
    </row>
  </sheetData>
  <mergeCells count="41">
    <mergeCell ref="A1:P1"/>
    <mergeCell ref="A2:P2"/>
    <mergeCell ref="A3:P3"/>
    <mergeCell ref="A5:B5"/>
    <mergeCell ref="C5:E5"/>
    <mergeCell ref="G5:I6"/>
    <mergeCell ref="A6:B6"/>
    <mergeCell ref="C6:E6"/>
    <mergeCell ref="A7:B7"/>
    <mergeCell ref="C7:E7"/>
    <mergeCell ref="A8:B8"/>
    <mergeCell ref="C8:E8"/>
    <mergeCell ref="H8:J8"/>
    <mergeCell ref="L8:O8"/>
    <mergeCell ref="A9:B9"/>
    <mergeCell ref="C9:E9"/>
    <mergeCell ref="H9:J9"/>
    <mergeCell ref="L9:N9"/>
    <mergeCell ref="A10:B10"/>
    <mergeCell ref="C10:E10"/>
    <mergeCell ref="H10:J10"/>
    <mergeCell ref="L10:N10"/>
    <mergeCell ref="A11:B11"/>
    <mergeCell ref="C11:E11"/>
    <mergeCell ref="H11:J11"/>
    <mergeCell ref="B13:G13"/>
    <mergeCell ref="I13:L13"/>
    <mergeCell ref="B14:G14"/>
    <mergeCell ref="B15:G15"/>
    <mergeCell ref="I15:L15"/>
    <mergeCell ref="B16:G16"/>
    <mergeCell ref="I16:L16"/>
    <mergeCell ref="B17:G17"/>
    <mergeCell ref="I17:L17"/>
    <mergeCell ref="B18:G18"/>
    <mergeCell ref="I18:L18"/>
    <mergeCell ref="B19:G19"/>
    <mergeCell ref="B20:G20"/>
    <mergeCell ref="B21:G21"/>
    <mergeCell ref="B22:G22"/>
    <mergeCell ref="B23:G23"/>
  </mergeCells>
  <phoneticPr fontId="1" type="noConversion"/>
  <pageMargins left="0.70" right="0.70" top="0.75" bottom="0.75" header="0.30" footer="0.30"/>
  <pageSetup paperSize="9" scale="75"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sheetViews>
    <sheetView workbookViewId="0">
      <selection activeCell="B13" sqref="B13"/>
    </sheetView>
  </sheetViews>
  <sheetFormatPr defaultRowHeight="15.000000"/>
  <cols>
    <col min="1" max="1" width="10.25500011" customWidth="1"/>
  </cols>
  <sheetData>
    <row r="1" spans="2:18" ht="18.750000">
      <c r="B1" s="122" t="s">
        <v>454</v>
      </c>
      <c r="C1" s="122"/>
      <c r="D1" s="122"/>
      <c r="E1" s="122"/>
      <c r="F1" s="122"/>
      <c r="G1" s="122"/>
      <c r="H1" s="122"/>
      <c r="I1" s="122"/>
      <c r="J1" s="122"/>
      <c r="K1" s="122"/>
      <c r="L1" s="122"/>
      <c r="M1" s="122"/>
      <c r="N1" s="122"/>
      <c r="O1" s="122"/>
      <c r="P1" s="122"/>
      <c r="Q1" s="122"/>
      <c r="R1" s="122"/>
    </row>
    <row r="2" spans="2:18" ht="18.750000">
      <c r="B2" s="122"/>
      <c r="C2" s="122"/>
      <c r="D2" s="122"/>
      <c r="E2" s="122"/>
      <c r="F2" s="122"/>
      <c r="G2" s="122"/>
      <c r="H2" s="122"/>
      <c r="I2" s="122"/>
      <c r="J2" s="122"/>
      <c r="K2" s="122"/>
      <c r="L2" s="122"/>
      <c r="M2" s="122"/>
      <c r="N2" s="122"/>
      <c r="O2" s="122"/>
      <c r="P2" s="122"/>
      <c r="Q2" s="122"/>
      <c r="R2" s="122"/>
    </row>
    <row r="3" spans="2:18">
      <c r="B3" s="147" t="s">
        <v>455</v>
      </c>
      <c r="C3" s="147"/>
      <c r="D3" s="147"/>
      <c r="E3" s="147"/>
      <c r="F3" s="147"/>
      <c r="G3" s="147"/>
      <c r="I3" s="45" t="s">
        <v>515</v>
      </c>
      <c r="J3" s="44" t="s">
        <v>516</v>
      </c>
      <c r="K3" s="44" t="s">
        <v>517</v>
      </c>
      <c r="L3" s="44" t="s">
        <v>518</v>
      </c>
      <c r="M3" s="44" t="s">
        <v>519</v>
      </c>
      <c r="N3" s="44" t="s">
        <v>520</v>
      </c>
      <c r="O3" s="44" t="s">
        <v>521</v>
      </c>
      <c r="P3" s="44" t="s">
        <v>522</v>
      </c>
      <c r="Q3" s="43" t="s">
        <v>523</v>
      </c>
      <c r="R3" s="43" t="s">
        <v>524</v>
      </c>
    </row>
    <row r="4" spans="2:18">
      <c r="B4" s="101" t="s">
        <v>466</v>
      </c>
      <c r="C4" s="101" t="s">
        <v>467</v>
      </c>
      <c r="D4" s="101" t="s">
        <v>468</v>
      </c>
      <c r="E4" s="101" t="s">
        <v>469</v>
      </c>
      <c r="F4" s="101" t="s">
        <v>470</v>
      </c>
      <c r="G4" s="120" t="s">
        <v>471</v>
      </c>
      <c r="I4" s="45" t="s">
        <v>525</v>
      </c>
      <c r="J4" s="30">
        <v>3</v>
      </c>
      <c r="K4" s="30" t="s">
        <v>514</v>
      </c>
      <c r="L4" s="30" t="s">
        <v>514</v>
      </c>
      <c r="M4" s="30" t="s">
        <v>514</v>
      </c>
      <c r="N4" s="30" t="s">
        <v>514</v>
      </c>
      <c r="O4" s="30" t="s">
        <v>514</v>
      </c>
      <c r="P4" s="30" t="s">
        <v>514</v>
      </c>
      <c r="Q4" s="30" t="s">
        <v>514</v>
      </c>
      <c r="R4" s="30" t="s">
        <v>514</v>
      </c>
    </row>
    <row r="5" spans="2:18">
      <c r="B5" s="140">
        <f>'CO ATTAINMENT'!G4</f>
        <v>0.846466198419666</v>
      </c>
      <c r="C5" s="140">
        <f>'CO ATTAINMENT'!G5</f>
        <v>0.788257243195786</v>
      </c>
      <c r="D5" s="140">
        <f>'CO ATTAINMENT'!G6</f>
        <v>0.850831202046036</v>
      </c>
      <c r="E5" s="140">
        <f>'CO ATTAINMENT'!G7</f>
        <v>0.757928388746803</v>
      </c>
      <c r="F5" s="140">
        <f>'CO ATTAINMENT'!G8</f>
        <v>0.828196930946292</v>
      </c>
      <c r="G5" s="140">
        <f>'CO ATTAINMENT'!G9</f>
        <v>0.806457800511509</v>
      </c>
      <c r="I5" s="45" t="s">
        <v>534</v>
      </c>
      <c r="J5" s="30">
        <v>2</v>
      </c>
      <c r="K5" s="30" t="s">
        <v>514</v>
      </c>
      <c r="L5" s="30" t="s">
        <v>514</v>
      </c>
      <c r="M5" s="30" t="s">
        <v>514</v>
      </c>
      <c r="N5" s="30">
        <v>2</v>
      </c>
      <c r="O5" s="30" t="s">
        <v>514</v>
      </c>
      <c r="P5" s="30" t="s">
        <v>514</v>
      </c>
      <c r="Q5" s="30" t="s">
        <v>514</v>
      </c>
      <c r="R5" s="30" t="s">
        <v>514</v>
      </c>
    </row>
    <row r="6" spans="9:18">
      <c r="I6" s="45" t="s">
        <v>542</v>
      </c>
      <c r="J6" s="30">
        <v>2</v>
      </c>
      <c r="K6" s="30">
        <v>3</v>
      </c>
      <c r="L6" s="30">
        <v>2</v>
      </c>
      <c r="M6" s="30">
        <v>3</v>
      </c>
      <c r="N6" s="30" t="s">
        <v>514</v>
      </c>
      <c r="O6" s="30" t="s">
        <v>514</v>
      </c>
      <c r="P6" s="30" t="s">
        <v>514</v>
      </c>
      <c r="Q6" s="30">
        <v>3</v>
      </c>
      <c r="R6" s="30" t="s">
        <v>514</v>
      </c>
    </row>
    <row r="7" spans="9:18">
      <c r="I7" s="45" t="s">
        <v>547</v>
      </c>
      <c r="J7" s="30">
        <v>3</v>
      </c>
      <c r="K7" s="30" t="s">
        <v>514</v>
      </c>
      <c r="L7" s="30" t="s">
        <v>514</v>
      </c>
      <c r="M7" s="30" t="s">
        <v>514</v>
      </c>
      <c r="N7" s="30" t="s">
        <v>514</v>
      </c>
      <c r="O7" s="30" t="s">
        <v>514</v>
      </c>
      <c r="P7" s="30" t="s">
        <v>514</v>
      </c>
      <c r="Q7" s="30" t="s">
        <v>514</v>
      </c>
      <c r="R7" s="30" t="s">
        <v>514</v>
      </c>
    </row>
    <row r="8" spans="9:18">
      <c r="I8" s="45" t="s">
        <v>556</v>
      </c>
      <c r="J8" s="30">
        <v>2</v>
      </c>
      <c r="K8" s="30" t="s">
        <v>514</v>
      </c>
      <c r="L8" s="30" t="s">
        <v>514</v>
      </c>
      <c r="M8" s="30">
        <v>1</v>
      </c>
      <c r="N8" s="30">
        <v>3</v>
      </c>
      <c r="O8" s="30" t="s">
        <v>514</v>
      </c>
      <c r="P8" s="30">
        <v>1</v>
      </c>
      <c r="Q8" s="30" t="s">
        <v>514</v>
      </c>
      <c r="R8" s="30" t="s">
        <v>514</v>
      </c>
    </row>
    <row r="9" spans="9:18">
      <c r="I9" s="45" t="s">
        <v>509</v>
      </c>
      <c r="J9" s="30">
        <v>2</v>
      </c>
      <c r="K9" s="30" t="s">
        <v>514</v>
      </c>
      <c r="L9" s="30">
        <v>2</v>
      </c>
      <c r="M9" s="30">
        <v>1</v>
      </c>
      <c r="N9" s="30" t="s">
        <v>514</v>
      </c>
      <c r="O9" s="30" t="s">
        <v>514</v>
      </c>
      <c r="P9" s="30">
        <v>1</v>
      </c>
      <c r="Q9" s="30" t="s">
        <v>514</v>
      </c>
      <c r="R9" s="30" t="s">
        <v>514</v>
      </c>
    </row>
    <row r="12" spans="1:18">
      <c r="A12" s="45" t="s">
        <v>515</v>
      </c>
      <c r="B12" s="44" t="s">
        <v>516</v>
      </c>
      <c r="C12" s="44" t="s">
        <v>517</v>
      </c>
      <c r="D12" s="44" t="s">
        <v>518</v>
      </c>
      <c r="E12" s="44" t="s">
        <v>519</v>
      </c>
      <c r="F12" s="44" t="s">
        <v>520</v>
      </c>
      <c r="G12" s="44" t="s">
        <v>521</v>
      </c>
      <c r="H12" s="44" t="s">
        <v>522</v>
      </c>
      <c r="I12" s="43" t="s">
        <v>523</v>
      </c>
      <c r="J12" s="43" t="s">
        <v>524</v>
      </c>
    </row>
    <row r="13" spans="1:18">
      <c r="A13" s="45" t="s">
        <v>525</v>
      </c>
      <c r="B13" s="141">
        <f>B5*J4/3</f>
        <v>0.846466198419666</v>
      </c>
      <c r="C13" s="141" t="s">
        <v>567</v>
      </c>
      <c r="D13" s="141" t="s">
        <v>567</v>
      </c>
      <c r="E13" s="141" t="s">
        <v>567</v>
      </c>
      <c r="F13" s="141" t="s">
        <v>567</v>
      </c>
      <c r="G13" s="141" t="s">
        <v>567</v>
      </c>
      <c r="H13" s="141" t="s">
        <v>567</v>
      </c>
      <c r="I13" s="141" t="s">
        <v>567</v>
      </c>
      <c r="J13" s="141" t="s">
        <v>567</v>
      </c>
    </row>
    <row r="14" spans="1:18">
      <c r="A14" s="45" t="s">
        <v>534</v>
      </c>
      <c r="B14" s="141">
        <f>C5*J5/3</f>
        <v>0.525504828797191</v>
      </c>
      <c r="C14" s="141" t="s">
        <v>567</v>
      </c>
      <c r="D14" s="141" t="s">
        <v>567</v>
      </c>
      <c r="E14" s="141" t="s">
        <v>567</v>
      </c>
      <c r="F14" s="141">
        <f>C5*N5/3</f>
        <v>0.525504828797191</v>
      </c>
      <c r="G14" s="141" t="s">
        <v>567</v>
      </c>
      <c r="H14" s="141" t="s">
        <v>567</v>
      </c>
      <c r="I14" s="141" t="s">
        <v>567</v>
      </c>
      <c r="J14" s="141" t="s">
        <v>567</v>
      </c>
    </row>
    <row r="15" spans="1:18">
      <c r="A15" s="45" t="s">
        <v>542</v>
      </c>
      <c r="B15" s="141">
        <f>D5*J6/3</f>
        <v>0.567220801364024</v>
      </c>
      <c r="C15" s="141">
        <f>D5*K6/3</f>
        <v>0.850831202046036</v>
      </c>
      <c r="D15" s="141">
        <f>D5*L6/3</f>
        <v>0.567220801364024</v>
      </c>
      <c r="E15" s="141">
        <f>D5*M6/3</f>
        <v>0.850831202046036</v>
      </c>
      <c r="F15" s="141" t="s">
        <v>567</v>
      </c>
      <c r="G15" s="141" t="s">
        <v>567</v>
      </c>
      <c r="H15" s="141" t="s">
        <v>567</v>
      </c>
      <c r="I15" s="141">
        <f>D5*Q6/3</f>
        <v>0.850831202046036</v>
      </c>
      <c r="J15" s="141" t="s">
        <v>567</v>
      </c>
    </row>
    <row r="16" spans="1:18">
      <c r="A16" s="45" t="s">
        <v>547</v>
      </c>
      <c r="B16" s="141">
        <f>E5*J7/3</f>
        <v>0.757928388746803</v>
      </c>
      <c r="C16" s="141" t="s">
        <v>567</v>
      </c>
      <c r="D16" s="141" t="s">
        <v>567</v>
      </c>
      <c r="E16" s="141" t="s">
        <v>567</v>
      </c>
      <c r="F16" s="141" t="s">
        <v>567</v>
      </c>
      <c r="G16" s="141" t="s">
        <v>567</v>
      </c>
      <c r="H16" s="141" t="s">
        <v>567</v>
      </c>
      <c r="I16" s="141" t="s">
        <v>567</v>
      </c>
      <c r="J16" s="141" t="s">
        <v>567</v>
      </c>
    </row>
    <row r="17" spans="1:10">
      <c r="A17" s="45" t="s">
        <v>556</v>
      </c>
      <c r="B17" s="141">
        <f>F5*J8/3</f>
        <v>0.552131287297528</v>
      </c>
      <c r="C17" s="141" t="s">
        <v>567</v>
      </c>
      <c r="D17" s="141" t="s">
        <v>567</v>
      </c>
      <c r="E17" s="141">
        <f>F5*M8/3</f>
        <v>0.276065643648764</v>
      </c>
      <c r="F17" s="141">
        <f>F5*N8/3</f>
        <v>0.828196930946291</v>
      </c>
      <c r="G17" s="141" t="s">
        <v>567</v>
      </c>
      <c r="H17" s="141">
        <f>F5*P8/3</f>
        <v>0.276065643648764</v>
      </c>
      <c r="I17" s="141" t="s">
        <v>567</v>
      </c>
      <c r="J17" s="141" t="s">
        <v>567</v>
      </c>
    </row>
    <row r="18" spans="1:10">
      <c r="A18" s="118" t="s">
        <v>562</v>
      </c>
      <c r="B18" s="141">
        <f>G5*J9/3</f>
        <v>0.537638533674339</v>
      </c>
      <c r="C18" s="141" t="s">
        <v>567</v>
      </c>
      <c r="D18" s="141">
        <f>G5*L9/3</f>
        <v>0.537638533674339</v>
      </c>
      <c r="E18" s="141">
        <f>G5*M9/3</f>
        <v>0.26881926683717</v>
      </c>
      <c r="F18" s="141" t="s">
        <v>567</v>
      </c>
      <c r="G18" s="141" t="s">
        <v>567</v>
      </c>
      <c r="H18" s="141">
        <f>G5*P9/3</f>
        <v>0.26881926683717</v>
      </c>
      <c r="I18" s="141" t="s">
        <v>567</v>
      </c>
      <c r="J18" s="141" t="s">
        <v>567</v>
      </c>
    </row>
    <row r="19" spans="2:10">
      <c r="B19" s="142">
        <f>AVERAGE(B13:B18)</f>
        <v>0.631148339716592</v>
      </c>
      <c r="C19" s="142">
        <f>AVERAGE(C13:C18)</f>
        <v>0.850831202046036</v>
      </c>
      <c r="D19" s="142">
        <f>AVERAGE(D13:D18)</f>
        <v>0.552429667519182</v>
      </c>
      <c r="E19" s="142">
        <f>AVERAGE(E13:E18)</f>
        <v>0.465238704177323</v>
      </c>
      <c r="F19" s="142">
        <f>AVERAGE(F13:F18)</f>
        <v>0.676850879871741</v>
      </c>
      <c r="G19" s="142"/>
      <c r="H19" s="142">
        <f>AVERAGE(H13:H18)</f>
        <v>0.272442455242967</v>
      </c>
      <c r="I19" s="142">
        <f>AVERAGE(I13:I18)</f>
        <v>0.850831202046036</v>
      </c>
      <c r="J19" s="142"/>
    </row>
  </sheetData>
  <mergeCells count="2">
    <mergeCell ref="B1:R1"/>
    <mergeCell ref="B3:G3"/>
  </mergeCells>
  <phoneticPr fontId="1" type="noConversion"/>
  <pageMargins left="0.70" right="0.70" top="0.75" bottom="0.75" header="0.30" footer="0.30"/>
  <pageSetup paperSize="9" scale="79" orientation="landscape"/>
</worksheet>
</file>

<file path=xl/worksheets/sheet11.xml><?xml version="1.0" encoding="utf-8"?>
<worksheet xmlns="http://schemas.openxmlformats.org/spreadsheetml/2006/main" xmlns:r="http://schemas.openxmlformats.org/officeDocument/2006/relationships">
  <sheetViews>
    <sheetView workbookViewId="0">
      <selection activeCell="I24" sqref="I24"/>
    </sheetView>
  </sheetViews>
  <sheetFormatPr defaultRowHeight="15.000000"/>
  <cols>
    <col min="2" max="2" width="11.38000011" customWidth="1"/>
    <col min="4" max="4" width="16.62999916" customWidth="1"/>
  </cols>
  <sheetData>
    <row r="2" spans="2:4">
      <c r="B2" s="44" t="s">
        <v>568</v>
      </c>
      <c r="C2" s="123" t="s">
        <v>569</v>
      </c>
      <c r="D2" s="123" t="s">
        <v>570</v>
      </c>
    </row>
    <row r="3" spans="2:4">
      <c r="B3" s="60" t="s">
        <v>571</v>
      </c>
      <c r="C3" s="28">
        <v>60</v>
      </c>
      <c r="D3" s="143">
        <f>84.65</f>
        <v>84.65</v>
      </c>
    </row>
    <row r="4" spans="2:4">
      <c r="B4" s="60" t="s">
        <v>572</v>
      </c>
      <c r="C4" s="28">
        <v>60</v>
      </c>
      <c r="D4" s="143">
        <v>78.83</v>
      </c>
    </row>
    <row r="5" spans="2:4">
      <c r="B5" s="60" t="s">
        <v>573</v>
      </c>
      <c r="C5" s="28">
        <v>60</v>
      </c>
      <c r="D5" s="143">
        <v>85.08</v>
      </c>
    </row>
    <row r="6" spans="2:4">
      <c r="B6" s="60" t="s">
        <v>574</v>
      </c>
      <c r="C6" s="28">
        <v>60</v>
      </c>
      <c r="D6" s="143">
        <v>75.79</v>
      </c>
    </row>
    <row r="7" spans="2:4">
      <c r="B7" s="60" t="s">
        <v>575</v>
      </c>
      <c r="C7" s="28">
        <v>60</v>
      </c>
      <c r="D7" s="143">
        <v>82.82</v>
      </c>
    </row>
    <row r="8" spans="2:4">
      <c r="B8" s="60" t="s">
        <v>576</v>
      </c>
      <c r="C8" s="28">
        <v>60</v>
      </c>
      <c r="D8" s="143">
        <v>80.65</v>
      </c>
    </row>
    <row r="12" spans="2:3" ht="30.000000">
      <c r="B12" s="44" t="s">
        <v>577</v>
      </c>
      <c r="C12" s="124" t="s">
        <v>578</v>
      </c>
    </row>
    <row r="13" spans="2:3">
      <c r="B13" s="28" t="s">
        <v>579</v>
      </c>
      <c r="C13" s="28">
        <v>63.11</v>
      </c>
    </row>
    <row r="14" spans="2:3">
      <c r="B14" s="28" t="s">
        <v>580</v>
      </c>
      <c r="C14" s="28">
        <v>85.08</v>
      </c>
    </row>
    <row r="15" spans="2:3">
      <c r="B15" s="28" t="s">
        <v>581</v>
      </c>
      <c r="C15" s="28">
        <v>55.24</v>
      </c>
    </row>
    <row r="16" spans="2:3">
      <c r="B16" s="28" t="s">
        <v>582</v>
      </c>
      <c r="C16" s="28">
        <v>46.52</v>
      </c>
    </row>
    <row r="17" spans="2:3">
      <c r="B17" s="28" t="s">
        <v>583</v>
      </c>
      <c r="C17" s="28">
        <v>67.69</v>
      </c>
    </row>
    <row r="18" spans="2:3">
      <c r="B18" s="28" t="s">
        <v>584</v>
      </c>
      <c r="C18" s="28"/>
    </row>
    <row r="19" spans="2:3">
      <c r="B19" s="28" t="s">
        <v>585</v>
      </c>
      <c r="C19" s="28">
        <v>27.24</v>
      </c>
    </row>
    <row r="20" spans="2:3">
      <c r="B20" s="28" t="s">
        <v>586</v>
      </c>
      <c r="C20" s="28">
        <v>85.08</v>
      </c>
    </row>
    <row r="21" spans="2:3">
      <c r="B21" s="28" t="s">
        <v>587</v>
      </c>
      <c r="C21" s="28"/>
    </row>
  </sheetData>
  <phoneticPr fontId="1" type="noConversion"/>
  <pageMargins left="0.70" right="0.70" top="0.75" bottom="0.75" header="0.30" footer="0.30"/>
  <pageSetup paperSize="9" scale="71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Views>
    <sheetView topLeftCell="B1" view="pageLayout" workbookViewId="0">
      <selection activeCell="C16" sqref="C16"/>
    </sheetView>
  </sheetViews>
  <sheetFormatPr defaultRowHeight="15.000000"/>
  <cols>
    <col min="2" max="2" width="10.38000011" customWidth="1"/>
    <col min="3" max="3" width="17.87999916" customWidth="1"/>
    <col min="4" max="4" width="41.38000107" customWidth="1"/>
  </cols>
  <sheetData>
    <row r="1" spans="2:6" ht="15.750000">
      <c r="B1" s="158" t="s">
        <v>62</v>
      </c>
      <c r="C1" s="158"/>
      <c r="D1" s="158"/>
    </row>
    <row r="2" spans="2:6" ht="15.750000">
      <c r="B2" s="108" t="s">
        <v>63</v>
      </c>
    </row>
    <row r="4" spans="2:6" ht="15.750000">
      <c r="B4" s="31" t="s">
        <v>64</v>
      </c>
      <c r="C4" s="31" t="s">
        <v>65</v>
      </c>
      <c r="D4" s="31" t="s">
        <v>66</v>
      </c>
    </row>
    <row r="5" spans="2:7" ht="15.750000">
      <c r="B5" s="32">
        <v>33101</v>
      </c>
      <c r="C5" s="33">
        <v>1215010305</v>
      </c>
      <c r="D5" s="34" t="s">
        <v>67</v>
      </c>
      <c r="G5" s="127" t="s">
        <v>68</v>
      </c>
    </row>
    <row r="6" spans="2:6" ht="15.750000">
      <c r="B6" s="32">
        <v>33102</v>
      </c>
      <c r="C6" s="33">
        <v>1315010150</v>
      </c>
      <c r="D6" s="34" t="s">
        <v>69</v>
      </c>
    </row>
    <row r="7" spans="2:6" ht="15.750000">
      <c r="B7" s="32">
        <v>33103</v>
      </c>
      <c r="C7" s="33">
        <v>1415010092</v>
      </c>
      <c r="D7" s="34" t="s">
        <v>70</v>
      </c>
    </row>
    <row r="8" spans="2:6" ht="15.750000">
      <c r="B8" s="32">
        <v>33104</v>
      </c>
      <c r="C8" s="33">
        <v>1415010202</v>
      </c>
      <c r="D8" s="34" t="s">
        <v>71</v>
      </c>
    </row>
    <row r="9" spans="2:6" ht="15.750000">
      <c r="B9" s="32">
        <v>33105</v>
      </c>
      <c r="C9" s="35">
        <v>1515010031</v>
      </c>
      <c r="D9" s="36" t="s">
        <v>72</v>
      </c>
    </row>
    <row r="10" spans="2:6" ht="15.750000">
      <c r="B10" s="32">
        <v>33106</v>
      </c>
      <c r="C10" s="35">
        <v>1515010036</v>
      </c>
      <c r="D10" s="36" t="s">
        <v>73</v>
      </c>
    </row>
    <row r="11" spans="2:6" ht="15.750000">
      <c r="B11" s="32">
        <v>33107</v>
      </c>
      <c r="C11" s="35">
        <v>1515010044</v>
      </c>
      <c r="D11" s="36" t="s">
        <v>74</v>
      </c>
    </row>
    <row r="12" spans="2:6" ht="15.750000">
      <c r="B12" s="32">
        <v>33108</v>
      </c>
      <c r="C12" s="37">
        <v>1515010046</v>
      </c>
      <c r="D12" s="38" t="s">
        <v>75</v>
      </c>
    </row>
    <row r="13" spans="2:6" ht="15.750000">
      <c r="B13" s="32">
        <v>33109</v>
      </c>
      <c r="C13" s="35">
        <v>1515010048</v>
      </c>
      <c r="D13" s="36" t="s">
        <v>76</v>
      </c>
    </row>
    <row r="14" spans="2:6" ht="15.750000">
      <c r="B14" s="32">
        <v>33110</v>
      </c>
      <c r="C14" s="33">
        <v>1515010051</v>
      </c>
      <c r="D14" s="34" t="s">
        <v>77</v>
      </c>
    </row>
    <row r="15" spans="2:6" ht="15.750000">
      <c r="B15" s="32">
        <v>33111</v>
      </c>
      <c r="C15" s="32">
        <v>1515010101</v>
      </c>
      <c r="D15" s="39" t="s">
        <v>78</v>
      </c>
    </row>
    <row r="16" spans="2:6" ht="15.750000">
      <c r="B16" s="32">
        <v>33112</v>
      </c>
      <c r="C16" s="35">
        <v>1515010104</v>
      </c>
      <c r="D16" s="36" t="s">
        <v>79</v>
      </c>
    </row>
    <row r="17" spans="2:4" ht="15.750000">
      <c r="B17" s="32">
        <v>33113</v>
      </c>
      <c r="C17" s="35">
        <v>1515010106</v>
      </c>
      <c r="D17" s="36" t="s">
        <v>80</v>
      </c>
    </row>
    <row r="18" spans="2:4" ht="15.750000">
      <c r="B18" s="32">
        <v>33114</v>
      </c>
      <c r="C18" s="35">
        <v>1515010112</v>
      </c>
      <c r="D18" s="36" t="s">
        <v>81</v>
      </c>
    </row>
    <row r="19" spans="2:4" ht="15.750000">
      <c r="B19" s="32">
        <v>33115</v>
      </c>
      <c r="C19" s="35">
        <v>1515010118</v>
      </c>
      <c r="D19" s="36" t="s">
        <v>82</v>
      </c>
    </row>
    <row r="20" spans="2:4" ht="15.750000">
      <c r="B20" s="32">
        <v>33116</v>
      </c>
      <c r="C20" s="35">
        <v>1515010126</v>
      </c>
      <c r="D20" s="36" t="s">
        <v>83</v>
      </c>
    </row>
    <row r="21" spans="2:4" ht="15.750000">
      <c r="B21" s="32">
        <v>33117</v>
      </c>
      <c r="C21" s="35">
        <v>1515010137</v>
      </c>
      <c r="D21" s="36" t="s">
        <v>84</v>
      </c>
    </row>
    <row r="22" spans="2:4" ht="15.750000">
      <c r="B22" s="32">
        <v>33118</v>
      </c>
      <c r="C22" s="32">
        <v>1515010140</v>
      </c>
      <c r="D22" s="34" t="s">
        <v>85</v>
      </c>
    </row>
    <row r="23" spans="2:4" ht="15.750000">
      <c r="B23" s="32">
        <v>33119</v>
      </c>
      <c r="C23" s="40">
        <v>1615010001</v>
      </c>
      <c r="D23" s="41" t="s">
        <v>86</v>
      </c>
    </row>
    <row r="24" spans="2:4" ht="15.750000">
      <c r="B24" s="32">
        <v>33120</v>
      </c>
      <c r="C24" s="40">
        <v>1615010021</v>
      </c>
      <c r="D24" s="41" t="s">
        <v>87</v>
      </c>
    </row>
    <row r="25" spans="2:4" ht="15.750000">
      <c r="B25" s="32">
        <v>33121</v>
      </c>
      <c r="C25" s="32">
        <v>1615010028</v>
      </c>
      <c r="D25" s="41" t="s">
        <v>88</v>
      </c>
    </row>
    <row r="26" spans="2:4" ht="15.750000">
      <c r="B26" s="32">
        <v>33122</v>
      </c>
      <c r="C26" s="37">
        <v>1615010022</v>
      </c>
      <c r="D26" s="41" t="s">
        <v>89</v>
      </c>
    </row>
    <row r="27" spans="2:4" ht="15.750000">
      <c r="B27" s="32">
        <v>33123</v>
      </c>
      <c r="C27" s="32">
        <v>1615010032</v>
      </c>
      <c r="D27" s="38" t="s">
        <v>90</v>
      </c>
    </row>
    <row r="28" spans="2:4" ht="15.750000">
      <c r="B28" s="32">
        <v>33124</v>
      </c>
      <c r="C28" s="37">
        <v>1615010035</v>
      </c>
      <c r="D28" s="38" t="s">
        <v>91</v>
      </c>
    </row>
    <row r="29" spans="2:4" ht="15.750000">
      <c r="B29" s="32">
        <v>33125</v>
      </c>
      <c r="C29" s="37">
        <v>1615010038</v>
      </c>
      <c r="D29" s="38" t="s">
        <v>92</v>
      </c>
    </row>
    <row r="30" spans="2:4" ht="15.750000">
      <c r="B30" s="32">
        <v>33126</v>
      </c>
      <c r="C30" s="37">
        <v>1615010040</v>
      </c>
      <c r="D30" s="38" t="s">
        <v>93</v>
      </c>
    </row>
    <row r="31" spans="2:4" ht="15.750000">
      <c r="B31" s="32">
        <v>33127</v>
      </c>
      <c r="C31" s="37">
        <v>1615010042</v>
      </c>
      <c r="D31" s="38" t="s">
        <v>94</v>
      </c>
    </row>
    <row r="32" spans="2:4" ht="15.750000">
      <c r="B32" s="32">
        <v>33128</v>
      </c>
      <c r="C32" s="37">
        <v>1615010046</v>
      </c>
      <c r="D32" s="38" t="s">
        <v>95</v>
      </c>
    </row>
    <row r="33" spans="2:4" ht="15.750000">
      <c r="B33" s="32">
        <v>33129</v>
      </c>
      <c r="C33" s="37">
        <v>1615010050</v>
      </c>
      <c r="D33" s="38" t="s">
        <v>96</v>
      </c>
    </row>
    <row r="34" spans="2:4" ht="15.750000">
      <c r="B34" s="32">
        <v>33130</v>
      </c>
      <c r="C34" s="37">
        <v>1615010061</v>
      </c>
      <c r="D34" s="38" t="s">
        <v>97</v>
      </c>
    </row>
    <row r="35" spans="2:4" ht="15.750000">
      <c r="B35" s="32">
        <v>33131</v>
      </c>
      <c r="C35" s="32">
        <v>1615010063</v>
      </c>
      <c r="D35" s="38" t="s">
        <v>98</v>
      </c>
    </row>
    <row r="36" spans="2:4" ht="15.750000">
      <c r="B36" s="32">
        <v>33132</v>
      </c>
      <c r="C36" s="32">
        <v>1615010069</v>
      </c>
      <c r="D36" s="38" t="s">
        <v>99</v>
      </c>
    </row>
    <row r="37" spans="2:4" ht="15.750000">
      <c r="B37" s="32">
        <v>33133</v>
      </c>
      <c r="C37" s="37">
        <v>1615010071</v>
      </c>
      <c r="D37" s="38" t="s">
        <v>100</v>
      </c>
    </row>
    <row r="38" spans="2:4" ht="15.750000">
      <c r="B38" s="32">
        <v>33134</v>
      </c>
      <c r="C38" s="32">
        <v>1615010073</v>
      </c>
      <c r="D38" s="38" t="s">
        <v>101</v>
      </c>
    </row>
    <row r="39" spans="2:4" ht="15.750000">
      <c r="B39" s="32">
        <v>33135</v>
      </c>
      <c r="C39" s="37">
        <v>1615010074</v>
      </c>
      <c r="D39" s="38" t="s">
        <v>102</v>
      </c>
    </row>
    <row r="40" spans="2:4" ht="15.750000">
      <c r="B40" s="32">
        <v>33136</v>
      </c>
      <c r="C40" s="37">
        <v>1615010101</v>
      </c>
      <c r="D40" s="38" t="s">
        <v>103</v>
      </c>
    </row>
    <row r="41" spans="2:4" ht="15.750000">
      <c r="B41" s="32">
        <v>33137</v>
      </c>
      <c r="C41" s="32">
        <v>1615010106</v>
      </c>
      <c r="D41" s="38" t="s">
        <v>104</v>
      </c>
    </row>
    <row r="42" spans="2:4" ht="15.750000">
      <c r="B42" s="32">
        <v>33138</v>
      </c>
      <c r="C42" s="40">
        <v>1615010107</v>
      </c>
      <c r="D42" s="41" t="s">
        <v>105</v>
      </c>
    </row>
    <row r="43" spans="2:4" ht="15.750000">
      <c r="B43" s="32">
        <v>33139</v>
      </c>
      <c r="C43" s="40">
        <v>1615010111</v>
      </c>
      <c r="D43" s="38" t="s">
        <v>106</v>
      </c>
    </row>
    <row r="44" spans="2:4" ht="15.750000">
      <c r="B44" s="32">
        <v>33140</v>
      </c>
      <c r="C44" s="40">
        <v>1615010120</v>
      </c>
      <c r="D44" s="41" t="s">
        <v>107</v>
      </c>
    </row>
    <row r="45" spans="2:4" ht="15.750000">
      <c r="B45" s="32">
        <v>33141</v>
      </c>
      <c r="C45" s="40">
        <v>1615010124</v>
      </c>
      <c r="D45" s="41" t="s">
        <v>108</v>
      </c>
    </row>
    <row r="46" spans="2:4" ht="15.750000">
      <c r="B46" s="32">
        <v>33142</v>
      </c>
      <c r="C46" s="40">
        <v>1615010131</v>
      </c>
      <c r="D46" s="41" t="s">
        <v>109</v>
      </c>
    </row>
    <row r="47" spans="2:4" ht="15.750000">
      <c r="B47" s="32">
        <v>33143</v>
      </c>
      <c r="C47" s="40">
        <v>1615010135</v>
      </c>
      <c r="D47" s="41" t="s">
        <v>110</v>
      </c>
    </row>
    <row r="48" spans="2:4" ht="15.750000">
      <c r="B48" s="32">
        <v>33144</v>
      </c>
      <c r="C48" s="40">
        <v>1615010138</v>
      </c>
      <c r="D48" s="41" t="s">
        <v>111</v>
      </c>
    </row>
    <row r="49" spans="2:4" ht="15.750000">
      <c r="B49" s="32">
        <v>33145</v>
      </c>
      <c r="C49" s="40">
        <v>1615010140</v>
      </c>
      <c r="D49" s="41" t="s">
        <v>112</v>
      </c>
    </row>
    <row r="50" spans="2:4" ht="15.750000">
      <c r="B50" s="32">
        <v>33146</v>
      </c>
      <c r="C50" s="40">
        <v>1615010150</v>
      </c>
      <c r="D50" s="41" t="s">
        <v>113</v>
      </c>
    </row>
    <row r="51" spans="2:4" ht="15.750000">
      <c r="B51" s="32">
        <v>33147</v>
      </c>
      <c r="C51" s="40">
        <v>1615010155</v>
      </c>
      <c r="D51" s="41" t="s">
        <v>114</v>
      </c>
    </row>
    <row r="52" spans="2:4" ht="15.750000">
      <c r="B52" s="32">
        <v>33148</v>
      </c>
      <c r="C52" s="40">
        <v>1615010165</v>
      </c>
      <c r="D52" s="41" t="s">
        <v>115</v>
      </c>
    </row>
    <row r="53" spans="2:4" ht="15.750000">
      <c r="B53" s="32">
        <v>33149</v>
      </c>
      <c r="C53" s="40">
        <v>1615010168</v>
      </c>
      <c r="D53" s="41" t="s">
        <v>116</v>
      </c>
    </row>
    <row r="54" spans="2:4" ht="15.750000">
      <c r="B54" s="32">
        <v>33150</v>
      </c>
      <c r="C54" s="40">
        <v>1615010185</v>
      </c>
      <c r="D54" s="41" t="s">
        <v>117</v>
      </c>
    </row>
    <row r="55" spans="2:4" ht="15.750000">
      <c r="B55" s="32">
        <v>33151</v>
      </c>
      <c r="C55" s="40">
        <v>1615010188</v>
      </c>
      <c r="D55" s="41" t="s">
        <v>118</v>
      </c>
    </row>
    <row r="56" spans="2:4" ht="15.750000">
      <c r="B56" s="32">
        <v>33152</v>
      </c>
      <c r="C56" s="40">
        <v>1615010273</v>
      </c>
      <c r="D56" s="38" t="s">
        <v>119</v>
      </c>
    </row>
    <row r="57" spans="2:4" ht="15.750000">
      <c r="B57" s="32">
        <v>33153</v>
      </c>
      <c r="C57" s="32">
        <v>1615010274</v>
      </c>
      <c r="D57" s="41" t="s">
        <v>120</v>
      </c>
    </row>
    <row r="58" spans="2:4" ht="15.750000">
      <c r="B58" s="32">
        <v>33154</v>
      </c>
      <c r="C58" s="40">
        <v>1615010276</v>
      </c>
      <c r="D58" s="41" t="s">
        <v>121</v>
      </c>
    </row>
    <row r="59" spans="2:4" ht="15.750000">
      <c r="B59" s="32">
        <v>33155</v>
      </c>
      <c r="C59" s="40">
        <v>1715010053</v>
      </c>
      <c r="D59" s="41" t="s">
        <v>122</v>
      </c>
    </row>
    <row r="60" spans="2:4" ht="15.750000">
      <c r="B60" s="32">
        <v>33156</v>
      </c>
      <c r="C60" s="40">
        <v>1715010056</v>
      </c>
      <c r="D60" s="41" t="s">
        <v>123</v>
      </c>
    </row>
    <row r="61" spans="2:4" ht="15.750000">
      <c r="B61" s="32">
        <v>33157</v>
      </c>
      <c r="C61" s="40">
        <v>1715010057</v>
      </c>
      <c r="D61" s="41" t="s">
        <v>124</v>
      </c>
    </row>
    <row r="62" spans="2:4" ht="15.750000">
      <c r="B62" s="32">
        <v>33158</v>
      </c>
      <c r="C62" s="40">
        <v>1715010058</v>
      </c>
      <c r="D62" s="41" t="s">
        <v>125</v>
      </c>
    </row>
    <row r="63" spans="2:4" ht="15.750000">
      <c r="B63" s="32">
        <v>33159</v>
      </c>
      <c r="C63" s="40">
        <v>1715010060</v>
      </c>
      <c r="D63" s="41" t="s">
        <v>126</v>
      </c>
    </row>
    <row r="64" spans="2:4" ht="15.750000">
      <c r="B64" s="32">
        <v>33160</v>
      </c>
      <c r="C64" s="40">
        <v>1715010061</v>
      </c>
      <c r="D64" s="41" t="s">
        <v>127</v>
      </c>
    </row>
    <row r="65" spans="2:6" ht="15.750000">
      <c r="B65" s="32">
        <v>33161</v>
      </c>
      <c r="C65" s="40">
        <v>1715010064</v>
      </c>
      <c r="D65" s="41" t="s">
        <v>128</v>
      </c>
    </row>
    <row r="66" spans="2:6" ht="15.750000">
      <c r="B66" s="32">
        <v>33162</v>
      </c>
      <c r="C66" s="40">
        <v>1715010065</v>
      </c>
      <c r="D66" s="41" t="s">
        <v>129</v>
      </c>
    </row>
    <row r="67" spans="2:6" ht="15.750000">
      <c r="B67" s="32">
        <v>33163</v>
      </c>
      <c r="C67" s="40">
        <v>1715010066</v>
      </c>
      <c r="D67" s="41" t="s">
        <v>130</v>
      </c>
    </row>
    <row r="68" spans="2:7" ht="15.750000">
      <c r="B68" s="35">
        <v>33201</v>
      </c>
      <c r="C68" s="125">
        <v>1311540002</v>
      </c>
      <c r="D68" s="126" t="s">
        <v>131</v>
      </c>
      <c r="G68" s="127" t="s">
        <v>132</v>
      </c>
    </row>
    <row r="69" spans="2:6" ht="15.750000">
      <c r="B69" s="35">
        <v>33206</v>
      </c>
      <c r="C69" s="125">
        <v>1515010073</v>
      </c>
      <c r="D69" s="126" t="s">
        <v>133</v>
      </c>
    </row>
    <row r="70" spans="2:6" ht="15.750000">
      <c r="B70" s="35">
        <v>33212</v>
      </c>
      <c r="C70" s="125">
        <v>1615010471</v>
      </c>
      <c r="D70" s="126" t="s">
        <v>134</v>
      </c>
    </row>
    <row r="71" spans="2:6" ht="15.750000">
      <c r="B71" s="35">
        <v>33219</v>
      </c>
      <c r="C71" s="125">
        <v>1615010181</v>
      </c>
      <c r="D71" s="126" t="s">
        <v>135</v>
      </c>
    </row>
    <row r="72" spans="2:6" ht="15.750000">
      <c r="B72" s="35">
        <v>33220</v>
      </c>
      <c r="C72" s="125">
        <v>1615010261</v>
      </c>
      <c r="D72" s="126" t="s">
        <v>136</v>
      </c>
    </row>
    <row r="73" spans="2:6" ht="15.750000">
      <c r="B73" s="35">
        <v>33229</v>
      </c>
      <c r="C73" s="125">
        <v>1416300008</v>
      </c>
      <c r="D73" s="126" t="s">
        <v>137</v>
      </c>
    </row>
  </sheetData>
  <mergeCells count="1">
    <mergeCell ref="B1:D1"/>
  </mergeCells>
  <phoneticPr fontId="1" type="noConversion"/>
  <pageMargins left="0.70" right="0.70" top="0.75" bottom="0.75" header="0.30" footer="0.30"/>
  <pageSetup paperSize="9" scale="64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Views>
    <sheetView workbookViewId="0">
      <selection activeCell="I19" sqref="I19"/>
    </sheetView>
  </sheetViews>
  <sheetFormatPr defaultRowHeight="15.000000"/>
  <cols>
    <col min="1" max="1" width="10.00500011" customWidth="1"/>
    <col min="5" max="5" width="10.63000011" customWidth="1"/>
    <col min="7" max="7" width="11.13000011" customWidth="1"/>
    <col min="8" max="8" width="13.25500011" customWidth="1"/>
    <col min="9" max="9" width="15.38000011" customWidth="1"/>
    <col min="10" max="10" width="9.63000011" customWidth="1"/>
  </cols>
  <sheetData>
    <row r="1" spans="1:18" ht="18.750000">
      <c r="A1" s="161" t="s">
        <v>138</v>
      </c>
      <c r="B1" s="161"/>
      <c r="C1" s="161"/>
      <c r="D1" s="161"/>
      <c r="E1" s="161"/>
      <c r="F1" s="161"/>
      <c r="G1" s="161"/>
      <c r="H1" s="161"/>
      <c r="I1" s="161"/>
      <c r="J1" s="161"/>
      <c r="K1" s="161"/>
      <c r="L1" s="161"/>
      <c r="M1" s="161"/>
      <c r="N1" s="161"/>
      <c r="O1" s="161"/>
      <c r="P1" s="161"/>
      <c r="Q1" s="161"/>
      <c r="R1" s="161"/>
    </row>
    <row r="3" spans="1:18" ht="20.100000" customHeight="1">
      <c r="A3" s="45" t="s">
        <v>139</v>
      </c>
      <c r="B3" s="165" t="s">
        <v>140</v>
      </c>
      <c r="C3" s="166"/>
      <c r="D3" s="166"/>
      <c r="E3" s="166"/>
      <c r="F3" s="166"/>
      <c r="G3" s="166"/>
      <c r="H3" s="166"/>
      <c r="I3" s="167"/>
      <c r="J3" s="44" t="s">
        <v>141</v>
      </c>
      <c r="K3" s="44" t="s">
        <v>142</v>
      </c>
      <c r="L3" s="44" t="s">
        <v>143</v>
      </c>
      <c r="M3" s="44" t="s">
        <v>144</v>
      </c>
      <c r="N3" s="44" t="s">
        <v>145</v>
      </c>
      <c r="O3" s="44" t="s">
        <v>146</v>
      </c>
      <c r="P3" s="44" t="s">
        <v>147</v>
      </c>
      <c r="Q3" s="43" t="s">
        <v>148</v>
      </c>
      <c r="R3" s="43" t="s">
        <v>149</v>
      </c>
    </row>
    <row r="4" spans="1:18" ht="20.100000" customHeight="1">
      <c r="A4" s="45" t="s">
        <v>150</v>
      </c>
      <c r="B4" s="162" t="s">
        <v>151</v>
      </c>
      <c r="C4" s="163"/>
      <c r="D4" s="163"/>
      <c r="E4" s="163"/>
      <c r="F4" s="163"/>
      <c r="G4" s="163"/>
      <c r="H4" s="163"/>
      <c r="I4" s="164"/>
      <c r="J4" s="30">
        <v>3</v>
      </c>
      <c r="K4" s="30" t="s">
        <v>198</v>
      </c>
      <c r="L4" s="30" t="s">
        <v>198</v>
      </c>
      <c r="M4" s="30" t="s">
        <v>198</v>
      </c>
      <c r="N4" s="30" t="s">
        <v>198</v>
      </c>
      <c r="O4" s="30" t="s">
        <v>198</v>
      </c>
      <c r="P4" s="30" t="s">
        <v>198</v>
      </c>
      <c r="Q4" s="30" t="s">
        <v>198</v>
      </c>
      <c r="R4" s="30" t="s">
        <v>198</v>
      </c>
    </row>
    <row r="5" spans="1:18" ht="20.100000" customHeight="1">
      <c r="A5" s="45" t="s">
        <v>160</v>
      </c>
      <c r="B5" s="162" t="s">
        <v>161</v>
      </c>
      <c r="C5" s="163"/>
      <c r="D5" s="163"/>
      <c r="E5" s="163"/>
      <c r="F5" s="163"/>
      <c r="G5" s="163"/>
      <c r="H5" s="163"/>
      <c r="I5" s="164"/>
      <c r="J5" s="30">
        <v>2</v>
      </c>
      <c r="K5" s="30" t="s">
        <v>198</v>
      </c>
      <c r="L5" s="30" t="s">
        <v>198</v>
      </c>
      <c r="M5" s="30" t="s">
        <v>198</v>
      </c>
      <c r="N5" s="30">
        <v>2</v>
      </c>
      <c r="O5" s="30" t="s">
        <v>198</v>
      </c>
      <c r="P5" s="30" t="s">
        <v>198</v>
      </c>
      <c r="Q5" s="30" t="s">
        <v>198</v>
      </c>
      <c r="R5" s="30" t="s">
        <v>198</v>
      </c>
    </row>
    <row r="6" spans="1:18" ht="20.100000" customHeight="1">
      <c r="A6" s="45" t="s">
        <v>169</v>
      </c>
      <c r="B6" s="162" t="s">
        <v>170</v>
      </c>
      <c r="C6" s="163"/>
      <c r="D6" s="163"/>
      <c r="E6" s="163"/>
      <c r="F6" s="163"/>
      <c r="G6" s="163"/>
      <c r="H6" s="163"/>
      <c r="I6" s="164"/>
      <c r="J6" s="30">
        <v>2</v>
      </c>
      <c r="K6" s="30">
        <v>3</v>
      </c>
      <c r="L6" s="30">
        <v>2</v>
      </c>
      <c r="M6" s="30">
        <v>3</v>
      </c>
      <c r="N6" s="30" t="s">
        <v>198</v>
      </c>
      <c r="O6" s="30" t="s">
        <v>198</v>
      </c>
      <c r="P6" s="30" t="s">
        <v>198</v>
      </c>
      <c r="Q6" s="30">
        <v>3</v>
      </c>
      <c r="R6" s="30" t="s">
        <v>198</v>
      </c>
    </row>
    <row r="7" spans="1:18" ht="20.100000" customHeight="1">
      <c r="A7" s="45" t="s">
        <v>175</v>
      </c>
      <c r="B7" s="162" t="s">
        <v>176</v>
      </c>
      <c r="C7" s="163"/>
      <c r="D7" s="163"/>
      <c r="E7" s="163"/>
      <c r="F7" s="163"/>
      <c r="G7" s="163"/>
      <c r="H7" s="163"/>
      <c r="I7" s="164"/>
      <c r="J7" s="30">
        <v>3</v>
      </c>
      <c r="K7" s="30" t="s">
        <v>198</v>
      </c>
      <c r="L7" s="30" t="s">
        <v>198</v>
      </c>
      <c r="M7" s="30" t="s">
        <v>198</v>
      </c>
      <c r="N7" s="30" t="s">
        <v>198</v>
      </c>
      <c r="O7" s="30" t="s">
        <v>198</v>
      </c>
      <c r="P7" s="30" t="s">
        <v>198</v>
      </c>
      <c r="Q7" s="30" t="s">
        <v>198</v>
      </c>
      <c r="R7" s="30" t="s">
        <v>198</v>
      </c>
    </row>
    <row r="8" spans="1:18" ht="20.100000" customHeight="1">
      <c r="A8" s="45" t="s">
        <v>185</v>
      </c>
      <c r="B8" s="162" t="s">
        <v>186</v>
      </c>
      <c r="C8" s="163"/>
      <c r="D8" s="163"/>
      <c r="E8" s="163"/>
      <c r="F8" s="163"/>
      <c r="G8" s="163"/>
      <c r="H8" s="163"/>
      <c r="I8" s="164"/>
      <c r="J8" s="30">
        <v>2</v>
      </c>
      <c r="K8" s="30" t="s">
        <v>198</v>
      </c>
      <c r="L8" s="30" t="s">
        <v>198</v>
      </c>
      <c r="M8" s="30">
        <v>1</v>
      </c>
      <c r="N8" s="30">
        <v>3</v>
      </c>
      <c r="O8" s="30" t="s">
        <v>198</v>
      </c>
      <c r="P8" s="30">
        <v>1</v>
      </c>
      <c r="Q8" s="30" t="s">
        <v>198</v>
      </c>
      <c r="R8" s="30" t="s">
        <v>198</v>
      </c>
    </row>
    <row r="9" spans="1:18" ht="20.100000" customHeight="1">
      <c r="A9" s="45" t="s">
        <v>192</v>
      </c>
      <c r="B9" s="162" t="s">
        <v>193</v>
      </c>
      <c r="C9" s="163"/>
      <c r="D9" s="163"/>
      <c r="E9" s="163"/>
      <c r="F9" s="163"/>
      <c r="G9" s="163"/>
      <c r="H9" s="163"/>
      <c r="I9" s="164"/>
      <c r="J9" s="30">
        <v>2</v>
      </c>
      <c r="K9" s="30" t="s">
        <v>198</v>
      </c>
      <c r="L9" s="30">
        <v>2</v>
      </c>
      <c r="M9" s="30">
        <v>1</v>
      </c>
      <c r="N9" s="30" t="s">
        <v>198</v>
      </c>
      <c r="O9" s="30" t="s">
        <v>198</v>
      </c>
      <c r="P9" s="30">
        <v>1</v>
      </c>
      <c r="Q9" s="30" t="s">
        <v>198</v>
      </c>
      <c r="R9" s="30" t="s">
        <v>198</v>
      </c>
    </row>
    <row r="10" spans="8:18">
      <c r="H10" s="47" t="s">
        <v>199</v>
      </c>
      <c r="I10" s="47"/>
      <c r="J10" s="47">
        <f>SUM(J4:J9)</f>
        <v>14</v>
      </c>
      <c r="K10" s="47">
        <f>SUM(K4:K9)</f>
        <v>3</v>
      </c>
      <c r="L10" s="47">
        <f>SUM(L4:L9)</f>
        <v>4</v>
      </c>
      <c r="M10" s="47">
        <f>SUM(M4:M9)</f>
        <v>5</v>
      </c>
      <c r="N10" s="47">
        <f>SUM(N4:N9)</f>
        <v>5</v>
      </c>
      <c r="O10" s="47">
        <f>SUM(O4:O9)</f>
        <v>0</v>
      </c>
      <c r="P10" s="47">
        <f>SUM(P4:P9)</f>
        <v>2</v>
      </c>
      <c r="Q10" s="47">
        <f>SUM(Q4:Q9)</f>
        <v>3</v>
      </c>
      <c r="R10" s="47">
        <f>SUM(R4:R9)</f>
        <v>0</v>
      </c>
    </row>
    <row r="11" spans="8:18">
      <c r="H11" s="47" t="s">
        <v>200</v>
      </c>
      <c r="I11" s="47"/>
      <c r="J11" s="48">
        <f>J10/6</f>
        <v>2.33333333333333</v>
      </c>
      <c r="K11" s="48">
        <f>K10/6</f>
        <v>0.5</v>
      </c>
      <c r="L11" s="48">
        <f>L10/6</f>
        <v>0.666666666666667</v>
      </c>
      <c r="M11" s="48">
        <f>M10/6</f>
        <v>0.833333333333333</v>
      </c>
      <c r="N11" s="48">
        <f>N10/6</f>
        <v>0.833333333333333</v>
      </c>
      <c r="O11" s="48">
        <f>O10/6</f>
        <v>0</v>
      </c>
      <c r="P11" s="48">
        <f>P10/6</f>
        <v>0.333333333333333</v>
      </c>
      <c r="Q11" s="48">
        <f>Q10/6</f>
        <v>0.5</v>
      </c>
      <c r="R11" s="48">
        <f>R10/6</f>
        <v>0</v>
      </c>
    </row>
    <row r="13" spans="1:18" ht="13.500000" customHeight="1">
      <c r="A13" s="42" t="s">
        <v>201</v>
      </c>
    </row>
    <row r="14" spans="1:18" ht="10.500000" customHeight="1">
      <c r="A14" s="42"/>
    </row>
    <row r="15" spans="1:18" ht="20.100000" customHeight="1">
      <c r="A15" s="30">
        <v>1</v>
      </c>
      <c r="B15" s="153" t="s">
        <v>202</v>
      </c>
      <c r="C15" s="153"/>
    </row>
    <row r="16" spans="1:18" ht="20.100000" customHeight="1">
      <c r="A16" s="30">
        <v>2</v>
      </c>
      <c r="B16" s="153" t="s">
        <v>203</v>
      </c>
      <c r="C16" s="153"/>
    </row>
    <row r="17" spans="1:3" ht="20.100000" customHeight="1">
      <c r="A17" s="30">
        <v>3</v>
      </c>
      <c r="B17" s="153" t="s">
        <v>204</v>
      </c>
      <c r="C17" s="153"/>
    </row>
    <row r="19" spans="1:3">
      <c r="A19" s="42" t="s">
        <v>205</v>
      </c>
    </row>
  </sheetData>
  <mergeCells count="13">
    <mergeCell ref="A1:R1"/>
    <mergeCell ref="B3:I3"/>
    <mergeCell ref="B4:I4"/>
    <mergeCell ref="B5:I5"/>
    <mergeCell ref="B6:I6"/>
    <mergeCell ref="B7:I7"/>
    <mergeCell ref="B8:I8"/>
    <mergeCell ref="B9:I9"/>
    <mergeCell ref="H10:I10"/>
    <mergeCell ref="H11:I11"/>
    <mergeCell ref="B15:C15"/>
    <mergeCell ref="B16:C16"/>
    <mergeCell ref="B17:C17"/>
  </mergeCells>
  <phoneticPr fontId="1" type="noConversion"/>
  <pageMargins left="0.70" right="0.70" top="0.75" bottom="0.75" header="0.30" footer="0.30"/>
  <pageSetup paperSize="9" scale="72" orientation="landscape"/>
</worksheet>
</file>

<file path=xl/worksheets/sheet4.xml><?xml version="1.0" encoding="utf-8"?>
<worksheet xmlns="http://schemas.openxmlformats.org/spreadsheetml/2006/main" xmlns:r="http://schemas.openxmlformats.org/officeDocument/2006/relationships">
  <sheetViews>
    <sheetView workbookViewId="0">
      <selection activeCell="N9" sqref="N9"/>
    </sheetView>
  </sheetViews>
  <sheetFormatPr defaultRowHeight="15.000000"/>
  <cols>
    <col min="1" max="1" width="10.00500011" customWidth="1"/>
    <col min="5" max="5" width="10.63000011" customWidth="1"/>
    <col min="7" max="7" width="11.88000011" customWidth="1"/>
    <col min="8" max="8" width="13.25500011" customWidth="1"/>
    <col min="9" max="9" width="14.13000011" customWidth="1"/>
    <col min="10" max="10" width="8.38000011" customWidth="1"/>
    <col min="11" max="11" width="7.88000011" customWidth="1"/>
    <col min="12" max="12" width="50.88000107" customWidth="1"/>
  </cols>
  <sheetData>
    <row r="2" spans="1:12" ht="18.750000">
      <c r="A2" s="161" t="s">
        <v>206</v>
      </c>
      <c r="B2" s="161"/>
      <c r="C2" s="161"/>
      <c r="D2" s="161"/>
      <c r="E2" s="161"/>
      <c r="F2" s="161"/>
      <c r="G2" s="161"/>
      <c r="H2" s="161"/>
      <c r="I2" s="161"/>
      <c r="J2" s="161"/>
      <c r="K2" s="161"/>
      <c r="L2" s="161"/>
    </row>
    <row r="4" spans="1:12" ht="33.750000" customHeight="1">
      <c r="A4" s="52" t="s">
        <v>207</v>
      </c>
      <c r="B4" s="165" t="s">
        <v>208</v>
      </c>
      <c r="C4" s="166"/>
      <c r="D4" s="166"/>
      <c r="E4" s="166"/>
      <c r="F4" s="166"/>
      <c r="G4" s="166"/>
      <c r="H4" s="166"/>
      <c r="I4" s="167"/>
      <c r="J4" s="49" t="s">
        <v>209</v>
      </c>
      <c r="K4" s="49" t="s">
        <v>210</v>
      </c>
      <c r="L4" s="46" t="s">
        <v>211</v>
      </c>
    </row>
    <row r="5" spans="1:12" ht="20.100000" customHeight="1">
      <c r="A5" s="51" t="s">
        <v>212</v>
      </c>
      <c r="B5" s="162" t="s">
        <v>213</v>
      </c>
      <c r="C5" s="163"/>
      <c r="D5" s="163"/>
      <c r="E5" s="163"/>
      <c r="F5" s="163"/>
      <c r="G5" s="163"/>
      <c r="H5" s="163"/>
      <c r="I5" s="164"/>
      <c r="J5" s="30" t="s">
        <v>237</v>
      </c>
      <c r="K5" s="30">
        <v>3</v>
      </c>
      <c r="L5" s="30"/>
    </row>
    <row r="6" spans="1:12" ht="20.100000" customHeight="1">
      <c r="A6" s="177" t="s">
        <v>215</v>
      </c>
      <c r="B6" s="180" t="s">
        <v>216</v>
      </c>
      <c r="C6" s="181"/>
      <c r="D6" s="181"/>
      <c r="E6" s="181"/>
      <c r="F6" s="181"/>
      <c r="G6" s="181"/>
      <c r="H6" s="181"/>
      <c r="I6" s="182"/>
      <c r="J6" s="30" t="s">
        <v>237</v>
      </c>
      <c r="K6" s="30">
        <v>2</v>
      </c>
      <c r="L6" s="30"/>
    </row>
    <row r="7" spans="1:12" ht="20.100000" customHeight="1">
      <c r="A7" s="179"/>
      <c r="B7" s="183"/>
      <c r="C7" s="184"/>
      <c r="D7" s="184"/>
      <c r="E7" s="184"/>
      <c r="F7" s="184"/>
      <c r="G7" s="184"/>
      <c r="H7" s="184"/>
      <c r="I7" s="185"/>
      <c r="J7" s="30" t="s">
        <v>233</v>
      </c>
      <c r="K7" s="30">
        <v>2</v>
      </c>
      <c r="L7" s="30"/>
    </row>
    <row r="8" spans="1:12" ht="20.100000" customHeight="1">
      <c r="A8" s="177" t="s">
        <v>219</v>
      </c>
      <c r="B8" s="168" t="s">
        <v>220</v>
      </c>
      <c r="C8" s="169"/>
      <c r="D8" s="169"/>
      <c r="E8" s="169"/>
      <c r="F8" s="169"/>
      <c r="G8" s="169"/>
      <c r="H8" s="169"/>
      <c r="I8" s="170"/>
      <c r="J8" s="30" t="s">
        <v>237</v>
      </c>
      <c r="K8" s="30">
        <v>2</v>
      </c>
      <c r="L8" s="30"/>
    </row>
    <row r="9" spans="1:12" ht="20.100000" customHeight="1">
      <c r="A9" s="178"/>
      <c r="B9" s="171"/>
      <c r="C9" s="172"/>
      <c r="D9" s="172"/>
      <c r="E9" s="172"/>
      <c r="F9" s="172"/>
      <c r="G9" s="172"/>
      <c r="H9" s="172"/>
      <c r="I9" s="173"/>
      <c r="J9" s="30" t="s">
        <v>222</v>
      </c>
      <c r="K9" s="30">
        <v>3</v>
      </c>
      <c r="L9" s="30"/>
    </row>
    <row r="10" spans="1:12" ht="20.100000" customHeight="1">
      <c r="A10" s="178"/>
      <c r="B10" s="171"/>
      <c r="C10" s="172"/>
      <c r="D10" s="172"/>
      <c r="E10" s="172"/>
      <c r="F10" s="172"/>
      <c r="G10" s="172"/>
      <c r="H10" s="172"/>
      <c r="I10" s="173"/>
      <c r="J10" s="30" t="s">
        <v>238</v>
      </c>
      <c r="K10" s="30">
        <v>2</v>
      </c>
      <c r="L10" s="30"/>
    </row>
    <row r="11" spans="1:12" ht="20.100000" customHeight="1">
      <c r="A11" s="178"/>
      <c r="B11" s="171"/>
      <c r="C11" s="172"/>
      <c r="D11" s="172"/>
      <c r="E11" s="172"/>
      <c r="F11" s="172"/>
      <c r="G11" s="172"/>
      <c r="H11" s="172"/>
      <c r="I11" s="173"/>
      <c r="J11" s="30" t="s">
        <v>239</v>
      </c>
      <c r="K11" s="30">
        <v>3</v>
      </c>
      <c r="L11" s="30"/>
    </row>
    <row r="12" spans="1:12" ht="20.100000" customHeight="1">
      <c r="A12" s="179"/>
      <c r="B12" s="174"/>
      <c r="C12" s="175"/>
      <c r="D12" s="175"/>
      <c r="E12" s="175"/>
      <c r="F12" s="175"/>
      <c r="G12" s="175"/>
      <c r="H12" s="175"/>
      <c r="I12" s="176"/>
      <c r="J12" s="30" t="s">
        <v>225</v>
      </c>
      <c r="K12" s="30">
        <v>3</v>
      </c>
      <c r="L12" s="30"/>
    </row>
    <row r="13" spans="1:12" ht="20.100000" customHeight="1">
      <c r="A13" s="50" t="s">
        <v>226</v>
      </c>
      <c r="B13" s="162" t="s">
        <v>227</v>
      </c>
      <c r="C13" s="163"/>
      <c r="D13" s="163"/>
      <c r="E13" s="163"/>
      <c r="F13" s="163"/>
      <c r="G13" s="163"/>
      <c r="H13" s="163"/>
      <c r="I13" s="164"/>
      <c r="J13" s="30" t="s">
        <v>237</v>
      </c>
      <c r="K13" s="30">
        <v>3</v>
      </c>
      <c r="L13" s="30"/>
    </row>
    <row r="14" spans="1:12" ht="20.100000" customHeight="1">
      <c r="A14" s="177" t="s">
        <v>229</v>
      </c>
      <c r="B14" s="168" t="s">
        <v>230</v>
      </c>
      <c r="C14" s="169"/>
      <c r="D14" s="169"/>
      <c r="E14" s="169"/>
      <c r="F14" s="169"/>
      <c r="G14" s="169"/>
      <c r="H14" s="169"/>
      <c r="I14" s="170"/>
      <c r="J14" s="30" t="s">
        <v>237</v>
      </c>
      <c r="K14" s="30">
        <v>2</v>
      </c>
      <c r="L14" s="30"/>
    </row>
    <row r="15" spans="1:12" ht="20.100000" customHeight="1">
      <c r="A15" s="178"/>
      <c r="B15" s="171"/>
      <c r="C15" s="172"/>
      <c r="D15" s="172"/>
      <c r="E15" s="172"/>
      <c r="F15" s="172"/>
      <c r="G15" s="172"/>
      <c r="H15" s="172"/>
      <c r="I15" s="173"/>
      <c r="J15" s="30" t="s">
        <v>239</v>
      </c>
      <c r="K15" s="30">
        <v>1</v>
      </c>
      <c r="L15" s="30"/>
    </row>
    <row r="16" spans="1:12" ht="20.100000" customHeight="1">
      <c r="A16" s="178"/>
      <c r="B16" s="171"/>
      <c r="C16" s="172"/>
      <c r="D16" s="172"/>
      <c r="E16" s="172"/>
      <c r="F16" s="172"/>
      <c r="G16" s="172"/>
      <c r="H16" s="172"/>
      <c r="I16" s="173"/>
      <c r="J16" s="30" t="s">
        <v>233</v>
      </c>
      <c r="K16" s="30">
        <v>3</v>
      </c>
      <c r="L16" s="30"/>
    </row>
    <row r="17" spans="1:12" ht="20.100000" customHeight="1">
      <c r="A17" s="179"/>
      <c r="B17" s="174"/>
      <c r="C17" s="175"/>
      <c r="D17" s="175"/>
      <c r="E17" s="175"/>
      <c r="F17" s="175"/>
      <c r="G17" s="175"/>
      <c r="H17" s="175"/>
      <c r="I17" s="176"/>
      <c r="J17" s="30" t="s">
        <v>240</v>
      </c>
      <c r="K17" s="30">
        <v>1</v>
      </c>
      <c r="L17" s="30"/>
    </row>
    <row r="18" spans="1:12" ht="20.100000" customHeight="1">
      <c r="A18" s="177" t="s">
        <v>235</v>
      </c>
      <c r="B18" s="168" t="s">
        <v>236</v>
      </c>
      <c r="C18" s="169"/>
      <c r="D18" s="169"/>
      <c r="E18" s="169"/>
      <c r="F18" s="169"/>
      <c r="G18" s="169"/>
      <c r="H18" s="169"/>
      <c r="I18" s="170"/>
      <c r="J18" s="30" t="s">
        <v>237</v>
      </c>
      <c r="K18" s="30">
        <v>2</v>
      </c>
      <c r="L18" s="30"/>
    </row>
    <row r="19" spans="1:12" ht="20.100000" customHeight="1">
      <c r="A19" s="178"/>
      <c r="B19" s="171"/>
      <c r="C19" s="172"/>
      <c r="D19" s="172"/>
      <c r="E19" s="172"/>
      <c r="F19" s="172"/>
      <c r="G19" s="172"/>
      <c r="H19" s="172"/>
      <c r="I19" s="173"/>
      <c r="J19" s="30" t="s">
        <v>238</v>
      </c>
      <c r="K19" s="30">
        <v>2</v>
      </c>
      <c r="L19" s="30"/>
    </row>
    <row r="20" spans="1:12" ht="20.100000" customHeight="1">
      <c r="A20" s="178"/>
      <c r="B20" s="171"/>
      <c r="C20" s="172"/>
      <c r="D20" s="172"/>
      <c r="E20" s="172"/>
      <c r="F20" s="172"/>
      <c r="G20" s="172"/>
      <c r="H20" s="172"/>
      <c r="I20" s="173"/>
      <c r="J20" s="30" t="s">
        <v>239</v>
      </c>
      <c r="K20" s="30">
        <v>1</v>
      </c>
      <c r="L20" s="30"/>
    </row>
    <row r="21" spans="1:12">
      <c r="A21" s="179"/>
      <c r="B21" s="174"/>
      <c r="C21" s="175"/>
      <c r="D21" s="175"/>
      <c r="E21" s="175"/>
      <c r="F21" s="175"/>
      <c r="G21" s="175"/>
      <c r="H21" s="175"/>
      <c r="I21" s="176"/>
      <c r="J21" s="30" t="s">
        <v>240</v>
      </c>
      <c r="K21" s="28">
        <v>1</v>
      </c>
      <c r="L21" s="29"/>
    </row>
  </sheetData>
  <mergeCells count="12">
    <mergeCell ref="A2:L2"/>
    <mergeCell ref="B4:I4"/>
    <mergeCell ref="B5:I5"/>
    <mergeCell ref="A6:A7"/>
    <mergeCell ref="B6:I7"/>
    <mergeCell ref="A8:A12"/>
    <mergeCell ref="B8:I12"/>
    <mergeCell ref="B13:I13"/>
    <mergeCell ref="A14:A17"/>
    <mergeCell ref="B14:I17"/>
    <mergeCell ref="A18:A21"/>
    <mergeCell ref="B18:I21"/>
  </mergeCells>
  <phoneticPr fontId="1" type="noConversion"/>
  <pageMargins left="0.70" right="0.70" top="0.75" bottom="0.75" header="0.30" footer="0.30"/>
  <pageSetup paperSize="1" scale="10000" orientation="portrait"/>
</worksheet>
</file>

<file path=xl/worksheets/sheet5.xml><?xml version="1.0" encoding="utf-8"?>
<worksheet xmlns="http://schemas.openxmlformats.org/spreadsheetml/2006/main" xmlns:r="http://schemas.openxmlformats.org/officeDocument/2006/relationships">
  <sheetViews>
    <sheetView topLeftCell="A64" workbookViewId="0">
      <selection activeCell="F81" sqref="F81"/>
    </sheetView>
  </sheetViews>
  <sheetFormatPr defaultRowHeight="15.000000"/>
  <cols>
    <col min="1" max="1" width="9.88000011" customWidth="1"/>
    <col min="2" max="2" width="9.13000011" customWidth="1"/>
    <col min="3" max="3" width="9.00500011" customWidth="1"/>
    <col min="4" max="4" width="8.75500011" customWidth="1"/>
    <col min="5" max="5" width="9.38000011" customWidth="1"/>
    <col min="13" max="13" style="55" width="10.88000011" customWidth="1"/>
    <col min="14" max="14" style="55" width="9.63000011" customWidth="1"/>
    <col min="15" max="15" width="10.88000011" customWidth="1"/>
    <col min="16" max="16" width="9.63000011" customWidth="1"/>
    <col min="17" max="17" width="12.63000011" customWidth="1"/>
    <col min="18" max="18" style="55" width="11.00500011" customWidth="1"/>
  </cols>
  <sheetData>
    <row r="1" spans="1:18" ht="18.750000">
      <c r="A1" s="122" t="s">
        <v>241</v>
      </c>
      <c r="B1" s="122"/>
      <c r="C1" s="122"/>
      <c r="D1" s="122"/>
      <c r="E1" s="122"/>
      <c r="F1" s="122"/>
      <c r="G1" s="122"/>
      <c r="H1" s="122"/>
      <c r="I1" s="122"/>
      <c r="J1" s="122"/>
      <c r="K1" s="122"/>
      <c r="L1" s="122"/>
      <c r="M1" s="122"/>
      <c r="N1" s="122"/>
      <c r="O1" s="122"/>
      <c r="P1" s="122"/>
      <c r="Q1" s="122"/>
      <c r="R1" s="122"/>
    </row>
    <row r="2" spans="1:18" ht="18.750000" customHeight="1">
      <c r="A2" s="122" t="s">
        <v>242</v>
      </c>
      <c r="B2" s="122"/>
      <c r="C2" s="122"/>
      <c r="D2" s="122"/>
      <c r="E2" s="122"/>
      <c r="F2" s="122"/>
      <c r="G2" s="122"/>
      <c r="H2" s="122"/>
      <c r="I2" s="122"/>
      <c r="J2" s="122"/>
      <c r="K2" s="122"/>
      <c r="L2" s="122"/>
      <c r="M2" s="122"/>
      <c r="N2" s="122"/>
      <c r="O2" s="122"/>
      <c r="P2" s="122"/>
      <c r="Q2" s="122"/>
      <c r="R2" s="122"/>
    </row>
    <row r="3" spans="1:18" ht="18.750000">
      <c r="A3" s="190" t="s">
        <v>243</v>
      </c>
      <c r="B3" s="190"/>
      <c r="C3" s="190"/>
      <c r="D3" s="190"/>
      <c r="E3" s="190"/>
      <c r="F3" s="190"/>
      <c r="G3" s="190"/>
      <c r="H3" s="190"/>
      <c r="I3" s="190"/>
      <c r="J3" s="190"/>
      <c r="K3" s="190"/>
      <c r="L3" s="190"/>
      <c r="M3" s="190"/>
      <c r="N3" s="190"/>
      <c r="O3" s="190"/>
      <c r="P3" s="190"/>
      <c r="Q3" s="190"/>
      <c r="R3" s="190"/>
    </row>
    <row r="4" spans="1:18" ht="18.750000">
      <c r="A4" s="25"/>
      <c r="B4" s="24"/>
      <c r="C4" s="22"/>
      <c r="D4" s="22"/>
      <c r="E4" s="22"/>
      <c r="F4" s="22"/>
      <c r="G4" s="22"/>
      <c r="H4" s="22"/>
      <c r="I4" s="22"/>
      <c r="J4" s="22"/>
      <c r="K4" s="22"/>
      <c r="L4" s="22"/>
    </row>
    <row r="5" spans="1:18" ht="18.750000" customHeight="1">
      <c r="A5" s="54" t="s">
        <v>244</v>
      </c>
      <c r="B5" s="27" t="s">
        <v>245</v>
      </c>
      <c r="C5" s="27"/>
      <c r="D5" s="27"/>
      <c r="E5" s="27"/>
      <c r="F5" s="27" t="s">
        <v>246</v>
      </c>
      <c r="G5" s="27"/>
      <c r="H5" s="27"/>
      <c r="I5" s="27" t="s">
        <v>247</v>
      </c>
      <c r="J5" s="27"/>
      <c r="K5" s="27"/>
      <c r="L5" s="53" t="s">
        <v>248</v>
      </c>
      <c r="M5" s="194" t="s">
        <v>249</v>
      </c>
      <c r="N5" s="194" t="s">
        <v>250</v>
      </c>
      <c r="O5" s="194" t="s">
        <v>251</v>
      </c>
      <c r="P5" s="194" t="s">
        <v>252</v>
      </c>
      <c r="Q5" s="191" t="s">
        <v>253</v>
      </c>
      <c r="R5" s="189" t="s">
        <v>254</v>
      </c>
    </row>
    <row r="6" spans="1:18" ht="18.750000" customHeight="1">
      <c r="A6" s="54"/>
      <c r="B6" s="27" t="s">
        <v>264</v>
      </c>
      <c r="C6" s="27" t="s">
        <v>264</v>
      </c>
      <c r="D6" s="27" t="s">
        <v>263</v>
      </c>
      <c r="E6" s="27" t="s">
        <v>264</v>
      </c>
      <c r="F6" s="27" t="s">
        <v>263</v>
      </c>
      <c r="G6" s="27" t="s">
        <v>264</v>
      </c>
      <c r="H6" s="27" t="s">
        <v>263</v>
      </c>
      <c r="I6" s="27" t="s">
        <v>263</v>
      </c>
      <c r="J6" s="27" t="s">
        <v>263</v>
      </c>
      <c r="K6" s="27" t="s">
        <v>264</v>
      </c>
      <c r="L6" s="53"/>
      <c r="M6" s="195"/>
      <c r="N6" s="195"/>
      <c r="O6" s="195"/>
      <c r="P6" s="195"/>
      <c r="Q6" s="192"/>
      <c r="R6" s="189"/>
    </row>
    <row r="7" spans="1:18" ht="18.750000" customHeight="1">
      <c r="A7" s="54"/>
      <c r="B7" s="27" t="s">
        <v>272</v>
      </c>
      <c r="C7" s="27" t="s">
        <v>273</v>
      </c>
      <c r="D7" s="27" t="s">
        <v>274</v>
      </c>
      <c r="E7" s="27" t="s">
        <v>268</v>
      </c>
      <c r="F7" s="27" t="s">
        <v>272</v>
      </c>
      <c r="G7" s="27" t="s">
        <v>273</v>
      </c>
      <c r="H7" s="27" t="s">
        <v>274</v>
      </c>
      <c r="I7" s="27" t="s">
        <v>272</v>
      </c>
      <c r="J7" s="27" t="s">
        <v>273</v>
      </c>
      <c r="K7" s="27" t="s">
        <v>274</v>
      </c>
      <c r="L7" s="53"/>
      <c r="M7" s="195"/>
      <c r="N7" s="195"/>
      <c r="O7" s="195"/>
      <c r="P7" s="195"/>
      <c r="Q7" s="192"/>
      <c r="R7" s="189"/>
    </row>
    <row r="8" spans="1:18" s="23" customFormat="1" ht="20.100000" customHeight="1">
      <c r="A8" s="54"/>
      <c r="B8" s="27">
        <v>3</v>
      </c>
      <c r="C8" s="27">
        <v>3</v>
      </c>
      <c r="D8" s="27">
        <v>3</v>
      </c>
      <c r="E8" s="27">
        <v>3</v>
      </c>
      <c r="F8" s="27">
        <v>4</v>
      </c>
      <c r="G8" s="27">
        <v>4</v>
      </c>
      <c r="H8" s="27">
        <v>4</v>
      </c>
      <c r="I8" s="27">
        <v>4</v>
      </c>
      <c r="J8" s="27">
        <v>4</v>
      </c>
      <c r="K8" s="27">
        <v>4</v>
      </c>
      <c r="L8" s="53">
        <v>25</v>
      </c>
      <c r="M8" s="196"/>
      <c r="N8" s="196"/>
      <c r="O8" s="196"/>
      <c r="P8" s="196"/>
      <c r="Q8" s="193"/>
      <c r="R8" s="189"/>
    </row>
    <row r="9" spans="1:18" ht="20.100000" customHeight="1">
      <c r="A9" s="26">
        <v>33101</v>
      </c>
      <c r="B9" s="59" t="s">
        <v>295</v>
      </c>
      <c r="C9" s="59" t="s">
        <v>295</v>
      </c>
      <c r="D9" s="59" t="s">
        <v>295</v>
      </c>
      <c r="E9" s="59" t="s">
        <v>295</v>
      </c>
      <c r="F9" s="59" t="s">
        <v>295</v>
      </c>
      <c r="G9" s="59" t="s">
        <v>295</v>
      </c>
      <c r="H9" s="59" t="s">
        <v>295</v>
      </c>
      <c r="I9" s="59" t="s">
        <v>295</v>
      </c>
      <c r="J9" s="59" t="s">
        <v>295</v>
      </c>
      <c r="K9" s="59" t="s">
        <v>295</v>
      </c>
      <c r="L9" s="65" t="s">
        <v>296</v>
      </c>
      <c r="M9" s="67">
        <v>0</v>
      </c>
      <c r="N9" s="67">
        <v>0</v>
      </c>
      <c r="O9" s="67">
        <v>0</v>
      </c>
      <c r="P9" s="73">
        <v>0</v>
      </c>
      <c r="Q9" s="75">
        <f>IF(N9&gt;50%,1,0)</f>
        <v>0</v>
      </c>
      <c r="R9" s="129">
        <v>0</v>
      </c>
    </row>
    <row r="10" spans="1:18" ht="20.100000" customHeight="1">
      <c r="A10" s="26">
        <v>33102</v>
      </c>
      <c r="B10" s="30">
        <v>3</v>
      </c>
      <c r="C10" s="30">
        <v>1</v>
      </c>
      <c r="D10" s="30"/>
      <c r="E10" s="30">
        <v>3</v>
      </c>
      <c r="F10" s="58"/>
      <c r="G10" s="30">
        <v>4</v>
      </c>
      <c r="H10" s="30">
        <v>4</v>
      </c>
      <c r="I10" s="30"/>
      <c r="J10" s="30">
        <v>1</v>
      </c>
      <c r="K10" s="30">
        <v>1</v>
      </c>
      <c r="L10" s="66">
        <f>SUM(B10:K10)</f>
        <v>17</v>
      </c>
      <c r="M10" s="67">
        <f>B10+C10+E10+G10+K10</f>
        <v>12</v>
      </c>
      <c r="N10" s="69">
        <f>M10/17</f>
        <v>0.705882352941177</v>
      </c>
      <c r="O10" s="67">
        <f>D10+F10+H10+I10+J10</f>
        <v>5</v>
      </c>
      <c r="P10" s="74">
        <f>O10/19</f>
        <v>0.263157894736842</v>
      </c>
      <c r="Q10" s="75">
        <f>IF(N10&gt;50%,1,0)</f>
        <v>1</v>
      </c>
      <c r="R10" s="75">
        <f>IF(P10&gt;50%,1,0)</f>
        <v>0</v>
      </c>
    </row>
    <row r="11" spans="1:18" ht="20.100000" customHeight="1">
      <c r="A11" s="26">
        <v>33103</v>
      </c>
      <c r="B11" s="30"/>
      <c r="C11" s="30">
        <v>3</v>
      </c>
      <c r="D11" s="30">
        <v>3</v>
      </c>
      <c r="E11" s="30">
        <v>3</v>
      </c>
      <c r="F11" s="30"/>
      <c r="G11" s="30">
        <v>4</v>
      </c>
      <c r="H11" s="30">
        <v>2</v>
      </c>
      <c r="I11" s="30"/>
      <c r="J11" s="30">
        <v>1</v>
      </c>
      <c r="K11" s="30">
        <v>2</v>
      </c>
      <c r="L11" s="66">
        <f>SUM(B11:K11)</f>
        <v>18</v>
      </c>
      <c r="M11" s="67">
        <f>B11+C11+E11+G11+K11</f>
        <v>12</v>
      </c>
      <c r="N11" s="69">
        <f>M11/17</f>
        <v>0.705882352941177</v>
      </c>
      <c r="O11" s="67">
        <f>D11+F11+H11+I11+J11</f>
        <v>6</v>
      </c>
      <c r="P11" s="74">
        <f>O11/19</f>
        <v>0.315789473684211</v>
      </c>
      <c r="Q11" s="75">
        <f>IF(N11&gt;50%,1,0)</f>
        <v>1</v>
      </c>
      <c r="R11" s="75">
        <f>IF(P11&gt;50%,1,0)</f>
        <v>0</v>
      </c>
    </row>
    <row r="12" spans="1:18" ht="20.100000" customHeight="1">
      <c r="A12" s="26">
        <v>33104</v>
      </c>
      <c r="B12" s="30"/>
      <c r="C12" s="30">
        <v>0</v>
      </c>
      <c r="D12" s="30">
        <v>1</v>
      </c>
      <c r="E12" s="30">
        <v>2</v>
      </c>
      <c r="F12" s="30"/>
      <c r="G12" s="30">
        <v>4</v>
      </c>
      <c r="H12" s="30">
        <v>4</v>
      </c>
      <c r="I12" s="58"/>
      <c r="J12" s="30">
        <v>3</v>
      </c>
      <c r="K12" s="30">
        <v>1</v>
      </c>
      <c r="L12" s="66">
        <f>SUM(B12:K12)</f>
        <v>15</v>
      </c>
      <c r="M12" s="67">
        <f>B12+C12+E12+G12+K12</f>
        <v>7</v>
      </c>
      <c r="N12" s="69">
        <f>M12/17</f>
        <v>0.411764705882353</v>
      </c>
      <c r="O12" s="67">
        <f>D12+F12+H12+I12+J12</f>
        <v>8</v>
      </c>
      <c r="P12" s="74">
        <f>O12/19</f>
        <v>0.421052631578947</v>
      </c>
      <c r="Q12" s="75">
        <f>IF(N12&gt;50%,1,0)</f>
        <v>0</v>
      </c>
      <c r="R12" s="75">
        <f>IF(P12&gt;50%,1,0)</f>
        <v>0</v>
      </c>
    </row>
    <row r="13" spans="1:18" ht="20.100000" customHeight="1">
      <c r="A13" s="26">
        <v>33105</v>
      </c>
      <c r="B13" s="30"/>
      <c r="C13" s="30">
        <v>3</v>
      </c>
      <c r="D13" s="30">
        <v>1</v>
      </c>
      <c r="E13" s="30">
        <v>2</v>
      </c>
      <c r="F13" s="30">
        <v>4</v>
      </c>
      <c r="G13" s="30">
        <v>3</v>
      </c>
      <c r="H13" s="30"/>
      <c r="I13" s="30">
        <v>4</v>
      </c>
      <c r="J13" s="30"/>
      <c r="K13" s="30">
        <v>4</v>
      </c>
      <c r="L13" s="66">
        <f>SUM(B13:K13)</f>
        <v>21</v>
      </c>
      <c r="M13" s="67">
        <f>B13+C13+E13+G13+K13</f>
        <v>12</v>
      </c>
      <c r="N13" s="69">
        <f>M13/17</f>
        <v>0.705882352941177</v>
      </c>
      <c r="O13" s="67">
        <f>D13+F13+H13+I13+J13</f>
        <v>9</v>
      </c>
      <c r="P13" s="74">
        <f>O13/19</f>
        <v>0.473684210526316</v>
      </c>
      <c r="Q13" s="75">
        <f>IF(N13&gt;50%,1,0)</f>
        <v>1</v>
      </c>
      <c r="R13" s="75">
        <f>IF(P13&gt;50%,1,0)</f>
        <v>0</v>
      </c>
    </row>
    <row r="14" spans="1:18" ht="20.100000" customHeight="1">
      <c r="A14" s="26">
        <v>33106</v>
      </c>
      <c r="B14" s="30"/>
      <c r="C14" s="30">
        <v>3</v>
      </c>
      <c r="D14" s="30">
        <v>3</v>
      </c>
      <c r="E14" s="30">
        <v>3</v>
      </c>
      <c r="F14" s="58"/>
      <c r="G14" s="30">
        <v>4</v>
      </c>
      <c r="H14" s="30">
        <v>4</v>
      </c>
      <c r="I14" s="30">
        <v>4</v>
      </c>
      <c r="J14" s="30"/>
      <c r="K14" s="30">
        <v>4</v>
      </c>
      <c r="L14" s="66">
        <f>SUM(B14:K14)</f>
        <v>25</v>
      </c>
      <c r="M14" s="67">
        <f>B14+C14+E14+G14+K14</f>
        <v>14</v>
      </c>
      <c r="N14" s="69">
        <f>M14/17</f>
        <v>0.823529411764706</v>
      </c>
      <c r="O14" s="67">
        <f>D14+F14+H14+I14+J14</f>
        <v>11</v>
      </c>
      <c r="P14" s="74">
        <f>O14/19</f>
        <v>0.578947368421053</v>
      </c>
      <c r="Q14" s="75">
        <f>IF(N14&gt;50%,1,0)</f>
        <v>1</v>
      </c>
      <c r="R14" s="75">
        <f>IF(P14&gt;50%,1,0)</f>
        <v>1</v>
      </c>
    </row>
    <row r="15" spans="1:18" ht="20.100000" customHeight="1">
      <c r="A15" s="26">
        <v>33107</v>
      </c>
      <c r="B15" s="30"/>
      <c r="C15" s="30">
        <v>3</v>
      </c>
      <c r="D15" s="30"/>
      <c r="E15" s="30">
        <v>3</v>
      </c>
      <c r="F15" s="30"/>
      <c r="G15" s="30">
        <v>4</v>
      </c>
      <c r="H15" s="30">
        <v>4</v>
      </c>
      <c r="I15" s="30">
        <v>4</v>
      </c>
      <c r="J15" s="30">
        <v>4</v>
      </c>
      <c r="K15" s="30"/>
      <c r="L15" s="66">
        <f>SUM(B15:K15)</f>
        <v>22</v>
      </c>
      <c r="M15" s="67">
        <f>B15+C15+E15+G15+K15</f>
        <v>10</v>
      </c>
      <c r="N15" s="69">
        <f>M15/17</f>
        <v>0.588235294117647</v>
      </c>
      <c r="O15" s="67">
        <f>D15+F15+H15+I15+J15</f>
        <v>12</v>
      </c>
      <c r="P15" s="74">
        <f>O15/19</f>
        <v>0.631578947368421</v>
      </c>
      <c r="Q15" s="75">
        <f>IF(N15&gt;50%,1,0)</f>
        <v>1</v>
      </c>
      <c r="R15" s="75">
        <f>IF(P15&gt;50%,1,0)</f>
        <v>1</v>
      </c>
    </row>
    <row r="16" spans="1:18" ht="20.100000" customHeight="1">
      <c r="A16" s="26">
        <v>33108</v>
      </c>
      <c r="B16" s="30">
        <v>3</v>
      </c>
      <c r="C16" s="30">
        <v>3</v>
      </c>
      <c r="D16" s="30"/>
      <c r="E16" s="30">
        <v>3</v>
      </c>
      <c r="F16" s="30">
        <v>4</v>
      </c>
      <c r="G16" s="30">
        <v>4</v>
      </c>
      <c r="H16" s="30"/>
      <c r="I16" s="30">
        <v>4</v>
      </c>
      <c r="J16" s="30">
        <v>4</v>
      </c>
      <c r="K16" s="30"/>
      <c r="L16" s="66">
        <f>SUM(B16:K16)</f>
        <v>25</v>
      </c>
      <c r="M16" s="67">
        <f>B16+C16+E16+G16+K16</f>
        <v>13</v>
      </c>
      <c r="N16" s="69">
        <f>M16/17</f>
        <v>0.764705882352941</v>
      </c>
      <c r="O16" s="67">
        <f>D16+F16+H16+I16+J16</f>
        <v>12</v>
      </c>
      <c r="P16" s="74">
        <f>O16/19</f>
        <v>0.631578947368421</v>
      </c>
      <c r="Q16" s="75">
        <f>IF(N16&gt;50%,1,0)</f>
        <v>1</v>
      </c>
      <c r="R16" s="75">
        <f>IF(P16&gt;50%,1,0)</f>
        <v>1</v>
      </c>
    </row>
    <row r="17" spans="1:18" ht="20.100000" customHeight="1">
      <c r="A17" s="26">
        <v>33109</v>
      </c>
      <c r="B17" s="30"/>
      <c r="C17" s="30">
        <v>3</v>
      </c>
      <c r="D17" s="30">
        <v>3</v>
      </c>
      <c r="E17" s="30">
        <v>1</v>
      </c>
      <c r="F17" s="30">
        <v>4</v>
      </c>
      <c r="G17" s="30">
        <v>4</v>
      </c>
      <c r="H17" s="30"/>
      <c r="I17" s="30">
        <v>4</v>
      </c>
      <c r="J17" s="30"/>
      <c r="K17" s="30">
        <v>4</v>
      </c>
      <c r="L17" s="66">
        <f>SUM(B17:K17)</f>
        <v>23</v>
      </c>
      <c r="M17" s="67">
        <f>B17+C17+E17+G17+K17</f>
        <v>12</v>
      </c>
      <c r="N17" s="69">
        <f>M17/17</f>
        <v>0.705882352941177</v>
      </c>
      <c r="O17" s="67">
        <f>D17+F17+H17+I17+J17</f>
        <v>11</v>
      </c>
      <c r="P17" s="74">
        <f>O17/19</f>
        <v>0.578947368421053</v>
      </c>
      <c r="Q17" s="75">
        <f>IF(N17&gt;50%,1,0)</f>
        <v>1</v>
      </c>
      <c r="R17" s="75">
        <f>IF(P17&gt;50%,1,0)</f>
        <v>1</v>
      </c>
    </row>
    <row r="18" spans="1:18" ht="20.100000" customHeight="1">
      <c r="A18" s="26">
        <v>33110</v>
      </c>
      <c r="B18" s="59" t="s">
        <v>295</v>
      </c>
      <c r="C18" s="59" t="s">
        <v>295</v>
      </c>
      <c r="D18" s="59" t="s">
        <v>295</v>
      </c>
      <c r="E18" s="59" t="s">
        <v>295</v>
      </c>
      <c r="F18" s="59" t="s">
        <v>295</v>
      </c>
      <c r="G18" s="59" t="s">
        <v>295</v>
      </c>
      <c r="H18" s="59" t="s">
        <v>295</v>
      </c>
      <c r="I18" s="59" t="s">
        <v>295</v>
      </c>
      <c r="J18" s="59" t="s">
        <v>295</v>
      </c>
      <c r="K18" s="59" t="s">
        <v>295</v>
      </c>
      <c r="L18" s="65" t="s">
        <v>296</v>
      </c>
      <c r="M18" s="67">
        <v>0</v>
      </c>
      <c r="N18" s="69">
        <f>M18/17</f>
        <v>0</v>
      </c>
      <c r="O18" s="67">
        <v>0</v>
      </c>
      <c r="P18" s="74">
        <f>O18/19</f>
        <v>0</v>
      </c>
      <c r="Q18" s="75">
        <f>IF(N18&gt;50%,1,0)</f>
        <v>0</v>
      </c>
      <c r="R18" s="75">
        <f>IF(P18&gt;50%,1,0)</f>
        <v>0</v>
      </c>
    </row>
    <row r="19" spans="1:18" ht="20.100000" customHeight="1">
      <c r="A19" s="26">
        <v>33111</v>
      </c>
      <c r="B19" s="30">
        <v>3</v>
      </c>
      <c r="C19" s="30">
        <v>3</v>
      </c>
      <c r="D19" s="30"/>
      <c r="E19" s="30">
        <v>2</v>
      </c>
      <c r="F19" s="30"/>
      <c r="G19" s="30">
        <v>4</v>
      </c>
      <c r="H19" s="30">
        <v>4</v>
      </c>
      <c r="I19" s="30">
        <v>4</v>
      </c>
      <c r="J19" s="30">
        <v>4</v>
      </c>
      <c r="K19" s="30"/>
      <c r="L19" s="66">
        <f>SUM(B19:K19)</f>
        <v>24</v>
      </c>
      <c r="M19" s="67">
        <f>B19+C19+E19+G19+K19</f>
        <v>12</v>
      </c>
      <c r="N19" s="69">
        <f>M19/17</f>
        <v>0.705882352941177</v>
      </c>
      <c r="O19" s="67">
        <f>D19+F19+H19+I19+J19</f>
        <v>12</v>
      </c>
      <c r="P19" s="74">
        <f>O19/19</f>
        <v>0.631578947368421</v>
      </c>
      <c r="Q19" s="75">
        <f>IF(N19&gt;50%,1,0)</f>
        <v>1</v>
      </c>
      <c r="R19" s="75">
        <f>IF(P19&gt;50%,1,0)</f>
        <v>1</v>
      </c>
    </row>
    <row r="20" spans="1:18" ht="20.100000" customHeight="1">
      <c r="A20" s="26">
        <v>33112</v>
      </c>
      <c r="B20" s="30">
        <v>1</v>
      </c>
      <c r="C20" s="30">
        <v>3</v>
      </c>
      <c r="D20" s="30">
        <v>3</v>
      </c>
      <c r="E20" s="30"/>
      <c r="F20" s="58"/>
      <c r="G20" s="30">
        <v>4</v>
      </c>
      <c r="H20" s="30">
        <v>4</v>
      </c>
      <c r="I20" s="30"/>
      <c r="J20" s="30">
        <v>4</v>
      </c>
      <c r="K20" s="30">
        <v>4</v>
      </c>
      <c r="L20" s="66">
        <f>SUM(B20:K20)</f>
        <v>23</v>
      </c>
      <c r="M20" s="67">
        <f>B20+C20+E20+G20+K20</f>
        <v>12</v>
      </c>
      <c r="N20" s="69">
        <f>M20/17</f>
        <v>0.705882352941177</v>
      </c>
      <c r="O20" s="67">
        <f>D20+F20+H20+I20+J20</f>
        <v>11</v>
      </c>
      <c r="P20" s="74">
        <f>O20/19</f>
        <v>0.578947368421053</v>
      </c>
      <c r="Q20" s="75">
        <f>IF(N20&gt;50%,1,0)</f>
        <v>1</v>
      </c>
      <c r="R20" s="75">
        <f>IF(P20&gt;50%,1,0)</f>
        <v>1</v>
      </c>
    </row>
    <row r="21" spans="1:18" ht="20.100000" customHeight="1">
      <c r="A21" s="26">
        <v>33113</v>
      </c>
      <c r="B21" s="30"/>
      <c r="C21" s="30">
        <v>3</v>
      </c>
      <c r="D21" s="30">
        <v>1</v>
      </c>
      <c r="E21" s="30">
        <v>3</v>
      </c>
      <c r="F21" s="58"/>
      <c r="G21" s="30">
        <v>4</v>
      </c>
      <c r="H21" s="30">
        <v>2</v>
      </c>
      <c r="I21" s="30"/>
      <c r="J21" s="30">
        <v>2</v>
      </c>
      <c r="K21" s="30">
        <v>4</v>
      </c>
      <c r="L21" s="66">
        <f>SUM(B21:K21)</f>
        <v>19</v>
      </c>
      <c r="M21" s="67">
        <f>B21+C21+E21+G21+K21</f>
        <v>14</v>
      </c>
      <c r="N21" s="69">
        <f>M21/17</f>
        <v>0.823529411764706</v>
      </c>
      <c r="O21" s="67">
        <f>D21+F21+H21+I21+J21</f>
        <v>5</v>
      </c>
      <c r="P21" s="74">
        <f>O21/19</f>
        <v>0.263157894736842</v>
      </c>
      <c r="Q21" s="75">
        <f>IF(N21&gt;50%,1,0)</f>
        <v>1</v>
      </c>
      <c r="R21" s="75">
        <f>IF(P21&gt;50%,1,0)</f>
        <v>0</v>
      </c>
    </row>
    <row r="22" spans="1:18" ht="20.100000" customHeight="1">
      <c r="A22" s="26">
        <v>33114</v>
      </c>
      <c r="B22" s="30"/>
      <c r="C22" s="30">
        <v>3</v>
      </c>
      <c r="D22" s="30">
        <v>3</v>
      </c>
      <c r="E22" s="30">
        <v>3</v>
      </c>
      <c r="F22" s="58"/>
      <c r="G22" s="30">
        <v>4</v>
      </c>
      <c r="H22" s="30">
        <v>4</v>
      </c>
      <c r="I22" s="30"/>
      <c r="J22" s="30"/>
      <c r="K22" s="30">
        <v>4</v>
      </c>
      <c r="L22" s="66">
        <f>SUM(B22:K22)</f>
        <v>21</v>
      </c>
      <c r="M22" s="67">
        <f>B22+C22+E22+G22+K22</f>
        <v>14</v>
      </c>
      <c r="N22" s="69">
        <f>M22/17</f>
        <v>0.823529411764706</v>
      </c>
      <c r="O22" s="67">
        <f>D22+F22+H22+I22+J22</f>
        <v>7</v>
      </c>
      <c r="P22" s="74">
        <f>O22/19</f>
        <v>0.368421052631579</v>
      </c>
      <c r="Q22" s="75">
        <f>IF(N22&gt;50%,1,0)</f>
        <v>1</v>
      </c>
      <c r="R22" s="75">
        <f>IF(P22&gt;50%,1,0)</f>
        <v>0</v>
      </c>
    </row>
    <row r="23" spans="1:18" ht="20.100000" customHeight="1">
      <c r="A23" s="26">
        <v>33115</v>
      </c>
      <c r="B23" s="30"/>
      <c r="C23" s="30">
        <v>3</v>
      </c>
      <c r="D23" s="30">
        <v>3</v>
      </c>
      <c r="E23" s="30">
        <v>2</v>
      </c>
      <c r="F23" s="30"/>
      <c r="G23" s="30">
        <v>4</v>
      </c>
      <c r="H23" s="30">
        <v>4</v>
      </c>
      <c r="I23" s="30">
        <v>4</v>
      </c>
      <c r="J23" s="58"/>
      <c r="K23" s="30">
        <v>3</v>
      </c>
      <c r="L23" s="66">
        <f>SUM(B23:K23)</f>
        <v>23</v>
      </c>
      <c r="M23" s="67">
        <f>B23+C23+E23+G23+K23</f>
        <v>12</v>
      </c>
      <c r="N23" s="69">
        <f>M23/17</f>
        <v>0.705882352941177</v>
      </c>
      <c r="O23" s="67">
        <f>D23+F23+H23+I23+J23</f>
        <v>11</v>
      </c>
      <c r="P23" s="74">
        <f>O23/19</f>
        <v>0.578947368421053</v>
      </c>
      <c r="Q23" s="75">
        <f>IF(N23&gt;50%,1,0)</f>
        <v>1</v>
      </c>
      <c r="R23" s="75">
        <f>IF(P23&gt;50%,1,0)</f>
        <v>1</v>
      </c>
    </row>
    <row r="24" spans="1:18" ht="20.100000" customHeight="1">
      <c r="A24" s="26">
        <v>33116</v>
      </c>
      <c r="B24" s="30">
        <v>3</v>
      </c>
      <c r="C24" s="30">
        <v>3</v>
      </c>
      <c r="D24" s="30"/>
      <c r="E24" s="30">
        <v>3</v>
      </c>
      <c r="F24" s="30">
        <v>4</v>
      </c>
      <c r="G24" s="30"/>
      <c r="H24" s="30">
        <v>4</v>
      </c>
      <c r="I24" s="30"/>
      <c r="J24" s="30">
        <v>3</v>
      </c>
      <c r="K24" s="30"/>
      <c r="L24" s="66">
        <f>SUM(B24:K24)</f>
        <v>20</v>
      </c>
      <c r="M24" s="67">
        <f>B24+C24+E24+G24+K24</f>
        <v>9</v>
      </c>
      <c r="N24" s="69">
        <f>M24/17</f>
        <v>0.529411764705882</v>
      </c>
      <c r="O24" s="67">
        <f>D24+F24+H24+I24+J24</f>
        <v>11</v>
      </c>
      <c r="P24" s="74">
        <f>O24/19</f>
        <v>0.578947368421053</v>
      </c>
      <c r="Q24" s="75">
        <f>IF(N24&gt;50%,1,0)</f>
        <v>1</v>
      </c>
      <c r="R24" s="75">
        <f>IF(P24&gt;50%,1,0)</f>
        <v>1</v>
      </c>
    </row>
    <row r="25" spans="1:18" ht="20.100000" customHeight="1">
      <c r="A25" s="26">
        <v>33117</v>
      </c>
      <c r="B25" s="30">
        <v>3</v>
      </c>
      <c r="C25" s="30">
        <v>3</v>
      </c>
      <c r="D25" s="30">
        <v>3</v>
      </c>
      <c r="E25" s="30"/>
      <c r="F25" s="30">
        <v>4</v>
      </c>
      <c r="G25" s="30">
        <v>4</v>
      </c>
      <c r="H25" s="30">
        <v>2</v>
      </c>
      <c r="I25" s="30">
        <v>4</v>
      </c>
      <c r="J25" s="30"/>
      <c r="K25" s="30"/>
      <c r="L25" s="66">
        <f>SUM(B25:K25)</f>
        <v>23</v>
      </c>
      <c r="M25" s="67">
        <f>B25+C25+E25+G25+K25</f>
        <v>10</v>
      </c>
      <c r="N25" s="69">
        <f>M25/17</f>
        <v>0.588235294117647</v>
      </c>
      <c r="O25" s="67">
        <f>D25+F25+H25+I25+J25</f>
        <v>13</v>
      </c>
      <c r="P25" s="74">
        <f>O25/19</f>
        <v>0.68421052631579</v>
      </c>
      <c r="Q25" s="75">
        <f>IF(N25&gt;50%,1,0)</f>
        <v>1</v>
      </c>
      <c r="R25" s="75">
        <f>IF(P25&gt;50%,1,0)</f>
        <v>1</v>
      </c>
    </row>
    <row r="26" spans="1:18" ht="20.100000" customHeight="1">
      <c r="A26" s="26">
        <v>33118</v>
      </c>
      <c r="B26" s="30">
        <v>3</v>
      </c>
      <c r="C26" s="30">
        <v>3</v>
      </c>
      <c r="D26" s="30">
        <v>3</v>
      </c>
      <c r="E26" s="30"/>
      <c r="F26" s="30">
        <v>4</v>
      </c>
      <c r="G26" s="30">
        <v>4</v>
      </c>
      <c r="H26" s="30"/>
      <c r="I26" s="30"/>
      <c r="J26" s="30">
        <v>4</v>
      </c>
      <c r="K26" s="30">
        <v>4</v>
      </c>
      <c r="L26" s="66">
        <f>SUM(B26:K26)</f>
        <v>25</v>
      </c>
      <c r="M26" s="67">
        <f>B26+C26+E26+G26+K26</f>
        <v>14</v>
      </c>
      <c r="N26" s="69">
        <f>M26/17</f>
        <v>0.823529411764706</v>
      </c>
      <c r="O26" s="67">
        <f>D26+F26+H26+I26+J26</f>
        <v>11</v>
      </c>
      <c r="P26" s="74">
        <f>O26/19</f>
        <v>0.578947368421053</v>
      </c>
      <c r="Q26" s="75">
        <f>IF(N26&gt;50%,1,0)</f>
        <v>1</v>
      </c>
      <c r="R26" s="75">
        <f>IF(P26&gt;50%,1,0)</f>
        <v>1</v>
      </c>
    </row>
    <row r="27" spans="1:18" ht="20.100000" customHeight="1">
      <c r="A27" s="26">
        <v>33119</v>
      </c>
      <c r="B27" s="30">
        <v>3</v>
      </c>
      <c r="C27" s="30">
        <v>3</v>
      </c>
      <c r="D27" s="30">
        <v>3</v>
      </c>
      <c r="E27" s="30"/>
      <c r="F27" s="30">
        <v>4</v>
      </c>
      <c r="G27" s="60">
        <v>4</v>
      </c>
      <c r="H27" s="58"/>
      <c r="I27" s="30">
        <v>4</v>
      </c>
      <c r="J27" s="30">
        <v>4</v>
      </c>
      <c r="K27" s="30"/>
      <c r="L27" s="66">
        <f>SUM(B27:K27)</f>
        <v>25</v>
      </c>
      <c r="M27" s="67">
        <f>B27+C27+E27+G27+K27</f>
        <v>10</v>
      </c>
      <c r="N27" s="69">
        <f>M27/17</f>
        <v>0.588235294117647</v>
      </c>
      <c r="O27" s="67">
        <f>D27+F27+H27+I27+J27</f>
        <v>15</v>
      </c>
      <c r="P27" s="74">
        <f>O27/19</f>
        <v>0.789473684210526</v>
      </c>
      <c r="Q27" s="75">
        <f>IF(N27&gt;50%,1,0)</f>
        <v>1</v>
      </c>
      <c r="R27" s="75">
        <f>IF(P27&gt;50%,1,0)</f>
        <v>1</v>
      </c>
    </row>
    <row r="28" spans="1:18" ht="20.100000" customHeight="1">
      <c r="A28" s="26">
        <v>33120</v>
      </c>
      <c r="B28" s="30">
        <v>3</v>
      </c>
      <c r="C28" s="30">
        <v>3</v>
      </c>
      <c r="D28" s="30">
        <v>3</v>
      </c>
      <c r="E28" s="30"/>
      <c r="F28" s="30"/>
      <c r="G28" s="30">
        <v>4</v>
      </c>
      <c r="H28" s="30">
        <v>4</v>
      </c>
      <c r="I28" s="30">
        <v>4</v>
      </c>
      <c r="J28" s="30"/>
      <c r="K28" s="30">
        <v>4</v>
      </c>
      <c r="L28" s="66">
        <f>SUM(B28:K28)</f>
        <v>25</v>
      </c>
      <c r="M28" s="67">
        <f>B28+C28+E28+G28+K28</f>
        <v>14</v>
      </c>
      <c r="N28" s="69">
        <f>M28/17</f>
        <v>0.823529411764706</v>
      </c>
      <c r="O28" s="67">
        <f>D28+F28+H28+I28+J28</f>
        <v>11</v>
      </c>
      <c r="P28" s="74">
        <f>O28/19</f>
        <v>0.578947368421053</v>
      </c>
      <c r="Q28" s="75">
        <f>IF(N28&gt;50%,1,0)</f>
        <v>1</v>
      </c>
      <c r="R28" s="75">
        <f>IF(P28&gt;50%,1,0)</f>
        <v>1</v>
      </c>
    </row>
    <row r="29" spans="1:18" ht="20.100000" customHeight="1">
      <c r="A29" s="26">
        <v>33121</v>
      </c>
      <c r="B29" s="30">
        <v>3</v>
      </c>
      <c r="C29" s="30">
        <v>3</v>
      </c>
      <c r="D29" s="58"/>
      <c r="E29" s="30">
        <v>3</v>
      </c>
      <c r="F29" s="58"/>
      <c r="G29" s="30">
        <v>4</v>
      </c>
      <c r="H29" s="30">
        <v>4</v>
      </c>
      <c r="I29" s="30">
        <v>4</v>
      </c>
      <c r="J29" s="58"/>
      <c r="K29" s="30">
        <v>4</v>
      </c>
      <c r="L29" s="66">
        <f>SUM(B29:K29)</f>
        <v>25</v>
      </c>
      <c r="M29" s="67">
        <f>B29+C29+E29+G29+K29</f>
        <v>17</v>
      </c>
      <c r="N29" s="69">
        <f>M29/17</f>
        <v>1</v>
      </c>
      <c r="O29" s="67">
        <f>D29+F29+H29+I29+J29</f>
        <v>8</v>
      </c>
      <c r="P29" s="74">
        <f>O29/19</f>
        <v>0.421052631578947</v>
      </c>
      <c r="Q29" s="75">
        <f>IF(N29&gt;50%,1,0)</f>
        <v>1</v>
      </c>
      <c r="R29" s="75">
        <f>IF(P29&gt;50%,1,0)</f>
        <v>0</v>
      </c>
    </row>
    <row r="30" spans="1:18" ht="20.100000" customHeight="1">
      <c r="A30" s="26">
        <v>33122</v>
      </c>
      <c r="B30" s="30"/>
      <c r="C30" s="30">
        <v>2</v>
      </c>
      <c r="D30" s="30">
        <v>3</v>
      </c>
      <c r="E30" s="30">
        <v>2</v>
      </c>
      <c r="F30" s="30">
        <v>4</v>
      </c>
      <c r="G30" s="30">
        <v>4</v>
      </c>
      <c r="H30" s="30"/>
      <c r="I30" s="30">
        <v>3</v>
      </c>
      <c r="J30" s="30"/>
      <c r="K30" s="30">
        <v>4</v>
      </c>
      <c r="L30" s="66">
        <f>SUM(B30:K30)</f>
        <v>22</v>
      </c>
      <c r="M30" s="67">
        <f>B30+C30+E30+G30+K30</f>
        <v>12</v>
      </c>
      <c r="N30" s="69">
        <f>M30/17</f>
        <v>0.705882352941177</v>
      </c>
      <c r="O30" s="67">
        <f>D30+F30+H30+I30+J30</f>
        <v>10</v>
      </c>
      <c r="P30" s="74">
        <f>O30/19</f>
        <v>0.526315789473684</v>
      </c>
      <c r="Q30" s="75">
        <f>IF(N30&gt;50%,1,0)</f>
        <v>1</v>
      </c>
      <c r="R30" s="75">
        <f>IF(P30&gt;50%,1,0)</f>
        <v>1</v>
      </c>
    </row>
    <row r="31" spans="1:18" ht="20.100000" customHeight="1">
      <c r="A31" s="26">
        <v>33123</v>
      </c>
      <c r="B31" s="30"/>
      <c r="C31" s="30">
        <v>3</v>
      </c>
      <c r="D31" s="30">
        <v>3</v>
      </c>
      <c r="E31" s="30">
        <v>2</v>
      </c>
      <c r="F31" s="30">
        <v>4</v>
      </c>
      <c r="G31" s="30">
        <v>4</v>
      </c>
      <c r="H31" s="30"/>
      <c r="I31" s="30"/>
      <c r="J31" s="30">
        <v>4</v>
      </c>
      <c r="K31" s="30">
        <v>4</v>
      </c>
      <c r="L31" s="66">
        <f>SUM(B31:K31)</f>
        <v>24</v>
      </c>
      <c r="M31" s="67">
        <f>B31+C31+E31+G31+K31</f>
        <v>13</v>
      </c>
      <c r="N31" s="69">
        <f>M31/17</f>
        <v>0.764705882352941</v>
      </c>
      <c r="O31" s="67">
        <f>D31+F31+H31+I31+J31</f>
        <v>11</v>
      </c>
      <c r="P31" s="74">
        <f>O31/19</f>
        <v>0.578947368421053</v>
      </c>
      <c r="Q31" s="75">
        <f>IF(N31&gt;50%,1,0)</f>
        <v>1</v>
      </c>
      <c r="R31" s="75">
        <f>IF(P31&gt;50%,1,0)</f>
        <v>1</v>
      </c>
    </row>
    <row r="32" spans="1:18" ht="20.100000" customHeight="1">
      <c r="A32" s="26">
        <v>33124</v>
      </c>
      <c r="B32" s="30"/>
      <c r="C32" s="30"/>
      <c r="D32" s="30">
        <v>1</v>
      </c>
      <c r="E32" s="30"/>
      <c r="F32" s="30">
        <v>4</v>
      </c>
      <c r="G32" s="58"/>
      <c r="H32" s="30">
        <v>4</v>
      </c>
      <c r="I32" s="30">
        <v>3</v>
      </c>
      <c r="J32" s="30"/>
      <c r="K32" s="30">
        <v>4</v>
      </c>
      <c r="L32" s="66">
        <f>SUM(B32:K32)</f>
        <v>16</v>
      </c>
      <c r="M32" s="67">
        <f>B32+C32+E32+G32+K32</f>
        <v>4</v>
      </c>
      <c r="N32" s="69">
        <f>M32/17</f>
        <v>0.235294117647059</v>
      </c>
      <c r="O32" s="67">
        <f>D32+F32+H32+I32+J32</f>
        <v>12</v>
      </c>
      <c r="P32" s="74">
        <f>O32/19</f>
        <v>0.631578947368421</v>
      </c>
      <c r="Q32" s="75">
        <f>IF(N32&gt;50%,1,0)</f>
        <v>0</v>
      </c>
      <c r="R32" s="75">
        <f>IF(P32&gt;50%,1,0)</f>
        <v>1</v>
      </c>
    </row>
    <row r="33" spans="1:18" ht="20.100000" customHeight="1">
      <c r="A33" s="26">
        <v>33125</v>
      </c>
      <c r="B33" s="30"/>
      <c r="C33" s="30">
        <v>3</v>
      </c>
      <c r="D33" s="30">
        <v>3</v>
      </c>
      <c r="E33" s="30">
        <v>1</v>
      </c>
      <c r="F33" s="30">
        <v>2</v>
      </c>
      <c r="G33" s="30">
        <v>4</v>
      </c>
      <c r="H33" s="58"/>
      <c r="I33" s="30">
        <v>4</v>
      </c>
      <c r="J33" s="30"/>
      <c r="K33" s="30">
        <v>4</v>
      </c>
      <c r="L33" s="66">
        <f>SUM(B33:K33)</f>
        <v>21</v>
      </c>
      <c r="M33" s="67">
        <f>B33+C33+E33+G33+K33</f>
        <v>12</v>
      </c>
      <c r="N33" s="69">
        <f>M33/17</f>
        <v>0.705882352941177</v>
      </c>
      <c r="O33" s="67">
        <f>D33+F33+H33+I33+J33</f>
        <v>9</v>
      </c>
      <c r="P33" s="74">
        <f>O33/19</f>
        <v>0.473684210526316</v>
      </c>
      <c r="Q33" s="75">
        <f>IF(N33&gt;50%,1,0)</f>
        <v>1</v>
      </c>
      <c r="R33" s="75">
        <f>IF(P33&gt;50%,1,0)</f>
        <v>0</v>
      </c>
    </row>
    <row r="34" spans="1:18" ht="20.100000" customHeight="1">
      <c r="A34" s="26">
        <v>33126</v>
      </c>
      <c r="B34" s="30"/>
      <c r="C34" s="30">
        <v>3</v>
      </c>
      <c r="D34" s="30">
        <v>3</v>
      </c>
      <c r="E34" s="30">
        <v>3</v>
      </c>
      <c r="F34" s="58"/>
      <c r="G34" s="30">
        <v>4</v>
      </c>
      <c r="H34" s="30">
        <v>4</v>
      </c>
      <c r="I34" s="30">
        <v>4</v>
      </c>
      <c r="J34" s="30"/>
      <c r="K34" s="30">
        <v>4</v>
      </c>
      <c r="L34" s="66">
        <f>SUM(B34:K34)</f>
        <v>25</v>
      </c>
      <c r="M34" s="67">
        <f>B34+C34+E34+G34+K34</f>
        <v>14</v>
      </c>
      <c r="N34" s="69">
        <f>M34/17</f>
        <v>0.823529411764706</v>
      </c>
      <c r="O34" s="67">
        <f>D34+F34+H34+I34+J34</f>
        <v>11</v>
      </c>
      <c r="P34" s="74">
        <f>O34/19</f>
        <v>0.578947368421053</v>
      </c>
      <c r="Q34" s="75">
        <f>IF(N34&gt;50%,1,0)</f>
        <v>1</v>
      </c>
      <c r="R34" s="75">
        <f>IF(P34&gt;50%,1,0)</f>
        <v>1</v>
      </c>
    </row>
    <row r="35" spans="1:18" ht="20.100000" customHeight="1">
      <c r="A35" s="26">
        <v>33127</v>
      </c>
      <c r="B35" s="30"/>
      <c r="C35" s="30">
        <v>3</v>
      </c>
      <c r="D35" s="30">
        <v>3</v>
      </c>
      <c r="E35" s="30">
        <v>3</v>
      </c>
      <c r="F35" s="30">
        <v>4</v>
      </c>
      <c r="G35" s="30">
        <v>4</v>
      </c>
      <c r="H35" s="30"/>
      <c r="I35" s="30">
        <v>4</v>
      </c>
      <c r="J35" s="58"/>
      <c r="K35" s="30">
        <v>4</v>
      </c>
      <c r="L35" s="66">
        <f>SUM(B35:K35)</f>
        <v>25</v>
      </c>
      <c r="M35" s="67">
        <f>B35+C35+E35+G35+K35</f>
        <v>14</v>
      </c>
      <c r="N35" s="69">
        <f>M35/17</f>
        <v>0.823529411764706</v>
      </c>
      <c r="O35" s="67">
        <f>D35+F35+H35+I35+J35</f>
        <v>11</v>
      </c>
      <c r="P35" s="74">
        <f>O35/19</f>
        <v>0.578947368421053</v>
      </c>
      <c r="Q35" s="75">
        <f>IF(N35&gt;50%,1,0)</f>
        <v>1</v>
      </c>
      <c r="R35" s="75">
        <f>IF(P35&gt;50%,1,0)</f>
        <v>1</v>
      </c>
    </row>
    <row r="36" spans="1:18" ht="20.100000" customHeight="1">
      <c r="A36" s="26">
        <v>33128</v>
      </c>
      <c r="B36" s="30"/>
      <c r="C36" s="30">
        <v>3</v>
      </c>
      <c r="D36" s="30">
        <v>3</v>
      </c>
      <c r="E36" s="30">
        <v>3</v>
      </c>
      <c r="F36" s="30">
        <v>4</v>
      </c>
      <c r="G36" s="30">
        <v>4</v>
      </c>
      <c r="H36" s="30"/>
      <c r="I36" s="30">
        <v>4</v>
      </c>
      <c r="J36" s="30"/>
      <c r="K36" s="30">
        <v>4</v>
      </c>
      <c r="L36" s="66">
        <f>SUM(B36:K36)</f>
        <v>25</v>
      </c>
      <c r="M36" s="67">
        <f>B36+C36+E36+G36+K36</f>
        <v>14</v>
      </c>
      <c r="N36" s="69">
        <f>M36/17</f>
        <v>0.823529411764706</v>
      </c>
      <c r="O36" s="67">
        <f>D36+F36+H36+I36+J36</f>
        <v>11</v>
      </c>
      <c r="P36" s="74">
        <f>O36/19</f>
        <v>0.578947368421053</v>
      </c>
      <c r="Q36" s="75">
        <f>IF(N36&gt;50%,1,0)</f>
        <v>1</v>
      </c>
      <c r="R36" s="75">
        <f>IF(P36&gt;50%,1,0)</f>
        <v>1</v>
      </c>
    </row>
    <row r="37" spans="1:18" ht="20.100000" customHeight="1">
      <c r="A37" s="26">
        <v>33129</v>
      </c>
      <c r="B37" s="30">
        <v>3</v>
      </c>
      <c r="C37" s="30">
        <v>3</v>
      </c>
      <c r="D37" s="30">
        <v>3</v>
      </c>
      <c r="E37" s="58"/>
      <c r="F37" s="30"/>
      <c r="G37" s="30">
        <v>4</v>
      </c>
      <c r="H37" s="30">
        <v>4</v>
      </c>
      <c r="I37" s="30">
        <v>4</v>
      </c>
      <c r="J37" s="30">
        <v>4</v>
      </c>
      <c r="K37" s="30"/>
      <c r="L37" s="66">
        <f>SUM(B37:K37)</f>
        <v>25</v>
      </c>
      <c r="M37" s="67">
        <f>B37+C37+E37+G37+K37</f>
        <v>10</v>
      </c>
      <c r="N37" s="69">
        <f>M37/17</f>
        <v>0.588235294117647</v>
      </c>
      <c r="O37" s="67">
        <f>D37+F37+H37+I37+J37</f>
        <v>15</v>
      </c>
      <c r="P37" s="74">
        <f>O37/19</f>
        <v>0.789473684210526</v>
      </c>
      <c r="Q37" s="75">
        <f>IF(N37&gt;50%,1,0)</f>
        <v>1</v>
      </c>
      <c r="R37" s="75">
        <f>IF(P37&gt;50%,1,0)</f>
        <v>1</v>
      </c>
    </row>
    <row r="38" spans="1:18" ht="20.100000" customHeight="1">
      <c r="A38" s="26">
        <v>33130</v>
      </c>
      <c r="B38" s="30"/>
      <c r="C38" s="30">
        <v>3</v>
      </c>
      <c r="D38" s="30">
        <v>3</v>
      </c>
      <c r="E38" s="30">
        <v>1</v>
      </c>
      <c r="F38" s="30">
        <v>4</v>
      </c>
      <c r="G38" s="30">
        <v>4</v>
      </c>
      <c r="H38" s="58"/>
      <c r="I38" s="30">
        <v>4</v>
      </c>
      <c r="J38" s="30"/>
      <c r="K38" s="30">
        <v>4</v>
      </c>
      <c r="L38" s="66">
        <f>SUM(B38:K38)</f>
        <v>23</v>
      </c>
      <c r="M38" s="67">
        <f>B38+C38+E38+G38+K38</f>
        <v>12</v>
      </c>
      <c r="N38" s="69">
        <f>M38/17</f>
        <v>0.705882352941177</v>
      </c>
      <c r="O38" s="67">
        <f>D38+F38+H38+I38+J38</f>
        <v>11</v>
      </c>
      <c r="P38" s="74">
        <f>O38/19</f>
        <v>0.578947368421053</v>
      </c>
      <c r="Q38" s="75">
        <f>IF(N38&gt;50%,1,0)</f>
        <v>1</v>
      </c>
      <c r="R38" s="75">
        <f>IF(P38&gt;50%,1,0)</f>
        <v>1</v>
      </c>
    </row>
    <row r="39" spans="1:18" ht="20.100000" customHeight="1">
      <c r="A39" s="26">
        <v>33131</v>
      </c>
      <c r="B39" s="30">
        <v>3</v>
      </c>
      <c r="C39" s="30"/>
      <c r="D39" s="30">
        <v>1</v>
      </c>
      <c r="E39" s="30">
        <v>1</v>
      </c>
      <c r="F39" s="30">
        <v>4</v>
      </c>
      <c r="G39" s="30">
        <v>4</v>
      </c>
      <c r="H39" s="30"/>
      <c r="I39" s="30">
        <v>4</v>
      </c>
      <c r="J39" s="30"/>
      <c r="K39" s="30">
        <v>3</v>
      </c>
      <c r="L39" s="66">
        <f>SUM(B39:K39)</f>
        <v>20</v>
      </c>
      <c r="M39" s="67">
        <f>B39+C39+E39+G39+K39</f>
        <v>11</v>
      </c>
      <c r="N39" s="69">
        <f>M39/17</f>
        <v>0.647058823529412</v>
      </c>
      <c r="O39" s="67">
        <f>D39+F39+H39+I39+J39</f>
        <v>9</v>
      </c>
      <c r="P39" s="74">
        <f>O39/19</f>
        <v>0.473684210526316</v>
      </c>
      <c r="Q39" s="75">
        <f>IF(N39&gt;50%,1,0)</f>
        <v>1</v>
      </c>
      <c r="R39" s="75">
        <f>IF(P39&gt;50%,1,0)</f>
        <v>0</v>
      </c>
    </row>
    <row r="40" spans="1:18" ht="20.100000" customHeight="1">
      <c r="A40" s="26">
        <v>33132</v>
      </c>
      <c r="B40" s="30">
        <v>3</v>
      </c>
      <c r="C40" s="30">
        <v>3</v>
      </c>
      <c r="D40" s="30">
        <v>3</v>
      </c>
      <c r="E40" s="58"/>
      <c r="F40" s="30">
        <v>4</v>
      </c>
      <c r="G40" s="30">
        <v>4</v>
      </c>
      <c r="H40" s="58"/>
      <c r="I40" s="30">
        <v>4</v>
      </c>
      <c r="J40" s="58"/>
      <c r="K40" s="30">
        <v>4</v>
      </c>
      <c r="L40" s="66">
        <f>SUM(B40:K40)</f>
        <v>25</v>
      </c>
      <c r="M40" s="67">
        <f>B40+C40+E40+G40+K40</f>
        <v>14</v>
      </c>
      <c r="N40" s="69">
        <f>M40/17</f>
        <v>0.823529411764706</v>
      </c>
      <c r="O40" s="67">
        <f>D40+F40+H40+I40+J40</f>
        <v>11</v>
      </c>
      <c r="P40" s="74">
        <f>O40/19</f>
        <v>0.578947368421053</v>
      </c>
      <c r="Q40" s="75">
        <f>IF(N40&gt;50%,1,0)</f>
        <v>1</v>
      </c>
      <c r="R40" s="75">
        <f>IF(P40&gt;50%,1,0)</f>
        <v>1</v>
      </c>
    </row>
    <row r="41" spans="1:18" ht="20.100000" customHeight="1">
      <c r="A41" s="26">
        <v>33133</v>
      </c>
      <c r="B41" s="30">
        <v>3</v>
      </c>
      <c r="C41" s="30">
        <v>3</v>
      </c>
      <c r="D41" s="30"/>
      <c r="E41" s="30">
        <v>3</v>
      </c>
      <c r="F41" s="30"/>
      <c r="G41" s="30">
        <v>4</v>
      </c>
      <c r="H41" s="30">
        <v>4</v>
      </c>
      <c r="I41" s="30">
        <v>4</v>
      </c>
      <c r="J41" s="30"/>
      <c r="K41" s="30">
        <v>4</v>
      </c>
      <c r="L41" s="66">
        <f>SUM(B41:K41)</f>
        <v>25</v>
      </c>
      <c r="M41" s="67">
        <f>B41+C41+E41+G41+K41</f>
        <v>17</v>
      </c>
      <c r="N41" s="69">
        <f>M41/17</f>
        <v>1</v>
      </c>
      <c r="O41" s="67">
        <f>D41+F41+H41+I41+J41</f>
        <v>8</v>
      </c>
      <c r="P41" s="74">
        <f>O41/19</f>
        <v>0.421052631578947</v>
      </c>
      <c r="Q41" s="75">
        <f>IF(N41&gt;50%,1,0)</f>
        <v>1</v>
      </c>
      <c r="R41" s="75">
        <f>IF(P41&gt;50%,1,0)</f>
        <v>0</v>
      </c>
    </row>
    <row r="42" spans="1:18" ht="20.100000" customHeight="1">
      <c r="A42" s="26">
        <v>33134</v>
      </c>
      <c r="B42" s="30">
        <v>3</v>
      </c>
      <c r="C42" s="30">
        <v>3</v>
      </c>
      <c r="D42" s="30">
        <v>3</v>
      </c>
      <c r="E42" s="30"/>
      <c r="F42" s="30">
        <v>4</v>
      </c>
      <c r="G42" s="30">
        <v>4</v>
      </c>
      <c r="H42" s="58"/>
      <c r="I42" s="30">
        <v>4</v>
      </c>
      <c r="J42" s="58"/>
      <c r="K42" s="30">
        <v>4</v>
      </c>
      <c r="L42" s="66">
        <f>SUM(B42:K42)</f>
        <v>25</v>
      </c>
      <c r="M42" s="67">
        <f>B42+C42+E42+G42+K42</f>
        <v>14</v>
      </c>
      <c r="N42" s="69">
        <f>M42/17</f>
        <v>0.823529411764706</v>
      </c>
      <c r="O42" s="67">
        <f>D42+F42+H42+I42+J42</f>
        <v>11</v>
      </c>
      <c r="P42" s="74">
        <f>O42/19</f>
        <v>0.578947368421053</v>
      </c>
      <c r="Q42" s="75">
        <f>IF(N42&gt;50%,1,0)</f>
        <v>1</v>
      </c>
      <c r="R42" s="75">
        <f>IF(P42&gt;50%,1,0)</f>
        <v>1</v>
      </c>
    </row>
    <row r="43" spans="1:18" ht="20.100000" customHeight="1">
      <c r="A43" s="26">
        <v>33135</v>
      </c>
      <c r="B43" s="30">
        <v>3</v>
      </c>
      <c r="C43" s="30">
        <v>3</v>
      </c>
      <c r="D43" s="30">
        <v>3</v>
      </c>
      <c r="E43" s="30"/>
      <c r="F43" s="30">
        <v>4</v>
      </c>
      <c r="G43" s="30"/>
      <c r="H43" s="30">
        <v>4</v>
      </c>
      <c r="I43" s="30">
        <v>4</v>
      </c>
      <c r="J43" s="30"/>
      <c r="K43" s="30">
        <v>4</v>
      </c>
      <c r="L43" s="66">
        <f>SUM(B43:K43)</f>
        <v>25</v>
      </c>
      <c r="M43" s="67">
        <f>B43+C43+E43+G43+K43</f>
        <v>10</v>
      </c>
      <c r="N43" s="69">
        <f>M43/17</f>
        <v>0.588235294117647</v>
      </c>
      <c r="O43" s="67">
        <f>D43+F43+H43+I43+J43</f>
        <v>15</v>
      </c>
      <c r="P43" s="74">
        <f>O43/19</f>
        <v>0.789473684210526</v>
      </c>
      <c r="Q43" s="75">
        <f>IF(N43&gt;50%,1,0)</f>
        <v>1</v>
      </c>
      <c r="R43" s="75">
        <f>IF(P43&gt;50%,1,0)</f>
        <v>1</v>
      </c>
    </row>
    <row r="44" spans="1:18" ht="20.100000" customHeight="1">
      <c r="A44" s="26">
        <v>33136</v>
      </c>
      <c r="B44" s="58"/>
      <c r="C44" s="30">
        <v>3</v>
      </c>
      <c r="D44" s="30">
        <v>3</v>
      </c>
      <c r="E44" s="30">
        <v>3</v>
      </c>
      <c r="F44" s="58"/>
      <c r="G44" s="30">
        <v>4</v>
      </c>
      <c r="H44" s="30">
        <v>4</v>
      </c>
      <c r="I44" s="30">
        <v>4</v>
      </c>
      <c r="J44" s="58"/>
      <c r="K44" s="30">
        <v>4</v>
      </c>
      <c r="L44" s="66">
        <f>SUM(B44:K44)</f>
        <v>25</v>
      </c>
      <c r="M44" s="67">
        <f>B44+C44+E44+G44+K44</f>
        <v>14</v>
      </c>
      <c r="N44" s="69">
        <f>M44/17</f>
        <v>0.823529411764706</v>
      </c>
      <c r="O44" s="67">
        <f>D44+F44+H44+I44+J44</f>
        <v>11</v>
      </c>
      <c r="P44" s="74">
        <f>O44/19</f>
        <v>0.578947368421053</v>
      </c>
      <c r="Q44" s="75">
        <f>IF(N44&gt;50%,1,0)</f>
        <v>1</v>
      </c>
      <c r="R44" s="75">
        <f>IF(P44&gt;50%,1,0)</f>
        <v>1</v>
      </c>
    </row>
    <row r="45" spans="1:18" ht="20.100000" customHeight="1">
      <c r="A45" s="26">
        <v>33137</v>
      </c>
      <c r="B45" s="30"/>
      <c r="C45" s="30">
        <v>3</v>
      </c>
      <c r="D45" s="30">
        <v>3</v>
      </c>
      <c r="E45" s="30">
        <v>3</v>
      </c>
      <c r="F45" s="30">
        <v>4</v>
      </c>
      <c r="G45" s="30"/>
      <c r="H45" s="30">
        <v>4</v>
      </c>
      <c r="I45" s="30"/>
      <c r="J45" s="30"/>
      <c r="K45" s="30">
        <v>4</v>
      </c>
      <c r="L45" s="66">
        <f>SUM(B45:K45)</f>
        <v>21</v>
      </c>
      <c r="M45" s="67">
        <f>B45+C45+E45+G45+K45</f>
        <v>10</v>
      </c>
      <c r="N45" s="69">
        <f>M45/17</f>
        <v>0.588235294117647</v>
      </c>
      <c r="O45" s="67">
        <f>D45+F45+H45+I45+J45</f>
        <v>11</v>
      </c>
      <c r="P45" s="74">
        <f>O45/19</f>
        <v>0.578947368421053</v>
      </c>
      <c r="Q45" s="75">
        <f>IF(N45&gt;50%,1,0)</f>
        <v>1</v>
      </c>
      <c r="R45" s="75">
        <f>IF(P45&gt;50%,1,0)</f>
        <v>1</v>
      </c>
    </row>
    <row r="46" spans="1:18" ht="20.100000" customHeight="1">
      <c r="A46" s="26">
        <v>33138</v>
      </c>
      <c r="B46" s="30">
        <v>3</v>
      </c>
      <c r="C46" s="30">
        <v>3</v>
      </c>
      <c r="D46" s="30">
        <v>3</v>
      </c>
      <c r="E46" s="58"/>
      <c r="F46" s="30">
        <v>3</v>
      </c>
      <c r="G46" s="30">
        <v>4</v>
      </c>
      <c r="H46" s="30"/>
      <c r="I46" s="30"/>
      <c r="J46" s="30">
        <v>2</v>
      </c>
      <c r="K46" s="30">
        <v>2</v>
      </c>
      <c r="L46" s="66">
        <f>SUM(B46:K46)</f>
        <v>20</v>
      </c>
      <c r="M46" s="67">
        <f>B46+C46+E46+G46+K46</f>
        <v>12</v>
      </c>
      <c r="N46" s="69">
        <f>M46/17</f>
        <v>0.705882352941177</v>
      </c>
      <c r="O46" s="67">
        <f>D46+F46+H46+I46+J46</f>
        <v>8</v>
      </c>
      <c r="P46" s="74">
        <f>O46/19</f>
        <v>0.421052631578947</v>
      </c>
      <c r="Q46" s="75">
        <f>IF(N46&gt;50%,1,0)</f>
        <v>1</v>
      </c>
      <c r="R46" s="75">
        <f>IF(P46&gt;50%,1,0)</f>
        <v>0</v>
      </c>
    </row>
    <row r="47" spans="1:18" ht="20.100000" customHeight="1">
      <c r="A47" s="26">
        <v>33139</v>
      </c>
      <c r="B47" s="30">
        <v>3</v>
      </c>
      <c r="C47" s="30">
        <v>3</v>
      </c>
      <c r="D47" s="30">
        <v>3</v>
      </c>
      <c r="E47" s="58"/>
      <c r="F47" s="30">
        <v>2</v>
      </c>
      <c r="G47" s="30">
        <v>4</v>
      </c>
      <c r="H47" s="58"/>
      <c r="I47" s="30">
        <v>4</v>
      </c>
      <c r="J47" s="30">
        <v>4</v>
      </c>
      <c r="K47" s="58"/>
      <c r="L47" s="66">
        <f>SUM(B47:K47)</f>
        <v>23</v>
      </c>
      <c r="M47" s="67">
        <f>B47+C47+E47+G47+K47</f>
        <v>10</v>
      </c>
      <c r="N47" s="69">
        <f>M47/17</f>
        <v>0.588235294117647</v>
      </c>
      <c r="O47" s="67">
        <f>D47+F47+H47+I47+J47</f>
        <v>13</v>
      </c>
      <c r="P47" s="74">
        <f>O47/19</f>
        <v>0.68421052631579</v>
      </c>
      <c r="Q47" s="75">
        <f>IF(N47&gt;50%,1,0)</f>
        <v>1</v>
      </c>
      <c r="R47" s="75">
        <f>IF(P47&gt;50%,1,0)</f>
        <v>1</v>
      </c>
    </row>
    <row r="48" spans="1:18" ht="20.100000" customHeight="1">
      <c r="A48" s="26">
        <v>33140</v>
      </c>
      <c r="B48" s="30">
        <v>3</v>
      </c>
      <c r="C48" s="30">
        <v>3</v>
      </c>
      <c r="D48" s="30"/>
      <c r="E48" s="30">
        <v>3</v>
      </c>
      <c r="F48" s="30"/>
      <c r="G48" s="30">
        <v>4</v>
      </c>
      <c r="H48" s="30">
        <v>4</v>
      </c>
      <c r="I48" s="30">
        <v>4</v>
      </c>
      <c r="J48" s="58"/>
      <c r="K48" s="30">
        <v>4</v>
      </c>
      <c r="L48" s="66">
        <f>SUM(B48:K48)</f>
        <v>25</v>
      </c>
      <c r="M48" s="67">
        <f>B48+C48+E48+G48+K48</f>
        <v>17</v>
      </c>
      <c r="N48" s="69">
        <f>M48/17</f>
        <v>1</v>
      </c>
      <c r="O48" s="67">
        <f>D48+F48+H48+I48+J48</f>
        <v>8</v>
      </c>
      <c r="P48" s="74">
        <f>O48/19</f>
        <v>0.421052631578947</v>
      </c>
      <c r="Q48" s="75">
        <f>IF(N48&gt;50%,1,0)</f>
        <v>1</v>
      </c>
      <c r="R48" s="75">
        <f>IF(P48&gt;50%,1,0)</f>
        <v>0</v>
      </c>
    </row>
    <row r="49" spans="1:18" ht="20.100000" customHeight="1">
      <c r="A49" s="26">
        <v>33141</v>
      </c>
      <c r="B49" s="30"/>
      <c r="C49" s="30">
        <v>2</v>
      </c>
      <c r="D49" s="30">
        <v>3</v>
      </c>
      <c r="E49" s="30">
        <v>3</v>
      </c>
      <c r="F49" s="30"/>
      <c r="G49" s="30">
        <v>4</v>
      </c>
      <c r="H49" s="30">
        <v>4</v>
      </c>
      <c r="I49" s="30">
        <v>4</v>
      </c>
      <c r="J49" s="30"/>
      <c r="K49" s="30">
        <v>4</v>
      </c>
      <c r="L49" s="66">
        <f>SUM(B49:K49)</f>
        <v>24</v>
      </c>
      <c r="M49" s="67">
        <f>B49+C49+E49+G49+K49</f>
        <v>13</v>
      </c>
      <c r="N49" s="69">
        <f>M49/17</f>
        <v>0.764705882352941</v>
      </c>
      <c r="O49" s="67">
        <f>D49+F49+H49+I49+J49</f>
        <v>11</v>
      </c>
      <c r="P49" s="74">
        <f>O49/19</f>
        <v>0.578947368421053</v>
      </c>
      <c r="Q49" s="75">
        <f>IF(N49&gt;50%,1,0)</f>
        <v>1</v>
      </c>
      <c r="R49" s="75">
        <f>IF(P49&gt;50%,1,0)</f>
        <v>1</v>
      </c>
    </row>
    <row r="50" spans="1:18" ht="20.100000" customHeight="1">
      <c r="A50" s="26">
        <v>33142</v>
      </c>
      <c r="B50" s="58"/>
      <c r="C50" s="30">
        <v>3</v>
      </c>
      <c r="D50" s="30">
        <v>3</v>
      </c>
      <c r="E50" s="30">
        <v>3</v>
      </c>
      <c r="F50" s="30">
        <v>4</v>
      </c>
      <c r="G50" s="30">
        <v>4</v>
      </c>
      <c r="H50" s="58"/>
      <c r="I50" s="30">
        <v>3</v>
      </c>
      <c r="J50" s="30"/>
      <c r="K50" s="30">
        <v>4</v>
      </c>
      <c r="L50" s="66">
        <f>SUM(B50:K50)</f>
        <v>24</v>
      </c>
      <c r="M50" s="67">
        <f>B50+C50+E50+G50+K50</f>
        <v>14</v>
      </c>
      <c r="N50" s="69">
        <f>M50/17</f>
        <v>0.823529411764706</v>
      </c>
      <c r="O50" s="67">
        <f>D50+F50+H50+I50+J50</f>
        <v>10</v>
      </c>
      <c r="P50" s="74">
        <f>O50/19</f>
        <v>0.526315789473684</v>
      </c>
      <c r="Q50" s="75">
        <f>IF(N50&gt;50%,1,0)</f>
        <v>1</v>
      </c>
      <c r="R50" s="75">
        <f>IF(P50&gt;50%,1,0)</f>
        <v>1</v>
      </c>
    </row>
    <row r="51" spans="1:18" ht="20.100000" customHeight="1">
      <c r="A51" s="26">
        <v>33143</v>
      </c>
      <c r="B51" s="30"/>
      <c r="C51" s="30">
        <v>3</v>
      </c>
      <c r="D51" s="30">
        <v>3</v>
      </c>
      <c r="E51" s="30">
        <v>3</v>
      </c>
      <c r="F51" s="30"/>
      <c r="G51" s="30">
        <v>4</v>
      </c>
      <c r="H51" s="30">
        <v>4</v>
      </c>
      <c r="I51" s="30">
        <v>4</v>
      </c>
      <c r="J51" s="30"/>
      <c r="K51" s="30">
        <v>4</v>
      </c>
      <c r="L51" s="66">
        <f>SUM(B51:K51)</f>
        <v>25</v>
      </c>
      <c r="M51" s="67">
        <f>B51+C51+E51+G51+K51</f>
        <v>14</v>
      </c>
      <c r="N51" s="69">
        <f>M51/17</f>
        <v>0.823529411764706</v>
      </c>
      <c r="O51" s="67">
        <f>D51+F51+H51+I51+J51</f>
        <v>11</v>
      </c>
      <c r="P51" s="74">
        <f>O51/19</f>
        <v>0.578947368421053</v>
      </c>
      <c r="Q51" s="75">
        <f>IF(N51&gt;50%,1,0)</f>
        <v>1</v>
      </c>
      <c r="R51" s="75">
        <f>IF(P51&gt;50%,1,0)</f>
        <v>1</v>
      </c>
    </row>
    <row r="52" spans="1:18" ht="20.100000" customHeight="1">
      <c r="A52" s="26">
        <v>33144</v>
      </c>
      <c r="B52" s="30">
        <v>3</v>
      </c>
      <c r="C52" s="30"/>
      <c r="D52" s="30"/>
      <c r="E52" s="30">
        <v>1</v>
      </c>
      <c r="F52" s="30"/>
      <c r="G52" s="30">
        <v>4</v>
      </c>
      <c r="H52" s="30">
        <v>2</v>
      </c>
      <c r="I52" s="30">
        <v>4</v>
      </c>
      <c r="J52" s="30">
        <v>2</v>
      </c>
      <c r="K52" s="30"/>
      <c r="L52" s="66">
        <f>SUM(B52:K52)</f>
        <v>16</v>
      </c>
      <c r="M52" s="67">
        <f>B52+C52+E52+G52+K52</f>
        <v>8</v>
      </c>
      <c r="N52" s="69">
        <f>M52/17</f>
        <v>0.470588235294118</v>
      </c>
      <c r="O52" s="67">
        <f>D52+F52+H52+I52+J52</f>
        <v>8</v>
      </c>
      <c r="P52" s="74">
        <f>O52/19</f>
        <v>0.421052631578947</v>
      </c>
      <c r="Q52" s="75">
        <f>IF(N52&gt;50%,1,0)</f>
        <v>0</v>
      </c>
      <c r="R52" s="75">
        <f>IF(P52&gt;50%,1,0)</f>
        <v>0</v>
      </c>
    </row>
    <row r="53" spans="1:18" ht="20.100000" customHeight="1">
      <c r="A53" s="26">
        <v>33145</v>
      </c>
      <c r="B53" s="30">
        <v>3</v>
      </c>
      <c r="C53" s="30">
        <v>3</v>
      </c>
      <c r="D53" s="30">
        <v>3</v>
      </c>
      <c r="E53" s="58"/>
      <c r="F53" s="30">
        <v>4</v>
      </c>
      <c r="G53" s="30">
        <v>4</v>
      </c>
      <c r="H53" s="58"/>
      <c r="I53" s="30">
        <v>4</v>
      </c>
      <c r="J53" s="30"/>
      <c r="K53" s="30">
        <v>4</v>
      </c>
      <c r="L53" s="66">
        <f>SUM(B53:K53)</f>
        <v>25</v>
      </c>
      <c r="M53" s="67">
        <f>B53+C53+E53+G53+K53</f>
        <v>14</v>
      </c>
      <c r="N53" s="69">
        <f>M53/17</f>
        <v>0.823529411764706</v>
      </c>
      <c r="O53" s="67">
        <f>D53+F53+H53+I53+J53</f>
        <v>11</v>
      </c>
      <c r="P53" s="74">
        <f>O53/19</f>
        <v>0.578947368421053</v>
      </c>
      <c r="Q53" s="75">
        <f>IF(N53&gt;50%,1,0)</f>
        <v>1</v>
      </c>
      <c r="R53" s="75">
        <f>IF(P53&gt;50%,1,0)</f>
        <v>1</v>
      </c>
    </row>
    <row r="54" spans="1:18" ht="20.100000" customHeight="1">
      <c r="A54" s="26">
        <v>33146</v>
      </c>
      <c r="B54" s="30"/>
      <c r="C54" s="30">
        <v>3</v>
      </c>
      <c r="D54" s="30">
        <v>3</v>
      </c>
      <c r="E54" s="30">
        <v>3</v>
      </c>
      <c r="F54" s="30">
        <v>4</v>
      </c>
      <c r="G54" s="30">
        <v>4</v>
      </c>
      <c r="H54" s="58"/>
      <c r="I54" s="30">
        <v>4</v>
      </c>
      <c r="J54" s="30"/>
      <c r="K54" s="30">
        <v>3</v>
      </c>
      <c r="L54" s="66">
        <f>SUM(B54:K54)</f>
        <v>24</v>
      </c>
      <c r="M54" s="67">
        <f>B54+C54+E54+G54+K54</f>
        <v>13</v>
      </c>
      <c r="N54" s="69">
        <f>M54/17</f>
        <v>0.764705882352941</v>
      </c>
      <c r="O54" s="67">
        <f>D54+F54+H54+I54+J54</f>
        <v>11</v>
      </c>
      <c r="P54" s="74">
        <f>O54/19</f>
        <v>0.578947368421053</v>
      </c>
      <c r="Q54" s="75">
        <f>IF(N54&gt;50%,1,0)</f>
        <v>1</v>
      </c>
      <c r="R54" s="75">
        <f>IF(P54&gt;50%,1,0)</f>
        <v>1</v>
      </c>
    </row>
    <row r="55" spans="1:18" ht="20.100000" customHeight="1">
      <c r="A55" s="26">
        <v>33147</v>
      </c>
      <c r="B55" s="30"/>
      <c r="C55" s="30">
        <v>3</v>
      </c>
      <c r="D55" s="30">
        <v>2</v>
      </c>
      <c r="E55" s="30">
        <v>1</v>
      </c>
      <c r="F55" s="30">
        <v>2</v>
      </c>
      <c r="G55" s="30">
        <v>4</v>
      </c>
      <c r="H55" s="58"/>
      <c r="I55" s="30"/>
      <c r="J55" s="30"/>
      <c r="K55" s="30">
        <v>3</v>
      </c>
      <c r="L55" s="66">
        <f>SUM(B55:K55)</f>
        <v>15</v>
      </c>
      <c r="M55" s="67">
        <f>B55+C55+E55+G55+K55</f>
        <v>11</v>
      </c>
      <c r="N55" s="69">
        <f>M55/17</f>
        <v>0.647058823529412</v>
      </c>
      <c r="O55" s="67">
        <f>D55+F55+H55+I55+J55</f>
        <v>4</v>
      </c>
      <c r="P55" s="74">
        <f>O55/19</f>
        <v>0.210526315789474</v>
      </c>
      <c r="Q55" s="75">
        <f>IF(N55&gt;50%,1,0)</f>
        <v>1</v>
      </c>
      <c r="R55" s="75">
        <f>IF(P55&gt;50%,1,0)</f>
        <v>0</v>
      </c>
    </row>
    <row r="56" spans="1:18" ht="20.100000" customHeight="1">
      <c r="A56" s="26">
        <v>33148</v>
      </c>
      <c r="B56" s="30">
        <v>3</v>
      </c>
      <c r="C56" s="30">
        <v>3</v>
      </c>
      <c r="D56" s="30">
        <v>3</v>
      </c>
      <c r="E56" s="58"/>
      <c r="F56" s="30">
        <v>4</v>
      </c>
      <c r="G56" s="30">
        <v>4</v>
      </c>
      <c r="H56" s="58"/>
      <c r="I56" s="30">
        <v>4</v>
      </c>
      <c r="J56" s="30">
        <v>4</v>
      </c>
      <c r="K56" s="58"/>
      <c r="L56" s="66">
        <f>SUM(B56:K56)</f>
        <v>25</v>
      </c>
      <c r="M56" s="67">
        <f>B56+C56+E56+G56+K56</f>
        <v>10</v>
      </c>
      <c r="N56" s="69">
        <f>M56/17</f>
        <v>0.588235294117647</v>
      </c>
      <c r="O56" s="67">
        <f>D56+F56+H56+I56+J56</f>
        <v>15</v>
      </c>
      <c r="P56" s="74">
        <f>O56/19</f>
        <v>0.789473684210526</v>
      </c>
      <c r="Q56" s="75">
        <f>IF(N56&gt;50%,1,0)</f>
        <v>1</v>
      </c>
      <c r="R56" s="75">
        <f>IF(P56&gt;50%,1,0)</f>
        <v>1</v>
      </c>
    </row>
    <row r="57" spans="1:18" ht="20.100000" customHeight="1">
      <c r="A57" s="26">
        <v>33149</v>
      </c>
      <c r="B57" s="30">
        <v>3</v>
      </c>
      <c r="C57" s="30">
        <v>3</v>
      </c>
      <c r="D57" s="30">
        <v>3</v>
      </c>
      <c r="E57" s="58"/>
      <c r="F57" s="30">
        <v>4</v>
      </c>
      <c r="G57" s="30">
        <v>2</v>
      </c>
      <c r="H57" s="58"/>
      <c r="I57" s="30"/>
      <c r="J57" s="30">
        <v>4</v>
      </c>
      <c r="K57" s="30">
        <v>4</v>
      </c>
      <c r="L57" s="66">
        <f>SUM(B57:K57)</f>
        <v>23</v>
      </c>
      <c r="M57" s="67">
        <f>B57+C57+E57+G57+K57</f>
        <v>12</v>
      </c>
      <c r="N57" s="69">
        <f>M57/17</f>
        <v>0.705882352941177</v>
      </c>
      <c r="O57" s="67">
        <f>D57+F57+H57+I57+J57</f>
        <v>11</v>
      </c>
      <c r="P57" s="74">
        <f>O57/19</f>
        <v>0.578947368421053</v>
      </c>
      <c r="Q57" s="75">
        <f>IF(N57&gt;50%,1,0)</f>
        <v>1</v>
      </c>
      <c r="R57" s="75">
        <f>IF(P57&gt;50%,1,0)</f>
        <v>1</v>
      </c>
    </row>
    <row r="58" spans="1:18" ht="20.100000" customHeight="1">
      <c r="A58" s="26">
        <v>33150</v>
      </c>
      <c r="B58" s="30">
        <v>3</v>
      </c>
      <c r="C58" s="30">
        <v>3</v>
      </c>
      <c r="D58" s="30"/>
      <c r="E58" s="30">
        <v>3</v>
      </c>
      <c r="F58" s="30"/>
      <c r="G58" s="30">
        <v>4</v>
      </c>
      <c r="H58" s="30">
        <v>4</v>
      </c>
      <c r="I58" s="30">
        <v>4</v>
      </c>
      <c r="J58" s="58"/>
      <c r="K58" s="30">
        <v>4</v>
      </c>
      <c r="L58" s="66">
        <f>SUM(B58:K58)</f>
        <v>25</v>
      </c>
      <c r="M58" s="67">
        <f>B58+C58+E58+G58+K58</f>
        <v>17</v>
      </c>
      <c r="N58" s="69">
        <f>M58/17</f>
        <v>1</v>
      </c>
      <c r="O58" s="67">
        <f>D58+F58+H58+I58+J58</f>
        <v>8</v>
      </c>
      <c r="P58" s="74">
        <f>O58/19</f>
        <v>0.421052631578947</v>
      </c>
      <c r="Q58" s="75">
        <f>IF(N58&gt;50%,1,0)</f>
        <v>1</v>
      </c>
      <c r="R58" s="75">
        <f>IF(P58&gt;50%,1,0)</f>
        <v>0</v>
      </c>
    </row>
    <row r="59" spans="1:18" ht="20.100000" customHeight="1">
      <c r="A59" s="26">
        <v>33151</v>
      </c>
      <c r="B59" s="30">
        <v>3</v>
      </c>
      <c r="C59" s="30">
        <v>3</v>
      </c>
      <c r="D59" s="30">
        <v>3</v>
      </c>
      <c r="E59" s="30"/>
      <c r="F59" s="30"/>
      <c r="G59" s="30">
        <v>4</v>
      </c>
      <c r="H59" s="30">
        <v>4</v>
      </c>
      <c r="I59" s="30">
        <v>3</v>
      </c>
      <c r="J59" s="58"/>
      <c r="K59" s="30">
        <v>4</v>
      </c>
      <c r="L59" s="66">
        <f>SUM(B59:K59)</f>
        <v>24</v>
      </c>
      <c r="M59" s="67">
        <f>B59+C59+E59+G59+K59</f>
        <v>14</v>
      </c>
      <c r="N59" s="69">
        <f>M59/17</f>
        <v>0.823529411764706</v>
      </c>
      <c r="O59" s="67">
        <f>D59+F59+H59+I59+J59</f>
        <v>10</v>
      </c>
      <c r="P59" s="74">
        <f>O59/19</f>
        <v>0.526315789473684</v>
      </c>
      <c r="Q59" s="75">
        <f>IF(N59&gt;50%,1,0)</f>
        <v>1</v>
      </c>
      <c r="R59" s="75">
        <f>IF(P59&gt;50%,1,0)</f>
        <v>1</v>
      </c>
    </row>
    <row r="60" spans="1:18" ht="20.100000" customHeight="1">
      <c r="A60" s="26">
        <v>33152</v>
      </c>
      <c r="B60" s="30">
        <v>3</v>
      </c>
      <c r="C60" s="30">
        <v>3</v>
      </c>
      <c r="D60" s="30">
        <v>3</v>
      </c>
      <c r="E60" s="58"/>
      <c r="F60" s="30"/>
      <c r="G60" s="30">
        <v>4</v>
      </c>
      <c r="H60" s="30">
        <v>4</v>
      </c>
      <c r="I60" s="30">
        <v>4</v>
      </c>
      <c r="J60" s="58"/>
      <c r="K60" s="30">
        <v>4</v>
      </c>
      <c r="L60" s="66">
        <f>SUM(B60:K60)</f>
        <v>25</v>
      </c>
      <c r="M60" s="67">
        <f>B60+C60+E60+G60+K60</f>
        <v>14</v>
      </c>
      <c r="N60" s="69">
        <f>M60/17</f>
        <v>0.823529411764706</v>
      </c>
      <c r="O60" s="67">
        <f>D60+F60+H60+I60+J60</f>
        <v>11</v>
      </c>
      <c r="P60" s="74">
        <f>O60/19</f>
        <v>0.578947368421053</v>
      </c>
      <c r="Q60" s="75">
        <f>IF(N60&gt;50%,1,0)</f>
        <v>1</v>
      </c>
      <c r="R60" s="75">
        <f>IF(P60&gt;50%,1,0)</f>
        <v>1</v>
      </c>
    </row>
    <row r="61" spans="1:18" ht="20.100000" customHeight="1">
      <c r="A61" s="26">
        <v>33153</v>
      </c>
      <c r="B61" s="30">
        <v>3</v>
      </c>
      <c r="C61" s="30">
        <v>3</v>
      </c>
      <c r="D61" s="30"/>
      <c r="E61" s="30">
        <v>1</v>
      </c>
      <c r="F61" s="30">
        <v>4</v>
      </c>
      <c r="G61" s="30"/>
      <c r="H61" s="30">
        <v>4</v>
      </c>
      <c r="I61" s="30">
        <v>4</v>
      </c>
      <c r="J61" s="30"/>
      <c r="K61" s="30">
        <v>3</v>
      </c>
      <c r="L61" s="66">
        <f>SUM(B61:K61)</f>
        <v>22</v>
      </c>
      <c r="M61" s="67">
        <f>B61+C61+E61+G61+K61</f>
        <v>10</v>
      </c>
      <c r="N61" s="69">
        <f>M61/17</f>
        <v>0.588235294117647</v>
      </c>
      <c r="O61" s="67">
        <f>D61+F61+H61+I61+J61</f>
        <v>12</v>
      </c>
      <c r="P61" s="74">
        <f>O61/19</f>
        <v>0.631578947368421</v>
      </c>
      <c r="Q61" s="75">
        <f>IF(N61&gt;50%,1,0)</f>
        <v>1</v>
      </c>
      <c r="R61" s="75">
        <f>IF(P61&gt;50%,1,0)</f>
        <v>1</v>
      </c>
    </row>
    <row r="62" spans="1:18" ht="20.100000" customHeight="1">
      <c r="A62" s="26">
        <v>33154</v>
      </c>
      <c r="B62" s="30">
        <v>3</v>
      </c>
      <c r="C62" s="30">
        <v>3</v>
      </c>
      <c r="D62" s="30">
        <v>2</v>
      </c>
      <c r="E62" s="58"/>
      <c r="F62" s="30">
        <v>3</v>
      </c>
      <c r="G62" s="30">
        <v>4</v>
      </c>
      <c r="H62" s="30"/>
      <c r="I62" s="58"/>
      <c r="J62" s="30">
        <v>4</v>
      </c>
      <c r="K62" s="30">
        <v>4</v>
      </c>
      <c r="L62" s="66">
        <f>SUM(B62:K62)</f>
        <v>23</v>
      </c>
      <c r="M62" s="67">
        <f>B62+C62+E62+G62+K62</f>
        <v>14</v>
      </c>
      <c r="N62" s="69">
        <f>M62/17</f>
        <v>0.823529411764706</v>
      </c>
      <c r="O62" s="67">
        <f>D62+F62+H62+I62+J62</f>
        <v>9</v>
      </c>
      <c r="P62" s="74">
        <f>O62/19</f>
        <v>0.473684210526316</v>
      </c>
      <c r="Q62" s="75">
        <f>IF(N62&gt;50%,1,0)</f>
        <v>1</v>
      </c>
      <c r="R62" s="75">
        <f>IF(P62&gt;50%,1,0)</f>
        <v>0</v>
      </c>
    </row>
    <row r="63" spans="1:18" ht="20.100000" customHeight="1">
      <c r="A63" s="26">
        <v>33155</v>
      </c>
      <c r="B63" s="30">
        <v>3</v>
      </c>
      <c r="C63" s="61">
        <v>3</v>
      </c>
      <c r="D63" s="30"/>
      <c r="E63" s="30">
        <v>3</v>
      </c>
      <c r="F63" s="30">
        <v>4</v>
      </c>
      <c r="G63" s="30">
        <v>4</v>
      </c>
      <c r="H63" s="30"/>
      <c r="I63" s="30">
        <v>4</v>
      </c>
      <c r="J63" s="30">
        <v>3</v>
      </c>
      <c r="K63" s="30"/>
      <c r="L63" s="66">
        <f>SUM(B63:K63)</f>
        <v>24</v>
      </c>
      <c r="M63" s="67">
        <f>B63+C63+E63+G63+K63</f>
        <v>13</v>
      </c>
      <c r="N63" s="69">
        <f>M63/17</f>
        <v>0.764705882352941</v>
      </c>
      <c r="O63" s="67">
        <f>D63+F63+H63+I63+J63</f>
        <v>11</v>
      </c>
      <c r="P63" s="74">
        <f>O63/19</f>
        <v>0.578947368421053</v>
      </c>
      <c r="Q63" s="75">
        <f>IF(N63&gt;50%,1,0)</f>
        <v>1</v>
      </c>
      <c r="R63" s="75">
        <f>IF(P63&gt;50%,1,0)</f>
        <v>1</v>
      </c>
    </row>
    <row r="64" spans="1:18" ht="20.100000" customHeight="1">
      <c r="A64" s="26">
        <v>33156</v>
      </c>
      <c r="B64" s="30"/>
      <c r="C64" s="30">
        <v>3</v>
      </c>
      <c r="D64" s="30">
        <v>3</v>
      </c>
      <c r="E64" s="30">
        <v>3</v>
      </c>
      <c r="F64" s="30"/>
      <c r="G64" s="30">
        <v>4</v>
      </c>
      <c r="H64" s="30">
        <v>4</v>
      </c>
      <c r="I64" s="30">
        <v>3</v>
      </c>
      <c r="J64" s="30"/>
      <c r="K64" s="30">
        <v>4</v>
      </c>
      <c r="L64" s="66">
        <f>SUM(B64:K64)</f>
        <v>24</v>
      </c>
      <c r="M64" s="67">
        <f>B64+C64+E64+G64+K64</f>
        <v>14</v>
      </c>
      <c r="N64" s="69">
        <f>M64/17</f>
        <v>0.823529411764706</v>
      </c>
      <c r="O64" s="67">
        <f>D64+F64+H64+I64+J64</f>
        <v>10</v>
      </c>
      <c r="P64" s="74">
        <f>O64/19</f>
        <v>0.526315789473684</v>
      </c>
      <c r="Q64" s="75">
        <f>IF(N64&gt;50%,1,0)</f>
        <v>1</v>
      </c>
      <c r="R64" s="75">
        <f>IF(P64&gt;50%,1,0)</f>
        <v>1</v>
      </c>
    </row>
    <row r="65" spans="1:18" ht="20.100000" customHeight="1">
      <c r="A65" s="26">
        <v>33157</v>
      </c>
      <c r="B65" s="30"/>
      <c r="C65" s="30">
        <v>3</v>
      </c>
      <c r="D65" s="30">
        <v>3</v>
      </c>
      <c r="E65" s="30"/>
      <c r="F65" s="30">
        <v>4</v>
      </c>
      <c r="G65" s="30"/>
      <c r="H65" s="30">
        <v>4</v>
      </c>
      <c r="I65" s="30"/>
      <c r="J65" s="30">
        <v>2</v>
      </c>
      <c r="K65" s="30"/>
      <c r="L65" s="66">
        <f>SUM(B65:K65)</f>
        <v>16</v>
      </c>
      <c r="M65" s="67">
        <f>B65+C65+E65+G65+K65</f>
        <v>3</v>
      </c>
      <c r="N65" s="69">
        <f>M65/17</f>
        <v>0.176470588235294</v>
      </c>
      <c r="O65" s="67">
        <f>D65+F65+H65+I65+J65</f>
        <v>13</v>
      </c>
      <c r="P65" s="74">
        <f>O65/19</f>
        <v>0.68421052631579</v>
      </c>
      <c r="Q65" s="75">
        <f>IF(N65&gt;50%,1,0)</f>
        <v>0</v>
      </c>
      <c r="R65" s="75">
        <f>IF(P65&gt;50%,1,0)</f>
        <v>1</v>
      </c>
    </row>
    <row r="66" spans="1:18" ht="20.100000" customHeight="1">
      <c r="A66" s="26">
        <v>33158</v>
      </c>
      <c r="B66" s="30">
        <v>3</v>
      </c>
      <c r="C66" s="30">
        <v>3</v>
      </c>
      <c r="D66" s="30">
        <v>3</v>
      </c>
      <c r="E66" s="30"/>
      <c r="F66" s="30">
        <v>4</v>
      </c>
      <c r="G66" s="30">
        <v>4</v>
      </c>
      <c r="H66" s="30"/>
      <c r="I66" s="30"/>
      <c r="J66" s="30"/>
      <c r="K66" s="30">
        <v>4</v>
      </c>
      <c r="L66" s="66">
        <f>SUM(B66:K66)</f>
        <v>21</v>
      </c>
      <c r="M66" s="67">
        <f>B66+C66+E66+G66+K66</f>
        <v>14</v>
      </c>
      <c r="N66" s="69">
        <f>M66/17</f>
        <v>0.823529411764706</v>
      </c>
      <c r="O66" s="67">
        <f>D66+F66+H66+I66+J66</f>
        <v>7</v>
      </c>
      <c r="P66" s="74">
        <f>O66/19</f>
        <v>0.368421052631579</v>
      </c>
      <c r="Q66" s="75">
        <f>IF(N66&gt;50%,1,0)</f>
        <v>1</v>
      </c>
      <c r="R66" s="75">
        <f>IF(P66&gt;50%,1,0)</f>
        <v>0</v>
      </c>
    </row>
    <row r="67" spans="1:18" ht="20.100000" customHeight="1">
      <c r="A67" s="26">
        <v>33159</v>
      </c>
      <c r="B67" s="30"/>
      <c r="C67" s="30">
        <v>3</v>
      </c>
      <c r="D67" s="30">
        <v>3</v>
      </c>
      <c r="E67" s="30">
        <v>3</v>
      </c>
      <c r="F67" s="30">
        <v>4</v>
      </c>
      <c r="G67" s="30">
        <v>4</v>
      </c>
      <c r="H67" s="30"/>
      <c r="I67" s="30"/>
      <c r="J67" s="30">
        <v>4</v>
      </c>
      <c r="K67" s="30">
        <v>4</v>
      </c>
      <c r="L67" s="66">
        <f>SUM(B67:K67)</f>
        <v>25</v>
      </c>
      <c r="M67" s="67">
        <f>B67+C67+E67+G67+K67</f>
        <v>14</v>
      </c>
      <c r="N67" s="69">
        <f>M67/17</f>
        <v>0.823529411764706</v>
      </c>
      <c r="O67" s="67">
        <f>D67+F67+H67+I67+J67</f>
        <v>11</v>
      </c>
      <c r="P67" s="74">
        <f>O67/19</f>
        <v>0.578947368421053</v>
      </c>
      <c r="Q67" s="75">
        <f>IF(N67&gt;50%,1,0)</f>
        <v>1</v>
      </c>
      <c r="R67" s="75">
        <f>IF(P67&gt;50%,1,0)</f>
        <v>1</v>
      </c>
    </row>
    <row r="68" spans="1:18" ht="20.100000" customHeight="1">
      <c r="A68" s="26">
        <v>33160</v>
      </c>
      <c r="B68" s="30"/>
      <c r="C68" s="30">
        <v>3</v>
      </c>
      <c r="D68" s="30">
        <v>3</v>
      </c>
      <c r="E68" s="30">
        <v>3</v>
      </c>
      <c r="F68" s="30">
        <v>4</v>
      </c>
      <c r="G68" s="30">
        <v>4</v>
      </c>
      <c r="H68" s="30"/>
      <c r="I68" s="30">
        <v>4</v>
      </c>
      <c r="J68" s="30">
        <v>4</v>
      </c>
      <c r="K68" s="30"/>
      <c r="L68" s="66">
        <f>SUM(B68:K68)</f>
        <v>25</v>
      </c>
      <c r="M68" s="67">
        <f>B68+C68+E68+G68+K68</f>
        <v>10</v>
      </c>
      <c r="N68" s="69">
        <f>M68/17</f>
        <v>0.588235294117647</v>
      </c>
      <c r="O68" s="67">
        <f>D68+F68+H68+I68+J68</f>
        <v>15</v>
      </c>
      <c r="P68" s="74">
        <f>O68/19</f>
        <v>0.789473684210526</v>
      </c>
      <c r="Q68" s="75">
        <f>IF(N68&gt;50%,1,0)</f>
        <v>1</v>
      </c>
      <c r="R68" s="75">
        <f>IF(P68&gt;50%,1,0)</f>
        <v>1</v>
      </c>
    </row>
    <row r="69" spans="1:18" ht="20.100000" customHeight="1">
      <c r="A69" s="26">
        <v>33161</v>
      </c>
      <c r="B69" s="30"/>
      <c r="C69" s="30">
        <v>3</v>
      </c>
      <c r="D69" s="30">
        <v>3</v>
      </c>
      <c r="E69" s="30">
        <v>1</v>
      </c>
      <c r="F69" s="58"/>
      <c r="G69" s="30">
        <v>4</v>
      </c>
      <c r="H69" s="30">
        <v>4</v>
      </c>
      <c r="I69" s="30"/>
      <c r="J69" s="30">
        <v>4</v>
      </c>
      <c r="K69" s="30">
        <v>4</v>
      </c>
      <c r="L69" s="66">
        <f>SUM(B69:K69)</f>
        <v>23</v>
      </c>
      <c r="M69" s="67">
        <f>B69+C69+E69+G69+K69</f>
        <v>12</v>
      </c>
      <c r="N69" s="69">
        <f>M69/17</f>
        <v>0.705882352941177</v>
      </c>
      <c r="O69" s="67">
        <f>D69+F69+H69+I69+J69</f>
        <v>11</v>
      </c>
      <c r="P69" s="74">
        <f>O69/19</f>
        <v>0.578947368421053</v>
      </c>
      <c r="Q69" s="75">
        <f>IF(N69&gt;50%,1,0)</f>
        <v>1</v>
      </c>
      <c r="R69" s="75">
        <f>IF(P69&gt;50%,1,0)</f>
        <v>1</v>
      </c>
    </row>
    <row r="70" spans="1:18" ht="20.100000" customHeight="1">
      <c r="A70" s="26">
        <v>33162</v>
      </c>
      <c r="B70" s="30">
        <v>3</v>
      </c>
      <c r="C70" s="30">
        <v>1</v>
      </c>
      <c r="D70" s="58"/>
      <c r="E70" s="30">
        <v>3</v>
      </c>
      <c r="F70" s="30">
        <v>2</v>
      </c>
      <c r="G70" s="30">
        <v>4</v>
      </c>
      <c r="H70" s="58"/>
      <c r="I70" s="30">
        <v>3</v>
      </c>
      <c r="J70" s="30"/>
      <c r="K70" s="30">
        <v>3</v>
      </c>
      <c r="L70" s="66">
        <f>SUM(B70:K70)</f>
        <v>19</v>
      </c>
      <c r="M70" s="67">
        <f>B70+C70+E70+G70+K70</f>
        <v>14</v>
      </c>
      <c r="N70" s="69">
        <f>M70/17</f>
        <v>0.823529411764706</v>
      </c>
      <c r="O70" s="67">
        <f>D70+F70+H70+I70+J70</f>
        <v>5</v>
      </c>
      <c r="P70" s="74">
        <f>O70/19</f>
        <v>0.263157894736842</v>
      </c>
      <c r="Q70" s="75">
        <f>IF(N70&gt;50%,1,0)</f>
        <v>1</v>
      </c>
      <c r="R70" s="75">
        <f>IF(P70&gt;50%,1,0)</f>
        <v>0</v>
      </c>
    </row>
    <row r="71" spans="1:18" ht="20.100000" customHeight="1">
      <c r="A71" s="26">
        <v>33163</v>
      </c>
      <c r="B71" s="30">
        <v>3</v>
      </c>
      <c r="C71" s="30">
        <v>3</v>
      </c>
      <c r="D71" s="30">
        <v>3</v>
      </c>
      <c r="E71" s="30"/>
      <c r="F71" s="30">
        <v>4</v>
      </c>
      <c r="G71" s="30">
        <v>4</v>
      </c>
      <c r="H71" s="30"/>
      <c r="I71" s="30"/>
      <c r="J71" s="30"/>
      <c r="K71" s="30">
        <v>4</v>
      </c>
      <c r="L71" s="66">
        <f>SUM(B71:K71)</f>
        <v>21</v>
      </c>
      <c r="M71" s="67">
        <f>B71+C71+E71+G71+K71</f>
        <v>14</v>
      </c>
      <c r="N71" s="69">
        <f>M71/17</f>
        <v>0.823529411764706</v>
      </c>
      <c r="O71" s="67">
        <f>D71+F71+H71+I71+J71</f>
        <v>7</v>
      </c>
      <c r="P71" s="74">
        <f>O71/19</f>
        <v>0.368421052631579</v>
      </c>
      <c r="Q71" s="75">
        <f>IF(N71&gt;50%,1,0)</f>
        <v>1</v>
      </c>
      <c r="R71" s="75">
        <f>IF(P71&gt;50%,1,0)</f>
        <v>0</v>
      </c>
    </row>
    <row r="72" spans="1:18" ht="20.100000" customHeight="1">
      <c r="A72" s="26">
        <v>33164</v>
      </c>
      <c r="B72" s="30"/>
      <c r="C72" s="30">
        <v>3</v>
      </c>
      <c r="D72" s="30"/>
      <c r="E72" s="30">
        <v>1</v>
      </c>
      <c r="F72" s="30"/>
      <c r="G72" s="30">
        <v>4</v>
      </c>
      <c r="H72" s="30">
        <v>4</v>
      </c>
      <c r="I72" s="30">
        <v>0</v>
      </c>
      <c r="J72" s="30">
        <v>2</v>
      </c>
      <c r="K72" s="30">
        <v>2</v>
      </c>
      <c r="L72" s="66">
        <f>SUM(B72:K72)</f>
        <v>16</v>
      </c>
      <c r="M72" s="67">
        <f>B72+C72+E72+G72+K72</f>
        <v>10</v>
      </c>
      <c r="N72" s="69">
        <f>M72/17</f>
        <v>0.588235294117647</v>
      </c>
      <c r="O72" s="67">
        <f>D72+F72+H72+I72+J72</f>
        <v>6</v>
      </c>
      <c r="P72" s="74">
        <f>O72/19</f>
        <v>0.315789473684211</v>
      </c>
      <c r="Q72" s="75">
        <f>IF(N72&gt;50%,1,0)</f>
        <v>1</v>
      </c>
      <c r="R72" s="75">
        <f>IF(P72&gt;50%,1,0)</f>
        <v>0</v>
      </c>
    </row>
    <row r="73" spans="1:18" ht="20.100000" customHeight="1">
      <c r="A73" s="26">
        <v>33165</v>
      </c>
      <c r="B73" s="30">
        <v>2</v>
      </c>
      <c r="C73" s="30"/>
      <c r="D73" s="30"/>
      <c r="E73" s="30">
        <v>2</v>
      </c>
      <c r="F73" s="30"/>
      <c r="G73" s="30"/>
      <c r="H73" s="30">
        <v>4</v>
      </c>
      <c r="I73" s="30">
        <v>0</v>
      </c>
      <c r="J73" s="30"/>
      <c r="K73" s="30">
        <v>2</v>
      </c>
      <c r="L73" s="66">
        <f>SUM(B73:K73)</f>
        <v>10</v>
      </c>
      <c r="M73" s="67">
        <f>B73+C73+E73+G73+K73</f>
        <v>6</v>
      </c>
      <c r="N73" s="69">
        <f>M73/17</f>
        <v>0.352941176470588</v>
      </c>
      <c r="O73" s="67">
        <f>D73+F73+H73+I73+J73</f>
        <v>4</v>
      </c>
      <c r="P73" s="74">
        <f>O73/19</f>
        <v>0.210526315789474</v>
      </c>
      <c r="Q73" s="75">
        <f>IF(N73&gt;50%,1,0)</f>
        <v>0</v>
      </c>
      <c r="R73" s="75">
        <f>IF(P73&gt;50%,1,0)</f>
        <v>0</v>
      </c>
    </row>
    <row r="74" spans="1:18" ht="20.100000" customHeight="1">
      <c r="A74" s="26">
        <v>33166</v>
      </c>
      <c r="B74" s="30"/>
      <c r="C74" s="30">
        <v>0</v>
      </c>
      <c r="D74" s="30">
        <v>2</v>
      </c>
      <c r="E74" s="30">
        <v>1</v>
      </c>
      <c r="F74" s="30">
        <v>4</v>
      </c>
      <c r="G74" s="30"/>
      <c r="H74" s="30">
        <v>4</v>
      </c>
      <c r="I74" s="30">
        <v>0</v>
      </c>
      <c r="J74" s="30"/>
      <c r="K74" s="30">
        <v>3</v>
      </c>
      <c r="L74" s="66">
        <f>SUM(B74:K74)</f>
        <v>14</v>
      </c>
      <c r="M74" s="67">
        <f>B74+C74+E74+G74+K74</f>
        <v>4</v>
      </c>
      <c r="N74" s="69">
        <f>M74/17</f>
        <v>0.235294117647059</v>
      </c>
      <c r="O74" s="67">
        <f>D74+F74+H74+I74+J74</f>
        <v>10</v>
      </c>
      <c r="P74" s="74">
        <f>O74/19</f>
        <v>0.526315789473684</v>
      </c>
      <c r="Q74" s="75">
        <f>IF(N74&gt;50%,1,0)</f>
        <v>0</v>
      </c>
      <c r="R74" s="75">
        <f>IF(P74&gt;50%,1,0)</f>
        <v>1</v>
      </c>
    </row>
    <row r="75" spans="1:18" ht="20.100000" customHeight="1">
      <c r="A75" s="26">
        <v>33167</v>
      </c>
      <c r="B75" s="30"/>
      <c r="C75" s="30">
        <v>2</v>
      </c>
      <c r="D75" s="30">
        <v>3</v>
      </c>
      <c r="E75" s="30">
        <v>0</v>
      </c>
      <c r="F75" s="30">
        <v>4</v>
      </c>
      <c r="G75" s="30">
        <v>4</v>
      </c>
      <c r="H75" s="30">
        <v>0</v>
      </c>
      <c r="I75" s="30">
        <v>4</v>
      </c>
      <c r="J75" s="30"/>
      <c r="K75" s="30"/>
      <c r="L75" s="66">
        <f>SUM(B75:K75)</f>
        <v>17</v>
      </c>
      <c r="M75" s="67">
        <f>B75+C75+E75+G75+K75</f>
        <v>6</v>
      </c>
      <c r="N75" s="69">
        <f>M75/17</f>
        <v>0.352941176470588</v>
      </c>
      <c r="O75" s="67">
        <f>D75+F75+H75+I75+J75</f>
        <v>11</v>
      </c>
      <c r="P75" s="74">
        <f>O75/19</f>
        <v>0.578947368421053</v>
      </c>
      <c r="Q75" s="75">
        <f>IF(N75&gt;50%,1,0)</f>
        <v>0</v>
      </c>
      <c r="R75" s="75">
        <f>IF(P75&gt;50%,1,0)</f>
        <v>1</v>
      </c>
    </row>
    <row r="76" spans="1:18" ht="20.100000" customHeight="1">
      <c r="A76" s="26">
        <v>33168</v>
      </c>
      <c r="B76" s="30"/>
      <c r="C76" s="30">
        <v>2</v>
      </c>
      <c r="D76" s="30"/>
      <c r="E76" s="30">
        <v>1</v>
      </c>
      <c r="F76" s="30"/>
      <c r="G76" s="30">
        <v>4</v>
      </c>
      <c r="H76" s="30">
        <v>4</v>
      </c>
      <c r="I76" s="30">
        <v>2</v>
      </c>
      <c r="J76" s="30"/>
      <c r="K76" s="30">
        <v>0</v>
      </c>
      <c r="L76" s="66">
        <f>SUM(B76:K76)</f>
        <v>13</v>
      </c>
      <c r="M76" s="67">
        <f>B76+C76+E76+G76+K76</f>
        <v>7</v>
      </c>
      <c r="N76" s="69">
        <f>M76/17</f>
        <v>0.411764705882353</v>
      </c>
      <c r="O76" s="67">
        <f>D76+F76+H76+I76+J76</f>
        <v>6</v>
      </c>
      <c r="P76" s="74">
        <f>O76/19</f>
        <v>0.315789473684211</v>
      </c>
      <c r="Q76" s="75">
        <f>IF(N76&gt;50%,1,0)</f>
        <v>0</v>
      </c>
      <c r="R76" s="75">
        <f>IF(P76&gt;50%,1,0)</f>
        <v>0</v>
      </c>
    </row>
    <row r="77" spans="1:18" ht="20.100000" customHeight="1">
      <c r="A77" s="26">
        <v>33169</v>
      </c>
      <c r="B77" s="30"/>
      <c r="C77" s="30">
        <v>2</v>
      </c>
      <c r="D77" s="30">
        <v>3</v>
      </c>
      <c r="E77" s="30"/>
      <c r="F77" s="30">
        <v>3</v>
      </c>
      <c r="G77" s="30">
        <v>4</v>
      </c>
      <c r="H77" s="30">
        <v>0</v>
      </c>
      <c r="I77" s="30">
        <v>4</v>
      </c>
      <c r="J77" s="30">
        <v>1</v>
      </c>
      <c r="K77" s="30"/>
      <c r="L77" s="66">
        <f>SUM(B77:K77)</f>
        <v>17</v>
      </c>
      <c r="M77" s="67">
        <f>B77+C77+E77+G77+K77</f>
        <v>6</v>
      </c>
      <c r="N77" s="69">
        <f>M77/17</f>
        <v>0.352941176470588</v>
      </c>
      <c r="O77" s="67">
        <f>D77+F77+H77+I77+J77</f>
        <v>11</v>
      </c>
      <c r="P77" s="74">
        <f>O77/19</f>
        <v>0.578947368421053</v>
      </c>
      <c r="Q77" s="75">
        <f>IF(N77&gt;50%,1,0)</f>
        <v>0</v>
      </c>
      <c r="R77" s="75">
        <f>IF(P77&gt;50%,1,0)</f>
        <v>1</v>
      </c>
    </row>
    <row r="78" spans="17:18">
      <c r="Q78" s="130">
        <f>SUM(Q9:Q77)</f>
        <v>58</v>
      </c>
      <c r="R78" s="45">
        <f>SUM(R9:R77)</f>
        <v>45</v>
      </c>
    </row>
    <row r="79" spans="2:18">
      <c r="B79" s="123" t="s">
        <v>297</v>
      </c>
      <c r="C79" s="123"/>
      <c r="D79" s="123"/>
      <c r="E79" s="123"/>
      <c r="F79" s="44">
        <v>67</v>
      </c>
    </row>
    <row r="80" spans="2:18">
      <c r="B80" s="186" t="s">
        <v>298</v>
      </c>
      <c r="C80" s="187"/>
      <c r="D80" s="187"/>
      <c r="E80" s="188"/>
      <c r="F80" s="70">
        <f>Q78/F79</f>
        <v>0.865671641791045</v>
      </c>
    </row>
    <row r="81" spans="2:6">
      <c r="B81" s="186" t="s">
        <v>299</v>
      </c>
      <c r="C81" s="187"/>
      <c r="D81" s="187"/>
      <c r="E81" s="188"/>
      <c r="F81" s="70">
        <f>R78/F79</f>
        <v>0.671641791044776</v>
      </c>
    </row>
  </sheetData>
  <mergeCells count="17">
    <mergeCell ref="A1:R1"/>
    <mergeCell ref="A2:R2"/>
    <mergeCell ref="A3:R3"/>
    <mergeCell ref="A5:A8"/>
    <mergeCell ref="B5:E5"/>
    <mergeCell ref="F5:H5"/>
    <mergeCell ref="I5:K5"/>
    <mergeCell ref="L5:L7"/>
    <mergeCell ref="M5:M8"/>
    <mergeCell ref="N5:N8"/>
    <mergeCell ref="O5:O8"/>
    <mergeCell ref="P5:P8"/>
    <mergeCell ref="Q5:Q8"/>
    <mergeCell ref="R5:R8"/>
    <mergeCell ref="B79:E79"/>
    <mergeCell ref="B80:E80"/>
    <mergeCell ref="B81:E81"/>
  </mergeCells>
  <phoneticPr fontId="1" type="noConversion"/>
  <pageMargins left="0.71" right="0.71" top="0.75" bottom="1.10" header="0.31" footer="0.31"/>
  <pageSetup paperSize="9" scale="74" orientation="landscape"/>
</worksheet>
</file>

<file path=xl/worksheets/sheet6.xml><?xml version="1.0" encoding="utf-8"?>
<worksheet xmlns="http://schemas.openxmlformats.org/spreadsheetml/2006/main" xmlns:r="http://schemas.openxmlformats.org/officeDocument/2006/relationships">
  <sheetViews>
    <sheetView workbookViewId="0">
      <selection activeCell="Q9" sqref="Q9"/>
    </sheetView>
  </sheetViews>
  <sheetFormatPr defaultRowHeight="15.000000"/>
  <cols>
    <col min="1" max="1" width="9.88000011" customWidth="1"/>
    <col min="2" max="2" width="10.25500011" customWidth="1"/>
    <col min="3" max="3" width="10.13000011" customWidth="1"/>
    <col min="4" max="4" width="9.00500011" customWidth="1"/>
    <col min="5" max="5" width="8.75500011" customWidth="1"/>
    <col min="11" max="11" style="63" width="9.13000011" customWidth="1"/>
    <col min="12" max="12" width="11.38000011" customWidth="1"/>
    <col min="13" max="13" width="9.63000011" customWidth="1"/>
    <col min="14" max="14" width="10.88000011" customWidth="1"/>
    <col min="15" max="15" width="9.88000011" customWidth="1"/>
  </cols>
  <sheetData>
    <row r="1" spans="1:17" ht="18.750000">
      <c r="A1" s="122" t="s">
        <v>300</v>
      </c>
      <c r="B1" s="122"/>
      <c r="C1" s="122"/>
      <c r="D1" s="122"/>
      <c r="E1" s="122"/>
      <c r="F1" s="122"/>
      <c r="G1" s="122"/>
      <c r="H1" s="122"/>
      <c r="I1" s="122"/>
      <c r="J1" s="122"/>
      <c r="K1" s="122"/>
      <c r="L1" s="122"/>
      <c r="M1" s="122"/>
      <c r="N1" s="122"/>
      <c r="O1" s="122"/>
      <c r="P1" s="122"/>
      <c r="Q1" s="122"/>
    </row>
    <row r="2" spans="1:17" ht="18.750000" customHeight="1">
      <c r="A2" s="122" t="s">
        <v>301</v>
      </c>
      <c r="B2" s="122"/>
      <c r="C2" s="122"/>
      <c r="D2" s="122"/>
      <c r="E2" s="122"/>
      <c r="F2" s="122"/>
      <c r="G2" s="122"/>
      <c r="H2" s="122"/>
      <c r="I2" s="122"/>
      <c r="J2" s="122"/>
      <c r="K2" s="122"/>
      <c r="L2" s="122"/>
      <c r="M2" s="122"/>
      <c r="N2" s="122"/>
      <c r="O2" s="122"/>
      <c r="P2" s="122"/>
      <c r="Q2" s="122"/>
    </row>
    <row r="3" spans="1:17" ht="18.750000">
      <c r="A3" s="190" t="s">
        <v>302</v>
      </c>
      <c r="B3" s="190"/>
      <c r="C3" s="190"/>
      <c r="D3" s="190"/>
      <c r="E3" s="190"/>
      <c r="F3" s="190"/>
      <c r="G3" s="190"/>
      <c r="H3" s="190"/>
      <c r="I3" s="190"/>
      <c r="J3" s="190"/>
      <c r="K3" s="190"/>
      <c r="L3" s="190"/>
      <c r="M3" s="190"/>
      <c r="N3" s="190"/>
      <c r="O3" s="190"/>
      <c r="P3" s="190"/>
      <c r="Q3" s="190"/>
    </row>
    <row r="4" spans="1:17" ht="18.750000">
      <c r="A4" s="25"/>
      <c r="B4" s="24"/>
      <c r="C4" s="22"/>
      <c r="D4" s="22"/>
      <c r="E4" s="22"/>
      <c r="F4" s="22"/>
      <c r="G4" s="22"/>
      <c r="H4" s="22"/>
      <c r="I4" s="22"/>
      <c r="J4" s="22"/>
      <c r="K4" s="63"/>
    </row>
    <row r="5" spans="1:17" ht="18.750000" customHeight="1">
      <c r="A5" s="54" t="s">
        <v>303</v>
      </c>
      <c r="B5" s="27" t="s">
        <v>304</v>
      </c>
      <c r="C5" s="27"/>
      <c r="D5" s="27"/>
      <c r="E5" s="27"/>
      <c r="F5" s="27" t="s">
        <v>305</v>
      </c>
      <c r="G5" s="27"/>
      <c r="H5" s="27"/>
      <c r="I5" s="27" t="s">
        <v>306</v>
      </c>
      <c r="J5" s="27"/>
      <c r="K5" s="53" t="s">
        <v>307</v>
      </c>
      <c r="L5" s="194" t="s">
        <v>308</v>
      </c>
      <c r="M5" s="194" t="s">
        <v>309</v>
      </c>
      <c r="N5" s="194" t="s">
        <v>310</v>
      </c>
      <c r="O5" s="194" t="s">
        <v>311</v>
      </c>
      <c r="P5" s="189" t="s">
        <v>312</v>
      </c>
      <c r="Q5" s="189" t="s">
        <v>313</v>
      </c>
    </row>
    <row r="6" spans="1:17" ht="18.750000" customHeight="1">
      <c r="A6" s="54"/>
      <c r="B6" s="27" t="s">
        <v>317</v>
      </c>
      <c r="C6" s="27" t="s">
        <v>317</v>
      </c>
      <c r="D6" s="27" t="s">
        <v>317</v>
      </c>
      <c r="E6" s="27" t="s">
        <v>317</v>
      </c>
      <c r="F6" s="27" t="s">
        <v>322</v>
      </c>
      <c r="G6" s="27" t="s">
        <v>322</v>
      </c>
      <c r="H6" s="27" t="s">
        <v>322</v>
      </c>
      <c r="I6" s="27" t="s">
        <v>322</v>
      </c>
      <c r="J6" s="27" t="s">
        <v>322</v>
      </c>
      <c r="K6" s="53"/>
      <c r="L6" s="195"/>
      <c r="M6" s="195"/>
      <c r="N6" s="195"/>
      <c r="O6" s="195"/>
      <c r="P6" s="189"/>
      <c r="Q6" s="189"/>
    </row>
    <row r="7" spans="1:17" ht="18.750000" customHeight="1">
      <c r="A7" s="54"/>
      <c r="B7" s="27" t="s">
        <v>330</v>
      </c>
      <c r="C7" s="27" t="s">
        <v>331</v>
      </c>
      <c r="D7" s="27" t="s">
        <v>329</v>
      </c>
      <c r="E7" s="27" t="s">
        <v>326</v>
      </c>
      <c r="F7" s="27" t="s">
        <v>330</v>
      </c>
      <c r="G7" s="27" t="s">
        <v>331</v>
      </c>
      <c r="H7" s="27" t="s">
        <v>329</v>
      </c>
      <c r="I7" s="27" t="s">
        <v>330</v>
      </c>
      <c r="J7" s="27" t="s">
        <v>331</v>
      </c>
      <c r="K7" s="53"/>
      <c r="L7" s="195"/>
      <c r="M7" s="195"/>
      <c r="N7" s="195"/>
      <c r="O7" s="195"/>
      <c r="P7" s="189"/>
      <c r="Q7" s="189"/>
    </row>
    <row r="8" spans="1:17" s="23" customFormat="1" ht="20.100000" customHeight="1">
      <c r="A8" s="54"/>
      <c r="B8" s="27">
        <v>3</v>
      </c>
      <c r="C8" s="27">
        <v>3</v>
      </c>
      <c r="D8" s="27">
        <v>3</v>
      </c>
      <c r="E8" s="27">
        <v>3</v>
      </c>
      <c r="F8" s="27">
        <v>4</v>
      </c>
      <c r="G8" s="27">
        <v>4</v>
      </c>
      <c r="H8" s="27">
        <v>4</v>
      </c>
      <c r="I8" s="27">
        <v>8</v>
      </c>
      <c r="J8" s="27">
        <v>8</v>
      </c>
      <c r="K8" s="53">
        <v>25</v>
      </c>
      <c r="L8" s="196"/>
      <c r="M8" s="196"/>
      <c r="N8" s="196"/>
      <c r="O8" s="196"/>
      <c r="P8" s="189"/>
      <c r="Q8" s="189"/>
    </row>
    <row r="9" spans="1:17" ht="20.100000" customHeight="1">
      <c r="A9" s="26">
        <v>33101</v>
      </c>
      <c r="B9" s="28">
        <v>3</v>
      </c>
      <c r="C9" s="28">
        <v>1</v>
      </c>
      <c r="D9" s="28"/>
      <c r="E9" s="28"/>
      <c r="F9" s="28"/>
      <c r="G9" s="28">
        <v>2</v>
      </c>
      <c r="H9" s="28"/>
      <c r="I9" s="28">
        <v>2</v>
      </c>
      <c r="J9" s="28"/>
      <c r="K9" s="30">
        <f>SUM(B9:J9)</f>
        <v>8</v>
      </c>
      <c r="L9" s="71">
        <f>SUM(B9:E9)</f>
        <v>4</v>
      </c>
      <c r="M9" s="72">
        <f>L9/9</f>
        <v>0.444444444444444</v>
      </c>
      <c r="N9" s="71">
        <f>SUM(F9:J9)</f>
        <v>4</v>
      </c>
      <c r="O9" s="72">
        <f>N9/16</f>
        <v>0.25</v>
      </c>
      <c r="P9" s="75">
        <f>IF(M9&gt;50%,1,0)</f>
        <v>0</v>
      </c>
      <c r="Q9" s="75">
        <f>IF(O9&gt;50%,1,0)</f>
        <v>0</v>
      </c>
    </row>
    <row r="10" spans="1:17" ht="20.100000" customHeight="1">
      <c r="A10" s="26">
        <v>33102</v>
      </c>
      <c r="B10" s="28">
        <v>2</v>
      </c>
      <c r="C10" s="28">
        <v>1</v>
      </c>
      <c r="D10" s="28"/>
      <c r="E10" s="28"/>
      <c r="F10" s="28"/>
      <c r="G10" s="28"/>
      <c r="H10" s="28"/>
      <c r="I10" s="28"/>
      <c r="J10" s="28"/>
      <c r="K10" s="30">
        <f>SUM(B10:J10)</f>
        <v>3</v>
      </c>
      <c r="L10" s="71">
        <f>SUM(B10:E10)</f>
        <v>3</v>
      </c>
      <c r="M10" s="72">
        <f>L10/9</f>
        <v>0.333333333333333</v>
      </c>
      <c r="N10" s="71">
        <f>SUM(F10:J10)</f>
        <v>0</v>
      </c>
      <c r="O10" s="72">
        <f>N10/16</f>
        <v>0</v>
      </c>
      <c r="P10" s="75">
        <f>IF(M10&gt;50%,1,0)</f>
        <v>0</v>
      </c>
      <c r="Q10" s="75">
        <f>IF(O10&gt;50%,1,0)</f>
        <v>0</v>
      </c>
    </row>
    <row r="11" spans="1:17" ht="20.100000" customHeight="1">
      <c r="A11" s="26">
        <v>33103</v>
      </c>
      <c r="B11" s="28">
        <v>2</v>
      </c>
      <c r="C11" s="28"/>
      <c r="D11" s="28"/>
      <c r="E11" s="28"/>
      <c r="F11" s="28">
        <v>2</v>
      </c>
      <c r="G11" s="28">
        <v>2</v>
      </c>
      <c r="H11" s="28"/>
      <c r="I11" s="28"/>
      <c r="J11" s="28"/>
      <c r="K11" s="30">
        <f>SUM(B11:J11)</f>
        <v>6</v>
      </c>
      <c r="L11" s="71">
        <f>SUM(B11:E11)</f>
        <v>2</v>
      </c>
      <c r="M11" s="72">
        <f>L11/9</f>
        <v>0.222222222222222</v>
      </c>
      <c r="N11" s="71">
        <f>SUM(F11:J11)</f>
        <v>4</v>
      </c>
      <c r="O11" s="72">
        <f>N11/16</f>
        <v>0.25</v>
      </c>
      <c r="P11" s="75">
        <f>IF(M11&gt;50%,1,0)</f>
        <v>0</v>
      </c>
      <c r="Q11" s="75">
        <f>IF(O11&gt;50%,1,0)</f>
        <v>0</v>
      </c>
    </row>
    <row r="12" spans="1:17" ht="20.100000" customHeight="1">
      <c r="A12" s="26">
        <v>33104</v>
      </c>
      <c r="B12" s="28">
        <v>2</v>
      </c>
      <c r="C12" s="28">
        <v>1</v>
      </c>
      <c r="D12" s="28"/>
      <c r="E12" s="28"/>
      <c r="F12" s="28"/>
      <c r="G12" s="28">
        <v>2</v>
      </c>
      <c r="H12" s="28">
        <v>2</v>
      </c>
      <c r="I12" s="28"/>
      <c r="J12" s="28">
        <v>1</v>
      </c>
      <c r="K12" s="30">
        <f>SUM(B12:J12)</f>
        <v>8</v>
      </c>
      <c r="L12" s="71">
        <f>SUM(B12:E12)</f>
        <v>3</v>
      </c>
      <c r="M12" s="72">
        <f>L12/9</f>
        <v>0.333333333333333</v>
      </c>
      <c r="N12" s="71">
        <f>SUM(F12:J12)</f>
        <v>5</v>
      </c>
      <c r="O12" s="72">
        <f>N12/16</f>
        <v>0.3125</v>
      </c>
      <c r="P12" s="75">
        <f>IF(M12&gt;50%,1,0)</f>
        <v>0</v>
      </c>
      <c r="Q12" s="75">
        <f>IF(O12&gt;50%,1,0)</f>
        <v>0</v>
      </c>
    </row>
    <row r="13" spans="1:17" ht="20.100000" customHeight="1">
      <c r="A13" s="26">
        <v>33105</v>
      </c>
      <c r="B13" s="28">
        <v>3</v>
      </c>
      <c r="C13" s="28">
        <v>2</v>
      </c>
      <c r="D13" s="28"/>
      <c r="E13" s="28">
        <v>1</v>
      </c>
      <c r="F13" s="28"/>
      <c r="G13" s="28"/>
      <c r="H13" s="28">
        <v>1</v>
      </c>
      <c r="I13" s="28"/>
      <c r="J13" s="28">
        <v>3</v>
      </c>
      <c r="K13" s="30">
        <f>SUM(B13:J13)</f>
        <v>10</v>
      </c>
      <c r="L13" s="71">
        <f>SUM(B13:E13)</f>
        <v>6</v>
      </c>
      <c r="M13" s="72">
        <f>L13/9</f>
        <v>0.666666666666667</v>
      </c>
      <c r="N13" s="71">
        <f>SUM(F13:J13)</f>
        <v>4</v>
      </c>
      <c r="O13" s="72">
        <f>N13/16</f>
        <v>0.25</v>
      </c>
      <c r="P13" s="75">
        <f>IF(M13&gt;50%,1,0)</f>
        <v>1</v>
      </c>
      <c r="Q13" s="75">
        <f>IF(O13&gt;50%,1,0)</f>
        <v>0</v>
      </c>
    </row>
    <row r="14" spans="1:17" ht="20.100000" customHeight="1">
      <c r="A14" s="26">
        <v>33106</v>
      </c>
      <c r="B14" s="28">
        <v>3</v>
      </c>
      <c r="C14" s="28">
        <v>2</v>
      </c>
      <c r="D14" s="28"/>
      <c r="E14" s="28">
        <v>2</v>
      </c>
      <c r="F14" s="28">
        <v>3</v>
      </c>
      <c r="G14" s="28">
        <v>2</v>
      </c>
      <c r="H14" s="28"/>
      <c r="I14" s="28"/>
      <c r="J14" s="28">
        <v>6</v>
      </c>
      <c r="K14" s="30">
        <f>SUM(B14:J14)</f>
        <v>18</v>
      </c>
      <c r="L14" s="71">
        <f>SUM(B14:E14)</f>
        <v>7</v>
      </c>
      <c r="M14" s="72">
        <f>L14/9</f>
        <v>0.777777777777778</v>
      </c>
      <c r="N14" s="71">
        <f>SUM(F14:J14)</f>
        <v>11</v>
      </c>
      <c r="O14" s="72">
        <f>N14/16</f>
        <v>0.6875</v>
      </c>
      <c r="P14" s="75">
        <f>IF(M14&gt;50%,1,0)</f>
        <v>1</v>
      </c>
      <c r="Q14" s="75">
        <f>IF(O14&gt;50%,1,0)</f>
        <v>1</v>
      </c>
    </row>
    <row r="15" spans="1:17" ht="20.100000" customHeight="1">
      <c r="A15" s="26">
        <v>33107</v>
      </c>
      <c r="B15" s="28">
        <v>2</v>
      </c>
      <c r="C15" s="28">
        <v>3</v>
      </c>
      <c r="D15" s="28"/>
      <c r="E15" s="28"/>
      <c r="F15" s="28">
        <v>2</v>
      </c>
      <c r="G15" s="28">
        <v>1</v>
      </c>
      <c r="H15" s="28"/>
      <c r="I15" s="28"/>
      <c r="J15" s="28">
        <v>2</v>
      </c>
      <c r="K15" s="30">
        <f>SUM(B15:J15)</f>
        <v>10</v>
      </c>
      <c r="L15" s="71">
        <f>SUM(B15:E15)</f>
        <v>5</v>
      </c>
      <c r="M15" s="72">
        <f>L15/9</f>
        <v>0.555555555555556</v>
      </c>
      <c r="N15" s="71">
        <f>SUM(F15:J15)</f>
        <v>5</v>
      </c>
      <c r="O15" s="72">
        <f>N15/16</f>
        <v>0.3125</v>
      </c>
      <c r="P15" s="75">
        <f>IF(M15&gt;50%,1,0)</f>
        <v>1</v>
      </c>
      <c r="Q15" s="75">
        <f>IF(O15&gt;50%,1,0)</f>
        <v>0</v>
      </c>
    </row>
    <row r="16" spans="1:17" ht="20.100000" customHeight="1">
      <c r="A16" s="26">
        <v>33108</v>
      </c>
      <c r="B16" s="28">
        <v>2</v>
      </c>
      <c r="C16" s="28"/>
      <c r="D16" s="28">
        <v>3</v>
      </c>
      <c r="E16" s="28"/>
      <c r="F16" s="28"/>
      <c r="G16" s="28">
        <v>2</v>
      </c>
      <c r="H16" s="28">
        <v>3</v>
      </c>
      <c r="I16" s="28"/>
      <c r="J16" s="28"/>
      <c r="K16" s="30">
        <f>SUM(B16:J16)</f>
        <v>10</v>
      </c>
      <c r="L16" s="71">
        <f>SUM(B16:E16)</f>
        <v>5</v>
      </c>
      <c r="M16" s="72">
        <f>L16/9</f>
        <v>0.555555555555556</v>
      </c>
      <c r="N16" s="71">
        <f>SUM(F16:J16)</f>
        <v>5</v>
      </c>
      <c r="O16" s="72">
        <f>N16/16</f>
        <v>0.3125</v>
      </c>
      <c r="P16" s="75">
        <f>IF(M16&gt;50%,1,0)</f>
        <v>1</v>
      </c>
      <c r="Q16" s="75">
        <f>IF(O16&gt;50%,1,0)</f>
        <v>0</v>
      </c>
    </row>
    <row r="17" spans="1:17" ht="20.100000" customHeight="1">
      <c r="A17" s="26">
        <v>33109</v>
      </c>
      <c r="B17" s="28">
        <v>3</v>
      </c>
      <c r="C17" s="28">
        <v>3</v>
      </c>
      <c r="D17" s="28">
        <v>2</v>
      </c>
      <c r="E17" s="28"/>
      <c r="F17" s="28">
        <v>4</v>
      </c>
      <c r="G17" s="28"/>
      <c r="H17" s="28">
        <v>3</v>
      </c>
      <c r="I17" s="28"/>
      <c r="J17" s="28">
        <v>2</v>
      </c>
      <c r="K17" s="30">
        <f>SUM(B17:J17)</f>
        <v>17</v>
      </c>
      <c r="L17" s="71">
        <f>SUM(B17:E17)</f>
        <v>8</v>
      </c>
      <c r="M17" s="72">
        <f>L17/9</f>
        <v>0.888888888888889</v>
      </c>
      <c r="N17" s="71">
        <f>SUM(F17:J17)</f>
        <v>9</v>
      </c>
      <c r="O17" s="72">
        <f>N17/16</f>
        <v>0.5625</v>
      </c>
      <c r="P17" s="75">
        <f>IF(M17&gt;50%,1,0)</f>
        <v>1</v>
      </c>
      <c r="Q17" s="75">
        <f>IF(O17&gt;50%,1,0)</f>
        <v>1</v>
      </c>
    </row>
    <row r="18" spans="1:17" ht="20.100000" customHeight="1">
      <c r="A18" s="26">
        <v>33110</v>
      </c>
      <c r="B18" s="28">
        <v>3</v>
      </c>
      <c r="C18" s="28"/>
      <c r="D18" s="28">
        <v>1</v>
      </c>
      <c r="E18" s="28"/>
      <c r="F18" s="28"/>
      <c r="G18" s="28"/>
      <c r="H18" s="28"/>
      <c r="I18" s="28"/>
      <c r="J18" s="28"/>
      <c r="K18" s="30">
        <f>SUM(B18:J18)</f>
        <v>4</v>
      </c>
      <c r="L18" s="71">
        <f>SUM(B18:E18)</f>
        <v>4</v>
      </c>
      <c r="M18" s="72">
        <f>L18/9</f>
        <v>0.444444444444444</v>
      </c>
      <c r="N18" s="71">
        <f>SUM(F18:J18)</f>
        <v>0</v>
      </c>
      <c r="O18" s="72">
        <f>N18/16</f>
        <v>0</v>
      </c>
      <c r="P18" s="75">
        <f>IF(M18&gt;50%,1,0)</f>
        <v>0</v>
      </c>
      <c r="Q18" s="75">
        <f>IF(O18&gt;50%,1,0)</f>
        <v>0</v>
      </c>
    </row>
    <row r="19" spans="1:17" ht="20.100000" customHeight="1">
      <c r="A19" s="26">
        <v>33111</v>
      </c>
      <c r="B19" s="28">
        <v>1</v>
      </c>
      <c r="C19" s="28">
        <v>1</v>
      </c>
      <c r="D19" s="28"/>
      <c r="E19" s="28"/>
      <c r="F19" s="28"/>
      <c r="G19" s="28">
        <v>3</v>
      </c>
      <c r="H19" s="28"/>
      <c r="I19" s="28">
        <v>1</v>
      </c>
      <c r="J19" s="28"/>
      <c r="K19" s="30">
        <f>SUM(B19:J19)</f>
        <v>6</v>
      </c>
      <c r="L19" s="71">
        <f>SUM(B19:E19)</f>
        <v>2</v>
      </c>
      <c r="M19" s="72">
        <f>L19/9</f>
        <v>0.222222222222222</v>
      </c>
      <c r="N19" s="71">
        <f>SUM(F19:J19)</f>
        <v>4</v>
      </c>
      <c r="O19" s="72">
        <f>N19/16</f>
        <v>0.25</v>
      </c>
      <c r="P19" s="75">
        <f>IF(M19&gt;50%,1,0)</f>
        <v>0</v>
      </c>
      <c r="Q19" s="75">
        <f>IF(O19&gt;50%,1,0)</f>
        <v>0</v>
      </c>
    </row>
    <row r="20" spans="1:17" ht="20.100000" customHeight="1">
      <c r="A20" s="26">
        <v>33112</v>
      </c>
      <c r="B20" s="28">
        <v>2</v>
      </c>
      <c r="C20" s="28">
        <v>3</v>
      </c>
      <c r="D20" s="28"/>
      <c r="E20" s="28"/>
      <c r="F20" s="28">
        <v>4</v>
      </c>
      <c r="G20" s="28">
        <v>3</v>
      </c>
      <c r="H20" s="28"/>
      <c r="I20" s="28"/>
      <c r="J20" s="28">
        <v>8</v>
      </c>
      <c r="K20" s="30">
        <f>SUM(B20:J20)</f>
        <v>20</v>
      </c>
      <c r="L20" s="71">
        <f>SUM(B20:E20)</f>
        <v>5</v>
      </c>
      <c r="M20" s="72">
        <f>L20/9</f>
        <v>0.555555555555556</v>
      </c>
      <c r="N20" s="71">
        <f>SUM(F20:J20)</f>
        <v>15</v>
      </c>
      <c r="O20" s="72">
        <f>N20/16</f>
        <v>0.9375</v>
      </c>
      <c r="P20" s="75">
        <f>IF(M20&gt;50%,1,0)</f>
        <v>1</v>
      </c>
      <c r="Q20" s="75">
        <f>IF(O20&gt;50%,1,0)</f>
        <v>1</v>
      </c>
    </row>
    <row r="21" spans="1:17" ht="20.100000" customHeight="1">
      <c r="A21" s="26">
        <v>33113</v>
      </c>
      <c r="B21" s="28">
        <v>3</v>
      </c>
      <c r="C21" s="28">
        <v>1</v>
      </c>
      <c r="D21" s="28"/>
      <c r="E21" s="28"/>
      <c r="F21" s="28">
        <v>3</v>
      </c>
      <c r="G21" s="28">
        <v>3</v>
      </c>
      <c r="H21" s="28"/>
      <c r="I21" s="28"/>
      <c r="J21" s="28"/>
      <c r="K21" s="30">
        <f>SUM(B21:J21)</f>
        <v>10</v>
      </c>
      <c r="L21" s="71">
        <f>SUM(B21:E21)</f>
        <v>4</v>
      </c>
      <c r="M21" s="72">
        <f>L21/9</f>
        <v>0.444444444444444</v>
      </c>
      <c r="N21" s="71">
        <f>SUM(F21:J21)</f>
        <v>6</v>
      </c>
      <c r="O21" s="72">
        <f>N21/16</f>
        <v>0.375</v>
      </c>
      <c r="P21" s="75">
        <f>IF(M21&gt;50%,1,0)</f>
        <v>0</v>
      </c>
      <c r="Q21" s="75">
        <f>IF(O21&gt;50%,1,0)</f>
        <v>0</v>
      </c>
    </row>
    <row r="22" spans="1:17" ht="20.100000" customHeight="1">
      <c r="A22" s="26">
        <v>33114</v>
      </c>
      <c r="B22" s="28">
        <v>3</v>
      </c>
      <c r="C22" s="28">
        <v>3</v>
      </c>
      <c r="D22" s="28"/>
      <c r="E22" s="28"/>
      <c r="F22" s="28">
        <v>4</v>
      </c>
      <c r="G22" s="28"/>
      <c r="H22" s="28"/>
      <c r="I22" s="28">
        <v>2</v>
      </c>
      <c r="J22" s="28"/>
      <c r="K22" s="30">
        <f>SUM(B22:J22)</f>
        <v>12</v>
      </c>
      <c r="L22" s="71">
        <f>SUM(B22:E22)</f>
        <v>6</v>
      </c>
      <c r="M22" s="72">
        <f>L22/9</f>
        <v>0.666666666666667</v>
      </c>
      <c r="N22" s="71">
        <f>SUM(F22:J22)</f>
        <v>6</v>
      </c>
      <c r="O22" s="72">
        <f>N22/16</f>
        <v>0.375</v>
      </c>
      <c r="P22" s="75">
        <f>IF(M22&gt;50%,1,0)</f>
        <v>1</v>
      </c>
      <c r="Q22" s="75">
        <f>IF(O22&gt;50%,1,0)</f>
        <v>0</v>
      </c>
    </row>
    <row r="23" spans="1:17" ht="20.100000" customHeight="1">
      <c r="A23" s="26">
        <v>33115</v>
      </c>
      <c r="B23" s="28">
        <v>3</v>
      </c>
      <c r="C23" s="28">
        <v>3</v>
      </c>
      <c r="D23" s="28"/>
      <c r="E23" s="28"/>
      <c r="F23" s="28">
        <v>4</v>
      </c>
      <c r="G23" s="28">
        <v>4</v>
      </c>
      <c r="H23" s="28"/>
      <c r="I23" s="28">
        <v>6</v>
      </c>
      <c r="J23" s="28"/>
      <c r="K23" s="30">
        <f>SUM(B23:J23)</f>
        <v>20</v>
      </c>
      <c r="L23" s="71">
        <f>SUM(B23:E23)</f>
        <v>6</v>
      </c>
      <c r="M23" s="72">
        <f>L23/9</f>
        <v>0.666666666666667</v>
      </c>
      <c r="N23" s="71">
        <f>SUM(F23:J23)</f>
        <v>14</v>
      </c>
      <c r="O23" s="72">
        <f>N23/16</f>
        <v>0.875</v>
      </c>
      <c r="P23" s="75">
        <f>IF(M23&gt;50%,1,0)</f>
        <v>1</v>
      </c>
      <c r="Q23" s="75">
        <f>IF(O23&gt;50%,1,0)</f>
        <v>1</v>
      </c>
    </row>
    <row r="24" spans="1:17" ht="20.100000" customHeight="1">
      <c r="A24" s="26">
        <v>33116</v>
      </c>
      <c r="B24" s="28">
        <v>3</v>
      </c>
      <c r="C24" s="28">
        <v>3</v>
      </c>
      <c r="D24" s="28"/>
      <c r="E24" s="28"/>
      <c r="F24" s="28">
        <v>4</v>
      </c>
      <c r="G24" s="28">
        <v>2</v>
      </c>
      <c r="H24" s="28"/>
      <c r="I24" s="28"/>
      <c r="J24" s="28"/>
      <c r="K24" s="30">
        <f>SUM(B24:J24)</f>
        <v>12</v>
      </c>
      <c r="L24" s="71">
        <f>SUM(B24:E24)</f>
        <v>6</v>
      </c>
      <c r="M24" s="72">
        <f>L24/9</f>
        <v>0.666666666666667</v>
      </c>
      <c r="N24" s="71">
        <f>SUM(F24:J24)</f>
        <v>6</v>
      </c>
      <c r="O24" s="72">
        <f>N24/16</f>
        <v>0.375</v>
      </c>
      <c r="P24" s="75">
        <f>IF(M24&gt;50%,1,0)</f>
        <v>1</v>
      </c>
      <c r="Q24" s="75">
        <f>IF(O24&gt;50%,1,0)</f>
        <v>0</v>
      </c>
    </row>
    <row r="25" spans="1:17" ht="20.100000" customHeight="1">
      <c r="A25" s="26">
        <v>33117</v>
      </c>
      <c r="B25" s="28">
        <v>3</v>
      </c>
      <c r="C25" s="28">
        <v>3</v>
      </c>
      <c r="D25" s="28">
        <v>3</v>
      </c>
      <c r="E25" s="28"/>
      <c r="F25" s="28"/>
      <c r="G25" s="28">
        <v>4</v>
      </c>
      <c r="H25" s="28"/>
      <c r="I25" s="28"/>
      <c r="J25" s="28"/>
      <c r="K25" s="30">
        <f>SUM(B25:J25)</f>
        <v>13</v>
      </c>
      <c r="L25" s="71">
        <f>SUM(B25:E25)</f>
        <v>9</v>
      </c>
      <c r="M25" s="72">
        <f>L25/9</f>
        <v>1</v>
      </c>
      <c r="N25" s="71">
        <f>SUM(F25:J25)</f>
        <v>4</v>
      </c>
      <c r="O25" s="72">
        <f>N25/16</f>
        <v>0.25</v>
      </c>
      <c r="P25" s="75">
        <f>IF(M25&gt;50%,1,0)</f>
        <v>1</v>
      </c>
      <c r="Q25" s="75">
        <f>IF(O25&gt;50%,1,0)</f>
        <v>0</v>
      </c>
    </row>
    <row r="26" spans="1:17" ht="20.100000" customHeight="1">
      <c r="A26" s="26">
        <v>33118</v>
      </c>
      <c r="B26" s="28">
        <v>3</v>
      </c>
      <c r="C26" s="28">
        <v>3</v>
      </c>
      <c r="D26" s="28">
        <v>3</v>
      </c>
      <c r="E26" s="28"/>
      <c r="F26" s="28">
        <v>4</v>
      </c>
      <c r="G26" s="28">
        <v>4</v>
      </c>
      <c r="H26" s="28"/>
      <c r="I26" s="28"/>
      <c r="J26" s="28">
        <v>4</v>
      </c>
      <c r="K26" s="30">
        <f>SUM(B26:J26)</f>
        <v>21</v>
      </c>
      <c r="L26" s="71">
        <f>SUM(B26:E26)</f>
        <v>9</v>
      </c>
      <c r="M26" s="72">
        <f>L26/9</f>
        <v>1</v>
      </c>
      <c r="N26" s="71">
        <f>SUM(F26:J26)</f>
        <v>12</v>
      </c>
      <c r="O26" s="72">
        <f>N26/16</f>
        <v>0.75</v>
      </c>
      <c r="P26" s="75">
        <f>IF(M26&gt;50%,1,0)</f>
        <v>1</v>
      </c>
      <c r="Q26" s="75">
        <f>IF(O26&gt;50%,1,0)</f>
        <v>1</v>
      </c>
    </row>
    <row r="27" spans="1:17" ht="20.100000" customHeight="1">
      <c r="A27" s="26">
        <v>33119</v>
      </c>
      <c r="B27" s="28">
        <v>3</v>
      </c>
      <c r="C27" s="28">
        <v>3</v>
      </c>
      <c r="D27" s="28">
        <v>2</v>
      </c>
      <c r="E27" s="28"/>
      <c r="F27" s="28">
        <v>4</v>
      </c>
      <c r="G27" s="28">
        <v>3</v>
      </c>
      <c r="H27" s="28"/>
      <c r="I27" s="28">
        <v>8</v>
      </c>
      <c r="J27" s="28"/>
      <c r="K27" s="30">
        <f>SUM(B27:J27)</f>
        <v>23</v>
      </c>
      <c r="L27" s="71">
        <f>SUM(B27:E27)</f>
        <v>8</v>
      </c>
      <c r="M27" s="72">
        <f>L27/9</f>
        <v>0.888888888888889</v>
      </c>
      <c r="N27" s="71">
        <f>SUM(F27:J27)</f>
        <v>15</v>
      </c>
      <c r="O27" s="72">
        <f>N27/16</f>
        <v>0.9375</v>
      </c>
      <c r="P27" s="75">
        <f>IF(M27&gt;50%,1,0)</f>
        <v>1</v>
      </c>
      <c r="Q27" s="75">
        <f>IF(O27&gt;50%,1,0)</f>
        <v>1</v>
      </c>
    </row>
    <row r="28" spans="1:17" ht="20.100000" customHeight="1">
      <c r="A28" s="26">
        <v>33120</v>
      </c>
      <c r="B28" s="28">
        <v>3</v>
      </c>
      <c r="C28" s="28">
        <v>3</v>
      </c>
      <c r="D28" s="28">
        <v>3</v>
      </c>
      <c r="E28" s="28"/>
      <c r="F28" s="28">
        <v>4</v>
      </c>
      <c r="G28" s="28">
        <v>4</v>
      </c>
      <c r="H28" s="28"/>
      <c r="I28" s="28">
        <v>8</v>
      </c>
      <c r="J28" s="28"/>
      <c r="K28" s="30">
        <f>SUM(B28:J28)</f>
        <v>25</v>
      </c>
      <c r="L28" s="71">
        <f>SUM(B28:E28)</f>
        <v>9</v>
      </c>
      <c r="M28" s="72">
        <f>L28/9</f>
        <v>1</v>
      </c>
      <c r="N28" s="71">
        <f>SUM(F28:J28)</f>
        <v>16</v>
      </c>
      <c r="O28" s="72">
        <f>N28/16</f>
        <v>1</v>
      </c>
      <c r="P28" s="75">
        <f>IF(M28&gt;50%,1,0)</f>
        <v>1</v>
      </c>
      <c r="Q28" s="75">
        <f>IF(O28&gt;50%,1,0)</f>
        <v>1</v>
      </c>
    </row>
    <row r="29" spans="1:17" ht="20.100000" customHeight="1">
      <c r="A29" s="26">
        <v>33121</v>
      </c>
      <c r="B29" s="28"/>
      <c r="C29" s="28">
        <v>2</v>
      </c>
      <c r="D29" s="28">
        <v>3</v>
      </c>
      <c r="E29" s="28">
        <v>3</v>
      </c>
      <c r="F29" s="28">
        <v>4</v>
      </c>
      <c r="G29" s="62"/>
      <c r="H29" s="28"/>
      <c r="I29" s="28">
        <v>8</v>
      </c>
      <c r="J29" s="28"/>
      <c r="K29" s="30">
        <f>SUM(B29:J29)</f>
        <v>20</v>
      </c>
      <c r="L29" s="71">
        <f>SUM(B29:E29)</f>
        <v>8</v>
      </c>
      <c r="M29" s="72">
        <f>L29/9</f>
        <v>0.888888888888889</v>
      </c>
      <c r="N29" s="71">
        <f>SUM(F29:J29)</f>
        <v>12</v>
      </c>
      <c r="O29" s="72">
        <f>N29/16</f>
        <v>0.75</v>
      </c>
      <c r="P29" s="75">
        <f>IF(M29&gt;50%,1,0)</f>
        <v>1</v>
      </c>
      <c r="Q29" s="75">
        <f>IF(O29&gt;50%,1,0)</f>
        <v>1</v>
      </c>
    </row>
    <row r="30" spans="1:17" ht="20.100000" customHeight="1">
      <c r="A30" s="26">
        <v>33122</v>
      </c>
      <c r="B30" s="28">
        <v>3</v>
      </c>
      <c r="C30" s="28">
        <v>3</v>
      </c>
      <c r="D30" s="28"/>
      <c r="E30" s="28">
        <v>2</v>
      </c>
      <c r="F30" s="28"/>
      <c r="G30" s="28">
        <v>4</v>
      </c>
      <c r="H30" s="28"/>
      <c r="I30" s="28">
        <v>6</v>
      </c>
      <c r="J30" s="28"/>
      <c r="K30" s="30">
        <f>SUM(B30:J30)</f>
        <v>18</v>
      </c>
      <c r="L30" s="71">
        <f>SUM(B30:E30)</f>
        <v>8</v>
      </c>
      <c r="M30" s="72">
        <f>L30/9</f>
        <v>0.888888888888889</v>
      </c>
      <c r="N30" s="71">
        <f>SUM(F30:J30)</f>
        <v>10</v>
      </c>
      <c r="O30" s="72">
        <f>N30/16</f>
        <v>0.625</v>
      </c>
      <c r="P30" s="75">
        <f>IF(M30&gt;50%,1,0)</f>
        <v>1</v>
      </c>
      <c r="Q30" s="75">
        <f>IF(O30&gt;50%,1,0)</f>
        <v>1</v>
      </c>
    </row>
    <row r="31" spans="1:17" ht="20.100000" customHeight="1">
      <c r="A31" s="26">
        <v>33123</v>
      </c>
      <c r="B31" s="28">
        <v>3</v>
      </c>
      <c r="C31" s="28">
        <v>3</v>
      </c>
      <c r="D31" s="28">
        <v>3</v>
      </c>
      <c r="E31" s="28"/>
      <c r="F31" s="28">
        <v>4</v>
      </c>
      <c r="G31" s="28">
        <v>4</v>
      </c>
      <c r="H31" s="28"/>
      <c r="I31" s="28">
        <v>8</v>
      </c>
      <c r="J31" s="28"/>
      <c r="K31" s="30">
        <f>SUM(B31:J31)</f>
        <v>25</v>
      </c>
      <c r="L31" s="71">
        <f>SUM(B31:E31)</f>
        <v>9</v>
      </c>
      <c r="M31" s="72">
        <f>L31/9</f>
        <v>1</v>
      </c>
      <c r="N31" s="71">
        <f>SUM(F31:J31)</f>
        <v>16</v>
      </c>
      <c r="O31" s="72">
        <f>N31/16</f>
        <v>1</v>
      </c>
      <c r="P31" s="75">
        <f>IF(M31&gt;50%,1,0)</f>
        <v>1</v>
      </c>
      <c r="Q31" s="75">
        <f>IF(O31&gt;50%,1,0)</f>
        <v>1</v>
      </c>
    </row>
    <row r="32" spans="1:17" ht="20.100000" customHeight="1">
      <c r="A32" s="26">
        <v>33124</v>
      </c>
      <c r="B32" s="28">
        <v>3</v>
      </c>
      <c r="C32" s="28">
        <v>3</v>
      </c>
      <c r="D32" s="28"/>
      <c r="E32" s="28">
        <v>1</v>
      </c>
      <c r="F32" s="28"/>
      <c r="G32" s="28">
        <v>4</v>
      </c>
      <c r="H32" s="28"/>
      <c r="I32" s="28">
        <v>4</v>
      </c>
      <c r="J32" s="28"/>
      <c r="K32" s="30">
        <f>SUM(B32:J32)</f>
        <v>15</v>
      </c>
      <c r="L32" s="71">
        <f>SUM(B32:E32)</f>
        <v>7</v>
      </c>
      <c r="M32" s="72">
        <f>L32/9</f>
        <v>0.777777777777778</v>
      </c>
      <c r="N32" s="71">
        <f>SUM(F32:J32)</f>
        <v>8</v>
      </c>
      <c r="O32" s="72">
        <f>N32/16</f>
        <v>0.5</v>
      </c>
      <c r="P32" s="75">
        <f>IF(M32&gt;50%,1,0)</f>
        <v>1</v>
      </c>
      <c r="Q32" s="75">
        <f>IF(O32&gt;50%,1,0)</f>
        <v>0</v>
      </c>
    </row>
    <row r="33" spans="1:17" ht="20.100000" customHeight="1">
      <c r="A33" s="26">
        <v>33125</v>
      </c>
      <c r="B33" s="28">
        <v>3</v>
      </c>
      <c r="C33" s="28">
        <v>3</v>
      </c>
      <c r="D33" s="28"/>
      <c r="E33" s="28"/>
      <c r="F33" s="28">
        <v>3</v>
      </c>
      <c r="G33" s="28">
        <v>3</v>
      </c>
      <c r="H33" s="28"/>
      <c r="I33" s="28"/>
      <c r="J33" s="28"/>
      <c r="K33" s="30">
        <f>SUM(B33:J33)</f>
        <v>12</v>
      </c>
      <c r="L33" s="71">
        <f>SUM(B33:E33)</f>
        <v>6</v>
      </c>
      <c r="M33" s="72">
        <f>L33/9</f>
        <v>0.666666666666667</v>
      </c>
      <c r="N33" s="71">
        <f>SUM(F33:J33)</f>
        <v>6</v>
      </c>
      <c r="O33" s="72">
        <f>N33/16</f>
        <v>0.375</v>
      </c>
      <c r="P33" s="75">
        <f>IF(M33&gt;50%,1,0)</f>
        <v>1</v>
      </c>
      <c r="Q33" s="75">
        <f>IF(O33&gt;50%,1,0)</f>
        <v>0</v>
      </c>
    </row>
    <row r="34" spans="1:17" ht="20.100000" customHeight="1">
      <c r="A34" s="26">
        <v>33126</v>
      </c>
      <c r="B34" s="28">
        <v>2</v>
      </c>
      <c r="C34" s="28"/>
      <c r="D34" s="28">
        <v>3</v>
      </c>
      <c r="E34" s="28">
        <v>3</v>
      </c>
      <c r="F34" s="28">
        <v>4</v>
      </c>
      <c r="G34" s="28">
        <v>4</v>
      </c>
      <c r="H34" s="28"/>
      <c r="I34" s="28">
        <v>8</v>
      </c>
      <c r="J34" s="28"/>
      <c r="K34" s="30">
        <f>SUM(B34:J34)</f>
        <v>24</v>
      </c>
      <c r="L34" s="71">
        <f>SUM(B34:E34)</f>
        <v>8</v>
      </c>
      <c r="M34" s="72">
        <f>L34/9</f>
        <v>0.888888888888889</v>
      </c>
      <c r="N34" s="71">
        <f>SUM(F34:J34)</f>
        <v>16</v>
      </c>
      <c r="O34" s="72">
        <f>N34/16</f>
        <v>1</v>
      </c>
      <c r="P34" s="75">
        <f>IF(M34&gt;50%,1,0)</f>
        <v>1</v>
      </c>
      <c r="Q34" s="75">
        <f>IF(O34&gt;50%,1,0)</f>
        <v>1</v>
      </c>
    </row>
    <row r="35" spans="1:17" ht="20.100000" customHeight="1">
      <c r="A35" s="26">
        <v>33127</v>
      </c>
      <c r="B35" s="28">
        <v>1</v>
      </c>
      <c r="C35" s="28">
        <v>3</v>
      </c>
      <c r="D35" s="28">
        <v>3</v>
      </c>
      <c r="E35" s="28"/>
      <c r="F35" s="28">
        <v>4</v>
      </c>
      <c r="G35" s="28">
        <v>4</v>
      </c>
      <c r="H35" s="28"/>
      <c r="I35" s="28">
        <v>8</v>
      </c>
      <c r="J35" s="28"/>
      <c r="K35" s="30">
        <f>SUM(B35:J35)</f>
        <v>23</v>
      </c>
      <c r="L35" s="71">
        <f>SUM(B35:E35)</f>
        <v>7</v>
      </c>
      <c r="M35" s="72">
        <f>L35/9</f>
        <v>0.777777777777778</v>
      </c>
      <c r="N35" s="71">
        <f>SUM(F35:J35)</f>
        <v>16</v>
      </c>
      <c r="O35" s="72">
        <f>N35/16</f>
        <v>1</v>
      </c>
      <c r="P35" s="75">
        <f>IF(M35&gt;50%,1,0)</f>
        <v>1</v>
      </c>
      <c r="Q35" s="75">
        <f>IF(O35&gt;50%,1,0)</f>
        <v>1</v>
      </c>
    </row>
    <row r="36" spans="1:17" ht="20.100000" customHeight="1">
      <c r="A36" s="26">
        <v>33128</v>
      </c>
      <c r="B36" s="28">
        <v>3</v>
      </c>
      <c r="C36" s="28">
        <v>3</v>
      </c>
      <c r="D36" s="28">
        <v>3</v>
      </c>
      <c r="E36" s="62"/>
      <c r="F36" s="28"/>
      <c r="G36" s="28">
        <v>4</v>
      </c>
      <c r="H36" s="28">
        <v>3</v>
      </c>
      <c r="I36" s="28">
        <v>8</v>
      </c>
      <c r="J36" s="28"/>
      <c r="K36" s="30">
        <f>SUM(B36:J36)</f>
        <v>24</v>
      </c>
      <c r="L36" s="71">
        <f>SUM(B36:E36)</f>
        <v>9</v>
      </c>
      <c r="M36" s="72">
        <f>L36/9</f>
        <v>1</v>
      </c>
      <c r="N36" s="71">
        <f>SUM(F36:J36)</f>
        <v>15</v>
      </c>
      <c r="O36" s="72">
        <f>N36/16</f>
        <v>0.9375</v>
      </c>
      <c r="P36" s="75">
        <f>IF(M36&gt;50%,1,0)</f>
        <v>1</v>
      </c>
      <c r="Q36" s="75">
        <f>IF(O36&gt;50%,1,0)</f>
        <v>1</v>
      </c>
    </row>
    <row r="37" spans="1:17" ht="20.100000" customHeight="1">
      <c r="A37" s="26">
        <v>33129</v>
      </c>
      <c r="B37" s="28">
        <v>3</v>
      </c>
      <c r="C37" s="28">
        <v>3</v>
      </c>
      <c r="D37" s="28">
        <v>3</v>
      </c>
      <c r="E37" s="28"/>
      <c r="F37" s="28"/>
      <c r="G37" s="28">
        <v>3</v>
      </c>
      <c r="H37" s="28">
        <v>3</v>
      </c>
      <c r="I37" s="28">
        <v>8</v>
      </c>
      <c r="J37" s="28"/>
      <c r="K37" s="30">
        <f>SUM(B37:J37)</f>
        <v>23</v>
      </c>
      <c r="L37" s="71">
        <f>SUM(B37:E37)</f>
        <v>9</v>
      </c>
      <c r="M37" s="72">
        <f>L37/9</f>
        <v>1</v>
      </c>
      <c r="N37" s="71">
        <f>SUM(F37:J37)</f>
        <v>14</v>
      </c>
      <c r="O37" s="72">
        <f>N37/16</f>
        <v>0.875</v>
      </c>
      <c r="P37" s="75">
        <f>IF(M37&gt;50%,1,0)</f>
        <v>1</v>
      </c>
      <c r="Q37" s="75">
        <f>IF(O37&gt;50%,1,0)</f>
        <v>1</v>
      </c>
    </row>
    <row r="38" spans="1:17" ht="20.100000" customHeight="1">
      <c r="A38" s="26">
        <v>33130</v>
      </c>
      <c r="B38" s="28">
        <v>3</v>
      </c>
      <c r="C38" s="28"/>
      <c r="D38" s="28">
        <v>3</v>
      </c>
      <c r="E38" s="28">
        <v>3</v>
      </c>
      <c r="F38" s="28">
        <v>3</v>
      </c>
      <c r="G38" s="28"/>
      <c r="H38" s="28">
        <v>1</v>
      </c>
      <c r="I38" s="28">
        <v>8</v>
      </c>
      <c r="J38" s="28"/>
      <c r="K38" s="30">
        <f>SUM(B38:J38)</f>
        <v>21</v>
      </c>
      <c r="L38" s="71">
        <f>SUM(B38:E38)</f>
        <v>9</v>
      </c>
      <c r="M38" s="72">
        <f>L38/9</f>
        <v>1</v>
      </c>
      <c r="N38" s="71">
        <f>SUM(F38:J38)</f>
        <v>12</v>
      </c>
      <c r="O38" s="72">
        <f>N38/16</f>
        <v>0.75</v>
      </c>
      <c r="P38" s="75">
        <f>IF(M38&gt;50%,1,0)</f>
        <v>1</v>
      </c>
      <c r="Q38" s="75">
        <f>IF(O38&gt;50%,1,0)</f>
        <v>1</v>
      </c>
    </row>
    <row r="39" spans="1:17" ht="20.100000" customHeight="1">
      <c r="A39" s="26">
        <v>33131</v>
      </c>
      <c r="B39" s="28">
        <v>3</v>
      </c>
      <c r="C39" s="28">
        <v>3</v>
      </c>
      <c r="D39" s="28"/>
      <c r="E39" s="28"/>
      <c r="F39" s="28"/>
      <c r="G39" s="28">
        <v>3</v>
      </c>
      <c r="H39" s="28">
        <v>3</v>
      </c>
      <c r="I39" s="28">
        <v>3</v>
      </c>
      <c r="J39" s="28"/>
      <c r="K39" s="30">
        <f>SUM(B39:J39)</f>
        <v>15</v>
      </c>
      <c r="L39" s="71">
        <f>SUM(B39:E39)</f>
        <v>6</v>
      </c>
      <c r="M39" s="72">
        <f>L39/9</f>
        <v>0.666666666666667</v>
      </c>
      <c r="N39" s="71">
        <f>SUM(F39:J39)</f>
        <v>9</v>
      </c>
      <c r="O39" s="72">
        <f>N39/16</f>
        <v>0.5625</v>
      </c>
      <c r="P39" s="75">
        <f>IF(M39&gt;50%,1,0)</f>
        <v>1</v>
      </c>
      <c r="Q39" s="75">
        <f>IF(O39&gt;50%,1,0)</f>
        <v>1</v>
      </c>
    </row>
    <row r="40" spans="1:17" ht="20.100000" customHeight="1">
      <c r="A40" s="26">
        <v>33132</v>
      </c>
      <c r="B40" s="28">
        <v>1</v>
      </c>
      <c r="C40" s="28">
        <v>1</v>
      </c>
      <c r="D40" s="28"/>
      <c r="E40" s="28"/>
      <c r="F40" s="28"/>
      <c r="G40" s="28"/>
      <c r="H40" s="28"/>
      <c r="I40" s="28"/>
      <c r="J40" s="28"/>
      <c r="K40" s="30">
        <f>SUM(B40:J40)</f>
        <v>2</v>
      </c>
      <c r="L40" s="71">
        <f>SUM(B40:E40)</f>
        <v>2</v>
      </c>
      <c r="M40" s="72">
        <f>L40/9</f>
        <v>0.222222222222222</v>
      </c>
      <c r="N40" s="71">
        <f>SUM(F40:J40)</f>
        <v>0</v>
      </c>
      <c r="O40" s="72">
        <f>N40/16</f>
        <v>0</v>
      </c>
      <c r="P40" s="75">
        <f>IF(M40&gt;50%,1,0)</f>
        <v>0</v>
      </c>
      <c r="Q40" s="75">
        <f>IF(O40&gt;50%,1,0)</f>
        <v>0</v>
      </c>
    </row>
    <row r="41" spans="1:17" ht="20.100000" customHeight="1">
      <c r="A41" s="26">
        <v>33133</v>
      </c>
      <c r="B41" s="28">
        <v>3</v>
      </c>
      <c r="C41" s="28">
        <v>3</v>
      </c>
      <c r="D41" s="28"/>
      <c r="E41" s="28"/>
      <c r="F41" s="28">
        <v>4</v>
      </c>
      <c r="G41" s="28">
        <v>4</v>
      </c>
      <c r="H41" s="28"/>
      <c r="I41" s="28">
        <v>2</v>
      </c>
      <c r="J41" s="28"/>
      <c r="K41" s="30">
        <f>SUM(B41:J41)</f>
        <v>16</v>
      </c>
      <c r="L41" s="71">
        <f>SUM(B41:E41)</f>
        <v>6</v>
      </c>
      <c r="M41" s="72">
        <f>L41/9</f>
        <v>0.666666666666667</v>
      </c>
      <c r="N41" s="71">
        <f>SUM(F41:J41)</f>
        <v>10</v>
      </c>
      <c r="O41" s="72">
        <f>N41/16</f>
        <v>0.625</v>
      </c>
      <c r="P41" s="75">
        <f>IF(M41&gt;50%,1,0)</f>
        <v>1</v>
      </c>
      <c r="Q41" s="75">
        <f>IF(O41&gt;50%,1,0)</f>
        <v>1</v>
      </c>
    </row>
    <row r="42" spans="1:17" ht="20.100000" customHeight="1">
      <c r="A42" s="26">
        <v>33134</v>
      </c>
      <c r="B42" s="28">
        <v>1</v>
      </c>
      <c r="C42" s="28"/>
      <c r="D42" s="28">
        <v>2</v>
      </c>
      <c r="E42" s="28">
        <v>2</v>
      </c>
      <c r="F42" s="28">
        <v>4</v>
      </c>
      <c r="G42" s="28">
        <v>3</v>
      </c>
      <c r="H42" s="28"/>
      <c r="I42" s="28">
        <v>8</v>
      </c>
      <c r="J42" s="28"/>
      <c r="K42" s="30">
        <f>SUM(B42:J42)</f>
        <v>20</v>
      </c>
      <c r="L42" s="71">
        <f>SUM(B42:E42)</f>
        <v>5</v>
      </c>
      <c r="M42" s="72">
        <f>L42/9</f>
        <v>0.555555555555556</v>
      </c>
      <c r="N42" s="71">
        <f>SUM(F42:J42)</f>
        <v>15</v>
      </c>
      <c r="O42" s="72">
        <f>N42/16</f>
        <v>0.9375</v>
      </c>
      <c r="P42" s="75">
        <f>IF(M42&gt;50%,1,0)</f>
        <v>1</v>
      </c>
      <c r="Q42" s="75">
        <f>IF(O42&gt;50%,1,0)</f>
        <v>1</v>
      </c>
    </row>
    <row r="43" spans="1:17" ht="20.100000" customHeight="1">
      <c r="A43" s="26">
        <v>33135</v>
      </c>
      <c r="B43" s="28">
        <v>2</v>
      </c>
      <c r="C43" s="28">
        <v>1</v>
      </c>
      <c r="D43" s="28"/>
      <c r="E43" s="28">
        <v>2</v>
      </c>
      <c r="F43" s="28">
        <v>2</v>
      </c>
      <c r="G43" s="28">
        <v>4</v>
      </c>
      <c r="H43" s="28"/>
      <c r="I43" s="28">
        <v>8</v>
      </c>
      <c r="J43" s="28"/>
      <c r="K43" s="30">
        <f>SUM(B43:J43)</f>
        <v>19</v>
      </c>
      <c r="L43" s="71">
        <f>SUM(B43:E43)</f>
        <v>5</v>
      </c>
      <c r="M43" s="72">
        <f>L43/9</f>
        <v>0.555555555555556</v>
      </c>
      <c r="N43" s="71">
        <f>SUM(F43:J43)</f>
        <v>14</v>
      </c>
      <c r="O43" s="72">
        <f>N43/16</f>
        <v>0.875</v>
      </c>
      <c r="P43" s="75">
        <f>IF(M43&gt;50%,1,0)</f>
        <v>1</v>
      </c>
      <c r="Q43" s="75">
        <f>IF(O43&gt;50%,1,0)</f>
        <v>1</v>
      </c>
    </row>
    <row r="44" spans="1:17" ht="20.100000" customHeight="1">
      <c r="A44" s="26">
        <v>33136</v>
      </c>
      <c r="B44" s="28">
        <v>2</v>
      </c>
      <c r="C44" s="28">
        <v>3</v>
      </c>
      <c r="D44" s="28">
        <v>3</v>
      </c>
      <c r="E44" s="62"/>
      <c r="F44" s="28">
        <v>4</v>
      </c>
      <c r="G44" s="28">
        <v>4</v>
      </c>
      <c r="H44" s="28"/>
      <c r="I44" s="28">
        <v>8</v>
      </c>
      <c r="J44" s="28"/>
      <c r="K44" s="30">
        <f>SUM(B44:J44)</f>
        <v>24</v>
      </c>
      <c r="L44" s="71">
        <f>SUM(B44:E44)</f>
        <v>8</v>
      </c>
      <c r="M44" s="72">
        <f>L44/9</f>
        <v>0.888888888888889</v>
      </c>
      <c r="N44" s="71">
        <f>SUM(F44:J44)</f>
        <v>16</v>
      </c>
      <c r="O44" s="72">
        <f>N44/16</f>
        <v>1</v>
      </c>
      <c r="P44" s="75">
        <f>IF(M44&gt;50%,1,0)</f>
        <v>1</v>
      </c>
      <c r="Q44" s="75">
        <f>IF(O44&gt;50%,1,0)</f>
        <v>1</v>
      </c>
    </row>
    <row r="45" spans="1:17" ht="20.100000" customHeight="1">
      <c r="A45" s="26">
        <v>33137</v>
      </c>
      <c r="B45" s="28">
        <v>2</v>
      </c>
      <c r="C45" s="28"/>
      <c r="D45" s="28">
        <v>2</v>
      </c>
      <c r="E45" s="28"/>
      <c r="F45" s="28"/>
      <c r="G45" s="28">
        <v>2</v>
      </c>
      <c r="H45" s="28">
        <v>1</v>
      </c>
      <c r="I45" s="28"/>
      <c r="J45" s="28">
        <v>3</v>
      </c>
      <c r="K45" s="30">
        <f>SUM(B45:J45)</f>
        <v>10</v>
      </c>
      <c r="L45" s="71">
        <f>SUM(B45:E45)</f>
        <v>4</v>
      </c>
      <c r="M45" s="72">
        <f>L45/9</f>
        <v>0.444444444444444</v>
      </c>
      <c r="N45" s="71">
        <f>SUM(F45:J45)</f>
        <v>6</v>
      </c>
      <c r="O45" s="72">
        <f>N45/16</f>
        <v>0.375</v>
      </c>
      <c r="P45" s="75">
        <f>IF(M45&gt;50%,1,0)</f>
        <v>0</v>
      </c>
      <c r="Q45" s="75">
        <f>IF(O45&gt;50%,1,0)</f>
        <v>0</v>
      </c>
    </row>
    <row r="46" spans="1:17" ht="20.100000" customHeight="1">
      <c r="A46" s="26">
        <v>33138</v>
      </c>
      <c r="B46" s="28">
        <v>3</v>
      </c>
      <c r="C46" s="28">
        <v>3</v>
      </c>
      <c r="D46" s="28">
        <v>3</v>
      </c>
      <c r="E46" s="28"/>
      <c r="F46" s="28">
        <v>4</v>
      </c>
      <c r="G46" s="28">
        <v>4</v>
      </c>
      <c r="H46" s="28"/>
      <c r="I46" s="28">
        <v>4</v>
      </c>
      <c r="J46" s="28"/>
      <c r="K46" s="30">
        <f>SUM(B46:J46)</f>
        <v>21</v>
      </c>
      <c r="L46" s="71">
        <f>SUM(B46:E46)</f>
        <v>9</v>
      </c>
      <c r="M46" s="72">
        <f>L46/9</f>
        <v>1</v>
      </c>
      <c r="N46" s="71">
        <f>SUM(F46:J46)</f>
        <v>12</v>
      </c>
      <c r="O46" s="72">
        <f>N46/16</f>
        <v>0.75</v>
      </c>
      <c r="P46" s="75">
        <f>IF(M46&gt;50%,1,0)</f>
        <v>1</v>
      </c>
      <c r="Q46" s="75">
        <f>IF(O46&gt;50%,1,0)</f>
        <v>1</v>
      </c>
    </row>
    <row r="47" spans="1:17" ht="20.100000" customHeight="1">
      <c r="A47" s="26">
        <v>33139</v>
      </c>
      <c r="B47" s="28">
        <v>3</v>
      </c>
      <c r="C47" s="28">
        <v>3</v>
      </c>
      <c r="D47" s="28">
        <v>3</v>
      </c>
      <c r="E47" s="28"/>
      <c r="F47" s="28">
        <v>4</v>
      </c>
      <c r="G47" s="28">
        <v>4</v>
      </c>
      <c r="H47" s="28"/>
      <c r="I47" s="28">
        <v>2</v>
      </c>
      <c r="J47" s="28"/>
      <c r="K47" s="30">
        <f>SUM(B47:J47)</f>
        <v>19</v>
      </c>
      <c r="L47" s="71">
        <f>SUM(B47:E47)</f>
        <v>9</v>
      </c>
      <c r="M47" s="72">
        <f>L47/9</f>
        <v>1</v>
      </c>
      <c r="N47" s="71">
        <f>SUM(F47:J47)</f>
        <v>10</v>
      </c>
      <c r="O47" s="72">
        <f>N47/16</f>
        <v>0.625</v>
      </c>
      <c r="P47" s="75">
        <f>IF(M47&gt;50%,1,0)</f>
        <v>1</v>
      </c>
      <c r="Q47" s="75">
        <f>IF(O47&gt;50%,1,0)</f>
        <v>1</v>
      </c>
    </row>
    <row r="48" spans="1:17" ht="20.100000" customHeight="1">
      <c r="A48" s="26">
        <v>33140</v>
      </c>
      <c r="B48" s="28">
        <v>1</v>
      </c>
      <c r="C48" s="28">
        <v>2</v>
      </c>
      <c r="D48" s="28">
        <v>3</v>
      </c>
      <c r="E48" s="28"/>
      <c r="F48" s="28">
        <v>1</v>
      </c>
      <c r="G48" s="28"/>
      <c r="H48" s="28">
        <v>2</v>
      </c>
      <c r="I48" s="28">
        <v>4</v>
      </c>
      <c r="J48" s="28"/>
      <c r="K48" s="30">
        <f>SUM(B48:J48)</f>
        <v>13</v>
      </c>
      <c r="L48" s="71">
        <f>SUM(B48:E48)</f>
        <v>6</v>
      </c>
      <c r="M48" s="72">
        <f>L48/9</f>
        <v>0.666666666666667</v>
      </c>
      <c r="N48" s="71">
        <f>SUM(F48:J48)</f>
        <v>7</v>
      </c>
      <c r="O48" s="72">
        <f>N48/16</f>
        <v>0.4375</v>
      </c>
      <c r="P48" s="75">
        <f>IF(M48&gt;50%,1,0)</f>
        <v>1</v>
      </c>
      <c r="Q48" s="75">
        <f>IF(O48&gt;50%,1,0)</f>
        <v>0</v>
      </c>
    </row>
    <row r="49" spans="1:17" ht="20.100000" customHeight="1">
      <c r="A49" s="26">
        <v>33141</v>
      </c>
      <c r="B49" s="28">
        <v>1</v>
      </c>
      <c r="C49" s="28"/>
      <c r="D49" s="28"/>
      <c r="E49" s="28">
        <v>1</v>
      </c>
      <c r="F49" s="28">
        <v>3</v>
      </c>
      <c r="G49" s="28">
        <v>3</v>
      </c>
      <c r="H49" s="28"/>
      <c r="I49" s="28"/>
      <c r="J49" s="28"/>
      <c r="K49" s="30">
        <f>SUM(B49:J49)</f>
        <v>8</v>
      </c>
      <c r="L49" s="71">
        <f>SUM(B49:E49)</f>
        <v>2</v>
      </c>
      <c r="M49" s="72">
        <f>L49/9</f>
        <v>0.222222222222222</v>
      </c>
      <c r="N49" s="71">
        <f>SUM(F49:J49)</f>
        <v>6</v>
      </c>
      <c r="O49" s="72">
        <f>N49/16</f>
        <v>0.375</v>
      </c>
      <c r="P49" s="75">
        <f>IF(M49&gt;50%,1,0)</f>
        <v>0</v>
      </c>
      <c r="Q49" s="75">
        <f>IF(O49&gt;50%,1,0)</f>
        <v>0</v>
      </c>
    </row>
    <row r="50" spans="1:17" ht="20.100000" customHeight="1">
      <c r="A50" s="26">
        <v>33142</v>
      </c>
      <c r="B50" s="28">
        <v>2</v>
      </c>
      <c r="C50" s="28"/>
      <c r="D50" s="28">
        <v>2</v>
      </c>
      <c r="E50" s="28">
        <v>3</v>
      </c>
      <c r="F50" s="28"/>
      <c r="G50" s="28">
        <v>3</v>
      </c>
      <c r="H50" s="28"/>
      <c r="I50" s="28">
        <v>2</v>
      </c>
      <c r="J50" s="28"/>
      <c r="K50" s="30">
        <f>SUM(B50:J50)</f>
        <v>12</v>
      </c>
      <c r="L50" s="71">
        <f>SUM(B50:E50)</f>
        <v>7</v>
      </c>
      <c r="M50" s="72">
        <f>L50/9</f>
        <v>0.777777777777778</v>
      </c>
      <c r="N50" s="71">
        <f>SUM(F50:J50)</f>
        <v>5</v>
      </c>
      <c r="O50" s="72">
        <f>N50/16</f>
        <v>0.3125</v>
      </c>
      <c r="P50" s="75">
        <f>IF(M50&gt;50%,1,0)</f>
        <v>1</v>
      </c>
      <c r="Q50" s="75">
        <f>IF(O50&gt;50%,1,0)</f>
        <v>0</v>
      </c>
    </row>
    <row r="51" spans="1:17" ht="20.100000" customHeight="1">
      <c r="A51" s="26">
        <v>33143</v>
      </c>
      <c r="B51" s="28">
        <v>2</v>
      </c>
      <c r="C51" s="28">
        <v>3</v>
      </c>
      <c r="D51" s="28"/>
      <c r="E51" s="28"/>
      <c r="F51" s="28"/>
      <c r="G51" s="28">
        <v>2</v>
      </c>
      <c r="H51" s="28">
        <v>2</v>
      </c>
      <c r="I51" s="28"/>
      <c r="J51" s="28">
        <v>3</v>
      </c>
      <c r="K51" s="30">
        <f>SUM(B51:J51)</f>
        <v>12</v>
      </c>
      <c r="L51" s="71">
        <f>SUM(B51:E51)</f>
        <v>5</v>
      </c>
      <c r="M51" s="72">
        <f>L51/9</f>
        <v>0.555555555555556</v>
      </c>
      <c r="N51" s="71">
        <f>SUM(F51:J51)</f>
        <v>7</v>
      </c>
      <c r="O51" s="72">
        <f>N51/16</f>
        <v>0.4375</v>
      </c>
      <c r="P51" s="75">
        <f>IF(M51&gt;50%,1,0)</f>
        <v>1</v>
      </c>
      <c r="Q51" s="75">
        <f>IF(O51&gt;50%,1,0)</f>
        <v>0</v>
      </c>
    </row>
    <row r="52" spans="1:17" ht="20.100000" customHeight="1">
      <c r="A52" s="26">
        <v>33144</v>
      </c>
      <c r="B52" s="28">
        <v>2</v>
      </c>
      <c r="C52" s="28">
        <v>3</v>
      </c>
      <c r="D52" s="28"/>
      <c r="E52" s="28">
        <v>1</v>
      </c>
      <c r="F52" s="28"/>
      <c r="G52" s="28">
        <v>3</v>
      </c>
      <c r="H52" s="28">
        <v>1</v>
      </c>
      <c r="I52" s="28"/>
      <c r="J52" s="28">
        <v>3</v>
      </c>
      <c r="K52" s="30">
        <f>SUM(B52:J52)</f>
        <v>13</v>
      </c>
      <c r="L52" s="71">
        <f>SUM(B52:E52)</f>
        <v>6</v>
      </c>
      <c r="M52" s="72">
        <f>L52/9</f>
        <v>0.666666666666667</v>
      </c>
      <c r="N52" s="71">
        <f>SUM(F52:J52)</f>
        <v>7</v>
      </c>
      <c r="O52" s="72">
        <f>N52/16</f>
        <v>0.4375</v>
      </c>
      <c r="P52" s="75">
        <f>IF(M52&gt;50%,1,0)</f>
        <v>1</v>
      </c>
      <c r="Q52" s="75">
        <f>IF(O52&gt;50%,1,0)</f>
        <v>0</v>
      </c>
    </row>
    <row r="53" spans="1:17" ht="20.100000" customHeight="1">
      <c r="A53" s="26">
        <v>33145</v>
      </c>
      <c r="B53" s="28">
        <v>1</v>
      </c>
      <c r="C53" s="28">
        <v>3</v>
      </c>
      <c r="D53" s="28">
        <v>1</v>
      </c>
      <c r="E53" s="62"/>
      <c r="F53" s="28">
        <v>4</v>
      </c>
      <c r="G53" s="28">
        <v>4</v>
      </c>
      <c r="H53" s="28"/>
      <c r="I53" s="28">
        <v>3</v>
      </c>
      <c r="J53" s="62"/>
      <c r="K53" s="30">
        <f>SUM(B53:J53)</f>
        <v>16</v>
      </c>
      <c r="L53" s="71">
        <f>SUM(B53:E53)</f>
        <v>5</v>
      </c>
      <c r="M53" s="72">
        <f>L53/9</f>
        <v>0.555555555555556</v>
      </c>
      <c r="N53" s="71">
        <f>SUM(F53:J53)</f>
        <v>11</v>
      </c>
      <c r="O53" s="72">
        <f>N53/16</f>
        <v>0.6875</v>
      </c>
      <c r="P53" s="75">
        <f>IF(M53&gt;50%,1,0)</f>
        <v>1</v>
      </c>
      <c r="Q53" s="75">
        <f>IF(O53&gt;50%,1,0)</f>
        <v>1</v>
      </c>
    </row>
    <row r="54" spans="1:17" ht="20.100000" customHeight="1">
      <c r="A54" s="26">
        <v>33146</v>
      </c>
      <c r="B54" s="28">
        <v>3</v>
      </c>
      <c r="C54" s="28"/>
      <c r="D54" s="28">
        <v>2</v>
      </c>
      <c r="E54" s="28">
        <v>2</v>
      </c>
      <c r="F54" s="28"/>
      <c r="G54" s="28">
        <v>2</v>
      </c>
      <c r="H54" s="28">
        <v>2</v>
      </c>
      <c r="I54" s="28">
        <v>8</v>
      </c>
      <c r="J54" s="28"/>
      <c r="K54" s="30">
        <f>SUM(B54:J54)</f>
        <v>19</v>
      </c>
      <c r="L54" s="71">
        <f>SUM(B54:E54)</f>
        <v>7</v>
      </c>
      <c r="M54" s="72">
        <f>L54/9</f>
        <v>0.777777777777778</v>
      </c>
      <c r="N54" s="71">
        <f>SUM(F54:J54)</f>
        <v>12</v>
      </c>
      <c r="O54" s="72">
        <f>N54/16</f>
        <v>0.75</v>
      </c>
      <c r="P54" s="75">
        <f>IF(M54&gt;50%,1,0)</f>
        <v>1</v>
      </c>
      <c r="Q54" s="75">
        <f>IF(O54&gt;50%,1,0)</f>
        <v>1</v>
      </c>
    </row>
    <row r="55" spans="1:17" ht="20.100000" customHeight="1">
      <c r="A55" s="26">
        <v>33147</v>
      </c>
      <c r="B55" s="28">
        <v>3</v>
      </c>
      <c r="C55" s="62"/>
      <c r="D55" s="28">
        <v>3</v>
      </c>
      <c r="E55" s="28">
        <v>3</v>
      </c>
      <c r="F55" s="28">
        <v>1</v>
      </c>
      <c r="G55" s="28"/>
      <c r="H55" s="28">
        <v>1</v>
      </c>
      <c r="I55" s="28"/>
      <c r="J55" s="28">
        <v>3</v>
      </c>
      <c r="K55" s="30">
        <f>SUM(B55:J55)</f>
        <v>14</v>
      </c>
      <c r="L55" s="71">
        <f>SUM(B55:E55)</f>
        <v>9</v>
      </c>
      <c r="M55" s="72">
        <f>L55/9</f>
        <v>1</v>
      </c>
      <c r="N55" s="71">
        <f>SUM(F55:J55)</f>
        <v>5</v>
      </c>
      <c r="O55" s="72">
        <f>N55/16</f>
        <v>0.3125</v>
      </c>
      <c r="P55" s="75">
        <f>IF(M55&gt;50%,1,0)</f>
        <v>1</v>
      </c>
      <c r="Q55" s="75">
        <f>IF(O55&gt;50%,1,0)</f>
        <v>0</v>
      </c>
    </row>
    <row r="56" spans="1:17" ht="20.100000" customHeight="1">
      <c r="A56" s="26">
        <v>33148</v>
      </c>
      <c r="B56" s="28">
        <v>2</v>
      </c>
      <c r="C56" s="28">
        <v>2</v>
      </c>
      <c r="D56" s="28"/>
      <c r="E56" s="28">
        <v>2</v>
      </c>
      <c r="F56" s="28"/>
      <c r="G56" s="28">
        <v>2</v>
      </c>
      <c r="H56" s="28">
        <v>4</v>
      </c>
      <c r="I56" s="28">
        <v>8</v>
      </c>
      <c r="J56" s="62"/>
      <c r="K56" s="30">
        <f>SUM(B56:J56)</f>
        <v>20</v>
      </c>
      <c r="L56" s="71">
        <f>SUM(B56:E56)</f>
        <v>6</v>
      </c>
      <c r="M56" s="72">
        <f>L56/9</f>
        <v>0.666666666666667</v>
      </c>
      <c r="N56" s="71">
        <f>SUM(F56:J56)</f>
        <v>14</v>
      </c>
      <c r="O56" s="72">
        <f>N56/16</f>
        <v>0.875</v>
      </c>
      <c r="P56" s="75">
        <f>IF(M56&gt;50%,1,0)</f>
        <v>1</v>
      </c>
      <c r="Q56" s="75">
        <f>IF(O56&gt;50%,1,0)</f>
        <v>1</v>
      </c>
    </row>
    <row r="57" spans="1:17" ht="20.100000" customHeight="1">
      <c r="A57" s="26">
        <v>33149</v>
      </c>
      <c r="B57" s="28">
        <v>3</v>
      </c>
      <c r="C57" s="28"/>
      <c r="D57" s="28"/>
      <c r="E57" s="28">
        <v>3</v>
      </c>
      <c r="F57" s="28">
        <v>3</v>
      </c>
      <c r="G57" s="28">
        <v>2</v>
      </c>
      <c r="H57" s="28"/>
      <c r="I57" s="62"/>
      <c r="J57" s="28">
        <v>2</v>
      </c>
      <c r="K57" s="30">
        <f>SUM(B57:J57)</f>
        <v>13</v>
      </c>
      <c r="L57" s="71">
        <f>SUM(B57:E57)</f>
        <v>6</v>
      </c>
      <c r="M57" s="72">
        <f>L57/9</f>
        <v>0.666666666666667</v>
      </c>
      <c r="N57" s="71">
        <f>SUM(F57:J57)</f>
        <v>7</v>
      </c>
      <c r="O57" s="72">
        <f>N57/16</f>
        <v>0.4375</v>
      </c>
      <c r="P57" s="75">
        <f>IF(M57&gt;50%,1,0)</f>
        <v>1</v>
      </c>
      <c r="Q57" s="75">
        <f>IF(O57&gt;50%,1,0)</f>
        <v>0</v>
      </c>
    </row>
    <row r="58" spans="1:17" ht="20.100000" customHeight="1">
      <c r="A58" s="26">
        <v>33150</v>
      </c>
      <c r="B58" s="28">
        <v>3</v>
      </c>
      <c r="C58" s="28">
        <v>3</v>
      </c>
      <c r="D58" s="28">
        <v>3</v>
      </c>
      <c r="E58" s="28"/>
      <c r="F58" s="28">
        <v>4</v>
      </c>
      <c r="G58" s="28">
        <v>4</v>
      </c>
      <c r="H58" s="28"/>
      <c r="I58" s="28">
        <v>6</v>
      </c>
      <c r="J58" s="28"/>
      <c r="K58" s="30">
        <f>SUM(B58:J58)</f>
        <v>23</v>
      </c>
      <c r="L58" s="71">
        <f>SUM(B58:E58)</f>
        <v>9</v>
      </c>
      <c r="M58" s="72">
        <f>L58/9</f>
        <v>1</v>
      </c>
      <c r="N58" s="71">
        <f>SUM(F58:J58)</f>
        <v>14</v>
      </c>
      <c r="O58" s="72">
        <f>N58/16</f>
        <v>0.875</v>
      </c>
      <c r="P58" s="75">
        <f>IF(M58&gt;50%,1,0)</f>
        <v>1</v>
      </c>
      <c r="Q58" s="75">
        <f>IF(O58&gt;50%,1,0)</f>
        <v>1</v>
      </c>
    </row>
    <row r="59" spans="1:17" ht="20.100000" customHeight="1">
      <c r="A59" s="26">
        <v>33151</v>
      </c>
      <c r="B59" s="28">
        <v>3</v>
      </c>
      <c r="C59" s="28">
        <v>3</v>
      </c>
      <c r="D59" s="28"/>
      <c r="E59" s="28">
        <v>3</v>
      </c>
      <c r="F59" s="28"/>
      <c r="G59" s="28">
        <v>4</v>
      </c>
      <c r="H59" s="28">
        <v>2</v>
      </c>
      <c r="I59" s="28">
        <v>8</v>
      </c>
      <c r="J59" s="28"/>
      <c r="K59" s="30">
        <f>SUM(B59:J59)</f>
        <v>23</v>
      </c>
      <c r="L59" s="71">
        <f>SUM(B59:E59)</f>
        <v>9</v>
      </c>
      <c r="M59" s="72">
        <f>L59/9</f>
        <v>1</v>
      </c>
      <c r="N59" s="71">
        <f>SUM(F59:J59)</f>
        <v>14</v>
      </c>
      <c r="O59" s="72">
        <f>N59/16</f>
        <v>0.875</v>
      </c>
      <c r="P59" s="75">
        <f>IF(M59&gt;50%,1,0)</f>
        <v>1</v>
      </c>
      <c r="Q59" s="75">
        <f>IF(O59&gt;50%,1,0)</f>
        <v>1</v>
      </c>
    </row>
    <row r="60" spans="1:17" ht="20.100000" customHeight="1">
      <c r="A60" s="26">
        <v>33152</v>
      </c>
      <c r="B60" s="28">
        <v>3</v>
      </c>
      <c r="C60" s="28">
        <v>3</v>
      </c>
      <c r="D60" s="28">
        <v>3</v>
      </c>
      <c r="E60" s="28"/>
      <c r="F60" s="28">
        <v>4</v>
      </c>
      <c r="G60" s="28"/>
      <c r="H60" s="28"/>
      <c r="I60" s="28">
        <v>6</v>
      </c>
      <c r="J60" s="28"/>
      <c r="K60" s="30">
        <f>SUM(B60:J60)</f>
        <v>19</v>
      </c>
      <c r="L60" s="71">
        <f>SUM(B60:E60)</f>
        <v>9</v>
      </c>
      <c r="M60" s="72">
        <f>L60/9</f>
        <v>1</v>
      </c>
      <c r="N60" s="71">
        <f>SUM(F60:J60)</f>
        <v>10</v>
      </c>
      <c r="O60" s="72">
        <f>N60/16</f>
        <v>0.625</v>
      </c>
      <c r="P60" s="75">
        <f>IF(M60&gt;50%,1,0)</f>
        <v>1</v>
      </c>
      <c r="Q60" s="75">
        <f>IF(O60&gt;50%,1,0)</f>
        <v>1</v>
      </c>
    </row>
    <row r="61" spans="1:17" ht="20.100000" customHeight="1">
      <c r="A61" s="26">
        <v>33153</v>
      </c>
      <c r="B61" s="28">
        <v>3</v>
      </c>
      <c r="C61" s="28">
        <v>3</v>
      </c>
      <c r="D61" s="28"/>
      <c r="E61" s="28"/>
      <c r="F61" s="28">
        <v>4</v>
      </c>
      <c r="G61" s="28">
        <v>2</v>
      </c>
      <c r="H61" s="28"/>
      <c r="I61" s="28">
        <v>6</v>
      </c>
      <c r="J61" s="28"/>
      <c r="K61" s="30">
        <f>SUM(B61:J61)</f>
        <v>18</v>
      </c>
      <c r="L61" s="71">
        <f>SUM(B61:E61)</f>
        <v>6</v>
      </c>
      <c r="M61" s="72">
        <f>L61/9</f>
        <v>0.666666666666667</v>
      </c>
      <c r="N61" s="71">
        <f>SUM(F61:J61)</f>
        <v>12</v>
      </c>
      <c r="O61" s="72">
        <f>N61/16</f>
        <v>0.75</v>
      </c>
      <c r="P61" s="75">
        <f>IF(M61&gt;50%,1,0)</f>
        <v>1</v>
      </c>
      <c r="Q61" s="75">
        <f>IF(O61&gt;50%,1,0)</f>
        <v>1</v>
      </c>
    </row>
    <row r="62" spans="1:17" ht="20.100000" customHeight="1">
      <c r="A62" s="26">
        <v>33154</v>
      </c>
      <c r="B62" s="28">
        <v>3</v>
      </c>
      <c r="C62" s="28">
        <v>2</v>
      </c>
      <c r="D62" s="28"/>
      <c r="E62" s="28">
        <v>3</v>
      </c>
      <c r="F62" s="28">
        <v>3</v>
      </c>
      <c r="G62" s="28">
        <v>4</v>
      </c>
      <c r="H62" s="28"/>
      <c r="I62" s="28">
        <v>8</v>
      </c>
      <c r="J62" s="28"/>
      <c r="K62" s="30">
        <f>SUM(B62:J62)</f>
        <v>23</v>
      </c>
      <c r="L62" s="71">
        <f>SUM(B62:E62)</f>
        <v>8</v>
      </c>
      <c r="M62" s="72">
        <f>L62/9</f>
        <v>0.888888888888889</v>
      </c>
      <c r="N62" s="71">
        <f>SUM(F62:J62)</f>
        <v>15</v>
      </c>
      <c r="O62" s="72">
        <f>N62/16</f>
        <v>0.9375</v>
      </c>
      <c r="P62" s="75">
        <f>IF(M62&gt;50%,1,0)</f>
        <v>1</v>
      </c>
      <c r="Q62" s="75">
        <f>IF(O62&gt;50%,1,0)</f>
        <v>1</v>
      </c>
    </row>
    <row r="63" spans="1:17" ht="20.100000" customHeight="1">
      <c r="A63" s="26">
        <v>33155</v>
      </c>
      <c r="B63" s="28">
        <v>3</v>
      </c>
      <c r="C63" s="28">
        <v>3</v>
      </c>
      <c r="D63" s="28">
        <v>2</v>
      </c>
      <c r="E63" s="28"/>
      <c r="F63" s="28">
        <v>4</v>
      </c>
      <c r="G63" s="28"/>
      <c r="H63" s="28">
        <v>4</v>
      </c>
      <c r="I63" s="28">
        <v>6</v>
      </c>
      <c r="J63" s="28"/>
      <c r="K63" s="30">
        <f>SUM(B63:J63)</f>
        <v>22</v>
      </c>
      <c r="L63" s="71">
        <f>SUM(B63:E63)</f>
        <v>8</v>
      </c>
      <c r="M63" s="72">
        <f>L63/9</f>
        <v>0.888888888888889</v>
      </c>
      <c r="N63" s="71">
        <f>SUM(F63:J63)</f>
        <v>14</v>
      </c>
      <c r="O63" s="72">
        <f>N63/16</f>
        <v>0.875</v>
      </c>
      <c r="P63" s="75">
        <f>IF(M63&gt;50%,1,0)</f>
        <v>1</v>
      </c>
      <c r="Q63" s="75">
        <f>IF(O63&gt;50%,1,0)</f>
        <v>1</v>
      </c>
    </row>
    <row r="64" spans="1:17" ht="20.100000" customHeight="1">
      <c r="A64" s="26">
        <v>33156</v>
      </c>
      <c r="B64" s="28">
        <v>3</v>
      </c>
      <c r="C64" s="28">
        <v>2</v>
      </c>
      <c r="D64" s="28"/>
      <c r="E64" s="28">
        <v>1</v>
      </c>
      <c r="F64" s="28">
        <v>4</v>
      </c>
      <c r="G64" s="28">
        <v>4</v>
      </c>
      <c r="H64" s="28"/>
      <c r="I64" s="28"/>
      <c r="J64" s="28"/>
      <c r="K64" s="30">
        <f>SUM(B64:J64)</f>
        <v>14</v>
      </c>
      <c r="L64" s="71">
        <f>SUM(B64:E64)</f>
        <v>6</v>
      </c>
      <c r="M64" s="72">
        <f>L64/9</f>
        <v>0.666666666666667</v>
      </c>
      <c r="N64" s="71">
        <f>SUM(F64:J64)</f>
        <v>8</v>
      </c>
      <c r="O64" s="72">
        <f>N64/16</f>
        <v>0.5</v>
      </c>
      <c r="P64" s="75">
        <f>IF(M64&gt;50%,1,0)</f>
        <v>1</v>
      </c>
      <c r="Q64" s="75">
        <f>IF(O64&gt;50%,1,0)</f>
        <v>0</v>
      </c>
    </row>
    <row r="65" spans="1:17" ht="20.100000" customHeight="1">
      <c r="A65" s="26">
        <v>33157</v>
      </c>
      <c r="B65" s="28">
        <v>3</v>
      </c>
      <c r="C65" s="28">
        <v>2</v>
      </c>
      <c r="D65" s="28">
        <v>1</v>
      </c>
      <c r="E65" s="28"/>
      <c r="F65" s="28"/>
      <c r="G65" s="28">
        <v>3</v>
      </c>
      <c r="H65" s="28">
        <v>2</v>
      </c>
      <c r="I65" s="28">
        <v>8</v>
      </c>
      <c r="J65" s="28"/>
      <c r="K65" s="30">
        <f>SUM(B65:J65)</f>
        <v>19</v>
      </c>
      <c r="L65" s="71">
        <f>SUM(B65:E65)</f>
        <v>6</v>
      </c>
      <c r="M65" s="72">
        <f>L65/9</f>
        <v>0.666666666666667</v>
      </c>
      <c r="N65" s="71">
        <f>SUM(F65:J65)</f>
        <v>13</v>
      </c>
      <c r="O65" s="72">
        <f>N65/16</f>
        <v>0.8125</v>
      </c>
      <c r="P65" s="75">
        <f>IF(M65&gt;50%,1,0)</f>
        <v>1</v>
      </c>
      <c r="Q65" s="75">
        <f>IF(O65&gt;50%,1,0)</f>
        <v>1</v>
      </c>
    </row>
    <row r="66" spans="1:17" ht="20.100000" customHeight="1">
      <c r="A66" s="26">
        <v>33158</v>
      </c>
      <c r="B66" s="28">
        <v>2</v>
      </c>
      <c r="C66" s="28">
        <v>2</v>
      </c>
      <c r="D66" s="28"/>
      <c r="E66" s="28">
        <v>2</v>
      </c>
      <c r="F66" s="28">
        <v>4</v>
      </c>
      <c r="G66" s="28">
        <v>3</v>
      </c>
      <c r="H66" s="28"/>
      <c r="I66" s="28">
        <v>3</v>
      </c>
      <c r="J66" s="28"/>
      <c r="K66" s="30">
        <f>SUM(B66:J66)</f>
        <v>16</v>
      </c>
      <c r="L66" s="71">
        <f>SUM(B66:E66)</f>
        <v>6</v>
      </c>
      <c r="M66" s="72">
        <f>L66/9</f>
        <v>0.666666666666667</v>
      </c>
      <c r="N66" s="71">
        <f>SUM(F66:J66)</f>
        <v>10</v>
      </c>
      <c r="O66" s="72">
        <f>N66/16</f>
        <v>0.625</v>
      </c>
      <c r="P66" s="75">
        <f>IF(M66&gt;50%,1,0)</f>
        <v>1</v>
      </c>
      <c r="Q66" s="75">
        <f>IF(O66&gt;50%,1,0)</f>
        <v>1</v>
      </c>
    </row>
    <row r="67" spans="1:17" ht="20.100000" customHeight="1">
      <c r="A67" s="26">
        <v>33159</v>
      </c>
      <c r="B67" s="28">
        <v>3</v>
      </c>
      <c r="C67" s="28">
        <v>3</v>
      </c>
      <c r="D67" s="28">
        <v>3</v>
      </c>
      <c r="E67" s="28"/>
      <c r="F67" s="28">
        <v>4</v>
      </c>
      <c r="G67" s="28">
        <v>3</v>
      </c>
      <c r="H67" s="28"/>
      <c r="I67" s="28"/>
      <c r="J67" s="28">
        <v>8</v>
      </c>
      <c r="K67" s="30">
        <f>SUM(B67:J67)</f>
        <v>24</v>
      </c>
      <c r="L67" s="71">
        <f>SUM(B67:E67)</f>
        <v>9</v>
      </c>
      <c r="M67" s="72">
        <f>L67/9</f>
        <v>1</v>
      </c>
      <c r="N67" s="71">
        <f>SUM(F67:J67)</f>
        <v>15</v>
      </c>
      <c r="O67" s="72">
        <f>N67/16</f>
        <v>0.9375</v>
      </c>
      <c r="P67" s="75">
        <f>IF(M67&gt;50%,1,0)</f>
        <v>1</v>
      </c>
      <c r="Q67" s="75">
        <f>IF(O67&gt;50%,1,0)</f>
        <v>1</v>
      </c>
    </row>
    <row r="68" spans="1:17" ht="20.100000" customHeight="1">
      <c r="A68" s="26">
        <v>33160</v>
      </c>
      <c r="B68" s="28">
        <v>3</v>
      </c>
      <c r="C68" s="28">
        <v>3</v>
      </c>
      <c r="D68" s="28">
        <v>3</v>
      </c>
      <c r="E68" s="62"/>
      <c r="F68" s="28">
        <v>4</v>
      </c>
      <c r="G68" s="28">
        <v>3</v>
      </c>
      <c r="H68" s="28"/>
      <c r="I68" s="28"/>
      <c r="J68" s="28">
        <v>3</v>
      </c>
      <c r="K68" s="30">
        <f>SUM(B68:J68)</f>
        <v>19</v>
      </c>
      <c r="L68" s="71">
        <f>SUM(B68:E68)</f>
        <v>9</v>
      </c>
      <c r="M68" s="72">
        <f>L68/9</f>
        <v>1</v>
      </c>
      <c r="N68" s="71">
        <f>SUM(F68:J68)</f>
        <v>10</v>
      </c>
      <c r="O68" s="72">
        <f>N68/16</f>
        <v>0.625</v>
      </c>
      <c r="P68" s="75">
        <f>IF(M68&gt;50%,1,0)</f>
        <v>1</v>
      </c>
      <c r="Q68" s="75">
        <f>IF(O68&gt;50%,1,0)</f>
        <v>1</v>
      </c>
    </row>
    <row r="69" spans="1:17" ht="20.100000" customHeight="1">
      <c r="A69" s="26">
        <v>33161</v>
      </c>
      <c r="B69" s="28">
        <v>2</v>
      </c>
      <c r="C69" s="28">
        <v>3</v>
      </c>
      <c r="D69" s="28"/>
      <c r="E69" s="28">
        <v>3</v>
      </c>
      <c r="F69" s="28">
        <v>4</v>
      </c>
      <c r="G69" s="28">
        <v>3</v>
      </c>
      <c r="H69" s="28"/>
      <c r="I69" s="28"/>
      <c r="J69" s="28">
        <v>8</v>
      </c>
      <c r="K69" s="30">
        <f>SUM(B69:J69)</f>
        <v>23</v>
      </c>
      <c r="L69" s="71">
        <f>SUM(B69:E69)</f>
        <v>8</v>
      </c>
      <c r="M69" s="72">
        <f>L69/9</f>
        <v>0.888888888888889</v>
      </c>
      <c r="N69" s="71">
        <f>SUM(F69:J69)</f>
        <v>15</v>
      </c>
      <c r="O69" s="72">
        <f>N69/16</f>
        <v>0.9375</v>
      </c>
      <c r="P69" s="75">
        <f>IF(M69&gt;50%,1,0)</f>
        <v>1</v>
      </c>
      <c r="Q69" s="75">
        <f>IF(O69&gt;50%,1,0)</f>
        <v>1</v>
      </c>
    </row>
    <row r="70" spans="1:17" ht="20.100000" customHeight="1">
      <c r="A70" s="26">
        <v>33162</v>
      </c>
      <c r="B70" s="30">
        <v>3</v>
      </c>
      <c r="C70" s="30">
        <v>2</v>
      </c>
      <c r="D70" s="30"/>
      <c r="E70" s="30"/>
      <c r="F70" s="30">
        <v>3</v>
      </c>
      <c r="G70" s="30">
        <v>3</v>
      </c>
      <c r="H70" s="30"/>
      <c r="I70" s="30"/>
      <c r="J70" s="30"/>
      <c r="K70" s="30">
        <f>SUM(B70:J70)</f>
        <v>11</v>
      </c>
      <c r="L70" s="67">
        <f>SUM(B70:E70)</f>
        <v>5</v>
      </c>
      <c r="M70" s="69">
        <f>L70/9</f>
        <v>0.555555555555556</v>
      </c>
      <c r="N70" s="67">
        <f>SUM(F70:J70)</f>
        <v>6</v>
      </c>
      <c r="O70" s="69">
        <f>N70/16</f>
        <v>0.375</v>
      </c>
      <c r="P70" s="75">
        <f>IF(M70&gt;50%,1,0)</f>
        <v>1</v>
      </c>
      <c r="Q70" s="75">
        <f>IF(O70&gt;50%,1,0)</f>
        <v>0</v>
      </c>
    </row>
    <row r="71" spans="1:17" ht="20.100000" customHeight="1">
      <c r="A71" s="26">
        <v>33163</v>
      </c>
      <c r="B71" s="30">
        <v>3</v>
      </c>
      <c r="C71" s="30">
        <v>3</v>
      </c>
      <c r="D71" s="30">
        <v>2</v>
      </c>
      <c r="E71" s="58"/>
      <c r="F71" s="30"/>
      <c r="G71" s="30">
        <v>3</v>
      </c>
      <c r="H71" s="30">
        <v>3</v>
      </c>
      <c r="I71" s="30">
        <v>4</v>
      </c>
      <c r="J71" s="30"/>
      <c r="K71" s="30">
        <f>SUM(B71:J71)</f>
        <v>18</v>
      </c>
      <c r="L71" s="67">
        <f>SUM(B71:E71)</f>
        <v>8</v>
      </c>
      <c r="M71" s="69">
        <f>L71/9</f>
        <v>0.888888888888889</v>
      </c>
      <c r="N71" s="67">
        <f>SUM(F71:J71)</f>
        <v>10</v>
      </c>
      <c r="O71" s="69">
        <f>N71/16</f>
        <v>0.625</v>
      </c>
      <c r="P71" s="75">
        <f>IF(M71&gt;50%,1,0)</f>
        <v>1</v>
      </c>
      <c r="Q71" s="75">
        <f>IF(O71&gt;50%,1,0)</f>
        <v>1</v>
      </c>
    </row>
    <row r="72" spans="1:17" ht="20.100000" customHeight="1">
      <c r="A72" s="26">
        <v>33164</v>
      </c>
      <c r="B72" s="30">
        <v>3</v>
      </c>
      <c r="C72" s="30"/>
      <c r="D72" s="30"/>
      <c r="E72" s="30">
        <v>3</v>
      </c>
      <c r="F72" s="30">
        <v>4</v>
      </c>
      <c r="G72" s="30"/>
      <c r="H72" s="30"/>
      <c r="I72" s="30">
        <v>3</v>
      </c>
      <c r="J72" s="30"/>
      <c r="K72" s="30">
        <f>SUM(B72:J72)</f>
        <v>13</v>
      </c>
      <c r="L72" s="67">
        <f>SUM(B72:E72)</f>
        <v>6</v>
      </c>
      <c r="M72" s="69">
        <f>L72/9</f>
        <v>0.666666666666667</v>
      </c>
      <c r="N72" s="67">
        <f>SUM(F72:J72)</f>
        <v>7</v>
      </c>
      <c r="O72" s="69">
        <f>N72/16</f>
        <v>0.4375</v>
      </c>
      <c r="P72" s="75">
        <f>IF(M72&gt;50%,1,0)</f>
        <v>1</v>
      </c>
      <c r="Q72" s="75">
        <f>IF(O72&gt;50%,1,0)</f>
        <v>0</v>
      </c>
    </row>
    <row r="73" spans="1:17" ht="20.100000" customHeight="1">
      <c r="A73" s="26">
        <v>33165</v>
      </c>
      <c r="B73" s="30"/>
      <c r="C73" s="30"/>
      <c r="D73" s="30"/>
      <c r="E73" s="30">
        <v>3</v>
      </c>
      <c r="F73" s="30">
        <v>0</v>
      </c>
      <c r="G73" s="30">
        <v>0</v>
      </c>
      <c r="H73" s="30"/>
      <c r="I73" s="30">
        <v>3</v>
      </c>
      <c r="J73" s="30"/>
      <c r="K73" s="30">
        <f>SUM(B73:J73)</f>
        <v>6</v>
      </c>
      <c r="L73" s="67">
        <f>SUM(B73:E73)</f>
        <v>3</v>
      </c>
      <c r="M73" s="69">
        <f>L73/9</f>
        <v>0.333333333333333</v>
      </c>
      <c r="N73" s="67">
        <f>SUM(F73:J73)</f>
        <v>3</v>
      </c>
      <c r="O73" s="69">
        <f>N73/16</f>
        <v>0.1875</v>
      </c>
      <c r="P73" s="75">
        <f>IF(M73&gt;50%,1,0)</f>
        <v>0</v>
      </c>
      <c r="Q73" s="75">
        <f>IF(O73&gt;50%,1,0)</f>
        <v>0</v>
      </c>
    </row>
    <row r="74" spans="1:17" ht="20.100000" customHeight="1">
      <c r="A74" s="26">
        <v>33166</v>
      </c>
      <c r="B74" s="30">
        <v>1</v>
      </c>
      <c r="C74" s="30"/>
      <c r="D74" s="30"/>
      <c r="E74" s="30">
        <v>0</v>
      </c>
      <c r="F74" s="30">
        <v>0</v>
      </c>
      <c r="G74" s="30"/>
      <c r="H74" s="30"/>
      <c r="I74" s="30"/>
      <c r="J74" s="30"/>
      <c r="K74" s="30">
        <f>SUM(B74:J74)</f>
        <v>1</v>
      </c>
      <c r="L74" s="67">
        <f>SUM(B74:E74)</f>
        <v>1</v>
      </c>
      <c r="M74" s="69">
        <f>L74/9</f>
        <v>0.111111111111111</v>
      </c>
      <c r="N74" s="67">
        <f>SUM(F74:J74)</f>
        <v>0</v>
      </c>
      <c r="O74" s="69">
        <f>N74/16</f>
        <v>0</v>
      </c>
      <c r="P74" s="75">
        <f>IF(M74&gt;50%,1,0)</f>
        <v>0</v>
      </c>
      <c r="Q74" s="75">
        <f>IF(O74&gt;50%,1,0)</f>
        <v>0</v>
      </c>
    </row>
    <row r="75" spans="1:17" ht="20.100000" customHeight="1">
      <c r="A75" s="26">
        <v>33167</v>
      </c>
      <c r="B75" s="30">
        <v>3</v>
      </c>
      <c r="C75" s="30"/>
      <c r="D75" s="30">
        <v>2</v>
      </c>
      <c r="E75" s="30">
        <v>3</v>
      </c>
      <c r="F75" s="30">
        <v>4</v>
      </c>
      <c r="G75" s="30">
        <v>0</v>
      </c>
      <c r="H75" s="30"/>
      <c r="I75" s="30">
        <v>4</v>
      </c>
      <c r="J75" s="30"/>
      <c r="K75" s="30">
        <f>SUM(B75:J75)</f>
        <v>16</v>
      </c>
      <c r="L75" s="67">
        <f>SUM(B75:E75)</f>
        <v>8</v>
      </c>
      <c r="M75" s="69">
        <f>L75/9</f>
        <v>0.888888888888889</v>
      </c>
      <c r="N75" s="67">
        <f>SUM(F75:J75)</f>
        <v>8</v>
      </c>
      <c r="O75" s="69">
        <f>N75/16</f>
        <v>0.5</v>
      </c>
      <c r="P75" s="75">
        <f>IF(M75&gt;50%,1,0)</f>
        <v>1</v>
      </c>
      <c r="Q75" s="75">
        <f>IF(O75&gt;50%,1,0)</f>
        <v>0</v>
      </c>
    </row>
    <row r="76" spans="1:17" ht="20.100000" customHeight="1">
      <c r="A76" s="26">
        <v>33168</v>
      </c>
      <c r="B76" s="30">
        <v>2</v>
      </c>
      <c r="C76" s="30">
        <v>0</v>
      </c>
      <c r="D76" s="30">
        <v>0</v>
      </c>
      <c r="E76" s="30"/>
      <c r="F76" s="30">
        <v>0</v>
      </c>
      <c r="G76" s="30">
        <v>1</v>
      </c>
      <c r="H76" s="30"/>
      <c r="I76" s="30">
        <v>4</v>
      </c>
      <c r="J76" s="30"/>
      <c r="K76" s="30">
        <f>SUM(B76:J76)</f>
        <v>7</v>
      </c>
      <c r="L76" s="67">
        <f>SUM(B76:E76)</f>
        <v>2</v>
      </c>
      <c r="M76" s="69">
        <f>L76/9</f>
        <v>0.222222222222222</v>
      </c>
      <c r="N76" s="67">
        <f>SUM(F76:J76)</f>
        <v>5</v>
      </c>
      <c r="O76" s="69">
        <f>N76/16</f>
        <v>0.3125</v>
      </c>
      <c r="P76" s="75">
        <f>IF(M76&gt;50%,1,0)</f>
        <v>0</v>
      </c>
      <c r="Q76" s="75">
        <f>IF(O76&gt;50%,1,0)</f>
        <v>0</v>
      </c>
    </row>
    <row r="77" spans="1:17" ht="20.100000" customHeight="1">
      <c r="A77" s="26">
        <v>33169</v>
      </c>
      <c r="B77" s="30">
        <v>2</v>
      </c>
      <c r="C77" s="30"/>
      <c r="D77" s="30"/>
      <c r="E77" s="30">
        <v>3</v>
      </c>
      <c r="F77" s="30">
        <v>4</v>
      </c>
      <c r="G77" s="30"/>
      <c r="H77" s="30"/>
      <c r="I77" s="30">
        <v>3</v>
      </c>
      <c r="J77" s="30"/>
      <c r="K77" s="30">
        <f>SUM(B77:J77)</f>
        <v>12</v>
      </c>
      <c r="L77" s="67">
        <f>SUM(B77:E77)</f>
        <v>5</v>
      </c>
      <c r="M77" s="69">
        <f>L77/9</f>
        <v>0.555555555555556</v>
      </c>
      <c r="N77" s="67">
        <f>SUM(F77:J77)</f>
        <v>7</v>
      </c>
      <c r="O77" s="69">
        <f>N77/16</f>
        <v>0.4375</v>
      </c>
      <c r="P77" s="75">
        <f>IF(M77&gt;50%,1,0)</f>
        <v>1</v>
      </c>
      <c r="Q77" s="75">
        <f>IF(O77&gt;50%,1,0)</f>
        <v>0</v>
      </c>
    </row>
    <row r="78" spans="16:17">
      <c r="P78" s="45">
        <f>SUM(P9:P77)</f>
        <v>56</v>
      </c>
      <c r="Q78" s="45">
        <f>SUM(Q9:Q77)</f>
        <v>37</v>
      </c>
    </row>
    <row r="79" spans="16:17">
      <c r="P79" s="55"/>
    </row>
    <row r="80" spans="2:17">
      <c r="B80" s="123" t="s">
        <v>332</v>
      </c>
      <c r="C80" s="123"/>
      <c r="D80" s="123"/>
      <c r="E80" s="123"/>
      <c r="F80" s="44">
        <v>69</v>
      </c>
    </row>
    <row r="81" spans="2:6">
      <c r="B81" s="186" t="s">
        <v>333</v>
      </c>
      <c r="C81" s="187"/>
      <c r="D81" s="187"/>
      <c r="E81" s="188"/>
      <c r="F81" s="70">
        <f>P78/F80</f>
        <v>0.811594202898551</v>
      </c>
    </row>
    <row r="82" spans="2:6">
      <c r="B82" s="186" t="s">
        <v>334</v>
      </c>
      <c r="C82" s="187"/>
      <c r="D82" s="187"/>
      <c r="E82" s="188"/>
      <c r="F82" s="70">
        <f>Q78/F80</f>
        <v>0.536231884057971</v>
      </c>
    </row>
  </sheetData>
  <mergeCells count="17">
    <mergeCell ref="A1:Q1"/>
    <mergeCell ref="A2:Q2"/>
    <mergeCell ref="A3:Q3"/>
    <mergeCell ref="A5:A8"/>
    <mergeCell ref="B5:E5"/>
    <mergeCell ref="F5:H5"/>
    <mergeCell ref="I5:J5"/>
    <mergeCell ref="K5:K7"/>
    <mergeCell ref="L5:L8"/>
    <mergeCell ref="M5:M8"/>
    <mergeCell ref="N5:N8"/>
    <mergeCell ref="O5:O8"/>
    <mergeCell ref="P5:P8"/>
    <mergeCell ref="Q5:Q8"/>
    <mergeCell ref="B80:E80"/>
    <mergeCell ref="B81:E81"/>
    <mergeCell ref="B82:E82"/>
  </mergeCells>
  <phoneticPr fontId="1" type="noConversion"/>
  <pageMargins left="0.71" right="0.71" top="0.75" bottom="1.10" header="0.31" footer="0.31"/>
  <pageSetup paperSize="9" scale="78" orientation="landscape"/>
</worksheet>
</file>

<file path=xl/worksheets/sheet7.xml><?xml version="1.0" encoding="utf-8"?>
<worksheet xmlns="http://schemas.openxmlformats.org/spreadsheetml/2006/main" xmlns:r="http://schemas.openxmlformats.org/officeDocument/2006/relationships">
  <sheetViews>
    <sheetView workbookViewId="0">
      <selection activeCell="G5" sqref="G5:G8"/>
    </sheetView>
  </sheetViews>
  <sheetFormatPr defaultRowHeight="15.000000"/>
  <cols>
    <col min="1" max="1" width="9.88000011" customWidth="1"/>
    <col min="2" max="3" width="13.00500011" customWidth="1"/>
    <col min="4" max="4" style="63" width="11.00500011" customWidth="1"/>
    <col min="5" max="5" style="55" width="10.25500011" customWidth="1"/>
  </cols>
  <sheetData>
    <row r="1" spans="1:7" ht="18.750000">
      <c r="A1" s="64" t="s">
        <v>335</v>
      </c>
      <c r="B1" s="64"/>
      <c r="C1" s="64"/>
      <c r="D1" s="64"/>
    </row>
    <row r="2" spans="1:7" ht="18.750000" customHeight="1">
      <c r="A2" s="122" t="s">
        <v>336</v>
      </c>
      <c r="B2" s="122"/>
      <c r="C2" s="122"/>
      <c r="D2" s="122"/>
      <c r="E2" s="122"/>
      <c r="F2" s="122"/>
      <c r="G2" s="122"/>
    </row>
    <row r="3" spans="1:7" ht="18.750000">
      <c r="A3" s="190" t="s">
        <v>337</v>
      </c>
      <c r="B3" s="190"/>
      <c r="C3" s="190"/>
      <c r="D3" s="190"/>
      <c r="E3" s="190"/>
      <c r="F3" s="190"/>
      <c r="G3" s="190"/>
    </row>
    <row r="4" spans="1:7" ht="18.750000">
      <c r="A4" s="25"/>
      <c r="B4" s="24"/>
      <c r="C4" s="22"/>
      <c r="D4" s="63"/>
    </row>
    <row r="5" spans="1:7" ht="18.750000" customHeight="1">
      <c r="A5" s="54" t="s">
        <v>338</v>
      </c>
      <c r="B5" s="27" t="s">
        <v>339</v>
      </c>
      <c r="C5" s="27"/>
      <c r="D5" s="194" t="s">
        <v>340</v>
      </c>
      <c r="E5" s="194" t="s">
        <v>341</v>
      </c>
      <c r="F5" s="189" t="s">
        <v>342</v>
      </c>
      <c r="G5" s="189" t="s">
        <v>343</v>
      </c>
    </row>
    <row r="6" spans="1:7" ht="18.750000" customHeight="1">
      <c r="A6" s="54"/>
      <c r="B6" s="27" t="s">
        <v>344</v>
      </c>
      <c r="C6" s="27" t="s">
        <v>345</v>
      </c>
      <c r="D6" s="195"/>
      <c r="E6" s="195"/>
      <c r="F6" s="189"/>
      <c r="G6" s="189"/>
    </row>
    <row r="7" spans="1:7" ht="18.750000" customHeight="1">
      <c r="A7" s="54"/>
      <c r="B7" s="27" t="s">
        <v>346</v>
      </c>
      <c r="C7" s="27" t="s">
        <v>347</v>
      </c>
      <c r="D7" s="195"/>
      <c r="E7" s="195"/>
      <c r="F7" s="189"/>
      <c r="G7" s="189"/>
    </row>
    <row r="8" spans="1:7" s="23" customFormat="1" ht="20.100000" customHeight="1">
      <c r="A8" s="54"/>
      <c r="B8" s="27">
        <v>10</v>
      </c>
      <c r="C8" s="27">
        <v>10</v>
      </c>
      <c r="D8" s="196"/>
      <c r="E8" s="196"/>
      <c r="F8" s="189"/>
      <c r="G8" s="189"/>
    </row>
    <row r="9" spans="1:7" ht="20.100000" customHeight="1">
      <c r="A9" s="26">
        <v>33101</v>
      </c>
      <c r="B9" s="28">
        <v>6</v>
      </c>
      <c r="C9" s="28">
        <v>4</v>
      </c>
      <c r="D9" s="69">
        <f>B9/10</f>
        <v>0.6</v>
      </c>
      <c r="E9" s="72">
        <f>C9/10</f>
        <v>0.4</v>
      </c>
      <c r="F9" s="75">
        <f>IF(D9&gt;50%,1,0)</f>
        <v>1</v>
      </c>
      <c r="G9" s="75">
        <f>IF(E9&gt;50%,1,0)</f>
        <v>0</v>
      </c>
    </row>
    <row r="10" spans="1:7" ht="20.100000" customHeight="1">
      <c r="A10" s="26">
        <v>33102</v>
      </c>
      <c r="B10" s="28">
        <v>7</v>
      </c>
      <c r="C10" s="62"/>
      <c r="D10" s="69">
        <f>B10/10</f>
        <v>0.7</v>
      </c>
      <c r="E10" s="72">
        <f>C10/10</f>
        <v>0</v>
      </c>
      <c r="F10" s="75">
        <f>IF(D10&gt;50%,1,0)</f>
        <v>1</v>
      </c>
      <c r="G10" s="75">
        <f>IF(E10&gt;50%,1,0)</f>
        <v>0</v>
      </c>
    </row>
    <row r="11" spans="1:7" ht="20.100000" customHeight="1">
      <c r="A11" s="26">
        <v>33103</v>
      </c>
      <c r="B11" s="28">
        <v>6</v>
      </c>
      <c r="C11" s="28">
        <v>7</v>
      </c>
      <c r="D11" s="69">
        <f>B11/10</f>
        <v>0.6</v>
      </c>
      <c r="E11" s="72">
        <f>C11/10</f>
        <v>0.7</v>
      </c>
      <c r="F11" s="75">
        <f>IF(D11&gt;50%,1,0)</f>
        <v>1</v>
      </c>
      <c r="G11" s="75">
        <f>IF(E11&gt;50%,1,0)</f>
        <v>1</v>
      </c>
    </row>
    <row r="12" spans="1:7" ht="20.100000" customHeight="1">
      <c r="A12" s="26">
        <v>33104</v>
      </c>
      <c r="B12" s="62"/>
      <c r="C12" s="62"/>
      <c r="D12" s="69">
        <f>B12/10</f>
        <v>0</v>
      </c>
      <c r="E12" s="72">
        <f>C12/10</f>
        <v>0</v>
      </c>
      <c r="F12" s="75">
        <f>IF(D12&gt;50%,1,0)</f>
        <v>0</v>
      </c>
      <c r="G12" s="75">
        <f>IF(E12&gt;50%,1,0)</f>
        <v>0</v>
      </c>
    </row>
    <row r="13" spans="1:7" ht="20.100000" customHeight="1">
      <c r="A13" s="26">
        <v>33105</v>
      </c>
      <c r="B13" s="28">
        <v>8</v>
      </c>
      <c r="C13" s="28">
        <v>6</v>
      </c>
      <c r="D13" s="69">
        <f>B13/10</f>
        <v>0.8</v>
      </c>
      <c r="E13" s="72">
        <f>C13/10</f>
        <v>0.6</v>
      </c>
      <c r="F13" s="75">
        <f>IF(D13&gt;50%,1,0)</f>
        <v>1</v>
      </c>
      <c r="G13" s="75">
        <f>IF(E13&gt;50%,1,0)</f>
        <v>1</v>
      </c>
    </row>
    <row r="14" spans="1:7" ht="20.100000" customHeight="1">
      <c r="A14" s="26">
        <v>33106</v>
      </c>
      <c r="B14" s="28">
        <v>7</v>
      </c>
      <c r="C14" s="28">
        <v>8</v>
      </c>
      <c r="D14" s="69">
        <f>B14/10</f>
        <v>0.7</v>
      </c>
      <c r="E14" s="72">
        <f>C14/10</f>
        <v>0.8</v>
      </c>
      <c r="F14" s="75">
        <f>IF(D14&gt;50%,1,0)</f>
        <v>1</v>
      </c>
      <c r="G14" s="75">
        <f>IF(E14&gt;50%,1,0)</f>
        <v>1</v>
      </c>
    </row>
    <row r="15" spans="1:7" ht="20.100000" customHeight="1">
      <c r="A15" s="26">
        <v>33107</v>
      </c>
      <c r="B15" s="28">
        <v>6</v>
      </c>
      <c r="C15" s="28">
        <v>9</v>
      </c>
      <c r="D15" s="69">
        <f>B15/10</f>
        <v>0.6</v>
      </c>
      <c r="E15" s="72">
        <f>C15/10</f>
        <v>0.9</v>
      </c>
      <c r="F15" s="75">
        <f>IF(D15&gt;50%,1,0)</f>
        <v>1</v>
      </c>
      <c r="G15" s="75">
        <f>IF(E15&gt;50%,1,0)</f>
        <v>1</v>
      </c>
    </row>
    <row r="16" spans="1:7" ht="20.100000" customHeight="1">
      <c r="A16" s="26">
        <v>33108</v>
      </c>
      <c r="B16" s="62"/>
      <c r="C16" s="28">
        <v>7</v>
      </c>
      <c r="D16" s="69">
        <f>B16/10</f>
        <v>0</v>
      </c>
      <c r="E16" s="72">
        <f>C16/10</f>
        <v>0.7</v>
      </c>
      <c r="F16" s="75">
        <f>IF(D16&gt;50%,1,0)</f>
        <v>0</v>
      </c>
      <c r="G16" s="75">
        <f>IF(E16&gt;50%,1,0)</f>
        <v>1</v>
      </c>
    </row>
    <row r="17" spans="1:7" ht="20.100000" customHeight="1">
      <c r="A17" s="26">
        <v>33109</v>
      </c>
      <c r="B17" s="28">
        <v>8</v>
      </c>
      <c r="C17" s="28">
        <v>8</v>
      </c>
      <c r="D17" s="69">
        <f>B17/10</f>
        <v>0.8</v>
      </c>
      <c r="E17" s="72">
        <f>C17/10</f>
        <v>0.8</v>
      </c>
      <c r="F17" s="75">
        <f>IF(D17&gt;50%,1,0)</f>
        <v>1</v>
      </c>
      <c r="G17" s="75">
        <f>IF(E17&gt;50%,1,0)</f>
        <v>1</v>
      </c>
    </row>
    <row r="18" spans="1:7" ht="20.100000" customHeight="1">
      <c r="A18" s="26">
        <v>33110</v>
      </c>
      <c r="B18" s="28">
        <v>6</v>
      </c>
      <c r="C18" s="28">
        <v>5</v>
      </c>
      <c r="D18" s="69">
        <f>B18/10</f>
        <v>0.6</v>
      </c>
      <c r="E18" s="72">
        <f>C18/10</f>
        <v>0.5</v>
      </c>
      <c r="F18" s="75">
        <f>IF(D18&gt;50%,1,0)</f>
        <v>1</v>
      </c>
      <c r="G18" s="75">
        <f>IF(E18&gt;50%,1,0)</f>
        <v>0</v>
      </c>
    </row>
    <row r="19" spans="1:7" ht="20.100000" customHeight="1">
      <c r="A19" s="26">
        <v>33111</v>
      </c>
      <c r="B19" s="28">
        <v>7</v>
      </c>
      <c r="C19" s="28">
        <v>8</v>
      </c>
      <c r="D19" s="69">
        <f>B19/10</f>
        <v>0.7</v>
      </c>
      <c r="E19" s="72">
        <f>C19/10</f>
        <v>0.8</v>
      </c>
      <c r="F19" s="75">
        <f>IF(D19&gt;50%,1,0)</f>
        <v>1</v>
      </c>
      <c r="G19" s="75">
        <f>IF(E19&gt;50%,1,0)</f>
        <v>1</v>
      </c>
    </row>
    <row r="20" spans="1:7" ht="20.100000" customHeight="1">
      <c r="A20" s="26">
        <v>33112</v>
      </c>
      <c r="B20" s="28">
        <v>8</v>
      </c>
      <c r="C20" s="28">
        <v>7</v>
      </c>
      <c r="D20" s="69">
        <f>B20/10</f>
        <v>0.8</v>
      </c>
      <c r="E20" s="72">
        <f>C20/10</f>
        <v>0.7</v>
      </c>
      <c r="F20" s="75">
        <f>IF(D20&gt;50%,1,0)</f>
        <v>1</v>
      </c>
      <c r="G20" s="75">
        <f>IF(E20&gt;50%,1,0)</f>
        <v>1</v>
      </c>
    </row>
    <row r="21" spans="1:7" ht="20.100000" customHeight="1">
      <c r="A21" s="26">
        <v>33113</v>
      </c>
      <c r="B21" s="28">
        <v>9</v>
      </c>
      <c r="C21" s="28">
        <v>8</v>
      </c>
      <c r="D21" s="69">
        <f>B21/10</f>
        <v>0.9</v>
      </c>
      <c r="E21" s="72">
        <f>C21/10</f>
        <v>0.8</v>
      </c>
      <c r="F21" s="75">
        <f>IF(D21&gt;50%,1,0)</f>
        <v>1</v>
      </c>
      <c r="G21" s="75">
        <f>IF(E21&gt;50%,1,0)</f>
        <v>1</v>
      </c>
    </row>
    <row r="22" spans="1:7" ht="20.100000" customHeight="1">
      <c r="A22" s="26">
        <v>33114</v>
      </c>
      <c r="B22" s="28">
        <v>6</v>
      </c>
      <c r="C22" s="28">
        <v>8</v>
      </c>
      <c r="D22" s="69">
        <f>B22/10</f>
        <v>0.6</v>
      </c>
      <c r="E22" s="72">
        <f>C22/10</f>
        <v>0.8</v>
      </c>
      <c r="F22" s="75">
        <f>IF(D22&gt;50%,1,0)</f>
        <v>1</v>
      </c>
      <c r="G22" s="75">
        <f>IF(E22&gt;50%,1,0)</f>
        <v>1</v>
      </c>
    </row>
    <row r="23" spans="1:7" ht="20.100000" customHeight="1">
      <c r="A23" s="26">
        <v>33115</v>
      </c>
      <c r="B23" s="28">
        <v>5</v>
      </c>
      <c r="C23" s="28">
        <v>9</v>
      </c>
      <c r="D23" s="69">
        <f>B23/10</f>
        <v>0.5</v>
      </c>
      <c r="E23" s="72">
        <f>C23/10</f>
        <v>0.9</v>
      </c>
      <c r="F23" s="75">
        <f>IF(D23&gt;50%,1,0)</f>
        <v>0</v>
      </c>
      <c r="G23" s="75">
        <f>IF(E23&gt;50%,1,0)</f>
        <v>1</v>
      </c>
    </row>
    <row r="24" spans="1:7" ht="20.100000" customHeight="1">
      <c r="A24" s="26">
        <v>33116</v>
      </c>
      <c r="B24" s="28">
        <v>8</v>
      </c>
      <c r="C24" s="28">
        <v>9</v>
      </c>
      <c r="D24" s="69">
        <f>B24/10</f>
        <v>0.8</v>
      </c>
      <c r="E24" s="72">
        <f>C24/10</f>
        <v>0.9</v>
      </c>
      <c r="F24" s="75">
        <f>IF(D24&gt;50%,1,0)</f>
        <v>1</v>
      </c>
      <c r="G24" s="75">
        <f>IF(E24&gt;50%,1,0)</f>
        <v>1</v>
      </c>
    </row>
    <row r="25" spans="1:7" ht="20.100000" customHeight="1">
      <c r="A25" s="26">
        <v>33117</v>
      </c>
      <c r="B25" s="28">
        <v>9</v>
      </c>
      <c r="C25" s="62"/>
      <c r="D25" s="69">
        <f>B25/10</f>
        <v>0.9</v>
      </c>
      <c r="E25" s="72">
        <f>C25/10</f>
        <v>0</v>
      </c>
      <c r="F25" s="75">
        <f>IF(D25&gt;50%,1,0)</f>
        <v>1</v>
      </c>
      <c r="G25" s="75">
        <f>IF(E25&gt;50%,1,0)</f>
        <v>0</v>
      </c>
    </row>
    <row r="26" spans="1:7" ht="20.100000" customHeight="1">
      <c r="A26" s="26">
        <v>33118</v>
      </c>
      <c r="B26" s="28">
        <v>6</v>
      </c>
      <c r="C26" s="28">
        <v>8</v>
      </c>
      <c r="D26" s="69">
        <f>B26/10</f>
        <v>0.6</v>
      </c>
      <c r="E26" s="72">
        <f>C26/10</f>
        <v>0.8</v>
      </c>
      <c r="F26" s="75">
        <f>IF(D26&gt;50%,1,0)</f>
        <v>1</v>
      </c>
      <c r="G26" s="75">
        <f>IF(E26&gt;50%,1,0)</f>
        <v>1</v>
      </c>
    </row>
    <row r="27" spans="1:7" ht="20.100000" customHeight="1">
      <c r="A27" s="26">
        <v>33119</v>
      </c>
      <c r="B27" s="28">
        <v>8</v>
      </c>
      <c r="C27" s="28">
        <v>7</v>
      </c>
      <c r="D27" s="69">
        <f>B27/10</f>
        <v>0.8</v>
      </c>
      <c r="E27" s="72">
        <f>C27/10</f>
        <v>0.7</v>
      </c>
      <c r="F27" s="75">
        <f>IF(D27&gt;50%,1,0)</f>
        <v>1</v>
      </c>
      <c r="G27" s="75">
        <f>IF(E27&gt;50%,1,0)</f>
        <v>1</v>
      </c>
    </row>
    <row r="28" spans="1:7" ht="20.100000" customHeight="1">
      <c r="A28" s="26">
        <v>33120</v>
      </c>
      <c r="B28" s="28">
        <v>9</v>
      </c>
      <c r="C28" s="28">
        <v>8</v>
      </c>
      <c r="D28" s="69">
        <f>B28/10</f>
        <v>0.9</v>
      </c>
      <c r="E28" s="72">
        <f>C28/10</f>
        <v>0.8</v>
      </c>
      <c r="F28" s="75">
        <f>IF(D28&gt;50%,1,0)</f>
        <v>1</v>
      </c>
      <c r="G28" s="75">
        <f>IF(E28&gt;50%,1,0)</f>
        <v>1</v>
      </c>
    </row>
    <row r="29" spans="1:7" ht="20.100000" customHeight="1">
      <c r="A29" s="26">
        <v>33121</v>
      </c>
      <c r="B29" s="28">
        <v>6</v>
      </c>
      <c r="C29" s="28">
        <v>9</v>
      </c>
      <c r="D29" s="69">
        <f>B29/10</f>
        <v>0.6</v>
      </c>
      <c r="E29" s="72">
        <f>C29/10</f>
        <v>0.9</v>
      </c>
      <c r="F29" s="75">
        <f>IF(D29&gt;50%,1,0)</f>
        <v>1</v>
      </c>
      <c r="G29" s="75">
        <f>IF(E29&gt;50%,1,0)</f>
        <v>1</v>
      </c>
    </row>
    <row r="30" spans="1:7" ht="20.100000" customHeight="1">
      <c r="A30" s="26">
        <v>33122</v>
      </c>
      <c r="B30" s="28">
        <v>8</v>
      </c>
      <c r="C30" s="28">
        <v>5</v>
      </c>
      <c r="D30" s="69">
        <f>B30/10</f>
        <v>0.8</v>
      </c>
      <c r="E30" s="72">
        <f>C30/10</f>
        <v>0.5</v>
      </c>
      <c r="F30" s="75">
        <f>IF(D30&gt;50%,1,0)</f>
        <v>1</v>
      </c>
      <c r="G30" s="75">
        <f>IF(E30&gt;50%,1,0)</f>
        <v>0</v>
      </c>
    </row>
    <row r="31" spans="1:7" ht="20.100000" customHeight="1">
      <c r="A31" s="26">
        <v>33123</v>
      </c>
      <c r="B31" s="28">
        <v>7</v>
      </c>
      <c r="C31" s="28">
        <v>9</v>
      </c>
      <c r="D31" s="69">
        <f>B31/10</f>
        <v>0.7</v>
      </c>
      <c r="E31" s="72">
        <f>C31/10</f>
        <v>0.9</v>
      </c>
      <c r="F31" s="75">
        <f>IF(D31&gt;50%,1,0)</f>
        <v>1</v>
      </c>
      <c r="G31" s="75">
        <f>IF(E31&gt;50%,1,0)</f>
        <v>1</v>
      </c>
    </row>
    <row r="32" spans="1:7" ht="20.100000" customHeight="1">
      <c r="A32" s="26">
        <v>33124</v>
      </c>
      <c r="B32" s="28">
        <v>8</v>
      </c>
      <c r="C32" s="28">
        <v>8</v>
      </c>
      <c r="D32" s="69">
        <f>B32/10</f>
        <v>0.8</v>
      </c>
      <c r="E32" s="72">
        <f>C32/10</f>
        <v>0.8</v>
      </c>
      <c r="F32" s="75">
        <f>IF(D32&gt;50%,1,0)</f>
        <v>1</v>
      </c>
      <c r="G32" s="75">
        <f>IF(E32&gt;50%,1,0)</f>
        <v>1</v>
      </c>
    </row>
    <row r="33" spans="1:7" ht="20.100000" customHeight="1">
      <c r="A33" s="26">
        <v>33125</v>
      </c>
      <c r="B33" s="28">
        <v>9</v>
      </c>
      <c r="C33" s="28">
        <v>7</v>
      </c>
      <c r="D33" s="69">
        <f>B33/10</f>
        <v>0.9</v>
      </c>
      <c r="E33" s="72">
        <f>C33/10</f>
        <v>0.7</v>
      </c>
      <c r="F33" s="75">
        <f>IF(D33&gt;50%,1,0)</f>
        <v>1</v>
      </c>
      <c r="G33" s="75">
        <f>IF(E33&gt;50%,1,0)</f>
        <v>1</v>
      </c>
    </row>
    <row r="34" spans="1:7" ht="20.100000" customHeight="1">
      <c r="A34" s="26">
        <v>33126</v>
      </c>
      <c r="B34" s="28">
        <v>6</v>
      </c>
      <c r="C34" s="28">
        <v>8</v>
      </c>
      <c r="D34" s="69">
        <f>B34/10</f>
        <v>0.6</v>
      </c>
      <c r="E34" s="72">
        <f>C34/10</f>
        <v>0.8</v>
      </c>
      <c r="F34" s="75">
        <f>IF(D34&gt;50%,1,0)</f>
        <v>1</v>
      </c>
      <c r="G34" s="75">
        <f>IF(E34&gt;50%,1,0)</f>
        <v>1</v>
      </c>
    </row>
    <row r="35" spans="1:7" ht="20.100000" customHeight="1">
      <c r="A35" s="26">
        <v>33127</v>
      </c>
      <c r="B35" s="28">
        <v>6</v>
      </c>
      <c r="C35" s="28">
        <v>8</v>
      </c>
      <c r="D35" s="69">
        <f>B35/10</f>
        <v>0.6</v>
      </c>
      <c r="E35" s="72">
        <f>C35/10</f>
        <v>0.8</v>
      </c>
      <c r="F35" s="75">
        <f>IF(D35&gt;50%,1,0)</f>
        <v>1</v>
      </c>
      <c r="G35" s="75">
        <f>IF(E35&gt;50%,1,0)</f>
        <v>1</v>
      </c>
    </row>
    <row r="36" spans="1:7" ht="20.100000" customHeight="1">
      <c r="A36" s="26">
        <v>33128</v>
      </c>
      <c r="B36" s="28">
        <v>9</v>
      </c>
      <c r="C36" s="28">
        <v>8</v>
      </c>
      <c r="D36" s="69">
        <f>B36/10</f>
        <v>0.9</v>
      </c>
      <c r="E36" s="72">
        <f>C36/10</f>
        <v>0.8</v>
      </c>
      <c r="F36" s="75">
        <f>IF(D36&gt;50%,1,0)</f>
        <v>1</v>
      </c>
      <c r="G36" s="75">
        <f>IF(E36&gt;50%,1,0)</f>
        <v>1</v>
      </c>
    </row>
    <row r="37" spans="1:7" ht="20.100000" customHeight="1">
      <c r="A37" s="26">
        <v>33129</v>
      </c>
      <c r="B37" s="28">
        <v>8</v>
      </c>
      <c r="C37" s="28">
        <v>8</v>
      </c>
      <c r="D37" s="69">
        <f>B37/10</f>
        <v>0.8</v>
      </c>
      <c r="E37" s="72">
        <f>C37/10</f>
        <v>0.8</v>
      </c>
      <c r="F37" s="75">
        <f>IF(D37&gt;50%,1,0)</f>
        <v>1</v>
      </c>
      <c r="G37" s="75">
        <f>IF(E37&gt;50%,1,0)</f>
        <v>1</v>
      </c>
    </row>
    <row r="38" spans="1:7" ht="20.100000" customHeight="1">
      <c r="A38" s="26">
        <v>33130</v>
      </c>
      <c r="B38" s="28">
        <v>7</v>
      </c>
      <c r="C38" s="28">
        <v>8</v>
      </c>
      <c r="D38" s="69">
        <f>B38/10</f>
        <v>0.7</v>
      </c>
      <c r="E38" s="72">
        <f>C38/10</f>
        <v>0.8</v>
      </c>
      <c r="F38" s="75">
        <f>IF(D38&gt;50%,1,0)</f>
        <v>1</v>
      </c>
      <c r="G38" s="75">
        <f>IF(E38&gt;50%,1,0)</f>
        <v>1</v>
      </c>
    </row>
    <row r="39" spans="1:7" ht="20.100000" customHeight="1">
      <c r="A39" s="26">
        <v>33131</v>
      </c>
      <c r="B39" s="28">
        <v>7</v>
      </c>
      <c r="C39" s="28">
        <v>7</v>
      </c>
      <c r="D39" s="69">
        <f>B39/10</f>
        <v>0.7</v>
      </c>
      <c r="E39" s="72">
        <f>C39/10</f>
        <v>0.7</v>
      </c>
      <c r="F39" s="75">
        <f>IF(D39&gt;50%,1,0)</f>
        <v>1</v>
      </c>
      <c r="G39" s="75">
        <f>IF(E39&gt;50%,1,0)</f>
        <v>1</v>
      </c>
    </row>
    <row r="40" spans="1:7" ht="20.100000" customHeight="1">
      <c r="A40" s="26">
        <v>33132</v>
      </c>
      <c r="B40" s="28">
        <v>7</v>
      </c>
      <c r="C40" s="28">
        <v>7</v>
      </c>
      <c r="D40" s="69">
        <f>B40/10</f>
        <v>0.7</v>
      </c>
      <c r="E40" s="72">
        <f>C40/10</f>
        <v>0.7</v>
      </c>
      <c r="F40" s="75">
        <f>IF(D40&gt;50%,1,0)</f>
        <v>1</v>
      </c>
      <c r="G40" s="75">
        <f>IF(E40&gt;50%,1,0)</f>
        <v>1</v>
      </c>
    </row>
    <row r="41" spans="1:7" ht="20.100000" customHeight="1">
      <c r="A41" s="26">
        <v>33133</v>
      </c>
      <c r="B41" s="28">
        <v>8</v>
      </c>
      <c r="C41" s="28">
        <v>9</v>
      </c>
      <c r="D41" s="69">
        <f>B41/10</f>
        <v>0.8</v>
      </c>
      <c r="E41" s="72">
        <f>C41/10</f>
        <v>0.9</v>
      </c>
      <c r="F41" s="75">
        <f>IF(D41&gt;50%,1,0)</f>
        <v>1</v>
      </c>
      <c r="G41" s="75">
        <f>IF(E41&gt;50%,1,0)</f>
        <v>1</v>
      </c>
    </row>
    <row r="42" spans="1:7" ht="20.100000" customHeight="1">
      <c r="A42" s="26">
        <v>33134</v>
      </c>
      <c r="B42" s="28">
        <v>8</v>
      </c>
      <c r="C42" s="28">
        <v>7</v>
      </c>
      <c r="D42" s="69">
        <f>B42/10</f>
        <v>0.8</v>
      </c>
      <c r="E42" s="72">
        <f>C42/10</f>
        <v>0.7</v>
      </c>
      <c r="F42" s="75">
        <f>IF(D42&gt;50%,1,0)</f>
        <v>1</v>
      </c>
      <c r="G42" s="75">
        <f>IF(E42&gt;50%,1,0)</f>
        <v>1</v>
      </c>
    </row>
    <row r="43" spans="1:7" ht="20.100000" customHeight="1">
      <c r="A43" s="26">
        <v>33135</v>
      </c>
      <c r="B43" s="28">
        <v>9</v>
      </c>
      <c r="C43" s="28">
        <v>8</v>
      </c>
      <c r="D43" s="69">
        <f>B43/10</f>
        <v>0.9</v>
      </c>
      <c r="E43" s="72">
        <f>C43/10</f>
        <v>0.8</v>
      </c>
      <c r="F43" s="75">
        <f>IF(D43&gt;50%,1,0)</f>
        <v>1</v>
      </c>
      <c r="G43" s="75">
        <f>IF(E43&gt;50%,1,0)</f>
        <v>1</v>
      </c>
    </row>
    <row r="44" spans="1:7" ht="20.100000" customHeight="1">
      <c r="A44" s="26">
        <v>33136</v>
      </c>
      <c r="B44" s="28">
        <v>8</v>
      </c>
      <c r="C44" s="28">
        <v>8</v>
      </c>
      <c r="D44" s="69">
        <f>B44/10</f>
        <v>0.8</v>
      </c>
      <c r="E44" s="72">
        <f>C44/10</f>
        <v>0.8</v>
      </c>
      <c r="F44" s="75">
        <f>IF(D44&gt;50%,1,0)</f>
        <v>1</v>
      </c>
      <c r="G44" s="75">
        <f>IF(E44&gt;50%,1,0)</f>
        <v>1</v>
      </c>
    </row>
    <row r="45" spans="1:7" ht="20.100000" customHeight="1">
      <c r="A45" s="26">
        <v>33137</v>
      </c>
      <c r="B45" s="28">
        <v>9</v>
      </c>
      <c r="C45" s="28">
        <v>7</v>
      </c>
      <c r="D45" s="69">
        <f>B45/10</f>
        <v>0.9</v>
      </c>
      <c r="E45" s="72">
        <f>C45/10</f>
        <v>0.7</v>
      </c>
      <c r="F45" s="75">
        <f>IF(D45&gt;50%,1,0)</f>
        <v>1</v>
      </c>
      <c r="G45" s="75">
        <f>IF(E45&gt;50%,1,0)</f>
        <v>1</v>
      </c>
    </row>
    <row r="46" spans="1:7" ht="20.100000" customHeight="1">
      <c r="A46" s="26">
        <v>33138</v>
      </c>
      <c r="B46" s="28">
        <v>6</v>
      </c>
      <c r="C46" s="28">
        <v>9</v>
      </c>
      <c r="D46" s="69">
        <f>B46/10</f>
        <v>0.6</v>
      </c>
      <c r="E46" s="72">
        <f>C46/10</f>
        <v>0.9</v>
      </c>
      <c r="F46" s="75">
        <f>IF(D46&gt;50%,1,0)</f>
        <v>1</v>
      </c>
      <c r="G46" s="75">
        <f>IF(E46&gt;50%,1,0)</f>
        <v>1</v>
      </c>
    </row>
    <row r="47" spans="1:7" ht="20.100000" customHeight="1">
      <c r="A47" s="26">
        <v>33139</v>
      </c>
      <c r="B47" s="28">
        <v>6</v>
      </c>
      <c r="C47" s="28">
        <v>9</v>
      </c>
      <c r="D47" s="69">
        <f>B47/10</f>
        <v>0.6</v>
      </c>
      <c r="E47" s="72">
        <f>C47/10</f>
        <v>0.9</v>
      </c>
      <c r="F47" s="75">
        <f>IF(D47&gt;50%,1,0)</f>
        <v>1</v>
      </c>
      <c r="G47" s="75">
        <f>IF(E47&gt;50%,1,0)</f>
        <v>1</v>
      </c>
    </row>
    <row r="48" spans="1:7" ht="20.100000" customHeight="1">
      <c r="A48" s="26">
        <v>33140</v>
      </c>
      <c r="B48" s="28">
        <v>9</v>
      </c>
      <c r="C48" s="28">
        <v>8</v>
      </c>
      <c r="D48" s="69">
        <f>B48/10</f>
        <v>0.9</v>
      </c>
      <c r="E48" s="72">
        <f>C48/10</f>
        <v>0.8</v>
      </c>
      <c r="F48" s="75">
        <f>IF(D48&gt;50%,1,0)</f>
        <v>1</v>
      </c>
      <c r="G48" s="75">
        <f>IF(E48&gt;50%,1,0)</f>
        <v>1</v>
      </c>
    </row>
    <row r="49" spans="1:7" ht="20.100000" customHeight="1">
      <c r="A49" s="26">
        <v>33141</v>
      </c>
      <c r="B49" s="28">
        <v>9</v>
      </c>
      <c r="C49" s="28">
        <v>7</v>
      </c>
      <c r="D49" s="69">
        <f>B49/10</f>
        <v>0.9</v>
      </c>
      <c r="E49" s="72">
        <f>C49/10</f>
        <v>0.7</v>
      </c>
      <c r="F49" s="75">
        <f>IF(D49&gt;50%,1,0)</f>
        <v>1</v>
      </c>
      <c r="G49" s="75">
        <f>IF(E49&gt;50%,1,0)</f>
        <v>1</v>
      </c>
    </row>
    <row r="50" spans="1:7" ht="20.100000" customHeight="1">
      <c r="A50" s="26">
        <v>33142</v>
      </c>
      <c r="B50" s="28">
        <v>9</v>
      </c>
      <c r="C50" s="28">
        <v>6</v>
      </c>
      <c r="D50" s="69">
        <f>B50/10</f>
        <v>0.9</v>
      </c>
      <c r="E50" s="72">
        <f>C50/10</f>
        <v>0.6</v>
      </c>
      <c r="F50" s="75">
        <f>IF(D50&gt;50%,1,0)</f>
        <v>1</v>
      </c>
      <c r="G50" s="75">
        <f>IF(E50&gt;50%,1,0)</f>
        <v>1</v>
      </c>
    </row>
    <row r="51" spans="1:7" ht="20.100000" customHeight="1">
      <c r="A51" s="26">
        <v>33143</v>
      </c>
      <c r="B51" s="28">
        <v>9</v>
      </c>
      <c r="C51" s="28">
        <v>8</v>
      </c>
      <c r="D51" s="69">
        <f>B51/10</f>
        <v>0.9</v>
      </c>
      <c r="E51" s="72">
        <f>C51/10</f>
        <v>0.8</v>
      </c>
      <c r="F51" s="75">
        <f>IF(D51&gt;50%,1,0)</f>
        <v>1</v>
      </c>
      <c r="G51" s="75">
        <f>IF(E51&gt;50%,1,0)</f>
        <v>1</v>
      </c>
    </row>
    <row r="52" spans="1:7" ht="20.100000" customHeight="1">
      <c r="A52" s="26">
        <v>33144</v>
      </c>
      <c r="B52" s="28">
        <v>8</v>
      </c>
      <c r="C52" s="28">
        <v>7</v>
      </c>
      <c r="D52" s="69">
        <f>B52/10</f>
        <v>0.8</v>
      </c>
      <c r="E52" s="72">
        <f>C52/10</f>
        <v>0.7</v>
      </c>
      <c r="F52" s="75">
        <f>IF(D52&gt;50%,1,0)</f>
        <v>1</v>
      </c>
      <c r="G52" s="75">
        <f>IF(E52&gt;50%,1,0)</f>
        <v>1</v>
      </c>
    </row>
    <row r="53" spans="1:7" ht="20.100000" customHeight="1">
      <c r="A53" s="26">
        <v>33145</v>
      </c>
      <c r="B53" s="28">
        <v>6</v>
      </c>
      <c r="C53" s="28">
        <v>8</v>
      </c>
      <c r="D53" s="69">
        <f>B53/10</f>
        <v>0.6</v>
      </c>
      <c r="E53" s="72">
        <f>C53/10</f>
        <v>0.8</v>
      </c>
      <c r="F53" s="75">
        <f>IF(D53&gt;50%,1,0)</f>
        <v>1</v>
      </c>
      <c r="G53" s="75">
        <f>IF(E53&gt;50%,1,0)</f>
        <v>1</v>
      </c>
    </row>
    <row r="54" spans="1:7" ht="20.100000" customHeight="1">
      <c r="A54" s="26">
        <v>33146</v>
      </c>
      <c r="B54" s="28">
        <v>8</v>
      </c>
      <c r="C54" s="28">
        <v>9</v>
      </c>
      <c r="D54" s="69">
        <f>B54/10</f>
        <v>0.8</v>
      </c>
      <c r="E54" s="72">
        <f>C54/10</f>
        <v>0.9</v>
      </c>
      <c r="F54" s="75">
        <f>IF(D54&gt;50%,1,0)</f>
        <v>1</v>
      </c>
      <c r="G54" s="75">
        <f>IF(E54&gt;50%,1,0)</f>
        <v>1</v>
      </c>
    </row>
    <row r="55" spans="1:7" ht="20.100000" customHeight="1">
      <c r="A55" s="26">
        <v>33147</v>
      </c>
      <c r="B55" s="28">
        <v>7</v>
      </c>
      <c r="C55" s="76">
        <v>9</v>
      </c>
      <c r="D55" s="69">
        <f>B55/10</f>
        <v>0.7</v>
      </c>
      <c r="E55" s="72">
        <f>C55/10</f>
        <v>0.9</v>
      </c>
      <c r="F55" s="75">
        <f>IF(D55&gt;50%,1,0)</f>
        <v>1</v>
      </c>
      <c r="G55" s="75">
        <f>IF(E55&gt;50%,1,0)</f>
        <v>1</v>
      </c>
    </row>
    <row r="56" spans="1:7" ht="20.100000" customHeight="1">
      <c r="A56" s="26">
        <v>33148</v>
      </c>
      <c r="B56" s="28">
        <v>6</v>
      </c>
      <c r="C56" s="28">
        <v>9</v>
      </c>
      <c r="D56" s="69">
        <f>B56/10</f>
        <v>0.6</v>
      </c>
      <c r="E56" s="72">
        <f>C56/10</f>
        <v>0.9</v>
      </c>
      <c r="F56" s="75">
        <f>IF(D56&gt;50%,1,0)</f>
        <v>1</v>
      </c>
      <c r="G56" s="75">
        <f>IF(E56&gt;50%,1,0)</f>
        <v>1</v>
      </c>
    </row>
    <row r="57" spans="1:7" ht="20.100000" customHeight="1">
      <c r="A57" s="26">
        <v>33149</v>
      </c>
      <c r="B57" s="28">
        <v>9</v>
      </c>
      <c r="C57" s="28">
        <v>8</v>
      </c>
      <c r="D57" s="69">
        <f>B57/10</f>
        <v>0.9</v>
      </c>
      <c r="E57" s="72">
        <f>C57/10</f>
        <v>0.8</v>
      </c>
      <c r="F57" s="75">
        <f>IF(D57&gt;50%,1,0)</f>
        <v>1</v>
      </c>
      <c r="G57" s="75">
        <f>IF(E57&gt;50%,1,0)</f>
        <v>1</v>
      </c>
    </row>
    <row r="58" spans="1:7" ht="20.100000" customHeight="1">
      <c r="A58" s="26">
        <v>33150</v>
      </c>
      <c r="B58" s="28">
        <v>9</v>
      </c>
      <c r="C58" s="28">
        <v>7</v>
      </c>
      <c r="D58" s="69">
        <f>B58/10</f>
        <v>0.9</v>
      </c>
      <c r="E58" s="72">
        <f>C58/10</f>
        <v>0.7</v>
      </c>
      <c r="F58" s="75">
        <f>IF(D58&gt;50%,1,0)</f>
        <v>1</v>
      </c>
      <c r="G58" s="75">
        <f>IF(E58&gt;50%,1,0)</f>
        <v>1</v>
      </c>
    </row>
    <row r="59" spans="1:7" ht="20.100000" customHeight="1">
      <c r="A59" s="26">
        <v>33151</v>
      </c>
      <c r="B59" s="28">
        <v>9</v>
      </c>
      <c r="C59" s="28">
        <v>7</v>
      </c>
      <c r="D59" s="69">
        <f>B59/10</f>
        <v>0.9</v>
      </c>
      <c r="E59" s="72">
        <f>C59/10</f>
        <v>0.7</v>
      </c>
      <c r="F59" s="75">
        <f>IF(D59&gt;50%,1,0)</f>
        <v>1</v>
      </c>
      <c r="G59" s="75">
        <f>IF(E59&gt;50%,1,0)</f>
        <v>1</v>
      </c>
    </row>
    <row r="60" spans="1:7" ht="20.100000" customHeight="1">
      <c r="A60" s="26">
        <v>33152</v>
      </c>
      <c r="B60" s="28">
        <v>8</v>
      </c>
      <c r="C60" s="28">
        <v>8</v>
      </c>
      <c r="D60" s="69">
        <f>B60/10</f>
        <v>0.8</v>
      </c>
      <c r="E60" s="72">
        <f>C60/10</f>
        <v>0.8</v>
      </c>
      <c r="F60" s="75">
        <f>IF(D60&gt;50%,1,0)</f>
        <v>1</v>
      </c>
      <c r="G60" s="75">
        <f>IF(E60&gt;50%,1,0)</f>
        <v>1</v>
      </c>
    </row>
    <row r="61" spans="1:7" ht="20.100000" customHeight="1">
      <c r="A61" s="26">
        <v>33153</v>
      </c>
      <c r="B61" s="28">
        <v>9</v>
      </c>
      <c r="C61" s="28">
        <v>9</v>
      </c>
      <c r="D61" s="69">
        <f>B61/10</f>
        <v>0.9</v>
      </c>
      <c r="E61" s="72">
        <f>C61/10</f>
        <v>0.9</v>
      </c>
      <c r="F61" s="75">
        <f>IF(D61&gt;50%,1,0)</f>
        <v>1</v>
      </c>
      <c r="G61" s="75">
        <f>IF(E61&gt;50%,1,0)</f>
        <v>1</v>
      </c>
    </row>
    <row r="62" spans="1:7" ht="20.100000" customHeight="1">
      <c r="A62" s="26">
        <v>33154</v>
      </c>
      <c r="B62" s="28">
        <v>6</v>
      </c>
      <c r="C62" s="28">
        <v>8</v>
      </c>
      <c r="D62" s="69">
        <f>B62/10</f>
        <v>0.6</v>
      </c>
      <c r="E62" s="72">
        <f>C62/10</f>
        <v>0.8</v>
      </c>
      <c r="F62" s="75">
        <f>IF(D62&gt;50%,1,0)</f>
        <v>1</v>
      </c>
      <c r="G62" s="75">
        <f>IF(E62&gt;50%,1,0)</f>
        <v>1</v>
      </c>
    </row>
    <row r="63" spans="1:7" ht="20.100000" customHeight="1">
      <c r="A63" s="26">
        <v>33155</v>
      </c>
      <c r="B63" s="28">
        <v>8</v>
      </c>
      <c r="C63" s="28">
        <v>8</v>
      </c>
      <c r="D63" s="69">
        <f>B63/10</f>
        <v>0.8</v>
      </c>
      <c r="E63" s="72">
        <f>C63/10</f>
        <v>0.8</v>
      </c>
      <c r="F63" s="75">
        <f>IF(D63&gt;50%,1,0)</f>
        <v>1</v>
      </c>
      <c r="G63" s="75">
        <f>IF(E63&gt;50%,1,0)</f>
        <v>1</v>
      </c>
    </row>
    <row r="64" spans="1:7" ht="20.100000" customHeight="1">
      <c r="A64" s="26">
        <v>33156</v>
      </c>
      <c r="B64" s="28">
        <v>6</v>
      </c>
      <c r="C64" s="28">
        <v>8</v>
      </c>
      <c r="D64" s="69">
        <f>B64/10</f>
        <v>0.6</v>
      </c>
      <c r="E64" s="72">
        <f>C64/10</f>
        <v>0.8</v>
      </c>
      <c r="F64" s="75">
        <f>IF(D64&gt;50%,1,0)</f>
        <v>1</v>
      </c>
      <c r="G64" s="75">
        <f>IF(E64&gt;50%,1,0)</f>
        <v>1</v>
      </c>
    </row>
    <row r="65" spans="1:7" ht="20.100000" customHeight="1">
      <c r="A65" s="26">
        <v>33157</v>
      </c>
      <c r="B65" s="28">
        <v>8</v>
      </c>
      <c r="C65" s="28">
        <v>7</v>
      </c>
      <c r="D65" s="69">
        <f>B65/10</f>
        <v>0.8</v>
      </c>
      <c r="E65" s="72">
        <f>C65/10</f>
        <v>0.7</v>
      </c>
      <c r="F65" s="75">
        <f>IF(D65&gt;50%,1,0)</f>
        <v>1</v>
      </c>
      <c r="G65" s="75">
        <f>IF(E65&gt;50%,1,0)</f>
        <v>1</v>
      </c>
    </row>
    <row r="66" spans="1:7" ht="20.100000" customHeight="1">
      <c r="A66" s="26">
        <v>33158</v>
      </c>
      <c r="B66" s="28">
        <v>8</v>
      </c>
      <c r="C66" s="28">
        <v>7</v>
      </c>
      <c r="D66" s="69">
        <f>B66/10</f>
        <v>0.8</v>
      </c>
      <c r="E66" s="72">
        <f>C66/10</f>
        <v>0.7</v>
      </c>
      <c r="F66" s="75">
        <f>IF(D66&gt;50%,1,0)</f>
        <v>1</v>
      </c>
      <c r="G66" s="75">
        <f>IF(E66&gt;50%,1,0)</f>
        <v>1</v>
      </c>
    </row>
    <row r="67" spans="1:7" ht="20.100000" customHeight="1">
      <c r="A67" s="26">
        <v>33159</v>
      </c>
      <c r="B67" s="28">
        <v>7</v>
      </c>
      <c r="C67" s="28">
        <v>8</v>
      </c>
      <c r="D67" s="69">
        <f>B67/10</f>
        <v>0.7</v>
      </c>
      <c r="E67" s="72">
        <f>C67/10</f>
        <v>0.8</v>
      </c>
      <c r="F67" s="75">
        <f>IF(D67&gt;50%,1,0)</f>
        <v>1</v>
      </c>
      <c r="G67" s="75">
        <f>IF(E67&gt;50%,1,0)</f>
        <v>1</v>
      </c>
    </row>
    <row r="68" spans="1:7" ht="20.100000" customHeight="1">
      <c r="A68" s="26">
        <v>33160</v>
      </c>
      <c r="B68" s="28">
        <v>8</v>
      </c>
      <c r="C68" s="28">
        <v>8</v>
      </c>
      <c r="D68" s="69">
        <f>B68/10</f>
        <v>0.8</v>
      </c>
      <c r="E68" s="72">
        <f>C68/10</f>
        <v>0.8</v>
      </c>
      <c r="F68" s="75">
        <f>IF(D68&gt;50%,1,0)</f>
        <v>1</v>
      </c>
      <c r="G68" s="75">
        <f>IF(E68&gt;50%,1,0)</f>
        <v>1</v>
      </c>
    </row>
    <row r="69" spans="1:7" ht="20.100000" customHeight="1">
      <c r="A69" s="26">
        <v>33161</v>
      </c>
      <c r="B69" s="28">
        <v>8</v>
      </c>
      <c r="C69" s="28">
        <v>8</v>
      </c>
      <c r="D69" s="69">
        <f>B69/10</f>
        <v>0.8</v>
      </c>
      <c r="E69" s="72">
        <f>C69/10</f>
        <v>0.8</v>
      </c>
      <c r="F69" s="75">
        <f>IF(D69&gt;50%,1,0)</f>
        <v>1</v>
      </c>
      <c r="G69" s="75">
        <f>IF(E69&gt;50%,1,0)</f>
        <v>1</v>
      </c>
    </row>
    <row r="70" spans="1:7" ht="20.100000" customHeight="1">
      <c r="A70" s="26">
        <v>33162</v>
      </c>
      <c r="B70" s="28">
        <v>7</v>
      </c>
      <c r="C70" s="28">
        <v>7</v>
      </c>
      <c r="D70" s="69">
        <f>B70/10</f>
        <v>0.7</v>
      </c>
      <c r="E70" s="72">
        <f>C70/10</f>
        <v>0.7</v>
      </c>
      <c r="F70" s="75">
        <f>IF(D70&gt;50%,1,0)</f>
        <v>1</v>
      </c>
      <c r="G70" s="75">
        <f>IF(E70&gt;50%,1,0)</f>
        <v>1</v>
      </c>
    </row>
    <row r="71" spans="1:7" ht="20.100000" customHeight="1">
      <c r="A71" s="26">
        <v>33163</v>
      </c>
      <c r="B71" s="28">
        <v>7</v>
      </c>
      <c r="C71" s="28">
        <v>8</v>
      </c>
      <c r="D71" s="69">
        <f>B71/10</f>
        <v>0.7</v>
      </c>
      <c r="E71" s="72">
        <f>C71/10</f>
        <v>0.8</v>
      </c>
      <c r="F71" s="75">
        <f>IF(D71&gt;50%,1,0)</f>
        <v>1</v>
      </c>
      <c r="G71" s="75">
        <f>IF(E71&gt;50%,1,0)</f>
        <v>1</v>
      </c>
    </row>
    <row r="72" spans="1:7" ht="20.100000" customHeight="1">
      <c r="A72" s="26">
        <v>33164</v>
      </c>
      <c r="B72" s="28">
        <v>6</v>
      </c>
      <c r="C72" s="28">
        <v>5</v>
      </c>
      <c r="D72" s="69">
        <f>B72/10</f>
        <v>0.6</v>
      </c>
      <c r="E72" s="72">
        <f>C72/10</f>
        <v>0.5</v>
      </c>
      <c r="F72" s="75">
        <f>IF(D72&gt;50%,1,0)</f>
        <v>1</v>
      </c>
      <c r="G72" s="75">
        <f>IF(E72&gt;50%,1,0)</f>
        <v>0</v>
      </c>
    </row>
    <row r="73" spans="1:7" ht="20.100000" customHeight="1">
      <c r="A73" s="26">
        <v>33165</v>
      </c>
      <c r="B73" s="28">
        <v>5</v>
      </c>
      <c r="C73" s="28">
        <v>5</v>
      </c>
      <c r="D73" s="69">
        <f>B73/10</f>
        <v>0.5</v>
      </c>
      <c r="E73" s="72">
        <f>C73/10</f>
        <v>0.5</v>
      </c>
      <c r="F73" s="75">
        <f>IF(D73&gt;50%,1,0)</f>
        <v>0</v>
      </c>
      <c r="G73" s="75">
        <f>IF(E73&gt;50%,1,0)</f>
        <v>0</v>
      </c>
    </row>
    <row r="74" spans="1:7" ht="20.100000" customHeight="1">
      <c r="A74" s="26">
        <v>33166</v>
      </c>
      <c r="B74" s="28">
        <v>7</v>
      </c>
      <c r="C74" s="28">
        <v>5</v>
      </c>
      <c r="D74" s="69">
        <f>B74/10</f>
        <v>0.7</v>
      </c>
      <c r="E74" s="72">
        <f>C74/10</f>
        <v>0.5</v>
      </c>
      <c r="F74" s="75">
        <f>IF(D74&gt;50%,1,0)</f>
        <v>1</v>
      </c>
      <c r="G74" s="75">
        <f>IF(E74&gt;50%,1,0)</f>
        <v>0</v>
      </c>
    </row>
    <row r="75" spans="1:7" ht="20.100000" customHeight="1">
      <c r="A75" s="26">
        <v>33167</v>
      </c>
      <c r="B75" s="28">
        <v>6</v>
      </c>
      <c r="C75" s="28">
        <v>6</v>
      </c>
      <c r="D75" s="69">
        <f>B75/10</f>
        <v>0.6</v>
      </c>
      <c r="E75" s="72">
        <f>C75/10</f>
        <v>0.6</v>
      </c>
      <c r="F75" s="75">
        <f>IF(D75&gt;50%,1,0)</f>
        <v>1</v>
      </c>
      <c r="G75" s="75">
        <f>IF(E75&gt;50%,1,0)</f>
        <v>1</v>
      </c>
    </row>
    <row r="76" spans="1:7" ht="20.100000" customHeight="1">
      <c r="A76" s="26">
        <v>33168</v>
      </c>
      <c r="B76" s="28">
        <v>7</v>
      </c>
      <c r="C76" s="28">
        <v>7</v>
      </c>
      <c r="D76" s="69">
        <f>B76/10</f>
        <v>0.7</v>
      </c>
      <c r="E76" s="72">
        <f>C76/10</f>
        <v>0.7</v>
      </c>
      <c r="F76" s="75">
        <f>IF(D76&gt;50%,1,0)</f>
        <v>1</v>
      </c>
      <c r="G76" s="75">
        <f>IF(E76&gt;50%,1,0)</f>
        <v>1</v>
      </c>
    </row>
    <row r="77" spans="1:7" ht="20.100000" customHeight="1">
      <c r="A77" s="26">
        <v>33169</v>
      </c>
      <c r="B77" s="28">
        <v>8</v>
      </c>
      <c r="C77" s="28">
        <v>7</v>
      </c>
      <c r="D77" s="69">
        <f>B77/10</f>
        <v>0.8</v>
      </c>
      <c r="E77" s="72">
        <f>C77/10</f>
        <v>0.7</v>
      </c>
      <c r="F77" s="75">
        <f>IF(D77&gt;50%,1,0)</f>
        <v>1</v>
      </c>
      <c r="G77" s="75">
        <f>IF(E77&gt;50%,1,0)</f>
        <v>1</v>
      </c>
    </row>
    <row r="78" spans="1:7" ht="20.100000" customHeight="1">
      <c r="A78" s="131"/>
      <c r="B78" s="128"/>
      <c r="C78" s="128"/>
      <c r="D78" s="132"/>
      <c r="E78" s="133"/>
      <c r="F78" s="52">
        <f>SUM(F9:F77)</f>
        <v>65</v>
      </c>
      <c r="G78" s="52">
        <f>SUM(G9:G77)</f>
        <v>60</v>
      </c>
    </row>
    <row r="79" spans="6:7">
      <c r="F79" s="55"/>
    </row>
    <row r="80" spans="2:7">
      <c r="B80" s="123" t="s">
        <v>348</v>
      </c>
      <c r="C80" s="123"/>
      <c r="D80" s="123"/>
      <c r="E80" s="123"/>
      <c r="F80" s="44">
        <v>69</v>
      </c>
    </row>
    <row r="81" spans="2:6">
      <c r="B81" s="186" t="s">
        <v>349</v>
      </c>
      <c r="C81" s="187"/>
      <c r="D81" s="187"/>
      <c r="E81" s="188"/>
      <c r="F81" s="70">
        <f>F78/F80</f>
        <v>0.942028985507246</v>
      </c>
    </row>
    <row r="82" spans="2:6">
      <c r="B82" s="186" t="s">
        <v>350</v>
      </c>
      <c r="C82" s="187"/>
      <c r="D82" s="187"/>
      <c r="E82" s="188"/>
      <c r="F82" s="70">
        <f>G78/F80</f>
        <v>0.869565217391304</v>
      </c>
    </row>
  </sheetData>
  <mergeCells count="11">
    <mergeCell ref="A2:G2"/>
    <mergeCell ref="A3:G3"/>
    <mergeCell ref="A5:A8"/>
    <mergeCell ref="B5:C5"/>
    <mergeCell ref="D5:D8"/>
    <mergeCell ref="E5:E8"/>
    <mergeCell ref="F5:F8"/>
    <mergeCell ref="G5:G8"/>
    <mergeCell ref="B80:E80"/>
    <mergeCell ref="B81:E81"/>
    <mergeCell ref="B82:E82"/>
  </mergeCells>
  <phoneticPr fontId="1" type="noConversion"/>
  <pageMargins left="0.71" right="0.71" top="0.75" bottom="1.10" header="0.31" footer="0.31"/>
  <pageSetup paperSize="9" scale="78" orientation="landscape"/>
</worksheet>
</file>

<file path=xl/worksheets/sheet8.xml><?xml version="1.0" encoding="utf-8"?>
<worksheet xmlns="http://schemas.openxmlformats.org/spreadsheetml/2006/main" xmlns:r="http://schemas.openxmlformats.org/officeDocument/2006/relationships">
  <sheetViews>
    <sheetView workbookViewId="0">
      <selection activeCell="D20" sqref="D20"/>
    </sheetView>
  </sheetViews>
  <sheetFormatPr defaultRowHeight="15.000000"/>
  <cols>
    <col min="15" max="15" width="10.13000011" customWidth="1"/>
  </cols>
  <sheetData>
    <row r="1" spans="1:17" ht="18.750000">
      <c r="A1" s="201" t="s">
        <v>351</v>
      </c>
      <c r="B1" s="201"/>
      <c r="C1" s="201"/>
      <c r="D1" s="201"/>
      <c r="E1" s="201"/>
      <c r="F1" s="201"/>
      <c r="G1" s="201"/>
      <c r="H1" s="201"/>
      <c r="I1" s="201"/>
      <c r="J1" s="201"/>
      <c r="K1" s="201"/>
      <c r="L1" s="201"/>
      <c r="M1" s="201"/>
      <c r="N1" s="201"/>
      <c r="O1" s="201"/>
      <c r="P1" s="201"/>
      <c r="Q1" s="201"/>
    </row>
    <row r="2" spans="1:17" ht="18.750000">
      <c r="A2" s="161" t="s">
        <v>352</v>
      </c>
      <c r="B2" s="161"/>
      <c r="C2" s="161"/>
      <c r="D2" s="161"/>
      <c r="E2" s="161"/>
      <c r="F2" s="161"/>
      <c r="G2" s="161"/>
      <c r="H2" s="161"/>
      <c r="I2" s="161"/>
      <c r="J2" s="161"/>
      <c r="K2" s="161"/>
      <c r="L2" s="161"/>
      <c r="M2" s="161"/>
      <c r="N2" s="161"/>
      <c r="O2" s="161"/>
      <c r="P2" s="161"/>
      <c r="Q2" s="161"/>
    </row>
    <row r="4" spans="6:17">
      <c r="F4" s="27" t="s">
        <v>353</v>
      </c>
      <c r="G4" s="27"/>
      <c r="H4" s="27"/>
      <c r="I4" s="27"/>
      <c r="J4" s="27"/>
      <c r="K4" s="27"/>
      <c r="L4" s="27"/>
    </row>
    <row r="5" spans="1:17" ht="21.750000" customHeight="1">
      <c r="A5" s="197" t="s">
        <v>354</v>
      </c>
      <c r="B5" s="198"/>
      <c r="C5" s="77" t="s">
        <v>366</v>
      </c>
      <c r="D5" s="77" t="s">
        <v>367</v>
      </c>
      <c r="E5" s="78"/>
      <c r="F5" s="82" t="s">
        <v>357</v>
      </c>
      <c r="G5" s="82" t="s">
        <v>358</v>
      </c>
      <c r="H5" s="82" t="s">
        <v>408</v>
      </c>
      <c r="I5" s="82" t="s">
        <v>410</v>
      </c>
      <c r="J5" s="82" t="s">
        <v>412</v>
      </c>
      <c r="K5" s="82" t="s">
        <v>414</v>
      </c>
      <c r="L5" s="82" t="s">
        <v>416</v>
      </c>
      <c r="M5" s="78"/>
      <c r="N5" s="82" t="s">
        <v>364</v>
      </c>
      <c r="O5" s="82"/>
      <c r="P5" s="82"/>
      <c r="Q5" s="82"/>
    </row>
    <row r="6" spans="1:17" ht="21.000000" customHeight="1">
      <c r="A6" s="199"/>
      <c r="B6" s="200"/>
      <c r="C6" s="77">
        <v>100</v>
      </c>
      <c r="D6" s="77">
        <v>25</v>
      </c>
      <c r="E6" s="78"/>
      <c r="F6" s="54" t="s">
        <v>365</v>
      </c>
      <c r="G6" s="83">
        <v>0.22</v>
      </c>
      <c r="H6" s="84">
        <v>0.2</v>
      </c>
      <c r="I6" s="83">
        <v>0.16</v>
      </c>
      <c r="J6" s="84">
        <v>0.24</v>
      </c>
      <c r="K6" s="83">
        <v>0.1</v>
      </c>
      <c r="L6" s="84">
        <v>0.08</v>
      </c>
      <c r="M6" s="78"/>
      <c r="N6" s="77" t="s">
        <v>366</v>
      </c>
      <c r="O6" s="77" t="s">
        <v>367</v>
      </c>
      <c r="P6" s="77" t="s">
        <v>368</v>
      </c>
      <c r="Q6" s="77" t="s">
        <v>369</v>
      </c>
    </row>
    <row r="7" spans="1:17" ht="19.500000" customHeight="1">
      <c r="A7" s="78"/>
      <c r="B7" s="78"/>
      <c r="C7" s="78"/>
      <c r="D7" s="78"/>
      <c r="E7" s="78"/>
      <c r="F7" s="54" t="s">
        <v>370</v>
      </c>
      <c r="G7" s="83">
        <v>0.11</v>
      </c>
      <c r="H7" s="84">
        <v>0.11</v>
      </c>
      <c r="I7" s="83">
        <v>0.45</v>
      </c>
      <c r="J7" s="84">
        <v>0.33</v>
      </c>
      <c r="K7" s="85" t="s">
        <v>371</v>
      </c>
      <c r="L7" s="86" t="s">
        <v>372</v>
      </c>
      <c r="M7" s="78"/>
      <c r="N7" s="87">
        <v>0.8</v>
      </c>
      <c r="O7" s="87">
        <v>0.2</v>
      </c>
      <c r="P7" s="77" t="s">
        <v>374</v>
      </c>
      <c r="Q7" s="77" t="s">
        <v>374</v>
      </c>
    </row>
    <row r="8" spans="1:17" ht="15.750000">
      <c r="A8" s="78"/>
      <c r="B8" s="78"/>
      <c r="C8" s="78"/>
      <c r="D8" s="78"/>
      <c r="E8" s="78"/>
      <c r="F8" s="78"/>
      <c r="G8" s="78"/>
      <c r="H8" s="78"/>
      <c r="I8" s="78"/>
      <c r="J8" s="78"/>
      <c r="K8" s="78"/>
      <c r="L8" s="78"/>
      <c r="M8" s="78"/>
      <c r="N8" s="78"/>
      <c r="O8" s="78"/>
      <c r="P8" s="78"/>
      <c r="Q8" s="78"/>
    </row>
    <row r="9" spans="1:17" ht="15.750000">
      <c r="A9" s="147" t="s">
        <v>375</v>
      </c>
      <c r="B9" s="147"/>
      <c r="C9" s="147"/>
      <c r="D9" s="147"/>
      <c r="E9" s="147"/>
      <c r="F9" s="78"/>
      <c r="G9" s="154" t="s">
        <v>376</v>
      </c>
      <c r="H9" s="155"/>
      <c r="I9" s="155"/>
      <c r="J9" s="155"/>
      <c r="K9" s="155"/>
      <c r="L9" s="155"/>
      <c r="M9" s="156"/>
      <c r="N9" s="109">
        <v>0.5</v>
      </c>
      <c r="O9" s="78"/>
      <c r="P9" s="108" t="s">
        <v>377</v>
      </c>
      <c r="Q9" s="78"/>
    </row>
    <row r="10" spans="1:17" ht="15.750000">
      <c r="A10" s="81" t="s">
        <v>380</v>
      </c>
      <c r="B10" s="206" t="s">
        <v>379</v>
      </c>
      <c r="C10" s="206"/>
      <c r="D10" s="206"/>
      <c r="E10" s="206"/>
      <c r="F10" s="88"/>
      <c r="G10" s="81" t="s">
        <v>380</v>
      </c>
      <c r="H10" s="206" t="s">
        <v>381</v>
      </c>
      <c r="I10" s="206"/>
      <c r="J10" s="206"/>
      <c r="K10" s="206"/>
      <c r="L10" s="206"/>
      <c r="M10" s="80">
        <v>18.15</v>
      </c>
      <c r="N10" s="107">
        <f>M10/2</f>
        <v>9.075</v>
      </c>
      <c r="O10" s="78"/>
    </row>
    <row r="11" spans="1:17" ht="15.750000">
      <c r="A11" s="81" t="s">
        <v>384</v>
      </c>
      <c r="B11" s="91" t="s">
        <v>383</v>
      </c>
      <c r="C11" s="91"/>
      <c r="D11" s="91"/>
      <c r="E11" s="91"/>
      <c r="F11" s="89"/>
      <c r="G11" s="81" t="s">
        <v>384</v>
      </c>
      <c r="H11" s="204" t="s">
        <v>385</v>
      </c>
      <c r="I11" s="204"/>
      <c r="J11" s="204"/>
      <c r="K11" s="204"/>
      <c r="L11" s="204"/>
      <c r="M11" s="80">
        <v>16.55</v>
      </c>
      <c r="N11" s="107">
        <f>M11/2</f>
        <v>8.275</v>
      </c>
      <c r="O11" s="78"/>
    </row>
    <row r="12" spans="1:17" ht="15.750000">
      <c r="A12" s="81" t="s">
        <v>388</v>
      </c>
      <c r="B12" s="206" t="s">
        <v>387</v>
      </c>
      <c r="C12" s="206"/>
      <c r="D12" s="206"/>
      <c r="E12" s="206"/>
      <c r="F12" s="88"/>
      <c r="G12" s="81" t="s">
        <v>388</v>
      </c>
      <c r="H12" s="206" t="s">
        <v>389</v>
      </c>
      <c r="I12" s="206"/>
      <c r="J12" s="206"/>
      <c r="K12" s="206"/>
      <c r="L12" s="206"/>
      <c r="M12" s="80">
        <v>15.05</v>
      </c>
      <c r="N12" s="107">
        <f>M12/2</f>
        <v>7.525</v>
      </c>
      <c r="O12" s="78"/>
    </row>
    <row r="13" spans="1:17" ht="15.750000">
      <c r="A13" s="81" t="s">
        <v>392</v>
      </c>
      <c r="B13" s="204" t="s">
        <v>391</v>
      </c>
      <c r="C13" s="204"/>
      <c r="D13" s="204"/>
      <c r="E13" s="204"/>
      <c r="F13" s="89"/>
      <c r="G13" s="81" t="s">
        <v>392</v>
      </c>
      <c r="H13" s="204" t="s">
        <v>393</v>
      </c>
      <c r="I13" s="204"/>
      <c r="J13" s="204"/>
      <c r="K13" s="204"/>
      <c r="L13" s="204"/>
      <c r="M13" s="80">
        <v>20.85</v>
      </c>
      <c r="N13" s="107">
        <f>M13/2</f>
        <v>10.425</v>
      </c>
      <c r="O13" s="78"/>
    </row>
    <row r="14" spans="1:17" ht="15.750000">
      <c r="A14" s="81" t="s">
        <v>396</v>
      </c>
      <c r="B14" s="206" t="s">
        <v>395</v>
      </c>
      <c r="C14" s="206"/>
      <c r="D14" s="206"/>
      <c r="E14" s="206"/>
      <c r="F14" s="88"/>
      <c r="G14" s="81" t="s">
        <v>396</v>
      </c>
      <c r="H14" s="206" t="s">
        <v>397</v>
      </c>
      <c r="I14" s="206"/>
      <c r="J14" s="206"/>
      <c r="K14" s="206"/>
      <c r="L14" s="206"/>
      <c r="M14" s="80">
        <v>8</v>
      </c>
      <c r="N14" s="107">
        <f>M14/2</f>
        <v>4</v>
      </c>
      <c r="O14" s="78"/>
    </row>
    <row r="15" spans="1:17" ht="15.750000">
      <c r="A15" s="81" t="s">
        <v>400</v>
      </c>
      <c r="B15" s="91" t="s">
        <v>399</v>
      </c>
      <c r="C15" s="91"/>
      <c r="D15" s="91"/>
      <c r="E15" s="91"/>
      <c r="F15" s="90"/>
      <c r="G15" s="81" t="s">
        <v>400</v>
      </c>
      <c r="H15" s="204" t="s">
        <v>401</v>
      </c>
      <c r="I15" s="204"/>
      <c r="J15" s="204"/>
      <c r="K15" s="204"/>
      <c r="L15" s="204"/>
      <c r="M15" s="80">
        <v>6.4</v>
      </c>
      <c r="N15" s="107">
        <f>M15/2</f>
        <v>3.2</v>
      </c>
      <c r="O15" s="78"/>
    </row>
    <row r="16" spans="1:17" ht="15.750000">
      <c r="A16" s="78"/>
      <c r="B16" s="78"/>
      <c r="C16" s="78"/>
      <c r="D16" s="78"/>
      <c r="E16" s="78"/>
      <c r="M16" s="78"/>
      <c r="N16" s="78"/>
      <c r="O16" s="78"/>
      <c r="P16" s="78"/>
      <c r="Q16" s="78"/>
    </row>
    <row r="17" spans="1:17" ht="15.750000">
      <c r="A17" s="78"/>
      <c r="B17" s="78"/>
      <c r="C17" s="78"/>
      <c r="D17" s="78"/>
      <c r="E17" s="78"/>
      <c r="M17" s="78"/>
      <c r="N17" s="78"/>
      <c r="O17" s="78"/>
      <c r="P17" s="78"/>
      <c r="Q17" s="78"/>
    </row>
    <row r="18" spans="1:17" ht="15.750000">
      <c r="A18" s="78"/>
      <c r="B18" s="80" t="s">
        <v>402</v>
      </c>
      <c r="C18" s="80"/>
      <c r="D18" s="78"/>
      <c r="E18" s="78"/>
      <c r="M18" s="78"/>
      <c r="N18" s="78"/>
      <c r="O18" s="78"/>
      <c r="P18" s="78"/>
      <c r="Q18" s="78"/>
    </row>
    <row r="19" spans="1:17" ht="15.750000">
      <c r="A19" s="79" t="s">
        <v>403</v>
      </c>
      <c r="B19" s="79" t="s">
        <v>404</v>
      </c>
      <c r="C19" s="79" t="s">
        <v>405</v>
      </c>
      <c r="D19" s="79" t="s">
        <v>406</v>
      </c>
      <c r="E19" s="44" t="s">
        <v>417</v>
      </c>
      <c r="F19" s="82" t="s">
        <v>408</v>
      </c>
      <c r="G19" s="44" t="s">
        <v>417</v>
      </c>
      <c r="H19" s="82" t="s">
        <v>410</v>
      </c>
      <c r="I19" s="44" t="s">
        <v>417</v>
      </c>
      <c r="J19" s="82" t="s">
        <v>412</v>
      </c>
      <c r="K19" s="44" t="s">
        <v>417</v>
      </c>
      <c r="L19" s="82" t="s">
        <v>414</v>
      </c>
      <c r="M19" s="44" t="s">
        <v>417</v>
      </c>
      <c r="N19" s="82" t="s">
        <v>416</v>
      </c>
      <c r="O19" s="44" t="s">
        <v>417</v>
      </c>
    </row>
    <row r="20" spans="1:17" ht="15.750000">
      <c r="A20" s="77">
        <v>33101</v>
      </c>
      <c r="B20" s="92">
        <v>22</v>
      </c>
      <c r="C20" s="93">
        <v>21.9444444444444</v>
      </c>
      <c r="D20" s="95">
        <f>(0.8*B20*0.22)+(0.2*C20*0.11)</f>
        <v>4.35477777777778</v>
      </c>
      <c r="E20" s="30">
        <f>IF(D20&gt;9.08,1,0)</f>
        <v>0</v>
      </c>
      <c r="F20" s="96">
        <f>(0.8*B20*0.2)+(0.2*C20*0.11)</f>
        <v>4.00277777777778</v>
      </c>
      <c r="G20" s="30">
        <f>IF(F20&gt;8.28,1,0)</f>
        <v>0</v>
      </c>
      <c r="H20" s="96">
        <f>(0.8*B20*0.16)+(0.2*C20*0.45)</f>
        <v>4.791</v>
      </c>
      <c r="I20" s="30">
        <f>IF(H20&gt;7.53,1,0)</f>
        <v>0</v>
      </c>
      <c r="J20" s="96">
        <f>(0.8*B20*0.24)+(0.2*C20*0.33)</f>
        <v>5.67233333333333</v>
      </c>
      <c r="K20" s="30">
        <f>IF(J20&gt;10.43,1,0)</f>
        <v>0</v>
      </c>
      <c r="L20" s="96">
        <f>(0.8*B20*0.1)+(0.2*C20*0)</f>
        <v>1.76</v>
      </c>
      <c r="M20" s="30">
        <f>IF(L20&gt;4,1,0)</f>
        <v>0</v>
      </c>
      <c r="N20" s="96">
        <f>(0.8*B20*0.08)+(0.2*C20*0)</f>
        <v>1.408</v>
      </c>
      <c r="O20" s="30">
        <f>IF(N20&gt;3.2,1,0)</f>
        <v>0</v>
      </c>
    </row>
    <row r="21" spans="1:17" ht="15.750000">
      <c r="A21" s="77">
        <v>33102</v>
      </c>
      <c r="B21" s="92">
        <v>25</v>
      </c>
      <c r="C21" s="93">
        <v>20.2777777777778</v>
      </c>
      <c r="D21" s="95">
        <f>(0.8*B21*0.22)+(0.2*C21*0.11)</f>
        <v>4.84611111111111</v>
      </c>
      <c r="E21" s="30">
        <f>IF(D21&gt;9.08,1,0)</f>
        <v>0</v>
      </c>
      <c r="F21" s="96">
        <f>(0.8*B21*0.2)+(0.2*C21*0.11)</f>
        <v>4.44611111111111</v>
      </c>
      <c r="G21" s="30">
        <f>IF(F21&gt;8.28,1,0)</f>
        <v>0</v>
      </c>
      <c r="H21" s="96">
        <f>(0.8*B21*0.16)+(0.2*C21*0.45)</f>
        <v>5.025</v>
      </c>
      <c r="I21" s="30">
        <f>IF(H21&gt;7.53,1,0)</f>
        <v>0</v>
      </c>
      <c r="J21" s="96">
        <f>(0.8*B21*0.24)+(0.2*C21*0.33)</f>
        <v>6.13833333333333</v>
      </c>
      <c r="K21" s="30">
        <f>IF(J21&gt;10.43,1,0)</f>
        <v>0</v>
      </c>
      <c r="L21" s="77">
        <f>(0.8*B21*0.1)+(0.2*C21*0)</f>
        <v>2</v>
      </c>
      <c r="M21" s="30">
        <f>IF(L21&gt;4,1,0)</f>
        <v>0</v>
      </c>
      <c r="N21" s="96">
        <f>(0.8*B21*0.08)+(0.2*C21*0)</f>
        <v>1.6</v>
      </c>
      <c r="O21" s="30">
        <f>IF(N21&gt;3.2,1,0)</f>
        <v>0</v>
      </c>
    </row>
    <row r="22" spans="1:17" ht="15.750000">
      <c r="A22" s="77">
        <v>33103</v>
      </c>
      <c r="B22" s="92">
        <v>40</v>
      </c>
      <c r="C22" s="93">
        <v>21.6666666666667</v>
      </c>
      <c r="D22" s="95">
        <f>(0.8*B22*0.22)+(0.2*C22*0.11)</f>
        <v>7.51666666666667</v>
      </c>
      <c r="E22" s="30">
        <f>IF(D22&gt;9.08,1,0)</f>
        <v>0</v>
      </c>
      <c r="F22" s="96">
        <f>(0.8*B22*0.2)+(0.2*C22*0.11)</f>
        <v>6.87666666666667</v>
      </c>
      <c r="G22" s="30">
        <f>IF(F22&gt;8.28,1,0)</f>
        <v>0</v>
      </c>
      <c r="H22" s="96">
        <f>(0.8*B22*0.16)+(0.2*C22*0.45)</f>
        <v>7.07</v>
      </c>
      <c r="I22" s="30">
        <f>IF(H22&gt;7.53,1,0)</f>
        <v>0</v>
      </c>
      <c r="J22" s="96">
        <f>(0.8*B22*0.24)+(0.2*C22*0.33)</f>
        <v>9.11</v>
      </c>
      <c r="K22" s="30">
        <f>IF(J22&gt;10.43,1,0)</f>
        <v>0</v>
      </c>
      <c r="L22" s="77">
        <f>(0.8*B22*0.1)+(0.2*C22*0)</f>
        <v>3.2</v>
      </c>
      <c r="M22" s="30">
        <f>IF(L22&gt;4,1,0)</f>
        <v>0</v>
      </c>
      <c r="N22" s="96">
        <f>(0.8*B22*0.08)+(0.2*C22*0)</f>
        <v>2.56</v>
      </c>
      <c r="O22" s="30">
        <f>IF(N22&gt;3.2,1,0)</f>
        <v>0</v>
      </c>
    </row>
    <row r="23" spans="1:17" ht="15.750000">
      <c r="A23" s="77">
        <v>33104</v>
      </c>
      <c r="B23" s="92">
        <v>21</v>
      </c>
      <c r="C23" s="93">
        <v>21.1111111111111</v>
      </c>
      <c r="D23" s="95">
        <f>(0.8*B23*0.22)+(0.2*C23*0.11)</f>
        <v>4.16044444444445</v>
      </c>
      <c r="E23" s="30">
        <f>IF(D23&gt;9.08,1,0)</f>
        <v>0</v>
      </c>
      <c r="F23" s="96">
        <f>(0.8*B23*0.2)+(0.2*C23*0.11)</f>
        <v>3.82444444444444</v>
      </c>
      <c r="G23" s="30">
        <f>IF(F23&gt;8.28,1,0)</f>
        <v>0</v>
      </c>
      <c r="H23" s="96">
        <f>(0.8*B23*0.16)+(0.2*C23*0.45)</f>
        <v>4.588</v>
      </c>
      <c r="I23" s="30">
        <f>IF(H23&gt;7.53,1,0)</f>
        <v>0</v>
      </c>
      <c r="J23" s="96">
        <f>(0.8*B23*0.24)+(0.2*C23*0.33)</f>
        <v>5.42533333333333</v>
      </c>
      <c r="K23" s="30">
        <f>IF(J23&gt;10.43,1,0)</f>
        <v>0</v>
      </c>
      <c r="L23" s="77">
        <f>(0.8*B23*0.1)+(0.2*C23*0)</f>
        <v>1.68</v>
      </c>
      <c r="M23" s="30">
        <f>IF(L23&gt;4,1,0)</f>
        <v>0</v>
      </c>
      <c r="N23" s="96">
        <f>(0.8*B23*0.08)+(0.2*C23*0)</f>
        <v>1.344</v>
      </c>
      <c r="O23" s="30">
        <f>IF(N23&gt;3.2,1,0)</f>
        <v>0</v>
      </c>
    </row>
    <row r="24" spans="1:17" ht="15.750000">
      <c r="A24" s="77">
        <v>33105</v>
      </c>
      <c r="B24" s="92">
        <v>50</v>
      </c>
      <c r="C24" s="93">
        <v>22.2222222222222</v>
      </c>
      <c r="D24" s="95">
        <f>(0.8*B24*0.22)+(0.2*C24*0.11)</f>
        <v>9.28888888888889</v>
      </c>
      <c r="E24" s="30">
        <f>IF(D24&gt;9.08,1,0)</f>
        <v>1</v>
      </c>
      <c r="F24" s="96">
        <f>(0.8*B24*0.2)+(0.2*C24*0.11)</f>
        <v>8.48888888888889</v>
      </c>
      <c r="G24" s="30">
        <f>IF(F24&gt;8.28,1,0)</f>
        <v>1</v>
      </c>
      <c r="H24" s="96">
        <f>(0.8*B24*0.16)+(0.2*C24*0.45)</f>
        <v>8.4</v>
      </c>
      <c r="I24" s="30">
        <f>IF(H24&gt;7.53,1,0)</f>
        <v>1</v>
      </c>
      <c r="J24" s="96">
        <f>(0.8*B24*0.24)+(0.2*C24*0.33)</f>
        <v>11.0666666666667</v>
      </c>
      <c r="K24" s="30">
        <f>IF(J24&gt;10.43,1,0)</f>
        <v>1</v>
      </c>
      <c r="L24" s="77">
        <f>(0.8*B24*0.1)+(0.2*C24*0)</f>
        <v>4</v>
      </c>
      <c r="M24" s="30">
        <f>IF(L24&gt;4,1,0)</f>
        <v>0</v>
      </c>
      <c r="N24" s="96">
        <f>(0.8*B24*0.08)+(0.2*C24*0)</f>
        <v>3.2</v>
      </c>
      <c r="O24" s="30">
        <f>IF(N24&gt;3.2,1,0)</f>
        <v>0</v>
      </c>
    </row>
    <row r="25" spans="1:17" ht="15.750000">
      <c r="A25" s="77">
        <v>33106</v>
      </c>
      <c r="B25" s="92">
        <v>89</v>
      </c>
      <c r="C25" s="93">
        <v>22.2222222222222</v>
      </c>
      <c r="D25" s="95">
        <f>(0.8*B25*0.22)+(0.2*C25*0.11)</f>
        <v>16.1528888888889</v>
      </c>
      <c r="E25" s="30">
        <f>IF(D25&gt;9.08,1,0)</f>
        <v>1</v>
      </c>
      <c r="F25" s="96">
        <f>(0.8*B25*0.2)+(0.2*C25*0.11)</f>
        <v>14.7288888888889</v>
      </c>
      <c r="G25" s="30">
        <f>IF(F25&gt;8.28,1,0)</f>
        <v>1</v>
      </c>
      <c r="H25" s="96">
        <f>(0.8*B25*0.16)+(0.2*C25*0.45)</f>
        <v>13.392</v>
      </c>
      <c r="I25" s="30">
        <f>IF(H25&gt;7.53,1,0)</f>
        <v>1</v>
      </c>
      <c r="J25" s="96">
        <f>(0.8*B25*0.24)+(0.2*C25*0.33)</f>
        <v>18.5546666666667</v>
      </c>
      <c r="K25" s="30">
        <f>IF(J25&gt;10.43,1,0)</f>
        <v>1</v>
      </c>
      <c r="L25" s="77">
        <f>(0.8*B25*0.1)+(0.2*C25*0)</f>
        <v>7.12</v>
      </c>
      <c r="M25" s="30">
        <f>IF(L25&gt;4,1,0)</f>
        <v>1</v>
      </c>
      <c r="N25" s="96">
        <f>(0.8*B25*0.08)+(0.2*C25*0)</f>
        <v>5.696</v>
      </c>
      <c r="O25" s="30">
        <f>IF(N25&gt;3.2,1,0)</f>
        <v>1</v>
      </c>
    </row>
    <row r="26" spans="1:17" ht="15.750000">
      <c r="A26" s="77">
        <v>33107</v>
      </c>
      <c r="B26" s="92">
        <v>63</v>
      </c>
      <c r="C26" s="93">
        <v>22.5</v>
      </c>
      <c r="D26" s="95">
        <f>(0.8*B26*0.22)+(0.2*C26*0.11)</f>
        <v>11.583</v>
      </c>
      <c r="E26" s="30">
        <f>IF(D26&gt;9.08,1,0)</f>
        <v>1</v>
      </c>
      <c r="F26" s="96">
        <f>(0.8*B26*0.2)+(0.2*C26*0.11)</f>
        <v>10.575</v>
      </c>
      <c r="G26" s="30">
        <f>IF(F26&gt;8.28,1,0)</f>
        <v>1</v>
      </c>
      <c r="H26" s="96">
        <f>(0.8*B26*0.16)+(0.2*C26*0.45)</f>
        <v>10.089</v>
      </c>
      <c r="I26" s="30">
        <f>IF(H26&gt;7.53,1,0)</f>
        <v>1</v>
      </c>
      <c r="J26" s="96">
        <f>(0.8*B26*0.24)+(0.2*C26*0.33)</f>
        <v>13.581</v>
      </c>
      <c r="K26" s="30">
        <f>IF(J26&gt;10.43,1,0)</f>
        <v>1</v>
      </c>
      <c r="L26" s="77">
        <f>(0.8*B26*0.1)+(0.2*C26*0)</f>
        <v>5.04</v>
      </c>
      <c r="M26" s="30">
        <f>IF(L26&gt;4,1,0)</f>
        <v>1</v>
      </c>
      <c r="N26" s="96">
        <f>(0.8*B26*0.08)+(0.2*C26*0)</f>
        <v>4.032</v>
      </c>
      <c r="O26" s="30">
        <f>IF(N26&gt;3.2,1,0)</f>
        <v>1</v>
      </c>
    </row>
    <row r="27" spans="1:17" ht="15.750000">
      <c r="A27" s="77">
        <v>33108</v>
      </c>
      <c r="B27" s="92">
        <v>24</v>
      </c>
      <c r="C27" s="93">
        <v>21.6666666666667</v>
      </c>
      <c r="D27" s="95">
        <f>(0.8*B27*0.22)+(0.2*C27*0.11)</f>
        <v>4.70066666666667</v>
      </c>
      <c r="E27" s="30">
        <f>IF(D27&gt;9.08,1,0)</f>
        <v>0</v>
      </c>
      <c r="F27" s="96">
        <f>(0.8*B27*0.2)+(0.2*C27*0.11)</f>
        <v>4.31666666666667</v>
      </c>
      <c r="G27" s="30">
        <f>IF(F27&gt;8.28,1,0)</f>
        <v>0</v>
      </c>
      <c r="H27" s="96">
        <f>(0.8*B27*0.16)+(0.2*C27*0.45)</f>
        <v>5.022</v>
      </c>
      <c r="I27" s="30">
        <f>IF(H27&gt;7.53,1,0)</f>
        <v>0</v>
      </c>
      <c r="J27" s="96">
        <f>(0.8*B27*0.24)+(0.2*C27*0.33)</f>
        <v>6.038</v>
      </c>
      <c r="K27" s="30">
        <f>IF(J27&gt;10.43,1,0)</f>
        <v>0</v>
      </c>
      <c r="L27" s="77">
        <f>(0.8*B27*0.1)+(0.2*C27*0)</f>
        <v>1.92</v>
      </c>
      <c r="M27" s="30">
        <f>IF(L27&gt;4,1,0)</f>
        <v>0</v>
      </c>
      <c r="N27" s="96">
        <f>(0.8*B27*0.08)+(0.2*C27*0)</f>
        <v>1.536</v>
      </c>
      <c r="O27" s="30">
        <f>IF(N27&gt;3.2,1,0)</f>
        <v>0</v>
      </c>
    </row>
    <row r="28" spans="1:17" ht="15.750000">
      <c r="A28" s="77">
        <v>33109</v>
      </c>
      <c r="B28" s="92">
        <v>52</v>
      </c>
      <c r="C28" s="93">
        <v>22.5</v>
      </c>
      <c r="D28" s="95">
        <f>(0.8*B28*0.22)+(0.2*C28*0.11)</f>
        <v>9.647</v>
      </c>
      <c r="E28" s="30">
        <f>IF(D28&gt;9.08,1,0)</f>
        <v>1</v>
      </c>
      <c r="F28" s="96">
        <f>(0.8*B28*0.2)+(0.2*C28*0.11)</f>
        <v>8.815</v>
      </c>
      <c r="G28" s="30">
        <f>IF(F28&gt;8.28,1,0)</f>
        <v>1</v>
      </c>
      <c r="H28" s="96">
        <f>(0.8*B28*0.16)+(0.2*C28*0.45)</f>
        <v>8.681</v>
      </c>
      <c r="I28" s="30">
        <f>IF(H28&gt;7.53,1,0)</f>
        <v>1</v>
      </c>
      <c r="J28" s="96">
        <f>(0.8*B28*0.24)+(0.2*C28*0.33)</f>
        <v>11.469</v>
      </c>
      <c r="K28" s="30">
        <f>IF(J28&gt;10.43,1,0)</f>
        <v>1</v>
      </c>
      <c r="L28" s="77">
        <f>(0.8*B28*0.1)+(0.2*C28*0)</f>
        <v>4.16</v>
      </c>
      <c r="M28" s="30">
        <f>IF(L28&gt;4,1,0)</f>
        <v>1</v>
      </c>
      <c r="N28" s="96">
        <f>(0.8*B28*0.08)+(0.2*C28*0)</f>
        <v>3.328</v>
      </c>
      <c r="O28" s="30">
        <f>IF(N28&gt;3.2,1,0)</f>
        <v>1</v>
      </c>
    </row>
    <row r="29" spans="1:17" ht="15.750000">
      <c r="A29" s="77">
        <v>33110</v>
      </c>
      <c r="B29" s="92">
        <v>42</v>
      </c>
      <c r="C29" s="93">
        <v>21.1111111111111</v>
      </c>
      <c r="D29" s="95">
        <f>(0.8*B29*0.22)+(0.2*C29*0.11)</f>
        <v>7.85644444444445</v>
      </c>
      <c r="E29" s="30">
        <f>IF(D29&gt;9.08,1,0)</f>
        <v>0</v>
      </c>
      <c r="F29" s="96">
        <f>(0.8*B29*0.2)+(0.2*C29*0.11)</f>
        <v>7.18444444444445</v>
      </c>
      <c r="G29" s="30">
        <f>IF(F29&gt;8.28,1,0)</f>
        <v>0</v>
      </c>
      <c r="H29" s="96">
        <f>(0.8*B29*0.16)+(0.2*C29*0.45)</f>
        <v>7.276</v>
      </c>
      <c r="I29" s="30">
        <f>IF(H29&gt;7.53,1,0)</f>
        <v>0</v>
      </c>
      <c r="J29" s="96">
        <f>(0.8*B29*0.24)+(0.2*C29*0.33)</f>
        <v>9.45733333333334</v>
      </c>
      <c r="K29" s="30">
        <f>IF(J29&gt;10.43,1,0)</f>
        <v>0</v>
      </c>
      <c r="L29" s="77">
        <f>(0.8*B29*0.1)+(0.2*C29*0)</f>
        <v>3.36</v>
      </c>
      <c r="M29" s="30">
        <f>IF(L29&gt;4,1,0)</f>
        <v>0</v>
      </c>
      <c r="N29" s="96">
        <f>(0.8*B29*0.08)+(0.2*C29*0)</f>
        <v>2.688</v>
      </c>
      <c r="O29" s="30">
        <f>IF(N29&gt;3.2,1,0)</f>
        <v>0</v>
      </c>
    </row>
    <row r="30" spans="1:17" ht="15.750000">
      <c r="A30" s="77">
        <v>33111</v>
      </c>
      <c r="B30" s="92">
        <v>53</v>
      </c>
      <c r="C30" s="93">
        <v>21.6666666666667</v>
      </c>
      <c r="D30" s="95">
        <f>(0.8*B30*0.22)+(0.2*C30*0.11)</f>
        <v>9.80466666666667</v>
      </c>
      <c r="E30" s="30">
        <f>IF(D30&gt;9.08,1,0)</f>
        <v>1</v>
      </c>
      <c r="F30" s="96">
        <f>(0.8*B30*0.2)+(0.2*C30*0.11)</f>
        <v>8.95666666666667</v>
      </c>
      <c r="G30" s="30">
        <f>IF(F30&gt;8.28,1,0)</f>
        <v>1</v>
      </c>
      <c r="H30" s="96">
        <f>(0.8*B30*0.16)+(0.2*C30*0.45)</f>
        <v>8.734</v>
      </c>
      <c r="I30" s="30">
        <f>IF(H30&gt;7.53,1,0)</f>
        <v>1</v>
      </c>
      <c r="J30" s="96">
        <f>(0.8*B30*0.24)+(0.2*C30*0.33)</f>
        <v>11.606</v>
      </c>
      <c r="K30" s="30">
        <f>IF(J30&gt;10.43,1,0)</f>
        <v>1</v>
      </c>
      <c r="L30" s="77">
        <f>(0.8*B30*0.1)+(0.2*C30*0)</f>
        <v>4.24</v>
      </c>
      <c r="M30" s="30">
        <f>IF(L30&gt;4,1,0)</f>
        <v>1</v>
      </c>
      <c r="N30" s="96">
        <f>(0.8*B30*0.08)+(0.2*C30*0)</f>
        <v>3.392</v>
      </c>
      <c r="O30" s="30">
        <f>IF(N30&gt;3.2,1,0)</f>
        <v>1</v>
      </c>
    </row>
    <row r="31" spans="1:17" ht="15.750000">
      <c r="A31" s="77">
        <v>33112</v>
      </c>
      <c r="B31" s="92">
        <v>72</v>
      </c>
      <c r="C31" s="93">
        <v>22.2222222222222</v>
      </c>
      <c r="D31" s="95">
        <f>(0.8*B31*0.22)+(0.2*C31*0.11)</f>
        <v>13.1608888888889</v>
      </c>
      <c r="E31" s="30">
        <f>IF(D31&gt;9.08,1,0)</f>
        <v>1</v>
      </c>
      <c r="F31" s="96">
        <f>(0.8*B31*0.2)+(0.2*C31*0.11)</f>
        <v>12.0088888888889</v>
      </c>
      <c r="G31" s="30">
        <f>IF(F31&gt;8.28,1,0)</f>
        <v>1</v>
      </c>
      <c r="H31" s="96">
        <f>(0.8*B31*0.16)+(0.2*C31*0.45)</f>
        <v>11.216</v>
      </c>
      <c r="I31" s="30">
        <f>IF(H31&gt;7.53,1,0)</f>
        <v>1</v>
      </c>
      <c r="J31" s="96">
        <f>(0.8*B31*0.24)+(0.2*C31*0.33)</f>
        <v>15.2906666666667</v>
      </c>
      <c r="K31" s="30">
        <f>IF(J31&gt;10.43,1,0)</f>
        <v>1</v>
      </c>
      <c r="L31" s="77">
        <f>(0.8*B31*0.1)+(0.2*C31*0)</f>
        <v>5.76</v>
      </c>
      <c r="M31" s="30">
        <f>IF(L31&gt;4,1,0)</f>
        <v>1</v>
      </c>
      <c r="N31" s="96">
        <f>(0.8*B31*0.08)+(0.2*C31*0)</f>
        <v>4.608</v>
      </c>
      <c r="O31" s="30">
        <f>IF(N31&gt;3.2,1,0)</f>
        <v>1</v>
      </c>
    </row>
    <row r="32" spans="1:17" ht="15.750000">
      <c r="A32" s="77">
        <v>33113</v>
      </c>
      <c r="B32" s="92">
        <v>49</v>
      </c>
      <c r="C32" s="93">
        <v>22.5</v>
      </c>
      <c r="D32" s="95">
        <f>(0.8*B32*0.22)+(0.2*C32*0.11)</f>
        <v>9.119</v>
      </c>
      <c r="E32" s="30">
        <f>IF(D32&gt;9.08,1,0)</f>
        <v>1</v>
      </c>
      <c r="F32" s="96">
        <f>(0.8*B32*0.2)+(0.2*C32*0.11)</f>
        <v>8.335</v>
      </c>
      <c r="G32" s="30">
        <f>IF(F32&gt;8.28,1,0)</f>
        <v>1</v>
      </c>
      <c r="H32" s="96">
        <f>(0.8*B32*0.16)+(0.2*C32*0.45)</f>
        <v>8.297</v>
      </c>
      <c r="I32" s="30">
        <f>IF(H32&gt;7.53,1,0)</f>
        <v>1</v>
      </c>
      <c r="J32" s="96">
        <f>(0.8*B32*0.24)+(0.2*C32*0.33)</f>
        <v>10.893</v>
      </c>
      <c r="K32" s="30">
        <f>IF(J32&gt;10.43,1,0)</f>
        <v>1</v>
      </c>
      <c r="L32" s="77">
        <f>(0.8*B32*0.1)+(0.2*C32*0)</f>
        <v>3.92</v>
      </c>
      <c r="M32" s="30">
        <f>IF(L32&gt;4,1,0)</f>
        <v>0</v>
      </c>
      <c r="N32" s="96">
        <f>(0.8*B32*0.08)+(0.2*C32*0)</f>
        <v>3.136</v>
      </c>
      <c r="O32" s="30">
        <f>IF(N32&gt;3.2,1,0)</f>
        <v>0</v>
      </c>
    </row>
    <row r="33" spans="1:15" ht="15.750000">
      <c r="A33" s="77">
        <v>33114</v>
      </c>
      <c r="B33" s="92">
        <v>75</v>
      </c>
      <c r="C33" s="93">
        <v>22.2222222222222</v>
      </c>
      <c r="D33" s="95">
        <f>(0.8*B33*0.22)+(0.2*C33*0.11)</f>
        <v>13.6888888888889</v>
      </c>
      <c r="E33" s="30">
        <f>IF(D33&gt;9.08,1,0)</f>
        <v>1</v>
      </c>
      <c r="F33" s="96">
        <f>(0.8*B33*0.2)+(0.2*C33*0.11)</f>
        <v>12.4888888888889</v>
      </c>
      <c r="G33" s="30">
        <f>IF(F33&gt;8.28,1,0)</f>
        <v>1</v>
      </c>
      <c r="H33" s="96">
        <f>(0.8*B33*0.16)+(0.2*C33*0.45)</f>
        <v>11.6</v>
      </c>
      <c r="I33" s="30">
        <f>IF(H33&gt;7.53,1,0)</f>
        <v>1</v>
      </c>
      <c r="J33" s="96">
        <f>(0.8*B33*0.24)+(0.2*C33*0.33)</f>
        <v>15.8666666666667</v>
      </c>
      <c r="K33" s="30">
        <f>IF(J33&gt;10.43,1,0)</f>
        <v>1</v>
      </c>
      <c r="L33" s="77">
        <f>(0.8*B33*0.1)+(0.2*C33*0)</f>
        <v>6</v>
      </c>
      <c r="M33" s="30">
        <f>IF(L33&gt;4,1,0)</f>
        <v>1</v>
      </c>
      <c r="N33" s="96">
        <f>(0.8*B33*0.08)+(0.2*C33*0)</f>
        <v>4.8</v>
      </c>
      <c r="O33" s="30">
        <f>IF(N33&gt;3.2,1,0)</f>
        <v>1</v>
      </c>
    </row>
    <row r="34" spans="1:15" ht="15.750000">
      <c r="A34" s="77">
        <v>33115</v>
      </c>
      <c r="B34" s="92">
        <v>72</v>
      </c>
      <c r="C34" s="93">
        <v>22.2222222222222</v>
      </c>
      <c r="D34" s="95">
        <f>(0.8*B34*0.22)+(0.2*C34*0.11)</f>
        <v>13.1608888888889</v>
      </c>
      <c r="E34" s="30">
        <f>IF(D34&gt;9.08,1,0)</f>
        <v>1</v>
      </c>
      <c r="F34" s="96">
        <f>(0.8*B34*0.2)+(0.2*C34*0.11)</f>
        <v>12.0088888888889</v>
      </c>
      <c r="G34" s="30">
        <f>IF(F34&gt;8.28,1,0)</f>
        <v>1</v>
      </c>
      <c r="H34" s="96">
        <f>(0.8*B34*0.16)+(0.2*C34*0.45)</f>
        <v>11.216</v>
      </c>
      <c r="I34" s="30">
        <f>IF(H34&gt;7.53,1,0)</f>
        <v>1</v>
      </c>
      <c r="J34" s="96">
        <f>(0.8*B34*0.24)+(0.2*C34*0.33)</f>
        <v>15.2906666666667</v>
      </c>
      <c r="K34" s="30">
        <f>IF(J34&gt;10.43,1,0)</f>
        <v>1</v>
      </c>
      <c r="L34" s="77">
        <f>(0.8*B34*0.1)+(0.2*C34*0)</f>
        <v>5.76</v>
      </c>
      <c r="M34" s="30">
        <f>IF(L34&gt;4,1,0)</f>
        <v>1</v>
      </c>
      <c r="N34" s="96">
        <f>(0.8*B34*0.08)+(0.2*C34*0)</f>
        <v>4.608</v>
      </c>
      <c r="O34" s="30">
        <f>IF(N34&gt;3.2,1,0)</f>
        <v>1</v>
      </c>
    </row>
    <row r="35" spans="1:15" ht="15.750000">
      <c r="A35" s="77">
        <v>33116</v>
      </c>
      <c r="B35" s="92">
        <v>51</v>
      </c>
      <c r="C35" s="93">
        <v>22.5</v>
      </c>
      <c r="D35" s="95">
        <f>(0.8*B35*0.22)+(0.2*C35*0.11)</f>
        <v>9.471</v>
      </c>
      <c r="E35" s="30">
        <f>IF(D35&gt;9.08,1,0)</f>
        <v>1</v>
      </c>
      <c r="F35" s="96">
        <f>(0.8*B35*0.2)+(0.2*C35*0.11)</f>
        <v>8.655</v>
      </c>
      <c r="G35" s="30">
        <f>IF(F35&gt;8.28,1,0)</f>
        <v>1</v>
      </c>
      <c r="H35" s="96">
        <f>(0.8*B35*0.16)+(0.2*C35*0.45)</f>
        <v>8.553</v>
      </c>
      <c r="I35" s="30">
        <f>IF(H35&gt;7.53,1,0)</f>
        <v>1</v>
      </c>
      <c r="J35" s="96">
        <f>(0.8*B35*0.24)+(0.2*C35*0.33)</f>
        <v>11.277</v>
      </c>
      <c r="K35" s="30">
        <f>IF(J35&gt;10.43,1,0)</f>
        <v>1</v>
      </c>
      <c r="L35" s="77">
        <f>(0.8*B35*0.1)+(0.2*C35*0)</f>
        <v>4.08</v>
      </c>
      <c r="M35" s="30">
        <f>IF(L35&gt;4,1,0)</f>
        <v>1</v>
      </c>
      <c r="N35" s="96">
        <f>(0.8*B35*0.08)+(0.2*C35*0)</f>
        <v>3.264</v>
      </c>
      <c r="O35" s="30">
        <f>IF(N35&gt;3.2,1,0)</f>
        <v>1</v>
      </c>
    </row>
    <row r="36" spans="1:15" ht="15.750000">
      <c r="A36" s="77">
        <v>33117</v>
      </c>
      <c r="B36" s="92">
        <v>55</v>
      </c>
      <c r="C36" s="93">
        <v>22.5</v>
      </c>
      <c r="D36" s="95">
        <f>(0.8*B36*0.22)+(0.2*C36*0.11)</f>
        <v>10.175</v>
      </c>
      <c r="E36" s="30">
        <f>IF(D36&gt;9.08,1,0)</f>
        <v>1</v>
      </c>
      <c r="F36" s="96">
        <f>(0.8*B36*0.2)+(0.2*C36*0.11)</f>
        <v>9.295</v>
      </c>
      <c r="G36" s="30">
        <f>IF(F36&gt;8.28,1,0)</f>
        <v>1</v>
      </c>
      <c r="H36" s="96">
        <f>(0.8*B36*0.16)+(0.2*C36*0.45)</f>
        <v>9.065</v>
      </c>
      <c r="I36" s="30">
        <f>IF(H36&gt;7.53,1,0)</f>
        <v>1</v>
      </c>
      <c r="J36" s="96">
        <f>(0.8*B36*0.24)+(0.2*C36*0.33)</f>
        <v>12.045</v>
      </c>
      <c r="K36" s="30">
        <f>IF(J36&gt;10.43,1,0)</f>
        <v>1</v>
      </c>
      <c r="L36" s="77">
        <f>(0.8*B36*0.1)+(0.2*C36*0)</f>
        <v>4.4</v>
      </c>
      <c r="M36" s="30">
        <f>IF(L36&gt;4,1,0)</f>
        <v>1</v>
      </c>
      <c r="N36" s="96">
        <f>(0.8*B36*0.08)+(0.2*C36*0)</f>
        <v>3.52</v>
      </c>
      <c r="O36" s="30">
        <f>IF(N36&gt;3.2,1,0)</f>
        <v>1</v>
      </c>
    </row>
    <row r="37" spans="1:15" ht="15.750000">
      <c r="A37" s="77">
        <v>33118</v>
      </c>
      <c r="B37" s="92">
        <v>92</v>
      </c>
      <c r="C37" s="93">
        <v>22.5</v>
      </c>
      <c r="D37" s="95">
        <f>(0.8*B37*0.22)+(0.2*C37*0.11)</f>
        <v>16.687</v>
      </c>
      <c r="E37" s="30">
        <f>IF(D37&gt;9.08,1,0)</f>
        <v>1</v>
      </c>
      <c r="F37" s="96">
        <f>(0.8*B37*0.2)+(0.2*C37*0.11)</f>
        <v>15.215</v>
      </c>
      <c r="G37" s="30">
        <f>IF(F37&gt;8.28,1,0)</f>
        <v>1</v>
      </c>
      <c r="H37" s="96">
        <f>(0.8*B37*0.16)+(0.2*C37*0.45)</f>
        <v>13.801</v>
      </c>
      <c r="I37" s="30">
        <f>IF(H37&gt;7.53,1,0)</f>
        <v>1</v>
      </c>
      <c r="J37" s="96">
        <f>(0.8*B37*0.24)+(0.2*C37*0.33)</f>
        <v>19.149</v>
      </c>
      <c r="K37" s="30">
        <f>IF(J37&gt;10.43,1,0)</f>
        <v>1</v>
      </c>
      <c r="L37" s="77">
        <f>(0.8*B37*0.1)+(0.2*C37*0)</f>
        <v>7.36</v>
      </c>
      <c r="M37" s="30">
        <f>IF(L37&gt;4,1,0)</f>
        <v>1</v>
      </c>
      <c r="N37" s="96">
        <f>(0.8*B37*0.08)+(0.2*C37*0)</f>
        <v>5.888</v>
      </c>
      <c r="O37" s="30">
        <f>IF(N37&gt;3.2,1,0)</f>
        <v>1</v>
      </c>
    </row>
    <row r="38" spans="1:15" ht="15.750000">
      <c r="A38" s="77">
        <v>33119</v>
      </c>
      <c r="B38" s="92">
        <v>96</v>
      </c>
      <c r="C38" s="93">
        <v>22.5</v>
      </c>
      <c r="D38" s="95">
        <f>(0.8*B38*0.22)+(0.2*C38*0.11)</f>
        <v>17.391</v>
      </c>
      <c r="E38" s="30">
        <f>IF(D38&gt;9.08,1,0)</f>
        <v>1</v>
      </c>
      <c r="F38" s="96">
        <f>(0.8*B38*0.2)+(0.2*C38*0.11)</f>
        <v>15.855</v>
      </c>
      <c r="G38" s="30">
        <f>IF(F38&gt;8.28,1,0)</f>
        <v>1</v>
      </c>
      <c r="H38" s="96">
        <f>(0.8*B38*0.16)+(0.2*C38*0.45)</f>
        <v>14.313</v>
      </c>
      <c r="I38" s="30">
        <f>IF(H38&gt;7.53,1,0)</f>
        <v>1</v>
      </c>
      <c r="J38" s="96">
        <f>(0.8*B38*0.24)+(0.2*C38*0.33)</f>
        <v>19.917</v>
      </c>
      <c r="K38" s="30">
        <f>IF(J38&gt;10.43,1,0)</f>
        <v>1</v>
      </c>
      <c r="L38" s="77">
        <f>(0.8*B38*0.1)+(0.2*C38*0)</f>
        <v>7.68</v>
      </c>
      <c r="M38" s="30">
        <f>IF(L38&gt;4,1,0)</f>
        <v>1</v>
      </c>
      <c r="N38" s="96">
        <f>(0.8*B38*0.08)+(0.2*C38*0)</f>
        <v>6.144</v>
      </c>
      <c r="O38" s="30">
        <f>IF(N38&gt;3.2,1,0)</f>
        <v>1</v>
      </c>
    </row>
    <row r="39" spans="1:15" ht="15.750000">
      <c r="A39" s="77">
        <v>33120</v>
      </c>
      <c r="B39" s="92">
        <v>89</v>
      </c>
      <c r="C39" s="93">
        <v>22.5</v>
      </c>
      <c r="D39" s="95">
        <f>(0.8*B39*0.22)+(0.2*C39*0.11)</f>
        <v>16.159</v>
      </c>
      <c r="E39" s="30">
        <f>IF(D39&gt;9.08,1,0)</f>
        <v>1</v>
      </c>
      <c r="F39" s="96">
        <f>(0.8*B39*0.2)+(0.2*C39*0.11)</f>
        <v>14.735</v>
      </c>
      <c r="G39" s="30">
        <f>IF(F39&gt;8.28,1,0)</f>
        <v>1</v>
      </c>
      <c r="H39" s="96">
        <f>(0.8*B39*0.16)+(0.2*C39*0.45)</f>
        <v>13.417</v>
      </c>
      <c r="I39" s="30">
        <f>IF(H39&gt;7.53,1,0)</f>
        <v>1</v>
      </c>
      <c r="J39" s="96">
        <f>(0.8*B39*0.24)+(0.2*C39*0.33)</f>
        <v>18.573</v>
      </c>
      <c r="K39" s="30">
        <f>IF(J39&gt;10.43,1,0)</f>
        <v>1</v>
      </c>
      <c r="L39" s="77">
        <f>(0.8*B39*0.1)+(0.2*C39*0)</f>
        <v>7.12</v>
      </c>
      <c r="M39" s="30">
        <f>IF(L39&gt;4,1,0)</f>
        <v>1</v>
      </c>
      <c r="N39" s="96">
        <f>(0.8*B39*0.08)+(0.2*C39*0)</f>
        <v>5.696</v>
      </c>
      <c r="O39" s="30">
        <f>IF(N39&gt;3.2,1,0)</f>
        <v>1</v>
      </c>
    </row>
    <row r="40" spans="1:15" ht="15.750000">
      <c r="A40" s="77">
        <v>33121</v>
      </c>
      <c r="B40" s="92">
        <v>88</v>
      </c>
      <c r="C40" s="93">
        <v>22.5</v>
      </c>
      <c r="D40" s="95">
        <f>(0.8*B40*0.22)+(0.2*C40*0.11)</f>
        <v>15.983</v>
      </c>
      <c r="E40" s="30">
        <f>IF(D40&gt;9.08,1,0)</f>
        <v>1</v>
      </c>
      <c r="F40" s="96">
        <f>(0.8*B40*0.2)+(0.2*C40*0.11)</f>
        <v>14.575</v>
      </c>
      <c r="G40" s="30">
        <f>IF(F40&gt;8.28,1,0)</f>
        <v>1</v>
      </c>
      <c r="H40" s="96">
        <f>(0.8*B40*0.16)+(0.2*C40*0.45)</f>
        <v>13.289</v>
      </c>
      <c r="I40" s="30">
        <f>IF(H40&gt;7.53,1,0)</f>
        <v>1</v>
      </c>
      <c r="J40" s="96">
        <f>(0.8*B40*0.24)+(0.2*C40*0.33)</f>
        <v>18.381</v>
      </c>
      <c r="K40" s="30">
        <f>IF(J40&gt;10.43,1,0)</f>
        <v>1</v>
      </c>
      <c r="L40" s="77">
        <f>(0.8*B40*0.1)+(0.2*C40*0)</f>
        <v>7.04</v>
      </c>
      <c r="M40" s="30">
        <f>IF(L40&gt;4,1,0)</f>
        <v>1</v>
      </c>
      <c r="N40" s="96">
        <f>(0.8*B40*0.08)+(0.2*C40*0)</f>
        <v>5.632</v>
      </c>
      <c r="O40" s="30">
        <f>IF(N40&gt;3.2,1,0)</f>
        <v>1</v>
      </c>
    </row>
    <row r="41" spans="1:15" ht="15.750000">
      <c r="A41" s="77">
        <v>33122</v>
      </c>
      <c r="B41" s="92">
        <v>57</v>
      </c>
      <c r="C41" s="93">
        <v>22.2222222222222</v>
      </c>
      <c r="D41" s="95">
        <f>(0.8*B41*0.22)+(0.2*C41*0.11)</f>
        <v>10.5208888888889</v>
      </c>
      <c r="E41" s="30">
        <f>IF(D41&gt;9.08,1,0)</f>
        <v>1</v>
      </c>
      <c r="F41" s="96">
        <f>(0.8*B41*0.2)+(0.2*C41*0.11)</f>
        <v>9.60888888888889</v>
      </c>
      <c r="G41" s="30">
        <f>IF(F41&gt;8.28,1,0)</f>
        <v>1</v>
      </c>
      <c r="H41" s="96">
        <f>(0.8*B41*0.16)+(0.2*C41*0.45)</f>
        <v>9.296</v>
      </c>
      <c r="I41" s="30">
        <f>IF(H41&gt;7.53,1,0)</f>
        <v>1</v>
      </c>
      <c r="J41" s="96">
        <f>(0.8*B41*0.24)+(0.2*C41*0.33)</f>
        <v>12.4106666666667</v>
      </c>
      <c r="K41" s="30">
        <f>IF(J41&gt;10.43,1,0)</f>
        <v>1</v>
      </c>
      <c r="L41" s="77">
        <f>(0.8*B41*0.1)+(0.2*C41*0)</f>
        <v>4.56</v>
      </c>
      <c r="M41" s="30">
        <f>IF(L41&gt;4,1,0)</f>
        <v>1</v>
      </c>
      <c r="N41" s="96">
        <f>(0.8*B41*0.08)+(0.2*C41*0)</f>
        <v>3.648</v>
      </c>
      <c r="O41" s="30">
        <f>IF(N41&gt;3.2,1,0)</f>
        <v>1</v>
      </c>
    </row>
    <row r="42" spans="1:15" ht="15.750000">
      <c r="A42" s="77">
        <v>33123</v>
      </c>
      <c r="B42" s="92">
        <v>83</v>
      </c>
      <c r="C42" s="93">
        <v>21.9444444444444</v>
      </c>
      <c r="D42" s="95">
        <f>(0.8*B42*0.22)+(0.2*C42*0.11)</f>
        <v>15.0907777777778</v>
      </c>
      <c r="E42" s="30">
        <f>IF(D42&gt;9.08,1,0)</f>
        <v>1</v>
      </c>
      <c r="F42" s="96">
        <f>(0.8*B42*0.2)+(0.2*C42*0.11)</f>
        <v>13.7627777777778</v>
      </c>
      <c r="G42" s="30">
        <f>IF(F42&gt;8.28,1,0)</f>
        <v>1</v>
      </c>
      <c r="H42" s="96">
        <f>(0.8*B42*0.16)+(0.2*C42*0.45)</f>
        <v>12.599</v>
      </c>
      <c r="I42" s="30">
        <f>IF(H42&gt;7.53,1,0)</f>
        <v>1</v>
      </c>
      <c r="J42" s="96">
        <f>(0.8*B42*0.24)+(0.2*C42*0.33)</f>
        <v>17.3843333333333</v>
      </c>
      <c r="K42" s="30">
        <f>IF(J42&gt;10.43,1,0)</f>
        <v>1</v>
      </c>
      <c r="L42" s="77">
        <f>(0.8*B42*0.1)+(0.2*C42*0)</f>
        <v>6.64</v>
      </c>
      <c r="M42" s="30">
        <f>IF(L42&gt;4,1,0)</f>
        <v>1</v>
      </c>
      <c r="N42" s="96">
        <f>(0.8*B42*0.08)+(0.2*C42*0)</f>
        <v>5.312</v>
      </c>
      <c r="O42" s="30">
        <f>IF(N42&gt;3.2,1,0)</f>
        <v>1</v>
      </c>
    </row>
    <row r="43" spans="1:15" ht="15.750000">
      <c r="A43" s="77">
        <v>33124</v>
      </c>
      <c r="B43" s="92">
        <v>48</v>
      </c>
      <c r="C43" s="93">
        <v>22.5</v>
      </c>
      <c r="D43" s="95">
        <f>(0.8*B43*0.22)+(0.2*C43*0.11)</f>
        <v>8.943</v>
      </c>
      <c r="E43" s="30">
        <f>IF(D43&gt;9.08,1,0)</f>
        <v>0</v>
      </c>
      <c r="F43" s="96">
        <f>(0.8*B43*0.2)+(0.2*C43*0.11)</f>
        <v>8.175</v>
      </c>
      <c r="G43" s="30">
        <f>IF(F43&gt;8.28,1,0)</f>
        <v>0</v>
      </c>
      <c r="H43" s="96">
        <f>(0.8*B43*0.16)+(0.2*C43*0.45)</f>
        <v>8.169</v>
      </c>
      <c r="I43" s="30">
        <f>IF(H43&gt;7.53,1,0)</f>
        <v>1</v>
      </c>
      <c r="J43" s="96">
        <f>(0.8*B43*0.24)+(0.2*C43*0.33)</f>
        <v>10.701</v>
      </c>
      <c r="K43" s="30">
        <f>IF(J43&gt;10.43,1,0)</f>
        <v>1</v>
      </c>
      <c r="L43" s="77">
        <f>(0.8*B43*0.1)+(0.2*C43*0)</f>
        <v>3.84</v>
      </c>
      <c r="M43" s="30">
        <f>IF(L43&gt;4,1,0)</f>
        <v>0</v>
      </c>
      <c r="N43" s="96">
        <f>(0.8*B43*0.08)+(0.2*C43*0)</f>
        <v>3.072</v>
      </c>
      <c r="O43" s="30">
        <f>IF(N43&gt;3.2,1,0)</f>
        <v>0</v>
      </c>
    </row>
    <row r="44" spans="1:15" ht="15.750000">
      <c r="A44" s="77">
        <v>33125</v>
      </c>
      <c r="B44" s="92">
        <v>75</v>
      </c>
      <c r="C44" s="93">
        <v>22.5</v>
      </c>
      <c r="D44" s="95">
        <f>(0.8*B44*0.22)+(0.2*C44*0.11)</f>
        <v>13.695</v>
      </c>
      <c r="E44" s="30">
        <f>IF(D44&gt;9.08,1,0)</f>
        <v>1</v>
      </c>
      <c r="F44" s="96">
        <f>(0.8*B44*0.2)+(0.2*C44*0.11)</f>
        <v>12.495</v>
      </c>
      <c r="G44" s="30">
        <f>IF(F44&gt;8.28,1,0)</f>
        <v>1</v>
      </c>
      <c r="H44" s="96">
        <f>(0.8*B44*0.16)+(0.2*C44*0.45)</f>
        <v>11.625</v>
      </c>
      <c r="I44" s="30">
        <f>IF(H44&gt;7.53,1,0)</f>
        <v>1</v>
      </c>
      <c r="J44" s="96">
        <f>(0.8*B44*0.24)+(0.2*C44*0.33)</f>
        <v>15.885</v>
      </c>
      <c r="K44" s="30">
        <f>IF(J44&gt;10.43,1,0)</f>
        <v>1</v>
      </c>
      <c r="L44" s="77">
        <f>(0.8*B44*0.1)+(0.2*C44*0)</f>
        <v>6</v>
      </c>
      <c r="M44" s="30">
        <f>IF(L44&gt;4,1,0)</f>
        <v>1</v>
      </c>
      <c r="N44" s="96">
        <f>(0.8*B44*0.08)+(0.2*C44*0)</f>
        <v>4.8</v>
      </c>
      <c r="O44" s="30">
        <f>IF(N44&gt;3.2,1,0)</f>
        <v>1</v>
      </c>
    </row>
    <row r="45" spans="1:15" ht="15.750000">
      <c r="A45" s="77">
        <v>33126</v>
      </c>
      <c r="B45" s="92">
        <v>74</v>
      </c>
      <c r="C45" s="93">
        <v>22.2222222222222</v>
      </c>
      <c r="D45" s="95">
        <f>(0.8*B45*0.22)+(0.2*C45*0.11)</f>
        <v>13.5128888888889</v>
      </c>
      <c r="E45" s="30">
        <f>IF(D45&gt;9.08,1,0)</f>
        <v>1</v>
      </c>
      <c r="F45" s="96">
        <f>(0.8*B45*0.2)+(0.2*C45*0.11)</f>
        <v>12.3288888888889</v>
      </c>
      <c r="G45" s="30">
        <f>IF(F45&gt;8.28,1,0)</f>
        <v>1</v>
      </c>
      <c r="H45" s="96">
        <f>(0.8*B45*0.16)+(0.2*C45*0.45)</f>
        <v>11.472</v>
      </c>
      <c r="I45" s="30">
        <f>IF(H45&gt;7.53,1,0)</f>
        <v>1</v>
      </c>
      <c r="J45" s="96">
        <f>(0.8*B45*0.24)+(0.2*C45*0.33)</f>
        <v>15.6746666666667</v>
      </c>
      <c r="K45" s="30">
        <f>IF(J45&gt;10.43,1,0)</f>
        <v>1</v>
      </c>
      <c r="L45" s="77">
        <f>(0.8*B45*0.1)+(0.2*C45*0)</f>
        <v>5.92</v>
      </c>
      <c r="M45" s="30">
        <f>IF(L45&gt;4,1,0)</f>
        <v>1</v>
      </c>
      <c r="N45" s="96">
        <f>(0.8*B45*0.08)+(0.2*C45*0)</f>
        <v>4.736</v>
      </c>
      <c r="O45" s="30">
        <f>IF(N45&gt;3.2,1,0)</f>
        <v>1</v>
      </c>
    </row>
    <row r="46" spans="1:15" ht="15.750000">
      <c r="A46" s="77">
        <v>33127</v>
      </c>
      <c r="B46" s="92">
        <v>87</v>
      </c>
      <c r="C46" s="93">
        <v>21.9444444444444</v>
      </c>
      <c r="D46" s="95">
        <f>(0.8*B46*0.22)+(0.2*C46*0.11)</f>
        <v>15.7947777777778</v>
      </c>
      <c r="E46" s="30">
        <f>IF(D46&gt;9.08,1,0)</f>
        <v>1</v>
      </c>
      <c r="F46" s="96">
        <f>(0.8*B46*0.2)+(0.2*C46*0.11)</f>
        <v>14.4027777777778</v>
      </c>
      <c r="G46" s="30">
        <f>IF(F46&gt;8.28,1,0)</f>
        <v>1</v>
      </c>
      <c r="H46" s="96">
        <f>(0.8*B46*0.16)+(0.2*C46*0.45)</f>
        <v>13.111</v>
      </c>
      <c r="I46" s="30">
        <f>IF(H46&gt;7.53,1,0)</f>
        <v>1</v>
      </c>
      <c r="J46" s="96">
        <f>(0.8*B46*0.24)+(0.2*C46*0.33)</f>
        <v>18.1523333333333</v>
      </c>
      <c r="K46" s="30">
        <f>IF(J46&gt;10.43,1,0)</f>
        <v>1</v>
      </c>
      <c r="L46" s="77">
        <f>(0.8*B46*0.1)+(0.2*C46*0)</f>
        <v>6.96</v>
      </c>
      <c r="M46" s="30">
        <f>IF(L46&gt;4,1,0)</f>
        <v>1</v>
      </c>
      <c r="N46" s="96">
        <f>(0.8*B46*0.08)+(0.2*C46*0)</f>
        <v>5.568</v>
      </c>
      <c r="O46" s="30">
        <f>IF(N46&gt;3.2,1,0)</f>
        <v>1</v>
      </c>
    </row>
    <row r="47" spans="1:15" ht="15.750000">
      <c r="A47" s="77">
        <v>33128</v>
      </c>
      <c r="B47" s="94">
        <v>76</v>
      </c>
      <c r="C47" s="93">
        <v>22.5</v>
      </c>
      <c r="D47" s="95">
        <f>(0.8*B47*0.22)+(0.2*C47*0.11)</f>
        <v>13.871</v>
      </c>
      <c r="E47" s="30">
        <f>IF(D47&gt;9.08,1,0)</f>
        <v>1</v>
      </c>
      <c r="F47" s="96">
        <f>(0.8*B47*0.2)+(0.2*C47*0.11)</f>
        <v>12.655</v>
      </c>
      <c r="G47" s="30">
        <f>IF(F47&gt;8.28,1,0)</f>
        <v>1</v>
      </c>
      <c r="H47" s="96">
        <f>(0.8*B47*0.16)+(0.2*C47*0.45)</f>
        <v>11.753</v>
      </c>
      <c r="I47" s="30">
        <f>IF(H47&gt;7.53,1,0)</f>
        <v>1</v>
      </c>
      <c r="J47" s="96">
        <f>(0.8*B47*0.24)+(0.2*C47*0.33)</f>
        <v>16.077</v>
      </c>
      <c r="K47" s="30">
        <f>IF(J47&gt;10.43,1,0)</f>
        <v>1</v>
      </c>
      <c r="L47" s="77">
        <f>(0.8*B47*0.1)+(0.2*C47*0)</f>
        <v>6.08</v>
      </c>
      <c r="M47" s="30">
        <f>IF(L47&gt;4,1,0)</f>
        <v>1</v>
      </c>
      <c r="N47" s="96">
        <f>(0.8*B47*0.08)+(0.2*C47*0)</f>
        <v>4.864</v>
      </c>
      <c r="O47" s="30">
        <f>IF(N47&gt;3.2,1,0)</f>
        <v>1</v>
      </c>
    </row>
    <row r="48" spans="1:15" ht="15.750000">
      <c r="A48" s="77">
        <v>33129</v>
      </c>
      <c r="B48" s="94">
        <v>89</v>
      </c>
      <c r="C48" s="93">
        <v>22.5</v>
      </c>
      <c r="D48" s="95">
        <f>(0.8*B48*0.22)+(0.2*C48*0.11)</f>
        <v>16.159</v>
      </c>
      <c r="E48" s="30">
        <f>IF(D48&gt;9.08,1,0)</f>
        <v>1</v>
      </c>
      <c r="F48" s="96">
        <f>(0.8*B48*0.2)+(0.2*C48*0.11)</f>
        <v>14.735</v>
      </c>
      <c r="G48" s="30">
        <f>IF(F48&gt;8.28,1,0)</f>
        <v>1</v>
      </c>
      <c r="H48" s="96">
        <f>(0.8*B48*0.16)+(0.2*C48*0.45)</f>
        <v>13.417</v>
      </c>
      <c r="I48" s="30">
        <f>IF(H48&gt;7.53,1,0)</f>
        <v>1</v>
      </c>
      <c r="J48" s="96">
        <f>(0.8*B48*0.24)+(0.2*C48*0.33)</f>
        <v>18.573</v>
      </c>
      <c r="K48" s="30">
        <f>IF(J48&gt;10.43,1,0)</f>
        <v>1</v>
      </c>
      <c r="L48" s="77">
        <f>(0.8*B48*0.1)+(0.2*C48*0)</f>
        <v>7.12</v>
      </c>
      <c r="M48" s="30">
        <f>IF(L48&gt;4,1,0)</f>
        <v>1</v>
      </c>
      <c r="N48" s="96">
        <f>(0.8*B48*0.08)+(0.2*C48*0)</f>
        <v>5.696</v>
      </c>
      <c r="O48" s="30">
        <f>IF(N48&gt;3.2,1,0)</f>
        <v>1</v>
      </c>
    </row>
    <row r="49" spans="1:15" ht="15.750000">
      <c r="A49" s="77">
        <v>33130</v>
      </c>
      <c r="B49" s="94">
        <v>89</v>
      </c>
      <c r="C49" s="93">
        <v>22.5</v>
      </c>
      <c r="D49" s="95">
        <f>(0.8*B49*0.22)+(0.2*C49*0.11)</f>
        <v>16.159</v>
      </c>
      <c r="E49" s="30">
        <f>IF(D49&gt;9.08,1,0)</f>
        <v>1</v>
      </c>
      <c r="F49" s="96">
        <f>(0.8*B49*0.2)+(0.2*C49*0.11)</f>
        <v>14.735</v>
      </c>
      <c r="G49" s="30">
        <f>IF(F49&gt;8.28,1,0)</f>
        <v>1</v>
      </c>
      <c r="H49" s="96">
        <f>(0.8*B49*0.16)+(0.2*C49*0.45)</f>
        <v>13.417</v>
      </c>
      <c r="I49" s="30">
        <f>IF(H49&gt;7.53,1,0)</f>
        <v>1</v>
      </c>
      <c r="J49" s="96">
        <f>(0.8*B49*0.24)+(0.2*C49*0.33)</f>
        <v>18.573</v>
      </c>
      <c r="K49" s="30">
        <f>IF(J49&gt;10.43,1,0)</f>
        <v>1</v>
      </c>
      <c r="L49" s="77">
        <f>(0.8*B49*0.1)+(0.2*C49*0)</f>
        <v>7.12</v>
      </c>
      <c r="M49" s="30">
        <f>IF(L49&gt;4,1,0)</f>
        <v>1</v>
      </c>
      <c r="N49" s="96">
        <f>(0.8*B49*0.08)+(0.2*C49*0)</f>
        <v>5.696</v>
      </c>
      <c r="O49" s="30">
        <f>IF(N49&gt;3.2,1,0)</f>
        <v>1</v>
      </c>
    </row>
    <row r="50" spans="1:15" ht="15.750000">
      <c r="A50" s="77">
        <v>33131</v>
      </c>
      <c r="B50" s="94">
        <v>69</v>
      </c>
      <c r="C50" s="93">
        <v>22.5</v>
      </c>
      <c r="D50" s="95">
        <f>(0.8*B50*0.22)+(0.2*C50*0.11)</f>
        <v>12.639</v>
      </c>
      <c r="E50" s="30">
        <f>IF(D50&gt;9.08,1,0)</f>
        <v>1</v>
      </c>
      <c r="F50" s="96">
        <f>(0.8*B50*0.2)+(0.2*C50*0.11)</f>
        <v>11.535</v>
      </c>
      <c r="G50" s="30">
        <f>IF(F50&gt;8.28,1,0)</f>
        <v>1</v>
      </c>
      <c r="H50" s="96">
        <f>(0.8*B50*0.16)+(0.2*C50*0.45)</f>
        <v>10.857</v>
      </c>
      <c r="I50" s="30">
        <f>IF(H50&gt;7.53,1,0)</f>
        <v>1</v>
      </c>
      <c r="J50" s="96">
        <f>(0.8*B50*0.24)+(0.2*C50*0.33)</f>
        <v>14.733</v>
      </c>
      <c r="K50" s="30">
        <f>IF(J50&gt;10.43,1,0)</f>
        <v>1</v>
      </c>
      <c r="L50" s="77">
        <f>(0.8*B50*0.1)+(0.2*C50*0)</f>
        <v>5.52</v>
      </c>
      <c r="M50" s="30">
        <f>IF(L50&gt;4,1,0)</f>
        <v>1</v>
      </c>
      <c r="N50" s="96">
        <f>(0.8*B50*0.08)+(0.2*C50*0)</f>
        <v>4.416</v>
      </c>
      <c r="O50" s="30">
        <f>IF(N50&gt;3.2,1,0)</f>
        <v>1</v>
      </c>
    </row>
    <row r="51" spans="1:15" ht="15.750000">
      <c r="A51" s="77">
        <v>33132</v>
      </c>
      <c r="B51" s="94">
        <v>92</v>
      </c>
      <c r="C51" s="93">
        <v>22.5</v>
      </c>
      <c r="D51" s="95">
        <f>(0.8*B51*0.22)+(0.2*C51*0.11)</f>
        <v>16.687</v>
      </c>
      <c r="E51" s="30">
        <f>IF(D51&gt;9.08,1,0)</f>
        <v>1</v>
      </c>
      <c r="F51" s="96">
        <f>(0.8*B51*0.2)+(0.2*C51*0.11)</f>
        <v>15.215</v>
      </c>
      <c r="G51" s="30">
        <f>IF(F51&gt;8.28,1,0)</f>
        <v>1</v>
      </c>
      <c r="H51" s="96">
        <f>(0.8*B51*0.16)+(0.2*C51*0.45)</f>
        <v>13.801</v>
      </c>
      <c r="I51" s="30">
        <f>IF(H51&gt;7.53,1,0)</f>
        <v>1</v>
      </c>
      <c r="J51" s="96">
        <f>(0.8*B51*0.24)+(0.2*C51*0.33)</f>
        <v>19.149</v>
      </c>
      <c r="K51" s="30">
        <f>IF(J51&gt;10.43,1,0)</f>
        <v>1</v>
      </c>
      <c r="L51" s="77">
        <f>(0.8*B51*0.1)+(0.2*C51*0)</f>
        <v>7.36</v>
      </c>
      <c r="M51" s="30">
        <f>IF(L51&gt;4,1,0)</f>
        <v>1</v>
      </c>
      <c r="N51" s="96">
        <f>(0.8*B51*0.08)+(0.2*C51*0)</f>
        <v>5.888</v>
      </c>
      <c r="O51" s="30">
        <f>IF(N51&gt;3.2,1,0)</f>
        <v>1</v>
      </c>
    </row>
    <row r="52" spans="1:15" ht="15.750000">
      <c r="A52" s="77">
        <v>33133</v>
      </c>
      <c r="B52" s="94">
        <v>77</v>
      </c>
      <c r="C52" s="93">
        <v>22.5</v>
      </c>
      <c r="D52" s="95">
        <f>(0.8*B52*0.22)+(0.2*C52*0.11)</f>
        <v>14.047</v>
      </c>
      <c r="E52" s="30">
        <f>IF(D52&gt;9.08,1,0)</f>
        <v>1</v>
      </c>
      <c r="F52" s="96">
        <f>(0.8*B52*0.2)+(0.2*C52*0.11)</f>
        <v>12.815</v>
      </c>
      <c r="G52" s="30">
        <f>IF(F52&gt;8.28,1,0)</f>
        <v>1</v>
      </c>
      <c r="H52" s="96">
        <f>(0.8*B52*0.16)+(0.2*C52*0.45)</f>
        <v>11.881</v>
      </c>
      <c r="I52" s="30">
        <f>IF(H52&gt;7.53,1,0)</f>
        <v>1</v>
      </c>
      <c r="J52" s="96">
        <f>(0.8*B52*0.24)+(0.2*C52*0.33)</f>
        <v>16.269</v>
      </c>
      <c r="K52" s="30">
        <f>IF(J52&gt;10.43,1,0)</f>
        <v>1</v>
      </c>
      <c r="L52" s="77">
        <f>(0.8*B52*0.1)+(0.2*C52*0)</f>
        <v>6.16</v>
      </c>
      <c r="M52" s="30">
        <f>IF(L52&gt;4,1,0)</f>
        <v>1</v>
      </c>
      <c r="N52" s="96">
        <f>(0.8*B52*0.08)+(0.2*C52*0)</f>
        <v>4.928</v>
      </c>
      <c r="O52" s="30">
        <f>IF(N52&gt;3.2,1,0)</f>
        <v>1</v>
      </c>
    </row>
    <row r="53" spans="1:15" ht="15.750000">
      <c r="A53" s="77">
        <v>33134</v>
      </c>
      <c r="B53" s="94">
        <v>86</v>
      </c>
      <c r="C53" s="93">
        <v>22.5</v>
      </c>
      <c r="D53" s="95">
        <f>(0.8*B53*0.22)+(0.2*C53*0.11)</f>
        <v>15.631</v>
      </c>
      <c r="E53" s="30">
        <f>IF(D53&gt;9.08,1,0)</f>
        <v>1</v>
      </c>
      <c r="F53" s="96">
        <f>(0.8*B53*0.2)+(0.2*C53*0.11)</f>
        <v>14.255</v>
      </c>
      <c r="G53" s="30">
        <f>IF(F53&gt;8.28,1,0)</f>
        <v>1</v>
      </c>
      <c r="H53" s="96">
        <f>(0.8*B53*0.16)+(0.2*C53*0.45)</f>
        <v>13.033</v>
      </c>
      <c r="I53" s="30">
        <f>IF(H53&gt;7.53,1,0)</f>
        <v>1</v>
      </c>
      <c r="J53" s="96">
        <f>(0.8*B53*0.24)+(0.2*C53*0.33)</f>
        <v>17.997</v>
      </c>
      <c r="K53" s="30">
        <f>IF(J53&gt;10.43,1,0)</f>
        <v>1</v>
      </c>
      <c r="L53" s="77">
        <f>(0.8*B53*0.1)+(0.2*C53*0)</f>
        <v>6.88</v>
      </c>
      <c r="M53" s="30">
        <f>IF(L53&gt;4,1,0)</f>
        <v>1</v>
      </c>
      <c r="N53" s="96">
        <f>(0.8*B53*0.08)+(0.2*C53*0)</f>
        <v>5.504</v>
      </c>
      <c r="O53" s="30">
        <f>IF(N53&gt;3.2,1,0)</f>
        <v>1</v>
      </c>
    </row>
    <row r="54" spans="1:15" ht="15.750000">
      <c r="A54" s="77">
        <v>33135</v>
      </c>
      <c r="B54" s="94">
        <v>82</v>
      </c>
      <c r="C54" s="93">
        <v>22.2222222222222</v>
      </c>
      <c r="D54" s="95">
        <f>(0.8*B54*0.22)+(0.2*C54*0.11)</f>
        <v>14.9208888888889</v>
      </c>
      <c r="E54" s="30">
        <f>IF(D54&gt;9.08,1,0)</f>
        <v>1</v>
      </c>
      <c r="F54" s="96">
        <f>(0.8*B54*0.2)+(0.2*C54*0.11)</f>
        <v>13.6088888888889</v>
      </c>
      <c r="G54" s="30">
        <f>IF(F54&gt;8.28,1,0)</f>
        <v>1</v>
      </c>
      <c r="H54" s="96">
        <f>(0.8*B54*0.16)+(0.2*C54*0.45)</f>
        <v>12.496</v>
      </c>
      <c r="I54" s="30">
        <f>IF(H54&gt;7.53,1,0)</f>
        <v>1</v>
      </c>
      <c r="J54" s="96">
        <f>(0.8*B54*0.24)+(0.2*C54*0.33)</f>
        <v>17.2106666666667</v>
      </c>
      <c r="K54" s="30">
        <f>IF(J54&gt;10.43,1,0)</f>
        <v>1</v>
      </c>
      <c r="L54" s="77">
        <f>(0.8*B54*0.1)+(0.2*C54*0)</f>
        <v>6.56</v>
      </c>
      <c r="M54" s="30">
        <f>IF(L54&gt;4,1,0)</f>
        <v>1</v>
      </c>
      <c r="N54" s="96">
        <f>(0.8*B54*0.08)+(0.2*C54*0)</f>
        <v>5.248</v>
      </c>
      <c r="O54" s="30">
        <f>IF(N54&gt;3.2,1,0)</f>
        <v>1</v>
      </c>
    </row>
    <row r="55" spans="1:15" ht="15.750000">
      <c r="A55" s="77">
        <v>33136</v>
      </c>
      <c r="B55" s="94">
        <v>100</v>
      </c>
      <c r="C55" s="93">
        <v>22.5</v>
      </c>
      <c r="D55" s="95">
        <f>(0.8*B55*0.22)+(0.2*C55*0.11)</f>
        <v>18.095</v>
      </c>
      <c r="E55" s="30">
        <f>IF(D55&gt;9.08,1,0)</f>
        <v>1</v>
      </c>
      <c r="F55" s="96">
        <f>(0.8*B55*0.2)+(0.2*C55*0.11)</f>
        <v>16.495</v>
      </c>
      <c r="G55" s="30">
        <f>IF(F55&gt;8.28,1,0)</f>
        <v>1</v>
      </c>
      <c r="H55" s="96">
        <f>(0.8*B55*0.16)+(0.2*C55*0.45)</f>
        <v>14.825</v>
      </c>
      <c r="I55" s="30">
        <f>IF(H55&gt;7.53,1,0)</f>
        <v>1</v>
      </c>
      <c r="J55" s="96">
        <f>(0.8*B55*0.24)+(0.2*C55*0.33)</f>
        <v>20.685</v>
      </c>
      <c r="K55" s="30">
        <f>IF(J55&gt;10.43,1,0)</f>
        <v>1</v>
      </c>
      <c r="L55" s="77">
        <f>(0.8*B55*0.1)+(0.2*C55*0)</f>
        <v>8</v>
      </c>
      <c r="M55" s="30">
        <f>IF(L55&gt;4,1,0)</f>
        <v>1</v>
      </c>
      <c r="N55" s="96">
        <f>(0.8*B55*0.08)+(0.2*C55*0)</f>
        <v>6.4</v>
      </c>
      <c r="O55" s="30">
        <f>IF(N55&gt;3.2,1,0)</f>
        <v>1</v>
      </c>
    </row>
    <row r="56" spans="1:15" ht="15.750000">
      <c r="A56" s="77">
        <v>33137</v>
      </c>
      <c r="B56" s="94">
        <v>69</v>
      </c>
      <c r="C56" s="93">
        <v>21.3888888888889</v>
      </c>
      <c r="D56" s="95">
        <f>(0.8*B56*0.22)+(0.2*C56*0.11)</f>
        <v>12.6145555555556</v>
      </c>
      <c r="E56" s="30">
        <f>IF(D56&gt;9.08,1,0)</f>
        <v>1</v>
      </c>
      <c r="F56" s="96">
        <f>(0.8*B56*0.2)+(0.2*C56*0.11)</f>
        <v>11.5105555555556</v>
      </c>
      <c r="G56" s="30">
        <f>IF(F56&gt;8.28,1,0)</f>
        <v>1</v>
      </c>
      <c r="H56" s="96">
        <f>(0.8*B56*0.16)+(0.2*C56*0.45)</f>
        <v>10.757</v>
      </c>
      <c r="I56" s="30">
        <f>IF(H56&gt;7.53,1,0)</f>
        <v>1</v>
      </c>
      <c r="J56" s="96">
        <f>(0.8*B56*0.24)+(0.2*C56*0.33)</f>
        <v>14.6596666666667</v>
      </c>
      <c r="K56" s="30">
        <f>IF(J56&gt;10.43,1,0)</f>
        <v>1</v>
      </c>
      <c r="L56" s="77">
        <f>(0.8*B56*0.1)+(0.2*C56*0)</f>
        <v>5.52</v>
      </c>
      <c r="M56" s="30">
        <f>IF(L56&gt;4,1,0)</f>
        <v>1</v>
      </c>
      <c r="N56" s="96">
        <f>(0.8*B56*0.08)+(0.2*C56*0)</f>
        <v>4.416</v>
      </c>
      <c r="O56" s="30">
        <f>IF(N56&gt;3.2,1,0)</f>
        <v>1</v>
      </c>
    </row>
    <row r="57" spans="1:15" ht="15.750000">
      <c r="A57" s="77">
        <v>33138</v>
      </c>
      <c r="B57" s="94">
        <v>79</v>
      </c>
      <c r="C57" s="93">
        <v>21.9444444444444</v>
      </c>
      <c r="D57" s="95">
        <f>(0.8*B57*0.22)+(0.2*C57*0.11)</f>
        <v>14.3867777777778</v>
      </c>
      <c r="E57" s="30">
        <f>IF(D57&gt;9.08,1,0)</f>
        <v>1</v>
      </c>
      <c r="F57" s="96">
        <f>(0.8*B57*0.2)+(0.2*C57*0.11)</f>
        <v>13.1227777777778</v>
      </c>
      <c r="G57" s="30">
        <f>IF(F57&gt;8.28,1,0)</f>
        <v>1</v>
      </c>
      <c r="H57" s="96">
        <f>(0.8*B57*0.16)+(0.2*C57*0.45)</f>
        <v>12.087</v>
      </c>
      <c r="I57" s="30">
        <f>IF(H57&gt;7.53,1,0)</f>
        <v>1</v>
      </c>
      <c r="J57" s="96">
        <f>(0.8*B57*0.24)+(0.2*C57*0.33)</f>
        <v>16.6163333333333</v>
      </c>
      <c r="K57" s="30">
        <f>IF(J57&gt;10.43,1,0)</f>
        <v>1</v>
      </c>
      <c r="L57" s="77">
        <f>(0.8*B57*0.1)+(0.2*C57*0)</f>
        <v>6.32</v>
      </c>
      <c r="M57" s="30">
        <f>IF(L57&gt;4,1,0)</f>
        <v>1</v>
      </c>
      <c r="N57" s="96">
        <f>(0.8*B57*0.08)+(0.2*C57*0)</f>
        <v>5.056</v>
      </c>
      <c r="O57" s="30">
        <f>IF(N57&gt;3.2,1,0)</f>
        <v>1</v>
      </c>
    </row>
    <row r="58" spans="1:15" ht="15.750000">
      <c r="A58" s="77">
        <v>33139</v>
      </c>
      <c r="B58" s="94">
        <v>76</v>
      </c>
      <c r="C58" s="93">
        <v>22.5</v>
      </c>
      <c r="D58" s="95">
        <f>(0.8*B58*0.22)+(0.2*C58*0.11)</f>
        <v>13.871</v>
      </c>
      <c r="E58" s="30">
        <f>IF(D58&gt;9.08,1,0)</f>
        <v>1</v>
      </c>
      <c r="F58" s="96">
        <f>(0.8*B58*0.2)+(0.2*C58*0.11)</f>
        <v>12.655</v>
      </c>
      <c r="G58" s="30">
        <f>IF(F58&gt;8.28,1,0)</f>
        <v>1</v>
      </c>
      <c r="H58" s="96">
        <f>(0.8*B58*0.16)+(0.2*C58*0.45)</f>
        <v>11.753</v>
      </c>
      <c r="I58" s="30">
        <f>IF(H58&gt;7.53,1,0)</f>
        <v>1</v>
      </c>
      <c r="J58" s="96">
        <f>(0.8*B58*0.24)+(0.2*C58*0.33)</f>
        <v>16.077</v>
      </c>
      <c r="K58" s="30">
        <f>IF(J58&gt;10.43,1,0)</f>
        <v>1</v>
      </c>
      <c r="L58" s="77">
        <f>(0.8*B58*0.1)+(0.2*C58*0)</f>
        <v>6.08</v>
      </c>
      <c r="M58" s="30">
        <f>IF(L58&gt;4,1,0)</f>
        <v>1</v>
      </c>
      <c r="N58" s="96">
        <f>(0.8*B58*0.08)+(0.2*C58*0)</f>
        <v>4.864</v>
      </c>
      <c r="O58" s="30">
        <f>IF(N58&gt;3.2,1,0)</f>
        <v>1</v>
      </c>
    </row>
    <row r="59" spans="1:15" ht="15.750000">
      <c r="A59" s="77">
        <v>33140</v>
      </c>
      <c r="B59" s="92">
        <v>68</v>
      </c>
      <c r="C59" s="93">
        <v>22.5</v>
      </c>
      <c r="D59" s="95">
        <f>(0.8*B59*0.22)+(0.2*C59*0.11)</f>
        <v>12.463</v>
      </c>
      <c r="E59" s="30">
        <f>IF(D59&gt;9.08,1,0)</f>
        <v>1</v>
      </c>
      <c r="F59" s="96">
        <f>(0.8*B59*0.2)+(0.2*C59*0.11)</f>
        <v>11.375</v>
      </c>
      <c r="G59" s="30">
        <f>IF(F59&gt;8.28,1,0)</f>
        <v>1</v>
      </c>
      <c r="H59" s="96">
        <f>(0.8*B59*0.16)+(0.2*C59*0.45)</f>
        <v>10.729</v>
      </c>
      <c r="I59" s="30">
        <f>IF(H59&gt;7.53,1,0)</f>
        <v>1</v>
      </c>
      <c r="J59" s="96">
        <f>(0.8*B59*0.24)+(0.2*C59*0.33)</f>
        <v>14.541</v>
      </c>
      <c r="K59" s="30">
        <f>IF(J59&gt;10.43,1,0)</f>
        <v>1</v>
      </c>
      <c r="L59" s="77">
        <f>(0.8*B59*0.1)+(0.2*C59*0)</f>
        <v>5.44</v>
      </c>
      <c r="M59" s="30">
        <f>IF(L59&gt;4,1,0)</f>
        <v>1</v>
      </c>
      <c r="N59" s="96">
        <f>(0.8*B59*0.08)+(0.2*C59*0)</f>
        <v>4.352</v>
      </c>
      <c r="O59" s="30">
        <f>IF(N59&gt;3.2,1,0)</f>
        <v>1</v>
      </c>
    </row>
    <row r="60" spans="1:15" ht="15.750000">
      <c r="A60" s="77">
        <v>33141</v>
      </c>
      <c r="B60" s="92">
        <v>58</v>
      </c>
      <c r="C60" s="93">
        <v>22.5</v>
      </c>
      <c r="D60" s="95">
        <f>(0.8*B60*0.22)+(0.2*C60*0.11)</f>
        <v>10.703</v>
      </c>
      <c r="E60" s="30">
        <f>IF(D60&gt;9.08,1,0)</f>
        <v>1</v>
      </c>
      <c r="F60" s="96">
        <f>(0.8*B60*0.2)+(0.2*C60*0.11)</f>
        <v>9.775</v>
      </c>
      <c r="G60" s="30">
        <f>IF(F60&gt;8.28,1,0)</f>
        <v>1</v>
      </c>
      <c r="H60" s="96">
        <f>(0.8*B60*0.16)+(0.2*C60*0.45)</f>
        <v>9.449</v>
      </c>
      <c r="I60" s="30">
        <f>IF(H60&gt;7.53,1,0)</f>
        <v>1</v>
      </c>
      <c r="J60" s="96">
        <f>(0.8*B60*0.24)+(0.2*C60*0.33)</f>
        <v>12.621</v>
      </c>
      <c r="K60" s="30">
        <f>IF(J60&gt;10.43,1,0)</f>
        <v>1</v>
      </c>
      <c r="L60" s="77">
        <f>(0.8*B60*0.1)+(0.2*C60*0)</f>
        <v>4.64</v>
      </c>
      <c r="M60" s="30">
        <f>IF(L60&gt;4,1,0)</f>
        <v>1</v>
      </c>
      <c r="N60" s="96">
        <f>(0.8*B60*0.08)+(0.2*C60*0)</f>
        <v>3.712</v>
      </c>
      <c r="O60" s="30">
        <f>IF(N60&gt;3.2,1,0)</f>
        <v>1</v>
      </c>
    </row>
    <row r="61" spans="1:15" ht="15.750000">
      <c r="A61" s="77">
        <v>33142</v>
      </c>
      <c r="B61" s="92">
        <v>45</v>
      </c>
      <c r="C61" s="93">
        <v>22.5</v>
      </c>
      <c r="D61" s="95">
        <f>(0.8*B61*0.22)+(0.2*C61*0.11)</f>
        <v>8.415</v>
      </c>
      <c r="E61" s="30">
        <f>IF(D61&gt;9.08,1,0)</f>
        <v>0</v>
      </c>
      <c r="F61" s="96">
        <f>(0.8*B61*0.2)+(0.2*C61*0.11)</f>
        <v>7.695</v>
      </c>
      <c r="G61" s="30">
        <f>IF(F61&gt;8.28,1,0)</f>
        <v>0</v>
      </c>
      <c r="H61" s="96">
        <f>(0.8*B61*0.16)+(0.2*C61*0.45)</f>
        <v>7.785</v>
      </c>
      <c r="I61" s="30">
        <f>IF(H61&gt;7.53,1,0)</f>
        <v>1</v>
      </c>
      <c r="J61" s="96">
        <f>(0.8*B61*0.24)+(0.2*C61*0.33)</f>
        <v>10.125</v>
      </c>
      <c r="K61" s="30">
        <f>IF(J61&gt;10.43,1,0)</f>
        <v>0</v>
      </c>
      <c r="L61" s="77">
        <f>(0.8*B61*0.1)+(0.2*C61*0)</f>
        <v>3.6</v>
      </c>
      <c r="M61" s="30">
        <f>IF(L61&gt;4,1,0)</f>
        <v>0</v>
      </c>
      <c r="N61" s="96">
        <f>(0.8*B61*0.08)+(0.2*C61*0)</f>
        <v>2.88</v>
      </c>
      <c r="O61" s="30">
        <f>IF(N61&gt;3.2,1,0)</f>
        <v>0</v>
      </c>
    </row>
    <row r="62" spans="1:15" ht="15.750000">
      <c r="A62" s="77">
        <v>33143</v>
      </c>
      <c r="B62" s="92">
        <v>83</v>
      </c>
      <c r="C62" s="93">
        <v>22.5</v>
      </c>
      <c r="D62" s="95">
        <f>(0.8*B62*0.22)+(0.2*C62*0.11)</f>
        <v>15.103</v>
      </c>
      <c r="E62" s="30">
        <f>IF(D62&gt;9.08,1,0)</f>
        <v>1</v>
      </c>
      <c r="F62" s="96">
        <f>(0.8*B62*0.2)+(0.2*C62*0.11)</f>
        <v>13.775</v>
      </c>
      <c r="G62" s="30">
        <f>IF(F62&gt;8.28,1,0)</f>
        <v>1</v>
      </c>
      <c r="H62" s="96">
        <f>(0.8*B62*0.16)+(0.2*C62*0.45)</f>
        <v>12.649</v>
      </c>
      <c r="I62" s="30">
        <f>IF(H62&gt;7.53,1,0)</f>
        <v>1</v>
      </c>
      <c r="J62" s="96">
        <f>(0.8*B62*0.24)+(0.2*C62*0.33)</f>
        <v>17.421</v>
      </c>
      <c r="K62" s="30">
        <f>IF(J62&gt;10.43,1,0)</f>
        <v>1</v>
      </c>
      <c r="L62" s="77">
        <f>(0.8*B62*0.1)+(0.2*C62*0)</f>
        <v>6.64</v>
      </c>
      <c r="M62" s="30">
        <f>IF(L62&gt;4,1,0)</f>
        <v>1</v>
      </c>
      <c r="N62" s="96">
        <f>(0.8*B62*0.08)+(0.2*C62*0)</f>
        <v>5.312</v>
      </c>
      <c r="O62" s="30">
        <f>IF(N62&gt;3.2,1,0)</f>
        <v>1</v>
      </c>
    </row>
    <row r="63" spans="1:15" ht="15.750000">
      <c r="A63" s="77">
        <v>33144</v>
      </c>
      <c r="B63" s="94">
        <v>50</v>
      </c>
      <c r="C63" s="93">
        <v>22.5</v>
      </c>
      <c r="D63" s="95">
        <f>(0.8*B63*0.22)+(0.2*C63*0.11)</f>
        <v>9.295</v>
      </c>
      <c r="E63" s="30">
        <f>IF(D63&gt;9.08,1,0)</f>
        <v>1</v>
      </c>
      <c r="F63" s="96">
        <f>(0.8*B63*0.2)+(0.2*C63*0.11)</f>
        <v>8.495</v>
      </c>
      <c r="G63" s="30">
        <f>IF(F63&gt;8.28,1,0)</f>
        <v>1</v>
      </c>
      <c r="H63" s="96">
        <f>(0.8*B63*0.16)+(0.2*C63*0.45)</f>
        <v>8.425</v>
      </c>
      <c r="I63" s="30">
        <f>IF(H63&gt;7.53,1,0)</f>
        <v>1</v>
      </c>
      <c r="J63" s="96">
        <f>(0.8*B63*0.24)+(0.2*C63*0.33)</f>
        <v>11.085</v>
      </c>
      <c r="K63" s="30">
        <f>IF(J63&gt;10.43,1,0)</f>
        <v>1</v>
      </c>
      <c r="L63" s="77">
        <f>(0.8*B63*0.1)+(0.2*C63*0)</f>
        <v>4</v>
      </c>
      <c r="M63" s="30">
        <f>IF(L63&gt;4,1,0)</f>
        <v>0</v>
      </c>
      <c r="N63" s="96">
        <f>(0.8*B63*0.08)+(0.2*C63*0)</f>
        <v>3.2</v>
      </c>
      <c r="O63" s="30">
        <f>IF(N63&gt;3.2,1,0)</f>
        <v>0</v>
      </c>
    </row>
    <row r="64" spans="1:15" ht="15.750000">
      <c r="A64" s="77">
        <v>33145</v>
      </c>
      <c r="B64" s="77">
        <v>76</v>
      </c>
      <c r="C64" s="93">
        <v>22.5</v>
      </c>
      <c r="D64" s="95">
        <f>(0.8*B64*0.22)+(0.2*C64*0.11)</f>
        <v>13.871</v>
      </c>
      <c r="E64" s="30">
        <f>IF(D64&gt;9.08,1,0)</f>
        <v>1</v>
      </c>
      <c r="F64" s="96">
        <f>(0.8*B64*0.2)+(0.2*C64*0.11)</f>
        <v>12.655</v>
      </c>
      <c r="G64" s="30">
        <f>IF(F64&gt;8.28,1,0)</f>
        <v>1</v>
      </c>
      <c r="H64" s="96">
        <f>(0.8*B64*0.16)+(0.2*C64*0.45)</f>
        <v>11.753</v>
      </c>
      <c r="I64" s="30">
        <f>IF(H64&gt;7.53,1,0)</f>
        <v>1</v>
      </c>
      <c r="J64" s="96">
        <f>(0.8*B64*0.24)+(0.2*C64*0.33)</f>
        <v>16.077</v>
      </c>
      <c r="K64" s="30">
        <f>IF(J64&gt;10.43,1,0)</f>
        <v>1</v>
      </c>
      <c r="L64" s="77">
        <f>(0.8*B64*0.1)+(0.2*C64*0)</f>
        <v>6.08</v>
      </c>
      <c r="M64" s="30">
        <f>IF(L64&gt;4,1,0)</f>
        <v>1</v>
      </c>
      <c r="N64" s="96">
        <f>(0.8*B64*0.08)+(0.2*C64*0)</f>
        <v>4.864</v>
      </c>
      <c r="O64" s="30">
        <f>IF(N64&gt;3.2,1,0)</f>
        <v>1</v>
      </c>
    </row>
    <row r="65" spans="1:17" ht="15.750000">
      <c r="A65" s="77">
        <v>33146</v>
      </c>
      <c r="B65" s="77">
        <v>75</v>
      </c>
      <c r="C65" s="93">
        <v>22.5</v>
      </c>
      <c r="D65" s="95">
        <f>(0.8*B65*0.22)+(0.2*C65*0.11)</f>
        <v>13.695</v>
      </c>
      <c r="E65" s="30">
        <f>IF(D65&gt;9.08,1,0)</f>
        <v>1</v>
      </c>
      <c r="F65" s="96">
        <f>(0.8*B65*0.2)+(0.2*C65*0.11)</f>
        <v>12.495</v>
      </c>
      <c r="G65" s="30">
        <f>IF(F65&gt;8.28,1,0)</f>
        <v>1</v>
      </c>
      <c r="H65" s="96">
        <f>(0.8*B65*0.16)+(0.2*C65*0.45)</f>
        <v>11.625</v>
      </c>
      <c r="I65" s="30">
        <f>IF(H65&gt;7.53,1,0)</f>
        <v>1</v>
      </c>
      <c r="J65" s="96">
        <f>(0.8*B65*0.24)+(0.2*C65*0.33)</f>
        <v>15.885</v>
      </c>
      <c r="K65" s="30">
        <f>IF(J65&gt;10.43,1,0)</f>
        <v>1</v>
      </c>
      <c r="L65" s="77">
        <f>(0.8*B65*0.1)+(0.2*C65*0)</f>
        <v>6</v>
      </c>
      <c r="M65" s="30">
        <f>IF(L65&gt;4,1,0)</f>
        <v>1</v>
      </c>
      <c r="N65" s="96">
        <f>(0.8*B65*0.08)+(0.2*C65*0)</f>
        <v>4.8</v>
      </c>
      <c r="O65" s="30">
        <f>IF(N65&gt;3.2,1,0)</f>
        <v>1</v>
      </c>
    </row>
    <row r="66" spans="1:17" ht="15.750000">
      <c r="A66" s="77">
        <v>33147</v>
      </c>
      <c r="B66" s="77">
        <v>82</v>
      </c>
      <c r="C66" s="93">
        <v>22.2222222222222</v>
      </c>
      <c r="D66" s="95">
        <f>(0.8*B66*0.22)+(0.2*C66*0.11)</f>
        <v>14.9208888888889</v>
      </c>
      <c r="E66" s="30">
        <f>IF(D66&gt;9.08,1,0)</f>
        <v>1</v>
      </c>
      <c r="F66" s="96">
        <f>(0.8*B66*0.2)+(0.2*C66*0.11)</f>
        <v>13.6088888888889</v>
      </c>
      <c r="G66" s="30">
        <f>IF(F66&gt;8.28,1,0)</f>
        <v>1</v>
      </c>
      <c r="H66" s="96">
        <f>(0.8*B66*0.16)+(0.2*C66*0.45)</f>
        <v>12.496</v>
      </c>
      <c r="I66" s="30">
        <f>IF(H66&gt;7.53,1,0)</f>
        <v>1</v>
      </c>
      <c r="J66" s="96">
        <f>(0.8*B66*0.24)+(0.2*C66*0.33)</f>
        <v>17.2106666666667</v>
      </c>
      <c r="K66" s="30">
        <f>IF(J66&gt;10.43,1,0)</f>
        <v>1</v>
      </c>
      <c r="L66" s="77">
        <f>(0.8*B66*0.1)+(0.2*C66*0)</f>
        <v>6.56</v>
      </c>
      <c r="M66" s="30">
        <f>IF(L66&gt;4,1,0)</f>
        <v>1</v>
      </c>
      <c r="N66" s="96">
        <f>(0.8*B66*0.08)+(0.2*C66*0)</f>
        <v>5.248</v>
      </c>
      <c r="O66" s="30">
        <f>IF(N66&gt;3.2,1,0)</f>
        <v>1</v>
      </c>
    </row>
    <row r="67" spans="1:17" ht="15.750000">
      <c r="A67" s="77">
        <v>33148</v>
      </c>
      <c r="B67" s="77">
        <v>86</v>
      </c>
      <c r="C67" s="93">
        <v>22.5</v>
      </c>
      <c r="D67" s="95">
        <f>(0.8*B67*0.22)+(0.2*C67*0.11)</f>
        <v>15.631</v>
      </c>
      <c r="E67" s="30">
        <f>IF(D67&gt;9.08,1,0)</f>
        <v>1</v>
      </c>
      <c r="F67" s="96">
        <f>(0.8*B67*0.2)+(0.2*C67*0.11)</f>
        <v>14.255</v>
      </c>
      <c r="G67" s="30">
        <f>IF(F67&gt;8.28,1,0)</f>
        <v>1</v>
      </c>
      <c r="H67" s="96">
        <f>(0.8*B67*0.16)+(0.2*C67*0.45)</f>
        <v>13.033</v>
      </c>
      <c r="I67" s="30">
        <f>IF(H67&gt;7.53,1,0)</f>
        <v>1</v>
      </c>
      <c r="J67" s="96">
        <f>(0.8*B67*0.24)+(0.2*C67*0.33)</f>
        <v>17.997</v>
      </c>
      <c r="K67" s="30">
        <f>IF(J67&gt;10.43,1,0)</f>
        <v>1</v>
      </c>
      <c r="L67" s="77">
        <f>(0.8*B67*0.1)+(0.2*C67*0)</f>
        <v>6.88</v>
      </c>
      <c r="M67" s="30">
        <f>IF(L67&gt;4,1,0)</f>
        <v>1</v>
      </c>
      <c r="N67" s="96">
        <f>(0.8*B67*0.08)+(0.2*C67*0)</f>
        <v>5.504</v>
      </c>
      <c r="O67" s="30">
        <f>IF(N67&gt;3.2,1,0)</f>
        <v>1</v>
      </c>
    </row>
    <row r="68" spans="1:17" ht="15.750000">
      <c r="A68" s="77">
        <v>33149</v>
      </c>
      <c r="B68" s="77">
        <v>72</v>
      </c>
      <c r="C68" s="93">
        <v>21.9444444444444</v>
      </c>
      <c r="D68" s="95">
        <f>(0.8*B68*0.22)+(0.2*C68*0.11)</f>
        <v>13.1547777777778</v>
      </c>
      <c r="E68" s="30">
        <f>IF(D68&gt;9.08,1,0)</f>
        <v>1</v>
      </c>
      <c r="F68" s="96">
        <f>(0.8*B68*0.2)+(0.2*C68*0.11)</f>
        <v>12.0027777777778</v>
      </c>
      <c r="G68" s="30">
        <f>IF(F68&gt;8.28,1,0)</f>
        <v>1</v>
      </c>
      <c r="H68" s="96">
        <f>(0.8*B68*0.16)+(0.2*C68*0.45)</f>
        <v>11.191</v>
      </c>
      <c r="I68" s="30">
        <f>IF(H68&gt;7.53,1,0)</f>
        <v>1</v>
      </c>
      <c r="J68" s="96">
        <f>(0.8*B68*0.24)+(0.2*C68*0.33)</f>
        <v>15.2723333333333</v>
      </c>
      <c r="K68" s="30">
        <f>IF(J68&gt;10.43,1,0)</f>
        <v>1</v>
      </c>
      <c r="L68" s="77">
        <f>(0.8*B68*0.1)+(0.2*C68*0)</f>
        <v>5.76</v>
      </c>
      <c r="M68" s="30">
        <f>IF(L68&gt;4,1,0)</f>
        <v>1</v>
      </c>
      <c r="N68" s="96">
        <f>(0.8*B68*0.08)+(0.2*C68*0)</f>
        <v>4.608</v>
      </c>
      <c r="O68" s="30">
        <f>IF(N68&gt;3.2,1,0)</f>
        <v>1</v>
      </c>
    </row>
    <row r="69" spans="1:17" ht="15.750000">
      <c r="A69" s="77">
        <v>33150</v>
      </c>
      <c r="B69" s="77">
        <v>83</v>
      </c>
      <c r="C69" s="93">
        <v>22.5</v>
      </c>
      <c r="D69" s="95">
        <f>(0.8*B69*0.22)+(0.2*C69*0.11)</f>
        <v>15.103</v>
      </c>
      <c r="E69" s="30">
        <f>IF(D69&gt;9.08,1,0)</f>
        <v>1</v>
      </c>
      <c r="F69" s="96">
        <f>(0.8*B69*0.2)+(0.2*C69*0.11)</f>
        <v>13.775</v>
      </c>
      <c r="G69" s="30">
        <f>IF(F69&gt;8.28,1,0)</f>
        <v>1</v>
      </c>
      <c r="H69" s="96">
        <f>(0.8*B69*0.16)+(0.2*C69*0.45)</f>
        <v>12.649</v>
      </c>
      <c r="I69" s="30">
        <f>IF(H69&gt;7.53,1,0)</f>
        <v>1</v>
      </c>
      <c r="J69" s="96">
        <f>(0.8*B69*0.24)+(0.2*C69*0.33)</f>
        <v>17.421</v>
      </c>
      <c r="K69" s="30">
        <f>IF(J69&gt;10.43,1,0)</f>
        <v>1</v>
      </c>
      <c r="L69" s="77">
        <f>(0.8*B69*0.1)+(0.2*C69*0)</f>
        <v>6.64</v>
      </c>
      <c r="M69" s="30">
        <f>IF(L69&gt;4,1,0)</f>
        <v>1</v>
      </c>
      <c r="N69" s="96">
        <f>(0.8*B69*0.08)+(0.2*C69*0)</f>
        <v>5.312</v>
      </c>
      <c r="O69" s="30">
        <f>IF(N69&gt;3.2,1,0)</f>
        <v>1</v>
      </c>
    </row>
    <row r="70" spans="1:17" ht="15.750000">
      <c r="A70" s="77">
        <v>33151</v>
      </c>
      <c r="B70" s="77">
        <v>91</v>
      </c>
      <c r="C70" s="93">
        <v>22.5</v>
      </c>
      <c r="D70" s="95">
        <f>(0.8*B70*0.22)+(0.2*C70*0.11)</f>
        <v>16.511</v>
      </c>
      <c r="E70" s="30">
        <f>IF(D70&gt;9.08,1,0)</f>
        <v>1</v>
      </c>
      <c r="F70" s="96">
        <f>(0.8*B70*0.2)+(0.2*C70*0.11)</f>
        <v>15.055</v>
      </c>
      <c r="G70" s="30">
        <f>IF(F70&gt;8.28,1,0)</f>
        <v>1</v>
      </c>
      <c r="H70" s="96">
        <f>(0.8*B70*0.16)+(0.2*C70*0.45)</f>
        <v>13.673</v>
      </c>
      <c r="I70" s="30">
        <f>IF(H70&gt;7.53,1,0)</f>
        <v>1</v>
      </c>
      <c r="J70" s="96">
        <f>(0.8*B70*0.24)+(0.2*C70*0.33)</f>
        <v>18.957</v>
      </c>
      <c r="K70" s="30">
        <f>IF(J70&gt;10.43,1,0)</f>
        <v>1</v>
      </c>
      <c r="L70" s="77">
        <f>(0.8*B70*0.1)+(0.2*C70*0)</f>
        <v>7.28</v>
      </c>
      <c r="M70" s="30">
        <f>IF(L70&gt;4,1,0)</f>
        <v>1</v>
      </c>
      <c r="N70" s="96">
        <f>(0.8*B70*0.08)+(0.2*C70*0)</f>
        <v>5.824</v>
      </c>
      <c r="O70" s="30">
        <f>IF(N70&gt;3.2,1,0)</f>
        <v>1</v>
      </c>
    </row>
    <row r="71" spans="1:17" ht="15.750000">
      <c r="A71" s="77">
        <v>33152</v>
      </c>
      <c r="B71" s="77">
        <v>82</v>
      </c>
      <c r="C71" s="93">
        <v>22.2222222222222</v>
      </c>
      <c r="D71" s="95">
        <f>(0.8*B71*0.22)+(0.2*C71*0.11)</f>
        <v>14.9208888888889</v>
      </c>
      <c r="E71" s="30">
        <f>IF(D71&gt;9.08,1,0)</f>
        <v>1</v>
      </c>
      <c r="F71" s="96">
        <f>(0.8*B71*0.2)+(0.2*C71*0.11)</f>
        <v>13.6088888888889</v>
      </c>
      <c r="G71" s="30">
        <f>IF(F71&gt;8.28,1,0)</f>
        <v>1</v>
      </c>
      <c r="H71" s="96">
        <f>(0.8*B71*0.16)+(0.2*C71*0.45)</f>
        <v>12.496</v>
      </c>
      <c r="I71" s="30">
        <f>IF(H71&gt;7.53,1,0)</f>
        <v>1</v>
      </c>
      <c r="J71" s="96">
        <f>(0.8*B71*0.24)+(0.2*C71*0.33)</f>
        <v>17.2106666666667</v>
      </c>
      <c r="K71" s="30">
        <f>IF(J71&gt;10.43,1,0)</f>
        <v>1</v>
      </c>
      <c r="L71" s="77">
        <f>(0.8*B71*0.1)+(0.2*C71*0)</f>
        <v>6.56</v>
      </c>
      <c r="M71" s="30">
        <f>IF(L71&gt;4,1,0)</f>
        <v>1</v>
      </c>
      <c r="N71" s="96">
        <f>(0.8*B71*0.08)+(0.2*C71*0)</f>
        <v>5.248</v>
      </c>
      <c r="O71" s="30">
        <f>IF(N71&gt;3.2,1,0)</f>
        <v>1</v>
      </c>
    </row>
    <row r="72" spans="1:17" ht="15.750000">
      <c r="A72" s="77">
        <v>33153</v>
      </c>
      <c r="B72" s="77">
        <v>74</v>
      </c>
      <c r="C72" s="93">
        <v>21.9444444444444</v>
      </c>
      <c r="D72" s="95">
        <f>(0.8*B72*0.22)+(0.2*C72*0.11)</f>
        <v>13.5067777777778</v>
      </c>
      <c r="E72" s="30">
        <f>IF(D72&gt;9.08,1,0)</f>
        <v>1</v>
      </c>
      <c r="F72" s="96">
        <f>(0.8*B72*0.2)+(0.2*C72*0.11)</f>
        <v>12.3227777777778</v>
      </c>
      <c r="G72" s="30">
        <f>IF(F72&gt;8.28,1,0)</f>
        <v>1</v>
      </c>
      <c r="H72" s="96">
        <f>(0.8*B72*0.16)+(0.2*C72*0.45)</f>
        <v>11.447</v>
      </c>
      <c r="I72" s="30">
        <f>IF(H72&gt;7.53,1,0)</f>
        <v>1</v>
      </c>
      <c r="J72" s="96">
        <f>(0.8*B72*0.24)+(0.2*C72*0.33)</f>
        <v>15.6563333333333</v>
      </c>
      <c r="K72" s="30">
        <f>IF(J72&gt;10.43,1,0)</f>
        <v>1</v>
      </c>
      <c r="L72" s="77">
        <f>(0.8*B72*0.1)+(0.2*C72*0)</f>
        <v>5.92</v>
      </c>
      <c r="M72" s="30">
        <f>IF(L72&gt;4,1,0)</f>
        <v>1</v>
      </c>
      <c r="N72" s="96">
        <f>(0.8*B72*0.08)+(0.2*C72*0)</f>
        <v>4.736</v>
      </c>
      <c r="O72" s="30">
        <f>IF(N72&gt;3.2,1,0)</f>
        <v>1</v>
      </c>
    </row>
    <row r="73" spans="1:17" ht="15.750000">
      <c r="A73" s="77">
        <v>33154</v>
      </c>
      <c r="B73" s="77">
        <v>72</v>
      </c>
      <c r="C73" s="93">
        <v>22.5</v>
      </c>
      <c r="D73" s="95">
        <f>(0.8*B73*0.22)+(0.2*C73*0.11)</f>
        <v>13.167</v>
      </c>
      <c r="E73" s="30">
        <f>IF(D73&gt;9.08,1,0)</f>
        <v>1</v>
      </c>
      <c r="F73" s="96">
        <f>(0.8*B73*0.2)+(0.2*C73*0.11)</f>
        <v>12.015</v>
      </c>
      <c r="G73" s="30">
        <f>IF(F73&gt;8.28,1,0)</f>
        <v>1</v>
      </c>
      <c r="H73" s="96">
        <f>(0.8*B73*0.16)+(0.2*C73*0.45)</f>
        <v>11.241</v>
      </c>
      <c r="I73" s="30">
        <f>IF(H73&gt;7.53,1,0)</f>
        <v>1</v>
      </c>
      <c r="J73" s="96">
        <f>(0.8*B73*0.24)+(0.2*C73*0.33)</f>
        <v>15.309</v>
      </c>
      <c r="K73" s="30">
        <f>IF(J73&gt;10.43,1,0)</f>
        <v>1</v>
      </c>
      <c r="L73" s="77">
        <f>(0.8*B73*0.1)+(0.2*C73*0)</f>
        <v>5.76</v>
      </c>
      <c r="M73" s="30">
        <f>IF(L73&gt;4,1,0)</f>
        <v>1</v>
      </c>
      <c r="N73" s="96">
        <f>(0.8*B73*0.08)+(0.2*C73*0)</f>
        <v>4.608</v>
      </c>
      <c r="O73" s="30">
        <f>IF(N73&gt;3.2,1,0)</f>
        <v>1</v>
      </c>
    </row>
    <row r="74" spans="1:17" ht="15.750000">
      <c r="A74" s="77">
        <v>33155</v>
      </c>
      <c r="B74" s="77">
        <v>88</v>
      </c>
      <c r="C74" s="93">
        <v>22.5</v>
      </c>
      <c r="D74" s="95">
        <f>(0.8*B74*0.22)+(0.2*C74*0.11)</f>
        <v>15.983</v>
      </c>
      <c r="E74" s="30">
        <f>IF(D74&gt;9.08,1,0)</f>
        <v>1</v>
      </c>
      <c r="F74" s="96">
        <f>(0.8*B74*0.2)+(0.2*C74*0.11)</f>
        <v>14.575</v>
      </c>
      <c r="G74" s="30">
        <f>IF(F74&gt;8.28,1,0)</f>
        <v>1</v>
      </c>
      <c r="H74" s="96">
        <f>(0.8*B74*0.16)+(0.2*C74*0.45)</f>
        <v>13.289</v>
      </c>
      <c r="I74" s="30">
        <f>IF(H74&gt;7.53,1,0)</f>
        <v>1</v>
      </c>
      <c r="J74" s="96">
        <f>(0.8*B74*0.24)+(0.2*C74*0.33)</f>
        <v>18.381</v>
      </c>
      <c r="K74" s="30">
        <f>IF(J74&gt;10.43,1,0)</f>
        <v>1</v>
      </c>
      <c r="L74" s="77">
        <f>(0.8*B74*0.1)+(0.2*C74*0)</f>
        <v>7.04</v>
      </c>
      <c r="M74" s="30">
        <f>IF(L74&gt;4,1,0)</f>
        <v>1</v>
      </c>
      <c r="N74" s="96">
        <f>(0.8*B74*0.08)+(0.2*C74*0)</f>
        <v>5.632</v>
      </c>
      <c r="O74" s="30">
        <f>IF(N74&gt;3.2,1,0)</f>
        <v>1</v>
      </c>
    </row>
    <row r="75" spans="1:17" ht="15.750000">
      <c r="A75" s="77">
        <v>33156</v>
      </c>
      <c r="B75" s="77">
        <v>74</v>
      </c>
      <c r="C75" s="93">
        <v>21.6666666666667</v>
      </c>
      <c r="D75" s="95">
        <f>(0.8*B75*0.22)+(0.2*C75*0.11)</f>
        <v>13.5006666666667</v>
      </c>
      <c r="E75" s="30">
        <f>IF(D75&gt;9.08,1,0)</f>
        <v>1</v>
      </c>
      <c r="F75" s="96">
        <f>(0.8*B75*0.2)+(0.2*C75*0.11)</f>
        <v>12.3166666666667</v>
      </c>
      <c r="G75" s="30">
        <f>IF(F75&gt;8.28,1,0)</f>
        <v>1</v>
      </c>
      <c r="H75" s="96">
        <f>(0.8*B75*0.16)+(0.2*C75*0.45)</f>
        <v>11.422</v>
      </c>
      <c r="I75" s="30">
        <f>IF(H75&gt;7.53,1,0)</f>
        <v>1</v>
      </c>
      <c r="J75" s="96">
        <f>(0.8*B75*0.24)+(0.2*C75*0.33)</f>
        <v>15.638</v>
      </c>
      <c r="K75" s="30">
        <f>IF(J75&gt;10.43,1,0)</f>
        <v>1</v>
      </c>
      <c r="L75" s="77">
        <f>(0.8*B75*0.1)+(0.2*C75*0)</f>
        <v>5.92</v>
      </c>
      <c r="M75" s="30">
        <f>IF(L75&gt;4,1,0)</f>
        <v>1</v>
      </c>
      <c r="N75" s="96">
        <f>(0.8*B75*0.08)+(0.2*C75*0)</f>
        <v>4.736</v>
      </c>
      <c r="O75" s="30">
        <f>IF(N75&gt;3.2,1,0)</f>
        <v>1</v>
      </c>
      <c r="Q75" s="100"/>
    </row>
    <row r="76" spans="1:17" ht="15.750000">
      <c r="A76" s="77">
        <v>33157</v>
      </c>
      <c r="B76" s="77">
        <v>68</v>
      </c>
      <c r="C76" s="93">
        <v>18.6111111111111</v>
      </c>
      <c r="D76" s="95">
        <f>(0.8*B76*0.22)+(0.2*C76*0.11)</f>
        <v>12.3774444444444</v>
      </c>
      <c r="E76" s="30">
        <f>IF(D76&gt;9.08,1,0)</f>
        <v>1</v>
      </c>
      <c r="F76" s="96">
        <f>(0.8*B76*0.2)+(0.2*C76*0.11)</f>
        <v>11.2894444444444</v>
      </c>
      <c r="G76" s="30">
        <f>IF(F76&gt;8.28,1,0)</f>
        <v>1</v>
      </c>
      <c r="H76" s="96">
        <f>(0.8*B76*0.16)+(0.2*C76*0.45)</f>
        <v>10.379</v>
      </c>
      <c r="I76" s="30">
        <f>IF(H76&gt;7.53,1,0)</f>
        <v>1</v>
      </c>
      <c r="J76" s="96">
        <f>(0.8*B76*0.24)+(0.2*C76*0.33)</f>
        <v>14.2843333333333</v>
      </c>
      <c r="K76" s="30">
        <f>IF(J76&gt;10.43,1,0)</f>
        <v>1</v>
      </c>
      <c r="L76" s="77">
        <f>(0.8*B76*0.1)+(0.2*C76*0)</f>
        <v>5.44</v>
      </c>
      <c r="M76" s="30">
        <f>IF(L76&gt;4,1,0)</f>
        <v>1</v>
      </c>
      <c r="N76" s="96">
        <f>(0.8*B76*0.08)+(0.2*C76*0)</f>
        <v>4.352</v>
      </c>
      <c r="O76" s="30">
        <f>IF(N76&gt;3.2,1,0)</f>
        <v>1</v>
      </c>
    </row>
    <row r="77" spans="1:17" ht="15.750000">
      <c r="A77" s="77">
        <v>33158</v>
      </c>
      <c r="B77" s="77">
        <v>61</v>
      </c>
      <c r="C77" s="93">
        <v>22.5</v>
      </c>
      <c r="D77" s="95">
        <f>(0.8*B77*0.22)+(0.2*C77*0.11)</f>
        <v>11.231</v>
      </c>
      <c r="E77" s="30">
        <f>IF(D77&gt;9.08,1,0)</f>
        <v>1</v>
      </c>
      <c r="F77" s="96">
        <f>(0.8*B77*0.2)+(0.2*C77*0.11)</f>
        <v>10.255</v>
      </c>
      <c r="G77" s="30">
        <f>IF(F77&gt;8.28,1,0)</f>
        <v>1</v>
      </c>
      <c r="H77" s="96">
        <f>(0.8*B77*0.16)+(0.2*C77*0.45)</f>
        <v>9.833</v>
      </c>
      <c r="I77" s="30">
        <f>IF(H77&gt;7.53,1,0)</f>
        <v>1</v>
      </c>
      <c r="J77" s="96">
        <f>(0.8*B77*0.24)+(0.2*C77*0.33)</f>
        <v>13.197</v>
      </c>
      <c r="K77" s="30">
        <f>IF(J77&gt;10.43,1,0)</f>
        <v>1</v>
      </c>
      <c r="L77" s="77">
        <f>(0.8*B77*0.1)+(0.2*C77*0)</f>
        <v>4.88</v>
      </c>
      <c r="M77" s="30">
        <f>IF(L77&gt;4,1,0)</f>
        <v>1</v>
      </c>
      <c r="N77" s="96">
        <f>(0.8*B77*0.08)+(0.2*C77*0)</f>
        <v>3.904</v>
      </c>
      <c r="O77" s="30">
        <f>IF(N77&gt;3.2,1,0)</f>
        <v>1</v>
      </c>
    </row>
    <row r="78" spans="1:17" ht="15.750000">
      <c r="A78" s="77">
        <v>33159</v>
      </c>
      <c r="B78" s="77">
        <v>83</v>
      </c>
      <c r="C78" s="93">
        <v>22.5</v>
      </c>
      <c r="D78" s="95">
        <f>(0.8*B78*0.22)+(0.2*C78*0.11)</f>
        <v>15.103</v>
      </c>
      <c r="E78" s="30">
        <f>IF(D78&gt;9.08,1,0)</f>
        <v>1</v>
      </c>
      <c r="F78" s="96">
        <f>(0.8*B78*0.2)+(0.2*C78*0.11)</f>
        <v>13.775</v>
      </c>
      <c r="G78" s="30">
        <f>IF(F78&gt;8.28,1,0)</f>
        <v>1</v>
      </c>
      <c r="H78" s="96">
        <f>(0.8*B78*0.16)+(0.2*C78*0.45)</f>
        <v>12.649</v>
      </c>
      <c r="I78" s="30">
        <f>IF(H78&gt;7.53,1,0)</f>
        <v>1</v>
      </c>
      <c r="J78" s="96">
        <f>(0.8*B78*0.24)+(0.2*C78*0.33)</f>
        <v>17.421</v>
      </c>
      <c r="K78" s="30">
        <f>IF(J78&gt;10.43,1,0)</f>
        <v>1</v>
      </c>
      <c r="L78" s="77">
        <f>(0.8*B78*0.1)+(0.2*C78*0)</f>
        <v>6.64</v>
      </c>
      <c r="M78" s="30">
        <f>IF(L78&gt;4,1,0)</f>
        <v>1</v>
      </c>
      <c r="N78" s="96">
        <f>(0.8*B78*0.08)+(0.2*C78*0)</f>
        <v>5.312</v>
      </c>
      <c r="O78" s="30">
        <f>IF(N78&gt;3.2,1,0)</f>
        <v>1</v>
      </c>
    </row>
    <row r="79" spans="1:17" ht="15.750000">
      <c r="A79" s="77">
        <v>33160</v>
      </c>
      <c r="B79" s="77">
        <v>91</v>
      </c>
      <c r="C79" s="93">
        <v>22.5</v>
      </c>
      <c r="D79" s="95">
        <f>(0.8*B79*0.22)+(0.2*C79*0.11)</f>
        <v>16.511</v>
      </c>
      <c r="E79" s="30">
        <f>IF(D79&gt;9.08,1,0)</f>
        <v>1</v>
      </c>
      <c r="F79" s="96">
        <f>(0.8*B79*0.2)+(0.2*C79*0.11)</f>
        <v>15.055</v>
      </c>
      <c r="G79" s="30">
        <f>IF(F79&gt;8.28,1,0)</f>
        <v>1</v>
      </c>
      <c r="H79" s="96">
        <f>(0.8*B79*0.16)+(0.2*C79*0.45)</f>
        <v>13.673</v>
      </c>
      <c r="I79" s="30">
        <f>IF(H79&gt;7.53,1,0)</f>
        <v>1</v>
      </c>
      <c r="J79" s="96">
        <f>(0.8*B79*0.24)+(0.2*C79*0.33)</f>
        <v>18.957</v>
      </c>
      <c r="K79" s="30">
        <f>IF(J79&gt;10.43,1,0)</f>
        <v>1</v>
      </c>
      <c r="L79" s="77">
        <f>(0.8*B79*0.1)+(0.2*C79*0)</f>
        <v>7.28</v>
      </c>
      <c r="M79" s="30">
        <f>IF(L79&gt;4,1,0)</f>
        <v>1</v>
      </c>
      <c r="N79" s="96">
        <f>(0.8*B79*0.08)+(0.2*C79*0)</f>
        <v>5.824</v>
      </c>
      <c r="O79" s="30">
        <f>IF(N79&gt;3.2,1,0)</f>
        <v>1</v>
      </c>
    </row>
    <row r="80" spans="1:17" ht="15.750000">
      <c r="A80" s="77">
        <v>33161</v>
      </c>
      <c r="B80" s="77">
        <v>59</v>
      </c>
      <c r="C80" s="93">
        <v>22.5</v>
      </c>
      <c r="D80" s="95">
        <f>(0.8*B80*0.22)+(0.2*C80*0.11)</f>
        <v>10.879</v>
      </c>
      <c r="E80" s="30">
        <f>IF(D80&gt;9.08,1,0)</f>
        <v>1</v>
      </c>
      <c r="F80" s="96">
        <f>(0.8*B80*0.2)+(0.2*C80*0.11)</f>
        <v>9.935</v>
      </c>
      <c r="G80" s="30">
        <f>IF(F80&gt;8.28,1,0)</f>
        <v>1</v>
      </c>
      <c r="H80" s="96">
        <f>(0.8*B80*0.16)+(0.2*C80*0.45)</f>
        <v>9.577</v>
      </c>
      <c r="I80" s="30">
        <f>IF(H80&gt;7.53,1,0)</f>
        <v>1</v>
      </c>
      <c r="J80" s="96">
        <f>(0.8*B80*0.24)+(0.2*C80*0.33)</f>
        <v>12.813</v>
      </c>
      <c r="K80" s="30">
        <f>IF(J80&gt;10.43,1,0)</f>
        <v>1</v>
      </c>
      <c r="L80" s="77">
        <f>(0.8*B80*0.1)+(0.2*C80*0)</f>
        <v>4.72</v>
      </c>
      <c r="M80" s="30">
        <f>IF(L80&gt;4,1,0)</f>
        <v>1</v>
      </c>
      <c r="N80" s="96">
        <f>(0.8*B80*0.08)+(0.2*C80*0)</f>
        <v>3.776</v>
      </c>
      <c r="O80" s="30">
        <f>IF(N80&gt;3.2,1,0)</f>
        <v>1</v>
      </c>
    </row>
    <row r="81" spans="1:15" ht="15.750000">
      <c r="A81" s="77">
        <v>33162</v>
      </c>
      <c r="B81" s="77">
        <v>61</v>
      </c>
      <c r="C81" s="93">
        <v>21.6666666666667</v>
      </c>
      <c r="D81" s="95">
        <f>(0.8*B81*0.22)+(0.2*C81*0.11)</f>
        <v>11.2126666666667</v>
      </c>
      <c r="E81" s="30">
        <f>IF(D81&gt;9.08,1,0)</f>
        <v>1</v>
      </c>
      <c r="F81" s="96">
        <f>(0.8*B81*0.2)+(0.2*C81*0.11)</f>
        <v>10.2366666666667</v>
      </c>
      <c r="G81" s="30">
        <f>IF(F81&gt;8.28,1,0)</f>
        <v>1</v>
      </c>
      <c r="H81" s="96">
        <f>(0.8*B81*0.16)+(0.2*C81*0.45)</f>
        <v>9.758</v>
      </c>
      <c r="I81" s="30">
        <f>IF(H81&gt;7.53,1,0)</f>
        <v>1</v>
      </c>
      <c r="J81" s="96">
        <f>(0.8*B81*0.24)+(0.2*C81*0.33)</f>
        <v>13.142</v>
      </c>
      <c r="K81" s="30">
        <f>IF(J81&gt;10.43,1,0)</f>
        <v>1</v>
      </c>
      <c r="L81" s="77">
        <f>(0.8*B81*0.1)+(0.2*C81*0)</f>
        <v>4.88</v>
      </c>
      <c r="M81" s="30">
        <f>IF(L81&gt;4,1,0)</f>
        <v>1</v>
      </c>
      <c r="N81" s="96">
        <f>(0.8*B81*0.08)+(0.2*C81*0)</f>
        <v>3.904</v>
      </c>
      <c r="O81" s="30">
        <f>IF(N81&gt;3.2,1,0)</f>
        <v>1</v>
      </c>
    </row>
    <row r="82" spans="1:15" ht="15.750000">
      <c r="A82" s="77">
        <v>33163</v>
      </c>
      <c r="B82" s="77">
        <v>86</v>
      </c>
      <c r="C82" s="93">
        <v>20.8333333333333</v>
      </c>
      <c r="D82" s="95">
        <f>(0.8*B82*0.22)+(0.2*C82*0.11)</f>
        <v>15.5943333333333</v>
      </c>
      <c r="E82" s="30">
        <f>IF(D82&gt;9.08,1,0)</f>
        <v>1</v>
      </c>
      <c r="F82" s="96">
        <f>(0.8*B82*0.2)+(0.2*C82*0.11)</f>
        <v>14.2183333333333</v>
      </c>
      <c r="G82" s="30">
        <f>IF(F82&gt;8.28,1,0)</f>
        <v>1</v>
      </c>
      <c r="H82" s="96">
        <f>(0.8*B82*0.16)+(0.2*C82*0.45)</f>
        <v>12.883</v>
      </c>
      <c r="I82" s="30">
        <f>IF(H82&gt;7.53,1,0)</f>
        <v>1</v>
      </c>
      <c r="J82" s="96">
        <f>(0.8*B82*0.24)+(0.2*C82*0.33)</f>
        <v>17.887</v>
      </c>
      <c r="K82" s="30">
        <f>IF(J82&gt;10.43,1,0)</f>
        <v>1</v>
      </c>
      <c r="L82" s="77">
        <f>(0.8*B82*0.1)+(0.2*C82*0)</f>
        <v>6.88</v>
      </c>
      <c r="M82" s="30">
        <f>IF(L82&gt;4,1,0)</f>
        <v>1</v>
      </c>
      <c r="N82" s="96">
        <f>(0.8*B82*0.08)+(0.2*C82*0)</f>
        <v>5.504</v>
      </c>
      <c r="O82" s="30">
        <f>IF(N82&gt;3.2,1,0)</f>
        <v>1</v>
      </c>
    </row>
    <row r="83" spans="1:15" ht="15.750000">
      <c r="A83" s="77">
        <v>33164</v>
      </c>
      <c r="B83" s="77">
        <v>40</v>
      </c>
      <c r="C83" s="93">
        <v>21</v>
      </c>
      <c r="D83" s="95">
        <f>(0.8*B83*0.22)+(0.2*C83*0.11)</f>
        <v>7.502</v>
      </c>
      <c r="E83" s="30">
        <f>IF(D83&gt;9.08,1,0)</f>
        <v>0</v>
      </c>
      <c r="F83" s="96">
        <f>(0.8*B83*0.2)+(0.2*C83*0.11)</f>
        <v>6.862</v>
      </c>
      <c r="G83" s="30">
        <f>IF(F83&gt;8.28,1,0)</f>
        <v>0</v>
      </c>
      <c r="H83" s="96">
        <f>(0.8*B83*0.16)+(0.2*C83*0.45)</f>
        <v>7.01</v>
      </c>
      <c r="I83" s="30">
        <f>IF(H83&gt;7.53,1,0)</f>
        <v>0</v>
      </c>
      <c r="J83" s="96">
        <f>(0.8*B83*0.24)+(0.2*C83*0.33)</f>
        <v>9.066</v>
      </c>
      <c r="K83" s="30">
        <f>IF(J83&gt;10.43,1,0)</f>
        <v>0</v>
      </c>
      <c r="L83" s="77">
        <f>(0.8*B83*0.1)+(0.2*C83*0)</f>
        <v>3.2</v>
      </c>
      <c r="M83" s="30">
        <f>IF(L83&gt;4,1,0)</f>
        <v>0</v>
      </c>
      <c r="N83" s="96">
        <f>(0.8*B83*0.08)+(0.2*C83*0)</f>
        <v>2.56</v>
      </c>
      <c r="O83" s="30">
        <f>IF(N83&gt;3.2,1,0)</f>
        <v>0</v>
      </c>
    </row>
    <row r="84" spans="1:15" ht="15.750000">
      <c r="A84" s="77">
        <v>33165</v>
      </c>
      <c r="B84" s="134">
        <v>0</v>
      </c>
      <c r="C84" s="135">
        <v>21</v>
      </c>
      <c r="D84" s="136">
        <f>(0.8*B84*0.22)+(0.2*C84*0.11)</f>
        <v>0.462</v>
      </c>
      <c r="E84" s="59">
        <f>IF(D84&gt;9.08,1,0)</f>
        <v>0</v>
      </c>
      <c r="F84" s="137">
        <f>(0.8*B84*0.2)+(0.2*C84*0.11)</f>
        <v>0.462</v>
      </c>
      <c r="G84" s="59">
        <f>IF(F84&gt;8.28,1,0)</f>
        <v>0</v>
      </c>
      <c r="H84" s="137">
        <f>(0.8*B84*0.16)+(0.2*C84*0.45)</f>
        <v>1.89</v>
      </c>
      <c r="I84" s="59">
        <f>IF(H84&gt;7.53,1,0)</f>
        <v>0</v>
      </c>
      <c r="J84" s="137">
        <f>(0.8*B84*0.24)+(0.2*C84*0.33)</f>
        <v>1.386</v>
      </c>
      <c r="K84" s="59">
        <f>IF(J84&gt;10.43,1,0)</f>
        <v>0</v>
      </c>
      <c r="L84" s="134">
        <f>(0.8*B84*0.1)+(0.2*C84*0)</f>
        <v>0</v>
      </c>
      <c r="M84" s="59">
        <f>IF(L84&gt;4,1,0)</f>
        <v>0</v>
      </c>
      <c r="N84" s="137">
        <f>(0.8*B84*0.08)+(0.2*C84*0)</f>
        <v>0</v>
      </c>
      <c r="O84" s="59">
        <f>IF(N84&gt;3.2,1,0)</f>
        <v>0</v>
      </c>
    </row>
    <row r="85" spans="1:15" ht="15.750000">
      <c r="A85" s="77">
        <v>33166</v>
      </c>
      <c r="B85" s="77">
        <v>27</v>
      </c>
      <c r="C85" s="93">
        <v>15</v>
      </c>
      <c r="D85" s="95">
        <f>(0.8*B85*0.22)+(0.2*C85*0.11)</f>
        <v>5.082</v>
      </c>
      <c r="E85" s="30">
        <f>IF(D85&gt;9.08,1,0)</f>
        <v>0</v>
      </c>
      <c r="F85" s="96">
        <f>(0.8*B85*0.2)+(0.2*C85*0.11)</f>
        <v>4.65</v>
      </c>
      <c r="G85" s="30">
        <f>IF(F85&gt;8.28,1,0)</f>
        <v>0</v>
      </c>
      <c r="H85" s="96">
        <f>(0.8*B85*0.16)+(0.2*C85*0.45)</f>
        <v>4.806</v>
      </c>
      <c r="I85" s="30">
        <f>IF(H85&gt;7.53,1,0)</f>
        <v>0</v>
      </c>
      <c r="J85" s="96">
        <f>(0.8*B85*0.24)+(0.2*C85*0.33)</f>
        <v>6.174</v>
      </c>
      <c r="K85" s="30">
        <f>IF(J85&gt;10.43,1,0)</f>
        <v>0</v>
      </c>
      <c r="L85" s="77">
        <f>(0.8*B85*0.1)+(0.2*C85*0)</f>
        <v>2.16</v>
      </c>
      <c r="M85" s="30">
        <f>IF(L85&gt;4,1,0)</f>
        <v>0</v>
      </c>
      <c r="N85" s="96">
        <f>(0.8*B85*0.08)+(0.2*C85*0)</f>
        <v>1.728</v>
      </c>
      <c r="O85" s="30">
        <f>IF(N85&gt;3.2,1,0)</f>
        <v>0</v>
      </c>
    </row>
    <row r="86" spans="1:15" ht="15.750000">
      <c r="A86" s="77">
        <v>33167</v>
      </c>
      <c r="B86" s="77">
        <v>55</v>
      </c>
      <c r="C86" s="93">
        <v>15</v>
      </c>
      <c r="D86" s="95">
        <f>(0.8*B86*0.22)+(0.2*C86*0.11)</f>
        <v>10.01</v>
      </c>
      <c r="E86" s="30">
        <f>IF(D86&gt;9.08,1,0)</f>
        <v>1</v>
      </c>
      <c r="F86" s="96">
        <f>(0.8*B86*0.2)+(0.2*C86*0.11)</f>
        <v>9.13</v>
      </c>
      <c r="G86" s="30">
        <f>IF(F86&gt;8.28,1,0)</f>
        <v>1</v>
      </c>
      <c r="H86" s="96">
        <f>(0.8*B86*0.16)+(0.2*C86*0.45)</f>
        <v>8.39</v>
      </c>
      <c r="I86" s="30">
        <f>IF(H86&gt;7.53,1,0)</f>
        <v>1</v>
      </c>
      <c r="J86" s="96">
        <f>(0.8*B86*0.24)+(0.2*C86*0.33)</f>
        <v>11.55</v>
      </c>
      <c r="K86" s="30">
        <f>IF(J86&gt;10.43,1,0)</f>
        <v>1</v>
      </c>
      <c r="L86" s="77">
        <f>(0.8*B86*0.1)+(0.2*C86*0)</f>
        <v>4.4</v>
      </c>
      <c r="M86" s="30">
        <f>IF(L86&gt;4,1,0)</f>
        <v>1</v>
      </c>
      <c r="N86" s="96">
        <f>(0.8*B86*0.08)+(0.2*C86*0)</f>
        <v>3.52</v>
      </c>
      <c r="O86" s="30">
        <f>IF(N86&gt;3.2,1,0)</f>
        <v>1</v>
      </c>
    </row>
    <row r="87" spans="1:15" ht="15.750000">
      <c r="A87" s="77">
        <v>33168</v>
      </c>
      <c r="B87" s="77">
        <v>42</v>
      </c>
      <c r="C87" s="93">
        <v>21</v>
      </c>
      <c r="D87" s="95">
        <f>(0.8*B87*0.22)+(0.2*C87*0.11)</f>
        <v>7.854</v>
      </c>
      <c r="E87" s="30">
        <f>IF(D87&gt;9.08,1,0)</f>
        <v>0</v>
      </c>
      <c r="F87" s="96">
        <f>(0.8*B87*0.2)+(0.2*C87*0.11)</f>
        <v>7.182</v>
      </c>
      <c r="G87" s="30">
        <f>IF(F87&gt;8.28,1,0)</f>
        <v>0</v>
      </c>
      <c r="H87" s="96">
        <f>(0.8*B87*0.16)+(0.2*C87*0.45)</f>
        <v>7.266</v>
      </c>
      <c r="I87" s="30">
        <f>IF(H87&gt;7.53,1,0)</f>
        <v>0</v>
      </c>
      <c r="J87" s="96">
        <f>(0.8*B87*0.24)+(0.2*C87*0.33)</f>
        <v>9.45</v>
      </c>
      <c r="K87" s="30">
        <f>IF(J87&gt;10.43,1,0)</f>
        <v>0</v>
      </c>
      <c r="L87" s="77">
        <f>(0.8*B87*0.1)+(0.2*C87*0)</f>
        <v>3.36</v>
      </c>
      <c r="M87" s="30">
        <f>IF(L87&gt;4,1,0)</f>
        <v>0</v>
      </c>
      <c r="N87" s="96">
        <f>(0.8*B87*0.08)+(0.2*C87*0)</f>
        <v>2.688</v>
      </c>
      <c r="O87" s="30">
        <f>IF(N87&gt;3.2,1,0)</f>
        <v>0</v>
      </c>
    </row>
    <row r="88" spans="1:15" ht="15.750000">
      <c r="A88" s="77">
        <v>33169</v>
      </c>
      <c r="B88" s="77">
        <v>50</v>
      </c>
      <c r="C88" s="93">
        <v>15</v>
      </c>
      <c r="D88" s="95">
        <f>(0.8*B88*0.22)+(0.2*C88*0.11)</f>
        <v>9.13</v>
      </c>
      <c r="E88" s="30">
        <f>IF(D88&gt;9.08,1,0)</f>
        <v>1</v>
      </c>
      <c r="F88" s="96">
        <f>(0.8*B88*0.2)+(0.2*C88*0.11)</f>
        <v>8.33</v>
      </c>
      <c r="G88" s="30">
        <f>IF(F88&gt;8.28,1,0)</f>
        <v>1</v>
      </c>
      <c r="H88" s="96">
        <f>(0.8*B88*0.16)+(0.2*C88*0.45)</f>
        <v>7.75</v>
      </c>
      <c r="I88" s="30">
        <f>IF(H88&gt;7.53,1,0)</f>
        <v>1</v>
      </c>
      <c r="J88" s="96">
        <f>(0.8*B88*0.24)+(0.2*C88*0.33)</f>
        <v>10.59</v>
      </c>
      <c r="K88" s="30">
        <f>IF(J88&gt;10.43,1,0)</f>
        <v>1</v>
      </c>
      <c r="L88" s="77">
        <f>(0.8*B88*0.1)+(0.2*C88*0)</f>
        <v>4</v>
      </c>
      <c r="M88" s="30">
        <f>IF(L88&gt;4,1,0)</f>
        <v>0</v>
      </c>
      <c r="N88" s="96">
        <f>(0.8*B88*0.08)+(0.2*C88*0)</f>
        <v>3.2</v>
      </c>
      <c r="O88" s="30">
        <f>IF(N88&gt;3.2,1,0)</f>
        <v>0</v>
      </c>
    </row>
    <row r="89" spans="2:15" ht="15.750000">
      <c r="B89" s="205" t="s">
        <v>418</v>
      </c>
      <c r="C89" s="205"/>
      <c r="D89" s="97">
        <f>AVERAGE(D20:D88)</f>
        <v>12.2382351046699</v>
      </c>
      <c r="E89" s="99">
        <f>SUM(E20:E88)</f>
        <v>57</v>
      </c>
      <c r="F89" s="98">
        <f>AVERAGE(F20:F88)</f>
        <v>11.1692495974235</v>
      </c>
      <c r="G89" s="99">
        <f>SUM(G20:G88)</f>
        <v>57</v>
      </c>
      <c r="H89" s="98">
        <f>AVERAGE(H20:H88)</f>
        <v>10.5130434782609</v>
      </c>
      <c r="I89" s="99">
        <f>SUM(I20:I88)</f>
        <v>59</v>
      </c>
      <c r="J89" s="98">
        <f>AVERAGE(J20:J88)</f>
        <v>14.2660096618358</v>
      </c>
      <c r="K89" s="99">
        <f>SUM(K20:K88)</f>
        <v>58</v>
      </c>
      <c r="L89" s="98">
        <f>AVERAGE(L20:L88)</f>
        <v>5.34492753623189</v>
      </c>
      <c r="M89" s="99">
        <f>SUM(M20:M88)</f>
        <v>53</v>
      </c>
      <c r="N89" s="98">
        <f>AVERAGE(N20:N88)</f>
        <v>4.27594202898551</v>
      </c>
      <c r="O89" s="99">
        <f>SUM(O20:O88)</f>
        <v>53</v>
      </c>
    </row>
    <row r="91" spans="2:15" ht="20.100000" customHeight="1">
      <c r="B91" s="101" t="s">
        <v>419</v>
      </c>
      <c r="C91" s="202"/>
      <c r="D91" s="202"/>
      <c r="E91" s="202"/>
      <c r="F91" s="203"/>
      <c r="G91" s="44" t="s">
        <v>420</v>
      </c>
      <c r="H91" s="44" t="s">
        <v>421</v>
      </c>
      <c r="I91" s="44" t="s">
        <v>422</v>
      </c>
      <c r="J91" s="44" t="s">
        <v>423</v>
      </c>
      <c r="K91" s="44" t="s">
        <v>424</v>
      </c>
      <c r="L91" s="44" t="s">
        <v>425</v>
      </c>
    </row>
    <row r="92" spans="2:15" ht="20.100000" customHeight="1">
      <c r="B92" s="68" t="s">
        <v>426</v>
      </c>
      <c r="C92" s="68"/>
      <c r="D92" s="68"/>
      <c r="E92" s="68"/>
      <c r="F92" s="68"/>
      <c r="G92" s="30">
        <f>E89</f>
        <v>57</v>
      </c>
      <c r="H92" s="30">
        <f>G89</f>
        <v>57</v>
      </c>
      <c r="I92" s="30">
        <f>I89</f>
        <v>59</v>
      </c>
      <c r="J92" s="30">
        <f>K89</f>
        <v>58</v>
      </c>
      <c r="K92" s="30">
        <f>M89</f>
        <v>53</v>
      </c>
      <c r="L92" s="30">
        <f>O89</f>
        <v>53</v>
      </c>
    </row>
    <row r="93" spans="2:15" ht="20.100000" customHeight="1">
      <c r="B93" s="68" t="s">
        <v>427</v>
      </c>
      <c r="C93" s="68"/>
      <c r="D93" s="68"/>
      <c r="E93" s="68"/>
      <c r="F93" s="68"/>
      <c r="G93" s="30">
        <f>68-G92</f>
        <v>11</v>
      </c>
      <c r="H93" s="30">
        <f>68-H92</f>
        <v>11</v>
      </c>
      <c r="I93" s="30">
        <f>68-I92</f>
        <v>9</v>
      </c>
      <c r="J93" s="30">
        <f>68-J92</f>
        <v>10</v>
      </c>
      <c r="K93" s="30">
        <f>68-K92</f>
        <v>15</v>
      </c>
      <c r="L93" s="30">
        <f>68-L92</f>
        <v>15</v>
      </c>
    </row>
    <row r="94" spans="2:15">
      <c r="B94" s="123" t="s">
        <v>428</v>
      </c>
      <c r="C94" s="123"/>
      <c r="D94" s="123"/>
      <c r="E94" s="123"/>
      <c r="F94" s="123"/>
      <c r="G94" s="70">
        <f>G92/68</f>
        <v>0.838235294117647</v>
      </c>
      <c r="H94" s="70">
        <f>H92/68</f>
        <v>0.838235294117647</v>
      </c>
      <c r="I94" s="70">
        <f>I92/68</f>
        <v>0.86764705882353</v>
      </c>
      <c r="J94" s="70">
        <f>J92/68</f>
        <v>0.852941176470588</v>
      </c>
      <c r="K94" s="70">
        <f>K92/68</f>
        <v>0.779411764705882</v>
      </c>
      <c r="L94" s="70">
        <f>L92/68</f>
        <v>0.779411764705882</v>
      </c>
    </row>
  </sheetData>
  <mergeCells count="21">
    <mergeCell ref="A1:Q1"/>
    <mergeCell ref="A2:Q2"/>
    <mergeCell ref="F4:L4"/>
    <mergeCell ref="A5:B6"/>
    <mergeCell ref="N5:Q5"/>
    <mergeCell ref="A9:E9"/>
    <mergeCell ref="G9:M9"/>
    <mergeCell ref="B10:E10"/>
    <mergeCell ref="H10:L10"/>
    <mergeCell ref="H11:L11"/>
    <mergeCell ref="B12:E12"/>
    <mergeCell ref="H12:L12"/>
    <mergeCell ref="B13:E13"/>
    <mergeCell ref="H13:L13"/>
    <mergeCell ref="B14:E14"/>
    <mergeCell ref="H14:L14"/>
    <mergeCell ref="H15:L15"/>
    <mergeCell ref="B18:C18"/>
    <mergeCell ref="B89:C89"/>
    <mergeCell ref="B91:F91"/>
    <mergeCell ref="B94:F94"/>
  </mergeCells>
  <phoneticPr fontId="1" type="noConversion"/>
  <pageMargins left="0.70" right="0.70" top="0.75" bottom="0.75" header="0.30" footer="0.30"/>
  <pageSetup paperSize="9" scale="58"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Views>
    <sheetView workbookViewId="0">
      <selection activeCell="L4" sqref="L4"/>
    </sheetView>
  </sheetViews>
  <sheetFormatPr defaultRowHeight="15.000000"/>
  <cols>
    <col min="7" max="7" width="13.25500011" customWidth="1"/>
    <col min="10" max="11" width="15.38000011" customWidth="1"/>
    <col min="12" max="12" width="21.12999916" customWidth="1"/>
    <col min="13" max="13" width="35.75500107" customWidth="1"/>
  </cols>
  <sheetData>
    <row r="1" spans="1:13" ht="21.000000">
      <c r="A1" s="209" t="s">
        <v>429</v>
      </c>
      <c r="B1" s="209"/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</row>
    <row r="2" spans="1:13">
      <c r="A2" s="102"/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</row>
    <row r="3" spans="1:13" s="112" customFormat="1" ht="20.100000" customHeight="1">
      <c r="A3" s="210" t="s">
        <v>430</v>
      </c>
      <c r="B3" s="211"/>
      <c r="C3" s="110" t="s">
        <v>431</v>
      </c>
      <c r="D3" s="110" t="s">
        <v>432</v>
      </c>
      <c r="E3" s="110" t="s">
        <v>433</v>
      </c>
      <c r="F3" s="110" t="s">
        <v>434</v>
      </c>
      <c r="G3" s="110" t="s">
        <v>435</v>
      </c>
      <c r="H3" s="110" t="s">
        <v>436</v>
      </c>
      <c r="I3" s="110" t="s">
        <v>437</v>
      </c>
      <c r="J3" s="110" t="s">
        <v>438</v>
      </c>
      <c r="K3" s="110" t="s">
        <v>439</v>
      </c>
      <c r="L3" s="111" t="s">
        <v>440</v>
      </c>
      <c r="M3" s="110" t="s">
        <v>441</v>
      </c>
    </row>
    <row r="4" spans="1:13" s="112" customFormat="1" ht="20.100000" customHeight="1">
      <c r="A4" s="51" t="s">
        <v>442</v>
      </c>
      <c r="B4" s="51"/>
      <c r="C4" s="138">
        <f>'CT-1'!F80</f>
        <v>0.865671641791045</v>
      </c>
      <c r="D4" s="138">
        <f>'MSBTE RESULT'!G94</f>
        <v>0.838235294117647</v>
      </c>
      <c r="E4" s="138">
        <f>C4*0.3</f>
        <v>0.259701492537313</v>
      </c>
      <c r="F4" s="138">
        <f>D4*0.7</f>
        <v>0.586764705882353</v>
      </c>
      <c r="G4" s="139">
        <f>SUM(E4:F4)</f>
        <v>0.846466198419666</v>
      </c>
      <c r="H4" s="212">
        <v>0.6</v>
      </c>
      <c r="I4" s="113">
        <v>2</v>
      </c>
      <c r="J4" s="58" t="s">
        <v>453</v>
      </c>
      <c r="K4" s="58">
        <v>3</v>
      </c>
      <c r="L4" s="144"/>
      <c r="M4" s="60"/>
    </row>
    <row r="5" spans="1:13" s="112" customFormat="1" ht="20.100000" customHeight="1">
      <c r="A5" s="51" t="s">
        <v>444</v>
      </c>
      <c r="B5" s="51"/>
      <c r="C5" s="138">
        <f>'CT-1'!F81</f>
        <v>0.671641791044776</v>
      </c>
      <c r="D5" s="138">
        <f>'MSBTE RESULT'!H94</f>
        <v>0.838235294117647</v>
      </c>
      <c r="E5" s="138">
        <f>C5*0.3</f>
        <v>0.201492537313433</v>
      </c>
      <c r="F5" s="138">
        <f>D5*0.7</f>
        <v>0.586764705882353</v>
      </c>
      <c r="G5" s="139">
        <f>SUM(E5:F5)</f>
        <v>0.788257243195786</v>
      </c>
      <c r="H5" s="213"/>
      <c r="I5" s="113">
        <v>2</v>
      </c>
      <c r="J5" s="58" t="s">
        <v>453</v>
      </c>
      <c r="K5" s="58">
        <v>3</v>
      </c>
      <c r="L5" s="60"/>
      <c r="M5" s="60"/>
    </row>
    <row r="6" spans="1:13" s="112" customFormat="1" ht="20.100000" customHeight="1">
      <c r="A6" s="51" t="s">
        <v>446</v>
      </c>
      <c r="B6" s="51"/>
      <c r="C6" s="138">
        <f>'CT-2'!F81</f>
        <v>0.811594202898551</v>
      </c>
      <c r="D6" s="138">
        <f>'MSBTE RESULT'!I94</f>
        <v>0.86764705882353</v>
      </c>
      <c r="E6" s="138">
        <f>C6*0.3</f>
        <v>0.243478260869565</v>
      </c>
      <c r="F6" s="138">
        <f>D6*0.7</f>
        <v>0.607352941176471</v>
      </c>
      <c r="G6" s="139">
        <f>SUM(E6:F6)</f>
        <v>0.850831202046036</v>
      </c>
      <c r="H6" s="213"/>
      <c r="I6" s="113">
        <v>2</v>
      </c>
      <c r="J6" s="58" t="s">
        <v>453</v>
      </c>
      <c r="K6" s="58">
        <v>3</v>
      </c>
      <c r="L6" s="60"/>
      <c r="M6" s="60"/>
    </row>
    <row r="7" spans="1:13" s="112" customFormat="1" ht="20.100000" customHeight="1">
      <c r="A7" s="51" t="s">
        <v>448</v>
      </c>
      <c r="B7" s="51"/>
      <c r="C7" s="138">
        <f>'CT-2'!F82</f>
        <v>0.536231884057971</v>
      </c>
      <c r="D7" s="138">
        <f>'MSBTE RESULT'!J94</f>
        <v>0.852941176470588</v>
      </c>
      <c r="E7" s="138">
        <f>C7*0.3</f>
        <v>0.160869565217391</v>
      </c>
      <c r="F7" s="138">
        <f>D7*0.7</f>
        <v>0.597058823529412</v>
      </c>
      <c r="G7" s="139">
        <f>SUM(E7:F7)</f>
        <v>0.757928388746803</v>
      </c>
      <c r="H7" s="213"/>
      <c r="I7" s="113">
        <v>2</v>
      </c>
      <c r="J7" s="58" t="s">
        <v>453</v>
      </c>
      <c r="K7" s="58">
        <v>3</v>
      </c>
      <c r="L7" s="60"/>
      <c r="M7" s="60"/>
    </row>
    <row r="8" spans="1:13" s="112" customFormat="1" ht="20.100000" customHeight="1">
      <c r="A8" s="51" t="s">
        <v>450</v>
      </c>
      <c r="B8" s="51"/>
      <c r="C8" s="138">
        <f>Assign!F81</f>
        <v>0.942028985507246</v>
      </c>
      <c r="D8" s="138">
        <f>'MSBTE RESULT'!K94</f>
        <v>0.779411764705882</v>
      </c>
      <c r="E8" s="138">
        <f>C8*0.3</f>
        <v>0.282608695652174</v>
      </c>
      <c r="F8" s="138">
        <f>D8*0.7</f>
        <v>0.545588235294118</v>
      </c>
      <c r="G8" s="139">
        <f>SUM(E8:F8)</f>
        <v>0.828196930946292</v>
      </c>
      <c r="H8" s="213"/>
      <c r="I8" s="113">
        <v>2</v>
      </c>
      <c r="J8" s="58" t="s">
        <v>453</v>
      </c>
      <c r="K8" s="58">
        <v>3</v>
      </c>
      <c r="L8" s="60"/>
      <c r="M8" s="60"/>
    </row>
    <row r="9" spans="1:13" s="112" customFormat="1" ht="20.100000" customHeight="1">
      <c r="A9" s="51" t="s">
        <v>452</v>
      </c>
      <c r="B9" s="51"/>
      <c r="C9" s="138">
        <f>Assign!F82</f>
        <v>0.869565217391304</v>
      </c>
      <c r="D9" s="138">
        <f>'MSBTE RESULT'!L94</f>
        <v>0.779411764705882</v>
      </c>
      <c r="E9" s="138">
        <f>C9*0.3</f>
        <v>0.260869565217391</v>
      </c>
      <c r="F9" s="138">
        <f>D9*0.7</f>
        <v>0.545588235294118</v>
      </c>
      <c r="G9" s="139">
        <f>SUM(E9:F9)</f>
        <v>0.806457800511509</v>
      </c>
      <c r="H9" s="214"/>
      <c r="I9" s="113">
        <v>2</v>
      </c>
      <c r="J9" s="58" t="s">
        <v>453</v>
      </c>
      <c r="K9" s="58">
        <v>3</v>
      </c>
      <c r="L9" s="60"/>
      <c r="M9" s="60"/>
    </row>
    <row r="10" spans="1:13">
      <c r="A10" s="102"/>
      <c r="B10" s="102"/>
      <c r="C10" s="102"/>
      <c r="D10" s="102"/>
      <c r="E10" s="102"/>
      <c r="F10" s="102"/>
      <c r="G10" s="102"/>
      <c r="H10" s="102"/>
      <c r="I10" s="102"/>
      <c r="J10" s="102"/>
      <c r="K10" s="102"/>
      <c r="L10" s="102"/>
      <c r="M10" s="102"/>
    </row>
    <row r="11" spans="1:13">
      <c r="A11" s="102"/>
      <c r="B11" s="102"/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M11" s="102"/>
    </row>
    <row r="12" spans="1:13">
      <c r="A12" s="207"/>
      <c r="B12" s="207"/>
      <c r="C12" s="207"/>
      <c r="D12" s="207"/>
      <c r="E12" s="207"/>
      <c r="F12" s="103"/>
      <c r="G12" s="103"/>
      <c r="H12" s="103"/>
      <c r="I12" s="103"/>
      <c r="J12" s="103"/>
      <c r="K12" s="103"/>
      <c r="L12" s="103"/>
      <c r="M12" s="103"/>
    </row>
    <row r="13" spans="1:13">
      <c r="A13" s="104"/>
      <c r="B13" s="104"/>
      <c r="C13" s="104"/>
      <c r="D13" s="104"/>
      <c r="E13" s="104"/>
      <c r="F13" s="105"/>
      <c r="G13" s="105"/>
      <c r="H13" s="105"/>
      <c r="I13" s="105"/>
      <c r="J13" s="105"/>
      <c r="K13" s="105"/>
      <c r="L13" s="105"/>
      <c r="M13" s="105"/>
    </row>
    <row r="14" spans="1:13">
      <c r="A14" s="104"/>
      <c r="B14" s="104"/>
      <c r="C14" s="104"/>
      <c r="D14" s="104"/>
      <c r="E14" s="104"/>
      <c r="F14" s="105"/>
      <c r="G14" s="105"/>
      <c r="H14" s="105"/>
      <c r="I14" s="105"/>
      <c r="J14" s="105"/>
      <c r="K14" s="105"/>
      <c r="L14" s="105"/>
      <c r="M14" s="105"/>
    </row>
    <row r="15" spans="1:13">
      <c r="A15" s="208"/>
      <c r="B15" s="208"/>
      <c r="C15" s="208"/>
      <c r="D15" s="208"/>
      <c r="E15" s="208"/>
      <c r="F15" s="106"/>
      <c r="G15" s="106"/>
      <c r="H15" s="106"/>
      <c r="I15" s="106"/>
      <c r="J15" s="106"/>
      <c r="K15" s="106"/>
      <c r="L15" s="106"/>
      <c r="M15" s="106"/>
    </row>
    <row r="16" spans="1:13">
      <c r="A16" s="102"/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M16" s="102"/>
    </row>
  </sheetData>
  <mergeCells count="11">
    <mergeCell ref="A1:M1"/>
    <mergeCell ref="A3:B3"/>
    <mergeCell ref="A4:B4"/>
    <mergeCell ref="H4:H9"/>
    <mergeCell ref="A5:B5"/>
    <mergeCell ref="A6:B6"/>
    <mergeCell ref="A7:B7"/>
    <mergeCell ref="A8:B8"/>
    <mergeCell ref="A9:B9"/>
    <mergeCell ref="A12:E12"/>
    <mergeCell ref="A15:E15"/>
  </mergeCells>
  <phoneticPr fontId="1" type="noConversion"/>
  <pageMargins left="0.70" right="0.70" top="0.75" bottom="0.75" header="0.30" footer="0.30"/>
  <pageSetup paperSize="9" scale="8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/>
  <AppVersion>12.000</AppVersion>
  <Characters>0</Characters>
  <CharactersWithSpaces>0</CharactersWithSpaces>
  <DocSecurity>0</DocSecurity>
  <HyperlinksChanged>false</HyperlinksChanged>
  <Lines>0</Lines>
  <LinksUpToDate>false</LinksUpToDate>
  <Pages>11</Pages>
  <Paragraphs>0</Paragraphs>
  <Words>0</Words>
  <TotalTime>0</TotalTime>
  <MMClips>0</MMClips>
  <ScaleCrop>false</ScaleCrop>
  <HeadingPairs>
    <vt:vector size="2" baseType="variant">
      <vt:variant>
        <vt:lpstr>제목</vt:lpstr>
      </vt:variant>
      <vt:variant>
        <vt:i4>1</vt:i4>
      </vt:variant>
    </vt:vector>
  </HeadingPairs>
  <TitlesOfParts>
    <vt:vector size="1" baseType="lpstr">
      <vt:lpstr>Title text</vt:lpstr>
    </vt:vector>
  </TitlesOfParts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3</cp:revision>
  <dc:creator>pathan</dc:creator>
  <cp:lastModifiedBy>pathan</cp:lastModifiedBy>
  <dcterms:modified xsi:type="dcterms:W3CDTF">2019-10-05T11:12:33Z</dcterms:modified>
</cp:coreProperties>
</file>