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30" yWindow="-270" windowWidth="28635" windowHeight="13680" tabRatio="401" activeTab="1"/>
  </bookViews>
  <sheets>
    <sheet name="Master List" sheetId="1" r:id="rId1"/>
    <sheet name="Sets" sheetId="16" r:id="rId2"/>
  </sheets>
  <definedNames>
    <definedName name="_xlnm._FilterDatabase" localSheetId="0" hidden="1">'Master List'!$B$1:$C$87</definedName>
    <definedName name="Allies">#REF!</definedName>
    <definedName name="Attachments">#REF!</definedName>
    <definedName name="Category">#REF!</definedName>
    <definedName name="Events">#REF!</definedName>
    <definedName name="Heroes">#REF!</definedName>
    <definedName name="HeroTestExport" localSheetId="0">'Master List'!$C$2:$C$2</definedName>
    <definedName name="myItem">OFFSET(myItemList,0,0,COUNTA(myItemList),1)</definedName>
    <definedName name="myItemList">INDEX(#REF!, 0, MATCH(#REF!,#REF!,0))</definedName>
    <definedName name="Owned">#REF!</definedName>
    <definedName name="Playercards">#REF!</definedName>
  </definedNames>
  <calcPr calcId="145621" calcMode="manual"/>
</workbook>
</file>

<file path=xl/calcChain.xml><?xml version="1.0" encoding="utf-8"?>
<calcChain xmlns="http://schemas.openxmlformats.org/spreadsheetml/2006/main">
  <c r="D98" i="16" l="1"/>
  <c r="E98" i="16"/>
  <c r="J98" i="16" s="1"/>
  <c r="F98" i="16"/>
  <c r="G98" i="16"/>
  <c r="H98" i="16"/>
  <c r="I98" i="16"/>
  <c r="F60" i="16"/>
  <c r="G60" i="16"/>
  <c r="H60" i="16"/>
  <c r="I60" i="16"/>
  <c r="F61" i="16"/>
  <c r="G61" i="16"/>
  <c r="H61" i="16"/>
  <c r="I61" i="16"/>
  <c r="F62" i="16"/>
  <c r="G62" i="16"/>
  <c r="H62" i="16"/>
  <c r="I62" i="16"/>
  <c r="F63" i="16"/>
  <c r="G63" i="16"/>
  <c r="H63" i="16"/>
  <c r="I63" i="16"/>
  <c r="F64" i="16"/>
  <c r="G64" i="16"/>
  <c r="H64" i="16"/>
  <c r="I64" i="16"/>
  <c r="I59" i="16"/>
  <c r="H59" i="16"/>
  <c r="G59" i="16"/>
  <c r="F59" i="16"/>
  <c r="E60" i="16"/>
  <c r="E61" i="16"/>
  <c r="E62" i="16"/>
  <c r="J62" i="16" s="1"/>
  <c r="E63" i="16"/>
  <c r="E64" i="16"/>
  <c r="E59" i="16"/>
  <c r="J59" i="16"/>
  <c r="H31" i="16"/>
  <c r="I31" i="16"/>
  <c r="J31" i="16"/>
  <c r="K31" i="16"/>
  <c r="L31" i="16"/>
  <c r="M31" i="16"/>
  <c r="N31" i="16"/>
  <c r="R31" i="16"/>
  <c r="S31" i="16"/>
  <c r="T31" i="16"/>
  <c r="V31" i="16"/>
  <c r="W31" i="16"/>
  <c r="X31" i="16"/>
  <c r="Y31" i="16"/>
  <c r="Z31" i="16"/>
  <c r="AA31" i="16"/>
  <c r="AB31" i="16"/>
  <c r="AC31" i="16"/>
  <c r="AD31" i="16"/>
  <c r="F31" i="16"/>
  <c r="P31" i="16"/>
  <c r="O31" i="16"/>
  <c r="G31" i="16"/>
  <c r="D94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R21" i="16"/>
  <c r="S21" i="16"/>
  <c r="T21" i="16"/>
  <c r="V21" i="16"/>
  <c r="W21" i="16"/>
  <c r="X21" i="16"/>
  <c r="Y21" i="16"/>
  <c r="Z21" i="16"/>
  <c r="AA21" i="16"/>
  <c r="AB21" i="16"/>
  <c r="AC21" i="16"/>
  <c r="AD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R22" i="16"/>
  <c r="S22" i="16"/>
  <c r="T22" i="16"/>
  <c r="V22" i="16"/>
  <c r="W22" i="16"/>
  <c r="X22" i="16"/>
  <c r="Y22" i="16"/>
  <c r="Z22" i="16"/>
  <c r="AA22" i="16"/>
  <c r="AB22" i="16"/>
  <c r="AC22" i="16"/>
  <c r="AD22" i="16"/>
  <c r="E23" i="16"/>
  <c r="G23" i="16"/>
  <c r="H23" i="16"/>
  <c r="I23" i="16"/>
  <c r="J23" i="16"/>
  <c r="K23" i="16"/>
  <c r="L23" i="16"/>
  <c r="N23" i="16"/>
  <c r="O23" i="16"/>
  <c r="P23" i="16"/>
  <c r="R23" i="16"/>
  <c r="S23" i="16"/>
  <c r="T23" i="16"/>
  <c r="V23" i="16"/>
  <c r="W23" i="16"/>
  <c r="X23" i="16"/>
  <c r="Y23" i="16"/>
  <c r="Z23" i="16"/>
  <c r="AA23" i="16"/>
  <c r="AB23" i="16"/>
  <c r="AC23" i="16"/>
  <c r="AD23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R24" i="16"/>
  <c r="S24" i="16"/>
  <c r="T24" i="16"/>
  <c r="V24" i="16"/>
  <c r="W24" i="16"/>
  <c r="X24" i="16"/>
  <c r="Y24" i="16"/>
  <c r="Z24" i="16"/>
  <c r="AA24" i="16"/>
  <c r="AB24" i="16"/>
  <c r="AC24" i="16"/>
  <c r="AD24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S25" i="16"/>
  <c r="T25" i="16"/>
  <c r="V25" i="16"/>
  <c r="W25" i="16"/>
  <c r="X25" i="16"/>
  <c r="Y25" i="16"/>
  <c r="Z25" i="16"/>
  <c r="AA25" i="16"/>
  <c r="AB25" i="16"/>
  <c r="AC25" i="16"/>
  <c r="AD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S26" i="16"/>
  <c r="T26" i="16"/>
  <c r="V26" i="16"/>
  <c r="W26" i="16"/>
  <c r="X26" i="16"/>
  <c r="Y26" i="16"/>
  <c r="Z26" i="16"/>
  <c r="AA26" i="16"/>
  <c r="AB26" i="16"/>
  <c r="AC26" i="16"/>
  <c r="AD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S27" i="16"/>
  <c r="T27" i="16"/>
  <c r="V27" i="16"/>
  <c r="W27" i="16"/>
  <c r="X27" i="16"/>
  <c r="Y27" i="16"/>
  <c r="Z27" i="16"/>
  <c r="AA27" i="16"/>
  <c r="AB27" i="16"/>
  <c r="AC27" i="16"/>
  <c r="AD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S28" i="16"/>
  <c r="T28" i="16"/>
  <c r="V28" i="16"/>
  <c r="W28" i="16"/>
  <c r="X28" i="16"/>
  <c r="Y28" i="16"/>
  <c r="Z28" i="16"/>
  <c r="AA28" i="16"/>
  <c r="AB28" i="16"/>
  <c r="AC28" i="16"/>
  <c r="AD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S29" i="16"/>
  <c r="T29" i="16"/>
  <c r="V29" i="16"/>
  <c r="W29" i="16"/>
  <c r="X29" i="16"/>
  <c r="Y29" i="16"/>
  <c r="Z29" i="16"/>
  <c r="AA29" i="16"/>
  <c r="AB29" i="16"/>
  <c r="AC29" i="16"/>
  <c r="AD29" i="16"/>
  <c r="E31" i="16"/>
  <c r="H30" i="16"/>
  <c r="I30" i="16"/>
  <c r="J30" i="16"/>
  <c r="K30" i="16"/>
  <c r="L30" i="16"/>
  <c r="N30" i="16"/>
  <c r="P30" i="16"/>
  <c r="R30" i="16"/>
  <c r="S30" i="16"/>
  <c r="T30" i="16"/>
  <c r="V30" i="16"/>
  <c r="W30" i="16"/>
  <c r="X30" i="16"/>
  <c r="Y30" i="16"/>
  <c r="Z30" i="16"/>
  <c r="AA30" i="16"/>
  <c r="AB30" i="16"/>
  <c r="AC30" i="16"/>
  <c r="AD30" i="16"/>
  <c r="D109" i="16"/>
  <c r="N5" i="16"/>
  <c r="N8" i="16"/>
  <c r="N9" i="16"/>
  <c r="N10" i="16"/>
  <c r="N11" i="16"/>
  <c r="N12" i="16"/>
  <c r="N13" i="16"/>
  <c r="N14" i="16"/>
  <c r="N15" i="16"/>
  <c r="N16" i="16"/>
  <c r="N17" i="16"/>
  <c r="N18" i="16"/>
  <c r="N20" i="16"/>
  <c r="E115" i="16"/>
  <c r="F115" i="16"/>
  <c r="G115" i="16"/>
  <c r="H115" i="16"/>
  <c r="I115" i="16"/>
  <c r="I112" i="16"/>
  <c r="I113" i="16"/>
  <c r="I114" i="16"/>
  <c r="H112" i="16"/>
  <c r="H113" i="16"/>
  <c r="H114" i="16"/>
  <c r="G112" i="16"/>
  <c r="G113" i="16"/>
  <c r="G114" i="16"/>
  <c r="F112" i="16"/>
  <c r="F113" i="16"/>
  <c r="F114" i="16"/>
  <c r="E112" i="16"/>
  <c r="E113" i="16"/>
  <c r="E114" i="16"/>
  <c r="E108" i="16"/>
  <c r="F108" i="16"/>
  <c r="G108" i="16"/>
  <c r="H108" i="16"/>
  <c r="I108" i="16"/>
  <c r="V36" i="16"/>
  <c r="W36" i="16"/>
  <c r="X36" i="16"/>
  <c r="Y36" i="16"/>
  <c r="Z36" i="16"/>
  <c r="AA36" i="16"/>
  <c r="AB36" i="16"/>
  <c r="AC36" i="16"/>
  <c r="AD36" i="16"/>
  <c r="R36" i="16"/>
  <c r="S36" i="16"/>
  <c r="T36" i="16"/>
  <c r="P36" i="16"/>
  <c r="O36" i="16"/>
  <c r="M36" i="16"/>
  <c r="L36" i="16"/>
  <c r="K36" i="16"/>
  <c r="J36" i="16"/>
  <c r="H36" i="16"/>
  <c r="G36" i="16"/>
  <c r="F36" i="16"/>
  <c r="I36" i="16"/>
  <c r="N36" i="16"/>
  <c r="AA3" i="16"/>
  <c r="AB3" i="16"/>
  <c r="AC3" i="16"/>
  <c r="AD3" i="16"/>
  <c r="AA4" i="16"/>
  <c r="AB4" i="16"/>
  <c r="AC4" i="16"/>
  <c r="AD4" i="16"/>
  <c r="AA5" i="16"/>
  <c r="AB5" i="16"/>
  <c r="AC5" i="16"/>
  <c r="AD5" i="16"/>
  <c r="AA6" i="16"/>
  <c r="AB6" i="16"/>
  <c r="AC6" i="16"/>
  <c r="AD6" i="16"/>
  <c r="AA7" i="16"/>
  <c r="AB7" i="16"/>
  <c r="AC7" i="16"/>
  <c r="AD7" i="16"/>
  <c r="AA8" i="16"/>
  <c r="AB8" i="16"/>
  <c r="AC8" i="16"/>
  <c r="AD8" i="16"/>
  <c r="AA9" i="16"/>
  <c r="AB9" i="16"/>
  <c r="AC9" i="16"/>
  <c r="AD9" i="16"/>
  <c r="AA10" i="16"/>
  <c r="AB10" i="16"/>
  <c r="AC10" i="16"/>
  <c r="AD10" i="16"/>
  <c r="AA11" i="16"/>
  <c r="AB11" i="16"/>
  <c r="AC11" i="16"/>
  <c r="AD11" i="16"/>
  <c r="AA12" i="16"/>
  <c r="AB12" i="16"/>
  <c r="AC12" i="16"/>
  <c r="AD12" i="16"/>
  <c r="AA13" i="16"/>
  <c r="AB13" i="16"/>
  <c r="AC13" i="16"/>
  <c r="AD13" i="16"/>
  <c r="AA14" i="16"/>
  <c r="AB14" i="16"/>
  <c r="AC14" i="16"/>
  <c r="AD14" i="16"/>
  <c r="AA15" i="16"/>
  <c r="AB15" i="16"/>
  <c r="AC15" i="16"/>
  <c r="AD15" i="16"/>
  <c r="AA16" i="16"/>
  <c r="AB16" i="16"/>
  <c r="AC16" i="16"/>
  <c r="AD16" i="16"/>
  <c r="AA17" i="16"/>
  <c r="AB17" i="16"/>
  <c r="AC17" i="16"/>
  <c r="AD17" i="16"/>
  <c r="AA18" i="16"/>
  <c r="AB18" i="16"/>
  <c r="AC18" i="16"/>
  <c r="AD18" i="16"/>
  <c r="AA19" i="16"/>
  <c r="AB19" i="16"/>
  <c r="AC19" i="16"/>
  <c r="AD19" i="16"/>
  <c r="AA20" i="16"/>
  <c r="AB20" i="16"/>
  <c r="AC20" i="16"/>
  <c r="AD20" i="16"/>
  <c r="AA34" i="16"/>
  <c r="AB34" i="16"/>
  <c r="AC34" i="16"/>
  <c r="AD34" i="16"/>
  <c r="AA35" i="16"/>
  <c r="AB35" i="16"/>
  <c r="AC35" i="16"/>
  <c r="AD35" i="16"/>
  <c r="AD2" i="16"/>
  <c r="AC2" i="16"/>
  <c r="AB2" i="16"/>
  <c r="AA2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34" i="16"/>
  <c r="Z35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34" i="16"/>
  <c r="Y35" i="16"/>
  <c r="X2" i="16"/>
  <c r="V3" i="16"/>
  <c r="W3" i="16"/>
  <c r="X3" i="16"/>
  <c r="V4" i="16"/>
  <c r="W4" i="16"/>
  <c r="X4" i="16"/>
  <c r="V5" i="16"/>
  <c r="W5" i="16"/>
  <c r="X5" i="16"/>
  <c r="V6" i="16"/>
  <c r="W6" i="16"/>
  <c r="X6" i="16"/>
  <c r="V7" i="16"/>
  <c r="W7" i="16"/>
  <c r="X7" i="16"/>
  <c r="V8" i="16"/>
  <c r="W8" i="16"/>
  <c r="X8" i="16"/>
  <c r="V9" i="16"/>
  <c r="W9" i="16"/>
  <c r="X9" i="16"/>
  <c r="V10" i="16"/>
  <c r="W10" i="16"/>
  <c r="X10" i="16"/>
  <c r="V11" i="16"/>
  <c r="W11" i="16"/>
  <c r="X11" i="16"/>
  <c r="V12" i="16"/>
  <c r="W12" i="16"/>
  <c r="X12" i="16"/>
  <c r="V13" i="16"/>
  <c r="W13" i="16"/>
  <c r="X13" i="16"/>
  <c r="V14" i="16"/>
  <c r="W14" i="16"/>
  <c r="X14" i="16"/>
  <c r="V15" i="16"/>
  <c r="W15" i="16"/>
  <c r="X15" i="16"/>
  <c r="V16" i="16"/>
  <c r="W16" i="16"/>
  <c r="X16" i="16"/>
  <c r="V17" i="16"/>
  <c r="W17" i="16"/>
  <c r="X17" i="16"/>
  <c r="V18" i="16"/>
  <c r="W18" i="16"/>
  <c r="X18" i="16"/>
  <c r="V19" i="16"/>
  <c r="W19" i="16"/>
  <c r="X19" i="16"/>
  <c r="V20" i="16"/>
  <c r="W20" i="16"/>
  <c r="X20" i="16"/>
  <c r="V34" i="16"/>
  <c r="W34" i="16"/>
  <c r="X34" i="16"/>
  <c r="V35" i="16"/>
  <c r="W35" i="16"/>
  <c r="X35" i="16"/>
  <c r="W2" i="16"/>
  <c r="V2" i="16"/>
  <c r="T2" i="16"/>
  <c r="D97" i="16"/>
  <c r="D96" i="16"/>
  <c r="D107" i="16"/>
  <c r="D106" i="16"/>
  <c r="D105" i="16"/>
  <c r="D101" i="16"/>
  <c r="D100" i="16"/>
  <c r="D99" i="16"/>
  <c r="D93" i="16"/>
  <c r="D92" i="16"/>
  <c r="D91" i="16"/>
  <c r="D90" i="16"/>
  <c r="D82" i="16"/>
  <c r="D81" i="16"/>
  <c r="D80" i="16"/>
  <c r="D79" i="16"/>
  <c r="D78" i="16"/>
  <c r="D77" i="16"/>
  <c r="D76" i="16"/>
  <c r="D75" i="16"/>
  <c r="D74" i="16"/>
  <c r="D67" i="16"/>
  <c r="D66" i="16"/>
  <c r="D65" i="16"/>
  <c r="D54" i="16"/>
  <c r="D55" i="16"/>
  <c r="D56" i="16"/>
  <c r="D57" i="16"/>
  <c r="D58" i="16"/>
  <c r="D53" i="16"/>
  <c r="D44" i="16"/>
  <c r="D45" i="16"/>
  <c r="D43" i="16"/>
  <c r="R2" i="16"/>
  <c r="S2" i="16"/>
  <c r="R3" i="16"/>
  <c r="S3" i="16"/>
  <c r="T3" i="16"/>
  <c r="R4" i="16"/>
  <c r="S4" i="16"/>
  <c r="T4" i="16"/>
  <c r="R5" i="16"/>
  <c r="S5" i="16"/>
  <c r="T5" i="16"/>
  <c r="R6" i="16"/>
  <c r="S6" i="16"/>
  <c r="T6" i="16"/>
  <c r="R7" i="16"/>
  <c r="S7" i="16"/>
  <c r="T7" i="16"/>
  <c r="R8" i="16"/>
  <c r="S8" i="16"/>
  <c r="T8" i="16"/>
  <c r="R9" i="16"/>
  <c r="S9" i="16"/>
  <c r="T9" i="16"/>
  <c r="R10" i="16"/>
  <c r="S10" i="16"/>
  <c r="T10" i="16"/>
  <c r="R11" i="16"/>
  <c r="S11" i="16"/>
  <c r="T11" i="16"/>
  <c r="R12" i="16"/>
  <c r="S12" i="16"/>
  <c r="T12" i="16"/>
  <c r="R13" i="16"/>
  <c r="S13" i="16"/>
  <c r="T13" i="16"/>
  <c r="R14" i="16"/>
  <c r="S14" i="16"/>
  <c r="T14" i="16"/>
  <c r="R15" i="16"/>
  <c r="S15" i="16"/>
  <c r="T15" i="16"/>
  <c r="R16" i="16"/>
  <c r="S16" i="16"/>
  <c r="T16" i="16"/>
  <c r="R17" i="16"/>
  <c r="S17" i="16"/>
  <c r="T17" i="16"/>
  <c r="R18" i="16"/>
  <c r="S18" i="16"/>
  <c r="T18" i="16"/>
  <c r="R19" i="16"/>
  <c r="S19" i="16"/>
  <c r="T19" i="16"/>
  <c r="R20" i="16"/>
  <c r="S20" i="16"/>
  <c r="T20" i="16"/>
  <c r="R34" i="16"/>
  <c r="S34" i="16"/>
  <c r="T34" i="16"/>
  <c r="R35" i="16"/>
  <c r="S35" i="16"/>
  <c r="T35" i="16"/>
  <c r="E50" i="16"/>
  <c r="F50" i="16"/>
  <c r="G50" i="16"/>
  <c r="H50" i="16"/>
  <c r="I50" i="16"/>
  <c r="H47" i="16"/>
  <c r="H54" i="16" s="1"/>
  <c r="I47" i="16"/>
  <c r="I54" i="16" s="1"/>
  <c r="H48" i="16"/>
  <c r="I48" i="16"/>
  <c r="I44" i="16" s="1"/>
  <c r="H49" i="16"/>
  <c r="I49" i="16"/>
  <c r="H51" i="16"/>
  <c r="I51" i="16"/>
  <c r="H52" i="16"/>
  <c r="I52" i="16"/>
  <c r="H68" i="16"/>
  <c r="I68" i="16"/>
  <c r="H69" i="16"/>
  <c r="I69" i="16"/>
  <c r="H70" i="16"/>
  <c r="I70" i="16"/>
  <c r="H71" i="16"/>
  <c r="I71" i="16"/>
  <c r="H72" i="16"/>
  <c r="H74" i="16" s="1"/>
  <c r="I72" i="16"/>
  <c r="I74" i="16" s="1"/>
  <c r="H73" i="16"/>
  <c r="I73" i="16"/>
  <c r="H83" i="16"/>
  <c r="I83" i="16"/>
  <c r="H84" i="16"/>
  <c r="I84" i="16"/>
  <c r="H85" i="16"/>
  <c r="H91" i="16" s="1"/>
  <c r="I85" i="16"/>
  <c r="I91" i="16" s="1"/>
  <c r="H86" i="16"/>
  <c r="I86" i="16"/>
  <c r="H87" i="16"/>
  <c r="I87" i="16"/>
  <c r="H88" i="16"/>
  <c r="I88" i="16"/>
  <c r="H89" i="16"/>
  <c r="H92" i="16" s="1"/>
  <c r="I89" i="16"/>
  <c r="I92" i="16" s="1"/>
  <c r="H96" i="16"/>
  <c r="I96" i="16"/>
  <c r="H97" i="16"/>
  <c r="I97" i="16"/>
  <c r="H102" i="16"/>
  <c r="H99" i="16" s="1"/>
  <c r="I102" i="16"/>
  <c r="I99" i="16" s="1"/>
  <c r="H103" i="16"/>
  <c r="H101" i="16" s="1"/>
  <c r="I103" i="16"/>
  <c r="I101" i="16" s="1"/>
  <c r="H104" i="16"/>
  <c r="I104" i="16"/>
  <c r="I46" i="16"/>
  <c r="I43" i="16" s="1"/>
  <c r="H46" i="16"/>
  <c r="G47" i="16"/>
  <c r="G54" i="16" s="1"/>
  <c r="G48" i="16"/>
  <c r="G49" i="16"/>
  <c r="G53" i="16" s="1"/>
  <c r="G51" i="16"/>
  <c r="G52" i="16"/>
  <c r="G68" i="16"/>
  <c r="G69" i="16"/>
  <c r="G77" i="16" s="1"/>
  <c r="G70" i="16"/>
  <c r="G71" i="16"/>
  <c r="G72" i="16"/>
  <c r="G74" i="16" s="1"/>
  <c r="G73" i="16"/>
  <c r="G83" i="16"/>
  <c r="G84" i="16"/>
  <c r="G85" i="16"/>
  <c r="G86" i="16"/>
  <c r="G87" i="16"/>
  <c r="G88" i="16"/>
  <c r="G89" i="16"/>
  <c r="G94" i="16" s="1"/>
  <c r="G96" i="16"/>
  <c r="G97" i="16"/>
  <c r="G102" i="16"/>
  <c r="G99" i="16" s="1"/>
  <c r="G103" i="16"/>
  <c r="G101" i="16" s="1"/>
  <c r="G104" i="16"/>
  <c r="G46" i="16"/>
  <c r="F47" i="16"/>
  <c r="F48" i="16"/>
  <c r="F49" i="16"/>
  <c r="F57" i="16" s="1"/>
  <c r="F51" i="16"/>
  <c r="F52" i="16"/>
  <c r="F68" i="16"/>
  <c r="F69" i="16"/>
  <c r="F77" i="16" s="1"/>
  <c r="F70" i="16"/>
  <c r="F71" i="16"/>
  <c r="F72" i="16"/>
  <c r="F75" i="16" s="1"/>
  <c r="F73" i="16"/>
  <c r="F79" i="16" s="1"/>
  <c r="F83" i="16"/>
  <c r="F84" i="16"/>
  <c r="F85" i="16"/>
  <c r="F91" i="16" s="1"/>
  <c r="F86" i="16"/>
  <c r="F87" i="16"/>
  <c r="F88" i="16"/>
  <c r="F89" i="16"/>
  <c r="F94" i="16" s="1"/>
  <c r="F96" i="16"/>
  <c r="F97" i="16"/>
  <c r="F102" i="16"/>
  <c r="F103" i="16"/>
  <c r="F101" i="16" s="1"/>
  <c r="F104" i="16"/>
  <c r="F46" i="16"/>
  <c r="E46" i="16"/>
  <c r="E47" i="16"/>
  <c r="E54" i="16" s="1"/>
  <c r="E48" i="16"/>
  <c r="E49" i="16"/>
  <c r="E53" i="16" s="1"/>
  <c r="E51" i="16"/>
  <c r="E52" i="16"/>
  <c r="E68" i="16"/>
  <c r="E66" i="16" s="1"/>
  <c r="E69" i="16"/>
  <c r="E70" i="16"/>
  <c r="E71" i="16"/>
  <c r="J71" i="16" s="1"/>
  <c r="E72" i="16"/>
  <c r="E75" i="16" s="1"/>
  <c r="E73" i="16"/>
  <c r="E79" i="16" s="1"/>
  <c r="E83" i="16"/>
  <c r="E84" i="16"/>
  <c r="E85" i="16"/>
  <c r="E91" i="16" s="1"/>
  <c r="E86" i="16"/>
  <c r="E87" i="16"/>
  <c r="E88" i="16"/>
  <c r="E93" i="16" s="1"/>
  <c r="E89" i="16"/>
  <c r="E94" i="16" s="1"/>
  <c r="E96" i="16"/>
  <c r="E97" i="16"/>
  <c r="E102" i="16"/>
  <c r="E99" i="16" s="1"/>
  <c r="E103" i="16"/>
  <c r="E101" i="16" s="1"/>
  <c r="E104" i="16"/>
  <c r="E105" i="16"/>
  <c r="E107" i="16"/>
  <c r="I106" i="16"/>
  <c r="I107" i="16"/>
  <c r="I105" i="16"/>
  <c r="F105" i="16"/>
  <c r="F106" i="16"/>
  <c r="F107" i="16"/>
  <c r="H107" i="16"/>
  <c r="H105" i="16"/>
  <c r="H106" i="16"/>
  <c r="G107" i="16"/>
  <c r="G106" i="16"/>
  <c r="G105" i="16"/>
  <c r="I82" i="16"/>
  <c r="F99" i="16"/>
  <c r="H80" i="16"/>
  <c r="I67" i="16"/>
  <c r="H77" i="16"/>
  <c r="E76" i="16"/>
  <c r="G76" i="16"/>
  <c r="I75" i="16"/>
  <c r="I57" i="16"/>
  <c r="F53" i="16"/>
  <c r="E106" i="16"/>
  <c r="E36" i="16"/>
  <c r="O3" i="16"/>
  <c r="O4" i="16"/>
  <c r="O6" i="16"/>
  <c r="O8" i="16"/>
  <c r="O9" i="16"/>
  <c r="O13" i="16"/>
  <c r="O17" i="16"/>
  <c r="O18" i="16"/>
  <c r="O32" i="16"/>
  <c r="O33" i="16"/>
  <c r="O35" i="16"/>
  <c r="M3" i="16"/>
  <c r="M4" i="16"/>
  <c r="M5" i="16"/>
  <c r="M6" i="16"/>
  <c r="M7" i="16"/>
  <c r="M8" i="16"/>
  <c r="M9" i="16"/>
  <c r="M13" i="16"/>
  <c r="M14" i="16"/>
  <c r="M15" i="16"/>
  <c r="M17" i="16"/>
  <c r="M18" i="16"/>
  <c r="M32" i="16"/>
  <c r="M33" i="16"/>
  <c r="M34" i="16"/>
  <c r="M35" i="16"/>
  <c r="P2" i="16"/>
  <c r="P5" i="16"/>
  <c r="P8" i="16"/>
  <c r="P9" i="16"/>
  <c r="P10" i="16"/>
  <c r="P12" i="16"/>
  <c r="P13" i="16"/>
  <c r="P14" i="16"/>
  <c r="P15" i="16"/>
  <c r="P16" i="16"/>
  <c r="P17" i="16"/>
  <c r="P18" i="16"/>
  <c r="P19" i="16"/>
  <c r="P20" i="16"/>
  <c r="P32" i="16"/>
  <c r="P33" i="16"/>
  <c r="P34" i="16"/>
  <c r="P35" i="16"/>
  <c r="L4" i="16"/>
  <c r="L9" i="16"/>
  <c r="L10" i="16"/>
  <c r="L11" i="16"/>
  <c r="L12" i="16"/>
  <c r="L13" i="16"/>
  <c r="L14" i="16"/>
  <c r="L15" i="16"/>
  <c r="L16" i="16"/>
  <c r="L17" i="16"/>
  <c r="L18" i="16"/>
  <c r="L20" i="16"/>
  <c r="L32" i="16"/>
  <c r="L33" i="16"/>
  <c r="L34" i="16"/>
  <c r="L2" i="16"/>
  <c r="K4" i="16"/>
  <c r="K5" i="16"/>
  <c r="K7" i="16"/>
  <c r="K8" i="16"/>
  <c r="K9" i="16"/>
  <c r="K16" i="16"/>
  <c r="K17" i="16"/>
  <c r="K19" i="16"/>
  <c r="K20" i="16"/>
  <c r="K32" i="16"/>
  <c r="K33" i="16"/>
  <c r="K34" i="16"/>
  <c r="K35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9" i="16"/>
  <c r="J32" i="16"/>
  <c r="J33" i="16"/>
  <c r="J34" i="16"/>
  <c r="J35" i="16"/>
  <c r="J2" i="16"/>
  <c r="I5" i="16"/>
  <c r="I8" i="16"/>
  <c r="I9" i="16"/>
  <c r="I10" i="16"/>
  <c r="I11" i="16"/>
  <c r="I12" i="16"/>
  <c r="I13" i="16"/>
  <c r="I14" i="16"/>
  <c r="I15" i="16"/>
  <c r="I16" i="16"/>
  <c r="I17" i="16"/>
  <c r="I18" i="16"/>
  <c r="I20" i="16"/>
  <c r="I32" i="16"/>
  <c r="I33" i="16"/>
  <c r="H3" i="16"/>
  <c r="H4" i="16"/>
  <c r="H6" i="16"/>
  <c r="H9" i="16"/>
  <c r="H10" i="16"/>
  <c r="H11" i="16"/>
  <c r="H12" i="16"/>
  <c r="H13" i="16"/>
  <c r="H14" i="16"/>
  <c r="H15" i="16"/>
  <c r="H16" i="16"/>
  <c r="H17" i="16"/>
  <c r="H19" i="16"/>
  <c r="H20" i="16"/>
  <c r="H32" i="16"/>
  <c r="H33" i="16"/>
  <c r="H34" i="16"/>
  <c r="H35" i="16"/>
  <c r="G9" i="16"/>
  <c r="G10" i="16"/>
  <c r="G12" i="16"/>
  <c r="G14" i="16"/>
  <c r="G15" i="16"/>
  <c r="G16" i="16"/>
  <c r="G17" i="16"/>
  <c r="G18" i="16"/>
  <c r="G19" i="16"/>
  <c r="G20" i="16"/>
  <c r="G32" i="16"/>
  <c r="G33" i="16"/>
  <c r="G34" i="16"/>
  <c r="G35" i="16"/>
  <c r="F3" i="16"/>
  <c r="F4" i="16"/>
  <c r="F6" i="16"/>
  <c r="F8" i="16"/>
  <c r="F9" i="16"/>
  <c r="F10" i="16"/>
  <c r="F11" i="16"/>
  <c r="F12" i="16"/>
  <c r="F14" i="16"/>
  <c r="F15" i="16"/>
  <c r="F32" i="16"/>
  <c r="F33" i="16"/>
  <c r="F34" i="16"/>
  <c r="F35" i="16"/>
  <c r="E3" i="16"/>
  <c r="E5" i="16"/>
  <c r="E6" i="16"/>
  <c r="E7" i="16"/>
  <c r="E12" i="16"/>
  <c r="E15" i="16"/>
  <c r="E16" i="16"/>
  <c r="E17" i="16"/>
  <c r="E18" i="16"/>
  <c r="E19" i="16"/>
  <c r="E20" i="16"/>
  <c r="E32" i="16"/>
  <c r="E33" i="16"/>
  <c r="K2" i="16"/>
  <c r="G3" i="16"/>
  <c r="K3" i="16"/>
  <c r="P3" i="16"/>
  <c r="G4" i="16"/>
  <c r="E4" i="16"/>
  <c r="P4" i="16"/>
  <c r="O5" i="16"/>
  <c r="G5" i="16"/>
  <c r="H5" i="16"/>
  <c r="N6" i="16"/>
  <c r="L6" i="16"/>
  <c r="G6" i="16"/>
  <c r="K6" i="16"/>
  <c r="P6" i="16"/>
  <c r="O7" i="16"/>
  <c r="L7" i="16"/>
  <c r="H7" i="16"/>
  <c r="E8" i="16"/>
  <c r="L8" i="16"/>
  <c r="G8" i="16"/>
  <c r="H8" i="16"/>
  <c r="M10" i="16"/>
  <c r="E10" i="16"/>
  <c r="G11" i="16"/>
  <c r="P11" i="16"/>
  <c r="E11" i="16"/>
  <c r="M12" i="16"/>
  <c r="O12" i="16"/>
  <c r="G13" i="16"/>
  <c r="K13" i="16"/>
  <c r="E13" i="16"/>
  <c r="F13" i="16"/>
  <c r="O14" i="16"/>
  <c r="E14" i="16"/>
  <c r="K38" i="16"/>
  <c r="O15" i="16"/>
  <c r="O16" i="16"/>
  <c r="J16" i="16"/>
  <c r="F16" i="16"/>
  <c r="J18" i="16"/>
  <c r="H38" i="16"/>
  <c r="K18" i="16"/>
  <c r="F18" i="16"/>
  <c r="N19" i="16"/>
  <c r="F19" i="16"/>
  <c r="M19" i="16"/>
  <c r="L19" i="16"/>
  <c r="O20" i="16"/>
  <c r="J20" i="16"/>
  <c r="G30" i="16"/>
  <c r="M30" i="16"/>
  <c r="F23" i="16"/>
  <c r="L35" i="16"/>
  <c r="O2" i="16"/>
  <c r="O34" i="16"/>
  <c r="I35" i="16"/>
  <c r="N35" i="16"/>
  <c r="I6" i="16"/>
  <c r="I4" i="16"/>
  <c r="N4" i="16"/>
  <c r="I3" i="16"/>
  <c r="N3" i="16"/>
  <c r="I7" i="16"/>
  <c r="N7" i="16"/>
  <c r="I34" i="16"/>
  <c r="N34" i="16"/>
  <c r="I19" i="16"/>
  <c r="I2" i="16"/>
  <c r="N38" i="16"/>
  <c r="N2" i="16"/>
  <c r="L3" i="16"/>
  <c r="K12" i="16"/>
  <c r="O11" i="16"/>
  <c r="P7" i="16"/>
  <c r="H18" i="16"/>
  <c r="E9" i="16"/>
  <c r="F2" i="16"/>
  <c r="E2" i="16"/>
  <c r="E35" i="16"/>
  <c r="O19" i="16"/>
  <c r="G2" i="16"/>
  <c r="L38" i="16"/>
  <c r="L5" i="16"/>
  <c r="H2" i="16"/>
  <c r="I38" i="16"/>
  <c r="E34" i="16"/>
  <c r="F5" i="16"/>
  <c r="M20" i="16"/>
  <c r="O10" i="16"/>
  <c r="K15" i="16"/>
  <c r="K11" i="16"/>
  <c r="F7" i="16"/>
  <c r="K10" i="16"/>
  <c r="H79" i="16" l="1"/>
  <c r="F111" i="16"/>
  <c r="G109" i="16"/>
  <c r="E77" i="16"/>
  <c r="H45" i="16"/>
  <c r="E110" i="16"/>
  <c r="J105" i="16"/>
  <c r="J69" i="16"/>
  <c r="H56" i="16"/>
  <c r="H94" i="16"/>
  <c r="F56" i="16"/>
  <c r="G81" i="16"/>
  <c r="G43" i="16"/>
  <c r="J96" i="16"/>
  <c r="I79" i="16"/>
  <c r="I78" i="16"/>
  <c r="I77" i="16"/>
  <c r="I56" i="16"/>
  <c r="E38" i="16"/>
  <c r="P38" i="16"/>
  <c r="G57" i="16"/>
  <c r="E65" i="16"/>
  <c r="G100" i="16"/>
  <c r="J107" i="16"/>
  <c r="I94" i="16"/>
  <c r="J83" i="16"/>
  <c r="J51" i="16"/>
  <c r="J102" i="16"/>
  <c r="F78" i="16"/>
  <c r="G78" i="16"/>
  <c r="H82" i="16"/>
  <c r="H67" i="16"/>
  <c r="H44" i="16"/>
  <c r="F44" i="16"/>
  <c r="H75" i="16"/>
  <c r="J75" i="16" s="1"/>
  <c r="J86" i="16"/>
  <c r="J106" i="16"/>
  <c r="J48" i="16"/>
  <c r="F43" i="16"/>
  <c r="I53" i="16"/>
  <c r="G75" i="16"/>
  <c r="F76" i="16"/>
  <c r="I65" i="16"/>
  <c r="E80" i="16"/>
  <c r="G92" i="16"/>
  <c r="J73" i="16"/>
  <c r="E58" i="16"/>
  <c r="F82" i="16"/>
  <c r="J84" i="16"/>
  <c r="J52" i="16"/>
  <c r="J47" i="16"/>
  <c r="G82" i="16"/>
  <c r="J104" i="16"/>
  <c r="H66" i="16"/>
  <c r="E109" i="16"/>
  <c r="F109" i="16"/>
  <c r="G110" i="16"/>
  <c r="I109" i="16"/>
  <c r="H111" i="16"/>
  <c r="H76" i="16"/>
  <c r="H78" i="16"/>
  <c r="F74" i="16"/>
  <c r="I66" i="16"/>
  <c r="H93" i="16"/>
  <c r="G91" i="16"/>
  <c r="F92" i="16"/>
  <c r="J85" i="16"/>
  <c r="J68" i="16"/>
  <c r="E56" i="16"/>
  <c r="F55" i="16"/>
  <c r="J97" i="16"/>
  <c r="F81" i="16"/>
  <c r="F80" i="16"/>
  <c r="J70" i="16"/>
  <c r="G58" i="16"/>
  <c r="G93" i="16"/>
  <c r="G80" i="16"/>
  <c r="G79" i="16"/>
  <c r="H43" i="16"/>
  <c r="I93" i="16"/>
  <c r="I81" i="16"/>
  <c r="I80" i="16"/>
  <c r="J80" i="16" s="1"/>
  <c r="I55" i="16"/>
  <c r="J50" i="16"/>
  <c r="J61" i="16"/>
  <c r="E44" i="16"/>
  <c r="G67" i="16"/>
  <c r="G66" i="16"/>
  <c r="F65" i="16"/>
  <c r="H100" i="16"/>
  <c r="E90" i="16"/>
  <c r="G65" i="16"/>
  <c r="G56" i="16"/>
  <c r="I58" i="16"/>
  <c r="H81" i="16"/>
  <c r="H90" i="16"/>
  <c r="J115" i="16"/>
  <c r="J79" i="16"/>
  <c r="J38" i="16"/>
  <c r="M16" i="16"/>
  <c r="G38" i="16"/>
  <c r="J72" i="16"/>
  <c r="J49" i="16"/>
  <c r="F45" i="16"/>
  <c r="G55" i="16"/>
  <c r="E57" i="16"/>
  <c r="H57" i="16"/>
  <c r="E55" i="16"/>
  <c r="I76" i="16"/>
  <c r="F67" i="16"/>
  <c r="H65" i="16"/>
  <c r="J65" i="16" s="1"/>
  <c r="F66" i="16"/>
  <c r="F90" i="16"/>
  <c r="E81" i="16"/>
  <c r="G44" i="16"/>
  <c r="E43" i="16"/>
  <c r="J99" i="16"/>
  <c r="E82" i="16"/>
  <c r="J82" i="16" s="1"/>
  <c r="E67" i="16"/>
  <c r="F100" i="16"/>
  <c r="J113" i="16"/>
  <c r="E111" i="16"/>
  <c r="O38" i="16"/>
  <c r="O30" i="16"/>
  <c r="J87" i="16"/>
  <c r="J88" i="16"/>
  <c r="E45" i="16"/>
  <c r="H53" i="16"/>
  <c r="J53" i="16" s="1"/>
  <c r="E74" i="16"/>
  <c r="J74" i="16" s="1"/>
  <c r="H58" i="16"/>
  <c r="E78" i="16"/>
  <c r="J78" i="16" s="1"/>
  <c r="I90" i="16"/>
  <c r="G90" i="16"/>
  <c r="I100" i="16"/>
  <c r="E100" i="16"/>
  <c r="G45" i="16"/>
  <c r="H110" i="16"/>
  <c r="F38" i="16"/>
  <c r="M2" i="16"/>
  <c r="F17" i="16"/>
  <c r="M11" i="16"/>
  <c r="J46" i="16"/>
  <c r="J103" i="16"/>
  <c r="J89" i="16"/>
  <c r="H55" i="16"/>
  <c r="E92" i="16"/>
  <c r="J92" i="16" s="1"/>
  <c r="F58" i="16"/>
  <c r="F110" i="16"/>
  <c r="J108" i="16"/>
  <c r="I111" i="16"/>
  <c r="J64" i="16"/>
  <c r="J60" i="16"/>
  <c r="F30" i="16"/>
  <c r="J43" i="16"/>
  <c r="J76" i="16"/>
  <c r="J91" i="16"/>
  <c r="J94" i="16"/>
  <c r="J81" i="16"/>
  <c r="J63" i="16"/>
  <c r="J101" i="16"/>
  <c r="F20" i="16"/>
  <c r="K14" i="16"/>
  <c r="M38" i="16"/>
  <c r="M23" i="16"/>
  <c r="G7" i="16"/>
  <c r="F93" i="16"/>
  <c r="J93" i="16" s="1"/>
  <c r="I45" i="16"/>
  <c r="J45" i="16" s="1"/>
  <c r="F54" i="16"/>
  <c r="J54" i="16" s="1"/>
  <c r="J114" i="16"/>
  <c r="H109" i="16"/>
  <c r="J109" i="16" s="1"/>
  <c r="G111" i="16"/>
  <c r="J111" i="16" s="1"/>
  <c r="J17" i="16"/>
  <c r="J112" i="16"/>
  <c r="I110" i="16"/>
  <c r="J110" i="16" s="1"/>
  <c r="J77" i="16" l="1"/>
  <c r="J58" i="16"/>
  <c r="J44" i="16"/>
  <c r="J66" i="16"/>
  <c r="J67" i="16"/>
  <c r="J90" i="16"/>
  <c r="J56" i="16"/>
  <c r="J57" i="16"/>
  <c r="J55" i="16"/>
</calcChain>
</file>

<file path=xl/connections.xml><?xml version="1.0" encoding="utf-8"?>
<connections xmlns="http://schemas.openxmlformats.org/spreadsheetml/2006/main">
  <connection id="1" name="HeroTestExport.txt" type="6" refreshedVersion="0" deleted="1" background="1" saveData="1">
    <textPr fileType="mac" sourceFile="Macintosh HD:Users:kelly:Dropbox:Boardgaming:LOTR LCG:MyFiles:HeroTestExport.txt" tab="0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<sst xmlns="http://schemas.openxmlformats.org/spreadsheetml/2006/main" count="430" uniqueCount="179">
  <si>
    <t>Box</t>
  </si>
  <si>
    <t>AA</t>
  </si>
  <si>
    <t>Hero</t>
  </si>
  <si>
    <t>BA</t>
  </si>
  <si>
    <t>BB</t>
  </si>
  <si>
    <t>BC</t>
  </si>
  <si>
    <t>BD</t>
  </si>
  <si>
    <t>BE</t>
  </si>
  <si>
    <t>BF</t>
  </si>
  <si>
    <t>CA</t>
  </si>
  <si>
    <t>Spirit</t>
  </si>
  <si>
    <t>Leadership</t>
  </si>
  <si>
    <t>Tactics</t>
  </si>
  <si>
    <t>Lore</t>
  </si>
  <si>
    <t>Foundations of Stone</t>
  </si>
  <si>
    <t>Shadow and Flame</t>
  </si>
  <si>
    <t>Neutral</t>
  </si>
  <si>
    <t>The Long Dark</t>
  </si>
  <si>
    <t>Over Hill and Under Hill</t>
  </si>
  <si>
    <t>OA</t>
  </si>
  <si>
    <t>Enemy</t>
  </si>
  <si>
    <t>Shadows of Mirkwood</t>
  </si>
  <si>
    <t>Spiders of Mirkwood</t>
  </si>
  <si>
    <t>Location</t>
  </si>
  <si>
    <t>Treachery</t>
  </si>
  <si>
    <t>Wilderlands</t>
  </si>
  <si>
    <t>Dol Guldur Orcs</t>
  </si>
  <si>
    <t>Passage Through Mirkwood</t>
  </si>
  <si>
    <t>Escape from Dol Guldur</t>
  </si>
  <si>
    <t>Objective</t>
  </si>
  <si>
    <t>Misty Mountain Goblins</t>
  </si>
  <si>
    <t>Sauron's Reach</t>
  </si>
  <si>
    <t>A Journey to Rhosgobel</t>
  </si>
  <si>
    <t>Cycle</t>
  </si>
  <si>
    <t>Core Set</t>
  </si>
  <si>
    <t>The Hills of Emyn Muil</t>
  </si>
  <si>
    <t>The Dead Marshes</t>
  </si>
  <si>
    <t>Return to Mirkwood</t>
  </si>
  <si>
    <t>Dwarrowdelf</t>
  </si>
  <si>
    <t>Into the Pit</t>
  </si>
  <si>
    <t>The Seventh Level</t>
  </si>
  <si>
    <t>Flight from Moria</t>
  </si>
  <si>
    <t>Plundering Goblins</t>
  </si>
  <si>
    <t>Twists and Turns</t>
  </si>
  <si>
    <t>Deeps of Moria</t>
  </si>
  <si>
    <t>Hazards of the Pit</t>
  </si>
  <si>
    <t>Misty Mountains</t>
  </si>
  <si>
    <t>Goblins of the Deep</t>
  </si>
  <si>
    <t>The Redhorn Gate</t>
  </si>
  <si>
    <t>Road to Rivendell</t>
  </si>
  <si>
    <t>The Watcher in the Water</t>
  </si>
  <si>
    <t>Western Lands</t>
  </si>
  <si>
    <t>The Great Goblin</t>
  </si>
  <si>
    <t>Over the Misty Mountains Grim</t>
  </si>
  <si>
    <t>Dungeons Deep and Caverns Dim</t>
  </si>
  <si>
    <t>Core</t>
  </si>
  <si>
    <t>Encounter Set</t>
  </si>
  <si>
    <t>Flies and Spiders</t>
  </si>
  <si>
    <t>The Hunt for Gollum</t>
  </si>
  <si>
    <t>Conflict at the Carrock</t>
  </si>
  <si>
    <t>We Must Away, Ere Break of Day</t>
  </si>
  <si>
    <t>Hobbit</t>
  </si>
  <si>
    <t>MA</t>
  </si>
  <si>
    <t>The Massing at Osgiliath</t>
  </si>
  <si>
    <t>MB</t>
  </si>
  <si>
    <t>The Battle of Lake-town</t>
  </si>
  <si>
    <t>POD</t>
  </si>
  <si>
    <t>Khazad-dûm</t>
  </si>
  <si>
    <t>OB</t>
  </si>
  <si>
    <t>The Steward's Fear</t>
  </si>
  <si>
    <t>Heirs of Númenor</t>
  </si>
  <si>
    <t>The Drúadan Forest</t>
  </si>
  <si>
    <t>Against the Shadow</t>
  </si>
  <si>
    <t>Peril in Pelargir</t>
  </si>
  <si>
    <t>Into Ithilien</t>
  </si>
  <si>
    <t>The Siege of Cair Andros</t>
  </si>
  <si>
    <t>Streets of Gondor</t>
  </si>
  <si>
    <t>Brigands</t>
  </si>
  <si>
    <t>Brooding Forest</t>
  </si>
  <si>
    <t>Creatures of the Forest</t>
  </si>
  <si>
    <t>Southrons</t>
  </si>
  <si>
    <t>Mordor Elite</t>
  </si>
  <si>
    <t>Ravaging Orcs</t>
  </si>
  <si>
    <t>On the Doorstep</t>
  </si>
  <si>
    <t>Wilderland</t>
  </si>
  <si>
    <t>The Lonely Mountain</t>
  </si>
  <si>
    <t>The Battle of Five Armies</t>
  </si>
  <si>
    <t>Attachments</t>
  </si>
  <si>
    <t>Total</t>
  </si>
  <si>
    <t>Allies</t>
  </si>
  <si>
    <t>Events</t>
  </si>
  <si>
    <t>NA</t>
  </si>
  <si>
    <t>Passage Through Mirkwood Nightmare Deck</t>
  </si>
  <si>
    <t>Game Night S1</t>
  </si>
  <si>
    <t>Encounter at Amon Dîn</t>
  </si>
  <si>
    <t>NB</t>
  </si>
  <si>
    <t>Journey Along the Anduin Nightmare Deck</t>
  </si>
  <si>
    <t>NC</t>
  </si>
  <si>
    <t>Escape from Dol Guldur Nightmare Deck</t>
  </si>
  <si>
    <t>Escape from Dol Guldur (Nightmare)</t>
  </si>
  <si>
    <t>Hunt for Gollum</t>
  </si>
  <si>
    <t>CB</t>
  </si>
  <si>
    <t>CC</t>
  </si>
  <si>
    <t>CD</t>
  </si>
  <si>
    <t>AB</t>
  </si>
  <si>
    <t>AC</t>
  </si>
  <si>
    <t>AD</t>
  </si>
  <si>
    <t>AE</t>
  </si>
  <si>
    <t>AF</t>
  </si>
  <si>
    <t>AG</t>
  </si>
  <si>
    <t>BG</t>
  </si>
  <si>
    <t>Print on Demand Expansions</t>
  </si>
  <si>
    <t>Print on Demand Nightmare Decks</t>
  </si>
  <si>
    <t>Saga Expansions</t>
  </si>
  <si>
    <t>CE</t>
  </si>
  <si>
    <t>Assault on Osgiliath</t>
  </si>
  <si>
    <t>OC</t>
  </si>
  <si>
    <t>The Black Riders</t>
  </si>
  <si>
    <t>Gondor</t>
  </si>
  <si>
    <t>Rohan</t>
  </si>
  <si>
    <t>Silvan</t>
  </si>
  <si>
    <t>Dwarf</t>
  </si>
  <si>
    <t>Outlands</t>
  </si>
  <si>
    <t>Total counts of each type (heroes of that type)</t>
  </si>
  <si>
    <t>Noldor</t>
  </si>
  <si>
    <t>Eagle</t>
  </si>
  <si>
    <t>Song</t>
  </si>
  <si>
    <t>Ranger</t>
  </si>
  <si>
    <t>Noble</t>
  </si>
  <si>
    <t>TOTALS</t>
  </si>
  <si>
    <t>Obj - Ally</t>
  </si>
  <si>
    <t>Passage Through Mirkwood (Nightmare)</t>
  </si>
  <si>
    <t>Journey Down the Anduin</t>
  </si>
  <si>
    <t>Journey Down the Anduin (Nightmare)</t>
  </si>
  <si>
    <t>12 (38) (30)</t>
  </si>
  <si>
    <t>Count of encounter cards by encounter set</t>
  </si>
  <si>
    <t>Q</t>
  </si>
  <si>
    <t>A Shadow of the Past</t>
  </si>
  <si>
    <t>A Knife in the Dark</t>
  </si>
  <si>
    <t>Flight to the Ford</t>
  </si>
  <si>
    <t>The Nazgûl</t>
  </si>
  <si>
    <t xml:space="preserve">The Nazgûl </t>
  </si>
  <si>
    <t>Hunted</t>
  </si>
  <si>
    <t>The Ring</t>
  </si>
  <si>
    <t>The Blood of Gondor</t>
  </si>
  <si>
    <t>CF</t>
  </si>
  <si>
    <t>CG</t>
  </si>
  <si>
    <t>The Morgul Vale</t>
  </si>
  <si>
    <t>The Stone of Erech</t>
  </si>
  <si>
    <t>The Voice of Isengard</t>
  </si>
  <si>
    <t>The Ring-maker</t>
  </si>
  <si>
    <t>The Hunt for Gollum Nightmare Deck</t>
  </si>
  <si>
    <t>Game Night S2</t>
  </si>
  <si>
    <t>Conflict at the Carrock Nightmare Deck</t>
  </si>
  <si>
    <t>The Fords of Isen</t>
  </si>
  <si>
    <t>To Catch an Orc</t>
  </si>
  <si>
    <t>Into Fangorn</t>
  </si>
  <si>
    <t>Misty Mountain Orcs</t>
  </si>
  <si>
    <t>The Dunland Raiders</t>
  </si>
  <si>
    <t>The Dunland Warriors</t>
  </si>
  <si>
    <t>Ancient Forest</t>
  </si>
  <si>
    <t>Broken Lands</t>
  </si>
  <si>
    <t>Weary Travelers</t>
  </si>
  <si>
    <t>The Hunt for Gollum (Nightmare)</t>
  </si>
  <si>
    <t>Conflict at the Carrock (Nightmare)</t>
  </si>
  <si>
    <t>The Hills of Emyn Muil Nightmare Deck</t>
  </si>
  <si>
    <t>The Dead Marshes Nightmare Deck</t>
  </si>
  <si>
    <t>Return to Mirkwood Nightmare Deck</t>
  </si>
  <si>
    <t>Khazad-dûm Nightmare Decks</t>
  </si>
  <si>
    <t>The Hills of Emyn Muil (Nightmare)</t>
  </si>
  <si>
    <t>The Dead Marshes (Nightmare)</t>
  </si>
  <si>
    <t>Return to Mirkwood (Nightmare)</t>
  </si>
  <si>
    <t>Into the Pit (Nightmare)</t>
  </si>
  <si>
    <t>The Seventh Level (Nightmare)</t>
  </si>
  <si>
    <t>Flight from Moria (Nightmare)</t>
  </si>
  <si>
    <t>A Journey to Rhosgobel (Nightmare)</t>
  </si>
  <si>
    <t>A Journey to Rhosgobel Nightmare Deck</t>
  </si>
  <si>
    <t>Dwarrowdelf (Nightmare)</t>
  </si>
  <si>
    <t>Shadows of Mirkwood (Nightmare)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</si>
</sst>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5" tint="-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vertical="top"/>
    </xf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top"/>
    </xf>
    <xf numFmtId="0" fontId="0" fillId="0" borderId="2" xfId="0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right" vertical="top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top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eroTestExport" connectionId="1" autoFormatId="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7"/>
  <sheetViews>
    <sheetView topLeftCell="A78" zoomScaleNormal="100" zoomScalePageLayoutView="70" workbookViewId="0">
      <selection activeCell="A2" sqref="A2:C87"/>
    </sheetView>
  </sheetViews>
  <sheetFormatPr defaultColWidth="10.875" defaultRowHeight="15.75" x14ac:dyDescent="0.25"/>
  <cols>
    <col min="1" max="1" width="28.5" style="4" bestFit="1" customWidth="1"/>
    <col min="2" max="2" width="31.25" style="4" bestFit="1" customWidth="1"/>
    <col min="3" max="3" width="23.75" style="4" customWidth="1"/>
    <col min="4" max="16384" width="10.875" style="4"/>
  </cols>
  <sheetData>
    <row r="1" spans="1:3" s="2" customFormat="1" x14ac:dyDescent="0.25">
      <c r="A1" s="2" t="s">
        <v>56</v>
      </c>
      <c r="B1" s="2" t="s">
        <v>0</v>
      </c>
      <c r="C1" s="2" t="s">
        <v>33</v>
      </c>
    </row>
    <row r="2" spans="1:3" x14ac:dyDescent="0.25">
      <c r="A2" s="4" t="s">
        <v>50</v>
      </c>
      <c r="B2" s="4" t="s">
        <v>50</v>
      </c>
      <c r="C2" s="4" t="s">
        <v>38</v>
      </c>
    </row>
    <row r="3" spans="1:3" x14ac:dyDescent="0.25">
      <c r="A3" s="4" t="s">
        <v>162</v>
      </c>
      <c r="B3" s="4" t="s">
        <v>149</v>
      </c>
      <c r="C3" s="4" t="s">
        <v>150</v>
      </c>
    </row>
    <row r="4" spans="1:3" x14ac:dyDescent="0.25">
      <c r="A4" s="4" t="s">
        <v>155</v>
      </c>
      <c r="B4" s="4" t="s">
        <v>149</v>
      </c>
      <c r="C4" s="4" t="s">
        <v>150</v>
      </c>
    </row>
    <row r="5" spans="1:3" x14ac:dyDescent="0.25">
      <c r="A5" s="4" t="s">
        <v>154</v>
      </c>
      <c r="B5" s="4" t="s">
        <v>149</v>
      </c>
      <c r="C5" s="4" t="s">
        <v>150</v>
      </c>
    </row>
    <row r="6" spans="1:3" x14ac:dyDescent="0.25">
      <c r="A6" s="4" t="s">
        <v>159</v>
      </c>
      <c r="B6" s="4" t="s">
        <v>149</v>
      </c>
      <c r="C6" s="4" t="s">
        <v>150</v>
      </c>
    </row>
    <row r="7" spans="1:3" x14ac:dyDescent="0.25">
      <c r="A7" s="4" t="s">
        <v>159</v>
      </c>
      <c r="B7" s="4" t="s">
        <v>149</v>
      </c>
      <c r="C7" s="4" t="s">
        <v>150</v>
      </c>
    </row>
    <row r="8" spans="1:3" x14ac:dyDescent="0.25">
      <c r="A8" s="4" t="s">
        <v>158</v>
      </c>
      <c r="B8" s="4" t="s">
        <v>149</v>
      </c>
      <c r="C8" s="4" t="s">
        <v>150</v>
      </c>
    </row>
    <row r="9" spans="1:3" x14ac:dyDescent="0.25">
      <c r="A9" s="4" t="s">
        <v>158</v>
      </c>
      <c r="B9" s="4" t="s">
        <v>149</v>
      </c>
      <c r="C9" s="4" t="s">
        <v>150</v>
      </c>
    </row>
    <row r="10" spans="1:3" x14ac:dyDescent="0.25">
      <c r="A10" s="4" t="s">
        <v>157</v>
      </c>
      <c r="B10" s="4" t="s">
        <v>149</v>
      </c>
      <c r="C10" s="4" t="s">
        <v>150</v>
      </c>
    </row>
    <row r="11" spans="1:3" x14ac:dyDescent="0.25">
      <c r="A11" s="4" t="s">
        <v>156</v>
      </c>
      <c r="B11" s="4" t="s">
        <v>149</v>
      </c>
      <c r="C11" s="4" t="s">
        <v>150</v>
      </c>
    </row>
    <row r="12" spans="1:3" x14ac:dyDescent="0.25">
      <c r="A12" s="4" t="s">
        <v>161</v>
      </c>
      <c r="B12" s="4" t="s">
        <v>149</v>
      </c>
      <c r="C12" s="4" t="s">
        <v>150</v>
      </c>
    </row>
    <row r="13" spans="1:3" x14ac:dyDescent="0.25">
      <c r="A13" s="4" t="s">
        <v>160</v>
      </c>
      <c r="B13" s="4" t="s">
        <v>149</v>
      </c>
      <c r="C13" s="4" t="s">
        <v>150</v>
      </c>
    </row>
    <row r="14" spans="1:3" x14ac:dyDescent="0.25">
      <c r="A14" s="4" t="s">
        <v>148</v>
      </c>
      <c r="B14" s="4" t="s">
        <v>148</v>
      </c>
      <c r="C14" s="4" t="s">
        <v>66</v>
      </c>
    </row>
    <row r="15" spans="1:3" x14ac:dyDescent="0.25">
      <c r="A15" s="4" t="s">
        <v>69</v>
      </c>
      <c r="B15" s="4" t="s">
        <v>69</v>
      </c>
      <c r="C15" s="4" t="s">
        <v>72</v>
      </c>
    </row>
    <row r="16" spans="1:3" x14ac:dyDescent="0.25">
      <c r="A16" s="4" t="s">
        <v>48</v>
      </c>
      <c r="B16" s="4" t="s">
        <v>48</v>
      </c>
      <c r="C16" s="4" t="s">
        <v>38</v>
      </c>
    </row>
    <row r="17" spans="1:3" x14ac:dyDescent="0.25">
      <c r="A17" s="4" t="s">
        <v>147</v>
      </c>
      <c r="B17" s="4" t="s">
        <v>147</v>
      </c>
      <c r="C17" s="4" t="s">
        <v>72</v>
      </c>
    </row>
    <row r="18" spans="1:3" x14ac:dyDescent="0.25">
      <c r="A18" s="4" t="s">
        <v>63</v>
      </c>
      <c r="B18" s="4" t="s">
        <v>63</v>
      </c>
      <c r="C18" s="4" t="s">
        <v>66</v>
      </c>
    </row>
    <row r="19" spans="1:3" x14ac:dyDescent="0.25">
      <c r="A19" s="4" t="s">
        <v>17</v>
      </c>
      <c r="B19" s="4" t="s">
        <v>17</v>
      </c>
      <c r="C19" s="4" t="s">
        <v>38</v>
      </c>
    </row>
    <row r="20" spans="1:3" x14ac:dyDescent="0.25">
      <c r="A20" s="4" t="s">
        <v>163</v>
      </c>
      <c r="B20" s="4" t="s">
        <v>151</v>
      </c>
      <c r="C20" s="4" t="s">
        <v>152</v>
      </c>
    </row>
    <row r="21" spans="1:3" x14ac:dyDescent="0.25">
      <c r="A21" s="4" t="s">
        <v>58</v>
      </c>
      <c r="B21" s="4" t="s">
        <v>58</v>
      </c>
      <c r="C21" s="4" t="s">
        <v>21</v>
      </c>
    </row>
    <row r="22" spans="1:3" x14ac:dyDescent="0.25">
      <c r="A22" s="4" t="s">
        <v>169</v>
      </c>
      <c r="B22" s="4" t="s">
        <v>165</v>
      </c>
      <c r="C22" s="4" t="s">
        <v>178</v>
      </c>
    </row>
    <row r="23" spans="1:3" x14ac:dyDescent="0.25">
      <c r="A23" s="4" t="s">
        <v>35</v>
      </c>
      <c r="B23" s="4" t="s">
        <v>35</v>
      </c>
      <c r="C23" s="4" t="s">
        <v>21</v>
      </c>
    </row>
    <row r="24" spans="1:3" x14ac:dyDescent="0.25">
      <c r="A24" s="4" t="s">
        <v>71</v>
      </c>
      <c r="B24" s="4" t="s">
        <v>71</v>
      </c>
      <c r="C24" s="4" t="s">
        <v>72</v>
      </c>
    </row>
    <row r="25" spans="1:3" x14ac:dyDescent="0.25">
      <c r="A25" s="4" t="s">
        <v>170</v>
      </c>
      <c r="B25" s="4" t="s">
        <v>166</v>
      </c>
      <c r="C25" s="4" t="s">
        <v>178</v>
      </c>
    </row>
    <row r="26" spans="1:3" x14ac:dyDescent="0.25">
      <c r="A26" s="4" t="s">
        <v>36</v>
      </c>
      <c r="B26" s="4" t="s">
        <v>36</v>
      </c>
      <c r="C26" s="4" t="s">
        <v>21</v>
      </c>
    </row>
    <row r="27" spans="1:3" x14ac:dyDescent="0.25">
      <c r="A27" s="4" t="s">
        <v>144</v>
      </c>
      <c r="B27" s="4" t="s">
        <v>144</v>
      </c>
      <c r="C27" s="4" t="s">
        <v>72</v>
      </c>
    </row>
    <row r="28" spans="1:3" x14ac:dyDescent="0.25">
      <c r="A28" s="4" t="s">
        <v>143</v>
      </c>
      <c r="B28" s="4" t="s">
        <v>117</v>
      </c>
      <c r="C28" s="4" t="s">
        <v>117</v>
      </c>
    </row>
    <row r="29" spans="1:3" x14ac:dyDescent="0.25">
      <c r="A29" s="4" t="s">
        <v>140</v>
      </c>
      <c r="B29" s="4" t="s">
        <v>117</v>
      </c>
      <c r="C29" s="4" t="s">
        <v>117</v>
      </c>
    </row>
    <row r="30" spans="1:3" x14ac:dyDescent="0.25">
      <c r="A30" s="4" t="s">
        <v>117</v>
      </c>
      <c r="B30" s="4" t="s">
        <v>117</v>
      </c>
      <c r="C30" s="4" t="s">
        <v>117</v>
      </c>
    </row>
    <row r="31" spans="1:3" x14ac:dyDescent="0.25">
      <c r="A31" s="4" t="s">
        <v>142</v>
      </c>
      <c r="B31" s="4" t="s">
        <v>117</v>
      </c>
      <c r="C31" s="4" t="s">
        <v>117</v>
      </c>
    </row>
    <row r="32" spans="1:3" x14ac:dyDescent="0.25">
      <c r="A32" s="4" t="s">
        <v>139</v>
      </c>
      <c r="B32" s="4" t="s">
        <v>117</v>
      </c>
      <c r="C32" s="4" t="s">
        <v>117</v>
      </c>
    </row>
    <row r="33" spans="1:3" x14ac:dyDescent="0.25">
      <c r="A33" s="4" t="s">
        <v>137</v>
      </c>
      <c r="B33" s="4" t="s">
        <v>117</v>
      </c>
      <c r="C33" s="4" t="s">
        <v>117</v>
      </c>
    </row>
    <row r="34" spans="1:3" x14ac:dyDescent="0.25">
      <c r="A34" s="4" t="s">
        <v>138</v>
      </c>
      <c r="B34" s="4" t="s">
        <v>117</v>
      </c>
      <c r="C34" s="4" t="s">
        <v>117</v>
      </c>
    </row>
    <row r="35" spans="1:3" x14ac:dyDescent="0.25">
      <c r="A35" s="4" t="s">
        <v>65</v>
      </c>
      <c r="B35" s="4" t="s">
        <v>65</v>
      </c>
      <c r="C35" s="4" t="s">
        <v>66</v>
      </c>
    </row>
    <row r="36" spans="1:3" x14ac:dyDescent="0.25">
      <c r="A36" s="4" t="s">
        <v>15</v>
      </c>
      <c r="B36" s="4" t="s">
        <v>15</v>
      </c>
      <c r="C36" s="4" t="s">
        <v>38</v>
      </c>
    </row>
    <row r="37" spans="1:3" x14ac:dyDescent="0.25">
      <c r="A37" s="4" t="s">
        <v>49</v>
      </c>
      <c r="B37" s="4" t="s">
        <v>49</v>
      </c>
      <c r="C37" s="4" t="s">
        <v>38</v>
      </c>
    </row>
    <row r="38" spans="1:3" x14ac:dyDescent="0.25">
      <c r="A38" s="4" t="s">
        <v>171</v>
      </c>
      <c r="B38" s="4" t="s">
        <v>167</v>
      </c>
      <c r="C38" s="4" t="s">
        <v>178</v>
      </c>
    </row>
    <row r="39" spans="1:3" x14ac:dyDescent="0.25">
      <c r="A39" s="4" t="s">
        <v>37</v>
      </c>
      <c r="B39" s="4" t="s">
        <v>37</v>
      </c>
      <c r="C39" s="4" t="s">
        <v>21</v>
      </c>
    </row>
    <row r="40" spans="1:3" x14ac:dyDescent="0.25">
      <c r="A40" s="4" t="s">
        <v>131</v>
      </c>
      <c r="B40" s="4" t="s">
        <v>92</v>
      </c>
      <c r="C40" s="4" t="s">
        <v>93</v>
      </c>
    </row>
    <row r="41" spans="1:3" x14ac:dyDescent="0.25">
      <c r="A41" s="4" t="s">
        <v>51</v>
      </c>
      <c r="B41" s="4" t="s">
        <v>18</v>
      </c>
      <c r="C41" s="4" t="s">
        <v>61</v>
      </c>
    </row>
    <row r="42" spans="1:3" x14ac:dyDescent="0.25">
      <c r="A42" s="4" t="s">
        <v>60</v>
      </c>
      <c r="B42" s="4" t="s">
        <v>18</v>
      </c>
      <c r="C42" s="4" t="s">
        <v>61</v>
      </c>
    </row>
    <row r="43" spans="1:3" x14ac:dyDescent="0.25">
      <c r="A43" s="4" t="s">
        <v>52</v>
      </c>
      <c r="B43" s="4" t="s">
        <v>18</v>
      </c>
      <c r="C43" s="4" t="s">
        <v>61</v>
      </c>
    </row>
    <row r="44" spans="1:3" x14ac:dyDescent="0.25">
      <c r="A44" s="4" t="s">
        <v>53</v>
      </c>
      <c r="B44" s="4" t="s">
        <v>18</v>
      </c>
      <c r="C44" s="4" t="s">
        <v>61</v>
      </c>
    </row>
    <row r="45" spans="1:3" x14ac:dyDescent="0.25">
      <c r="A45" s="4" t="s">
        <v>30</v>
      </c>
      <c r="B45" s="4" t="s">
        <v>18</v>
      </c>
      <c r="C45" s="4" t="s">
        <v>61</v>
      </c>
    </row>
    <row r="46" spans="1:3" x14ac:dyDescent="0.25">
      <c r="A46" s="4" t="s">
        <v>54</v>
      </c>
      <c r="B46" s="4" t="s">
        <v>18</v>
      </c>
      <c r="C46" s="4" t="s">
        <v>61</v>
      </c>
    </row>
    <row r="47" spans="1:3" x14ac:dyDescent="0.25">
      <c r="A47" s="4" t="s">
        <v>84</v>
      </c>
      <c r="B47" s="4" t="s">
        <v>83</v>
      </c>
      <c r="C47" s="4" t="s">
        <v>61</v>
      </c>
    </row>
    <row r="48" spans="1:3" x14ac:dyDescent="0.25">
      <c r="A48" s="4" t="s">
        <v>85</v>
      </c>
      <c r="B48" s="4" t="s">
        <v>83</v>
      </c>
      <c r="C48" s="4" t="s">
        <v>61</v>
      </c>
    </row>
    <row r="49" spans="1:3" x14ac:dyDescent="0.25">
      <c r="A49" s="4" t="s">
        <v>86</v>
      </c>
      <c r="B49" s="4" t="s">
        <v>83</v>
      </c>
      <c r="C49" s="4" t="s">
        <v>61</v>
      </c>
    </row>
    <row r="50" spans="1:3" x14ac:dyDescent="0.25">
      <c r="A50" s="4" t="s">
        <v>57</v>
      </c>
      <c r="B50" s="4" t="s">
        <v>83</v>
      </c>
      <c r="C50" s="4" t="s">
        <v>61</v>
      </c>
    </row>
    <row r="51" spans="1:3" x14ac:dyDescent="0.25">
      <c r="A51" s="4" t="s">
        <v>173</v>
      </c>
      <c r="B51" s="4" t="s">
        <v>168</v>
      </c>
      <c r="C51" s="4" t="s">
        <v>38</v>
      </c>
    </row>
    <row r="52" spans="1:3" x14ac:dyDescent="0.25">
      <c r="A52" s="4" t="s">
        <v>172</v>
      </c>
      <c r="B52" s="4" t="s">
        <v>168</v>
      </c>
      <c r="C52" s="4" t="s">
        <v>177</v>
      </c>
    </row>
    <row r="53" spans="1:3" x14ac:dyDescent="0.25">
      <c r="A53" s="4" t="s">
        <v>174</v>
      </c>
      <c r="B53" s="4" t="s">
        <v>168</v>
      </c>
      <c r="C53" s="4" t="s">
        <v>177</v>
      </c>
    </row>
    <row r="54" spans="1:3" x14ac:dyDescent="0.25">
      <c r="A54" s="4" t="s">
        <v>43</v>
      </c>
      <c r="B54" s="4" t="s">
        <v>67</v>
      </c>
      <c r="C54" s="4" t="s">
        <v>38</v>
      </c>
    </row>
    <row r="55" spans="1:3" x14ac:dyDescent="0.25">
      <c r="A55" s="4" t="s">
        <v>40</v>
      </c>
      <c r="B55" s="4" t="s">
        <v>67</v>
      </c>
      <c r="C55" s="4" t="s">
        <v>177</v>
      </c>
    </row>
    <row r="56" spans="1:3" x14ac:dyDescent="0.25">
      <c r="A56" s="4" t="s">
        <v>42</v>
      </c>
      <c r="B56" s="4" t="s">
        <v>67</v>
      </c>
      <c r="C56" s="4" t="s">
        <v>38</v>
      </c>
    </row>
    <row r="57" spans="1:3" x14ac:dyDescent="0.25">
      <c r="A57" s="4" t="s">
        <v>46</v>
      </c>
      <c r="B57" s="4" t="s">
        <v>67</v>
      </c>
      <c r="C57" s="4" t="s">
        <v>38</v>
      </c>
    </row>
    <row r="58" spans="1:3" x14ac:dyDescent="0.25">
      <c r="A58" s="4" t="s">
        <v>39</v>
      </c>
      <c r="B58" s="4" t="s">
        <v>67</v>
      </c>
      <c r="C58" s="4" t="s">
        <v>38</v>
      </c>
    </row>
    <row r="59" spans="1:3" x14ac:dyDescent="0.25">
      <c r="A59" s="4" t="s">
        <v>45</v>
      </c>
      <c r="B59" s="4" t="s">
        <v>67</v>
      </c>
      <c r="C59" s="4" t="s">
        <v>38</v>
      </c>
    </row>
    <row r="60" spans="1:3" x14ac:dyDescent="0.25">
      <c r="A60" s="4" t="s">
        <v>47</v>
      </c>
      <c r="B60" s="4" t="s">
        <v>67</v>
      </c>
      <c r="C60" s="4" t="s">
        <v>38</v>
      </c>
    </row>
    <row r="61" spans="1:3" x14ac:dyDescent="0.25">
      <c r="A61" s="4" t="s">
        <v>41</v>
      </c>
      <c r="B61" s="4" t="s">
        <v>67</v>
      </c>
      <c r="C61" s="4" t="s">
        <v>38</v>
      </c>
    </row>
    <row r="62" spans="1:3" x14ac:dyDescent="0.25">
      <c r="A62" s="4" t="s">
        <v>44</v>
      </c>
      <c r="B62" s="4" t="s">
        <v>67</v>
      </c>
      <c r="C62" s="4" t="s">
        <v>38</v>
      </c>
    </row>
    <row r="63" spans="1:3" x14ac:dyDescent="0.25">
      <c r="A63" s="4" t="s">
        <v>133</v>
      </c>
      <c r="B63" s="4" t="s">
        <v>96</v>
      </c>
      <c r="C63" s="4" t="s">
        <v>93</v>
      </c>
    </row>
    <row r="64" spans="1:3" x14ac:dyDescent="0.25">
      <c r="A64" s="4" t="s">
        <v>75</v>
      </c>
      <c r="B64" s="4" t="s">
        <v>70</v>
      </c>
      <c r="C64" s="4" t="s">
        <v>72</v>
      </c>
    </row>
    <row r="65" spans="1:3" x14ac:dyDescent="0.25">
      <c r="A65" s="4" t="s">
        <v>76</v>
      </c>
      <c r="B65" s="4" t="s">
        <v>70</v>
      </c>
      <c r="C65" s="4" t="s">
        <v>72</v>
      </c>
    </row>
    <row r="66" spans="1:3" x14ac:dyDescent="0.25">
      <c r="A66" s="4" t="s">
        <v>80</v>
      </c>
      <c r="B66" s="4" t="s">
        <v>70</v>
      </c>
      <c r="C66" s="4" t="s">
        <v>72</v>
      </c>
    </row>
    <row r="67" spans="1:3" x14ac:dyDescent="0.25">
      <c r="A67" s="4" t="s">
        <v>82</v>
      </c>
      <c r="B67" s="4" t="s">
        <v>70</v>
      </c>
      <c r="C67" s="4" t="s">
        <v>72</v>
      </c>
    </row>
    <row r="68" spans="1:3" x14ac:dyDescent="0.25">
      <c r="A68" s="4" t="s">
        <v>73</v>
      </c>
      <c r="B68" s="4" t="s">
        <v>70</v>
      </c>
      <c r="C68" s="4" t="s">
        <v>72</v>
      </c>
    </row>
    <row r="69" spans="1:3" x14ac:dyDescent="0.25">
      <c r="A69" s="4" t="s">
        <v>81</v>
      </c>
      <c r="B69" s="4" t="s">
        <v>70</v>
      </c>
      <c r="C69" s="4" t="s">
        <v>72</v>
      </c>
    </row>
    <row r="70" spans="1:3" x14ac:dyDescent="0.25">
      <c r="A70" s="4" t="s">
        <v>74</v>
      </c>
      <c r="B70" s="4" t="s">
        <v>70</v>
      </c>
      <c r="C70" s="4" t="s">
        <v>72</v>
      </c>
    </row>
    <row r="71" spans="1:3" x14ac:dyDescent="0.25">
      <c r="A71" s="4" t="s">
        <v>79</v>
      </c>
      <c r="B71" s="4" t="s">
        <v>70</v>
      </c>
      <c r="C71" s="4" t="s">
        <v>72</v>
      </c>
    </row>
    <row r="72" spans="1:3" x14ac:dyDescent="0.25">
      <c r="A72" s="4" t="s">
        <v>78</v>
      </c>
      <c r="B72" s="4" t="s">
        <v>70</v>
      </c>
      <c r="C72" s="4" t="s">
        <v>72</v>
      </c>
    </row>
    <row r="73" spans="1:3" x14ac:dyDescent="0.25">
      <c r="A73" s="4" t="s">
        <v>77</v>
      </c>
      <c r="B73" s="4" t="s">
        <v>70</v>
      </c>
      <c r="C73" s="4" t="s">
        <v>72</v>
      </c>
    </row>
    <row r="74" spans="1:3" x14ac:dyDescent="0.25">
      <c r="A74" s="4" t="s">
        <v>14</v>
      </c>
      <c r="B74" s="4" t="s">
        <v>14</v>
      </c>
      <c r="C74" s="4" t="s">
        <v>38</v>
      </c>
    </row>
    <row r="75" spans="1:3" x14ac:dyDescent="0.25">
      <c r="A75" s="4" t="s">
        <v>99</v>
      </c>
      <c r="B75" s="4" t="s">
        <v>98</v>
      </c>
      <c r="C75" s="4" t="s">
        <v>93</v>
      </c>
    </row>
    <row r="76" spans="1:3" x14ac:dyDescent="0.25">
      <c r="A76" s="4" t="s">
        <v>25</v>
      </c>
      <c r="B76" s="4" t="s">
        <v>34</v>
      </c>
      <c r="C76" s="4" t="s">
        <v>21</v>
      </c>
    </row>
    <row r="77" spans="1:3" x14ac:dyDescent="0.25">
      <c r="A77" s="4" t="s">
        <v>22</v>
      </c>
      <c r="B77" s="4" t="s">
        <v>34</v>
      </c>
      <c r="C77" s="4" t="s">
        <v>21</v>
      </c>
    </row>
    <row r="78" spans="1:3" x14ac:dyDescent="0.25">
      <c r="A78" s="4" t="s">
        <v>31</v>
      </c>
      <c r="B78" s="4" t="s">
        <v>34</v>
      </c>
      <c r="C78" s="4" t="s">
        <v>21</v>
      </c>
    </row>
    <row r="79" spans="1:3" x14ac:dyDescent="0.25">
      <c r="A79" s="4" t="s">
        <v>27</v>
      </c>
      <c r="B79" s="4" t="s">
        <v>34</v>
      </c>
      <c r="C79" s="4" t="s">
        <v>21</v>
      </c>
    </row>
    <row r="80" spans="1:3" x14ac:dyDescent="0.25">
      <c r="A80" s="4" t="s">
        <v>132</v>
      </c>
      <c r="B80" s="4" t="s">
        <v>34</v>
      </c>
      <c r="C80" s="4" t="s">
        <v>21</v>
      </c>
    </row>
    <row r="81" spans="1:3" x14ac:dyDescent="0.25">
      <c r="A81" s="4" t="s">
        <v>28</v>
      </c>
      <c r="B81" s="4" t="s">
        <v>34</v>
      </c>
      <c r="C81" s="4" t="s">
        <v>21</v>
      </c>
    </row>
    <row r="82" spans="1:3" x14ac:dyDescent="0.25">
      <c r="A82" s="4" t="s">
        <v>26</v>
      </c>
      <c r="B82" s="4" t="s">
        <v>34</v>
      </c>
      <c r="C82" s="4" t="s">
        <v>21</v>
      </c>
    </row>
    <row r="83" spans="1:3" x14ac:dyDescent="0.25">
      <c r="A83" s="4" t="s">
        <v>164</v>
      </c>
      <c r="B83" s="4" t="s">
        <v>153</v>
      </c>
      <c r="C83" s="4" t="s">
        <v>152</v>
      </c>
    </row>
    <row r="84" spans="1:3" x14ac:dyDescent="0.25">
      <c r="A84" s="4" t="s">
        <v>59</v>
      </c>
      <c r="B84" s="4" t="s">
        <v>59</v>
      </c>
      <c r="C84" s="4" t="s">
        <v>21</v>
      </c>
    </row>
    <row r="85" spans="1:3" x14ac:dyDescent="0.25">
      <c r="A85" s="4" t="s">
        <v>115</v>
      </c>
      <c r="B85" s="4" t="s">
        <v>115</v>
      </c>
      <c r="C85" s="4" t="s">
        <v>72</v>
      </c>
    </row>
    <row r="86" spans="1:3" x14ac:dyDescent="0.25">
      <c r="A86" s="4" t="s">
        <v>175</v>
      </c>
      <c r="B86" s="4" t="s">
        <v>176</v>
      </c>
      <c r="C86" s="4" t="s">
        <v>178</v>
      </c>
    </row>
    <row r="87" spans="1:3" x14ac:dyDescent="0.25">
      <c r="A87" s="4" t="s">
        <v>32</v>
      </c>
      <c r="B87" s="4" t="s">
        <v>32</v>
      </c>
      <c r="C87" s="4" t="s">
        <v>21</v>
      </c>
    </row>
  </sheetData>
  <sortState ref="B2:D1184">
    <sortCondition descending="1" ref="B2:B1184"/>
  </sortState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115"/>
  <sheetViews>
    <sheetView tabSelected="1" zoomScaleNormal="100" workbookViewId="0">
      <selection activeCell="Y16" sqref="Y16"/>
    </sheetView>
  </sheetViews>
  <sheetFormatPr defaultRowHeight="15.75" x14ac:dyDescent="0.25"/>
  <cols>
    <col min="1" max="1" width="6.5" customWidth="1"/>
    <col min="2" max="2" width="28.875" customWidth="1"/>
    <col min="3" max="3" width="2.5" customWidth="1"/>
    <col min="4" max="4" width="2.75" customWidth="1"/>
    <col min="5" max="5" width="10" customWidth="1"/>
    <col min="6" max="6" width="10.375" style="5" customWidth="1"/>
    <col min="7" max="7" width="9.75" style="5" customWidth="1"/>
    <col min="8" max="9" width="9" style="3" customWidth="1"/>
    <col min="10" max="10" width="11.125" style="3" customWidth="1"/>
    <col min="11" max="15" width="9" style="3" customWidth="1"/>
    <col min="16" max="17" width="9" customWidth="1"/>
    <col min="18" max="18" width="12" customWidth="1"/>
    <col min="19" max="19" width="10.625" customWidth="1"/>
    <col min="20" max="20" width="9.875" customWidth="1"/>
    <col min="21" max="21" width="9" customWidth="1"/>
    <col min="22" max="25" width="12.375" customWidth="1"/>
    <col min="26" max="26" width="9" style="3"/>
    <col min="27" max="30" width="12.375" style="3" customWidth="1"/>
  </cols>
  <sheetData>
    <row r="1" spans="1:30" s="4" customFormat="1" x14ac:dyDescent="0.25">
      <c r="A1" s="23"/>
      <c r="B1" s="23"/>
      <c r="C1" s="23"/>
      <c r="D1" s="26" t="s">
        <v>123</v>
      </c>
      <c r="E1" s="39" t="s">
        <v>121</v>
      </c>
      <c r="F1" s="41" t="s">
        <v>118</v>
      </c>
      <c r="G1" s="41" t="s">
        <v>119</v>
      </c>
      <c r="H1" s="39" t="s">
        <v>120</v>
      </c>
      <c r="I1" s="39" t="s">
        <v>61</v>
      </c>
      <c r="J1" s="39" t="s">
        <v>122</v>
      </c>
      <c r="K1" s="39" t="s">
        <v>124</v>
      </c>
      <c r="L1" s="39" t="s">
        <v>125</v>
      </c>
      <c r="M1" s="39" t="s">
        <v>127</v>
      </c>
      <c r="N1" s="39" t="s">
        <v>61</v>
      </c>
      <c r="O1" s="39" t="s">
        <v>128</v>
      </c>
      <c r="P1" s="39" t="s">
        <v>126</v>
      </c>
      <c r="Q1" s="23"/>
      <c r="R1" s="39" t="s">
        <v>24</v>
      </c>
      <c r="S1" s="39" t="s">
        <v>20</v>
      </c>
      <c r="T1" s="39" t="s">
        <v>23</v>
      </c>
      <c r="U1" s="23"/>
      <c r="V1" s="39" t="s">
        <v>89</v>
      </c>
      <c r="W1" s="39" t="s">
        <v>87</v>
      </c>
      <c r="X1" s="39" t="s">
        <v>90</v>
      </c>
      <c r="Y1" s="39" t="s">
        <v>2</v>
      </c>
      <c r="Z1" s="42" t="s">
        <v>13</v>
      </c>
      <c r="AA1" s="39" t="s">
        <v>10</v>
      </c>
      <c r="AB1" s="39" t="s">
        <v>12</v>
      </c>
      <c r="AC1" s="39" t="s">
        <v>11</v>
      </c>
      <c r="AD1" s="39" t="s">
        <v>16</v>
      </c>
    </row>
    <row r="2" spans="1:30" x14ac:dyDescent="0.25">
      <c r="A2" s="4" t="s">
        <v>1</v>
      </c>
      <c r="B2" s="4" t="s">
        <v>55</v>
      </c>
      <c r="E2" s="3" t="e">
        <f>IF(COUNTIFS('Master List'!#REF!,"*" &amp;"Dwarf."&amp; "*", 'Master List'!#REF!, A2, 'Master List'!#REF!, TRUE)=0,"",COUNTIFS('Master List'!#REF!,"*" &amp;"Dwarf."&amp; "*", 'Master List'!#REF!, A2, 'Master List'!#REF!, TRUE)&amp;" ("&amp;COUNTIFS('Master List'!#REF!,"*" &amp;"Dwarf."&amp; "*", 'Master List'!#REF!, A2,'Master List'!#REF!,"Hero")&amp;")")</f>
        <v>#REF!</v>
      </c>
      <c r="F2" s="5" t="e">
        <f>IF(COUNTIFS('Master List'!#REF!,"*" &amp;"Gondor."&amp; "*", 'Master List'!#REF!, A2, 'Master List'!#REF!, TRUE)=0,"",COUNTIFS('Master List'!#REF!,"*" &amp;"Gondor."&amp; "*", 'Master List'!#REF!, A2, 'Master List'!#REF!, TRUE)&amp;" ("&amp;COUNTIFS('Master List'!#REF!,"*" &amp;"Gondor."&amp; "*", 'Master List'!#REF!, A2,'Master List'!#REF!,"Hero")&amp;")")</f>
        <v>#REF!</v>
      </c>
      <c r="G2" s="5" t="e">
        <f>IF(COUNTIFS('Master List'!#REF!,"*" &amp;"Rohan."&amp; "*", 'Master List'!#REF!, A2, 'Master List'!#REF!, TRUE)=0,"",COUNTIFS('Master List'!#REF!,"*" &amp;"Rohan."&amp; "*", 'Master List'!#REF!, A2, 'Master List'!#REF!, TRUE)&amp;" ("&amp;COUNTIFS('Master List'!#REF!,"*" &amp;"Rohan."&amp; "*", 'Master List'!#REF!, A2,'Master List'!#REF!,"Hero")&amp;")")</f>
        <v>#REF!</v>
      </c>
      <c r="H2" s="3" t="e">
        <f>IF(COUNTIFS('Master List'!#REF!,"*" &amp;"Silvan."&amp; "*", 'Master List'!#REF!, A2, 'Master List'!#REF!, TRUE)=0,"",COUNTIFS('Master List'!#REF!,"*" &amp;"Silvan."&amp; "*", 'Master List'!#REF!, A2, 'Master List'!#REF!, TRUE)&amp;" ("&amp;COUNTIFS('Master List'!#REF!,"*" &amp;"Silvan."&amp; "*", 'Master List'!#REF!, A2,'Master List'!#REF!,"Hero")&amp;")")</f>
        <v>#REF!</v>
      </c>
      <c r="I2" s="3" t="e">
        <f>IF(COUNTIFS('Master List'!#REF!,"*" &amp;"Hobbit."&amp; "*", 'Master List'!#REF!, A2, 'Master List'!#REF!, TRUE)=0,"",COUNTIFS('Master List'!#REF!,"*" &amp;"Hobbit."&amp; "*", 'Master List'!#REF!, A2, 'Master List'!#REF!, TRUE)&amp;" ("&amp;COUNTIFS('Master List'!#REF!,"*" &amp;"Hobbit."&amp; "*", 'Master List'!#REF!, A2,'Master List'!#REF!,"Hero")&amp;")")</f>
        <v>#REF!</v>
      </c>
      <c r="J2" s="3" t="e">
        <f>IF(COUNTIFS('Master List'!#REF!,"*" &amp;"Outlands."&amp; "*", 'Master List'!#REF!, A2, 'Master List'!#REF!, TRUE)=0,"",COUNTIFS('Master List'!#REF!,"*" &amp;"Outlands."&amp; "*", 'Master List'!#REF!, A2, 'Master List'!#REF!, TRUE)&amp;" ("&amp;COUNTIFS('Master List'!#REF!,"*" &amp;"Outlands."&amp; "*", 'Master List'!#REF!, A2,'Master List'!#REF!,"Hero")&amp;")")</f>
        <v>#REF!</v>
      </c>
      <c r="K2" s="3" t="e">
        <f>IF(COUNTIFS('Master List'!#REF!,"*" &amp;"Noldor."&amp; "*", 'Master List'!#REF!, A2, 'Master List'!#REF!, TRUE)=0,"",COUNTIFS('Master List'!#REF!,"*" &amp;"Noldor."&amp; "*", 'Master List'!#REF!, A2, 'Master List'!#REF!, TRUE)&amp;" ("&amp;COUNTIFS('Master List'!#REF!,"*" &amp;"Noldor."&amp; "*", 'Master List'!#REF!, A2,'Master List'!#REF!,"Hero")&amp;")")</f>
        <v>#REF!</v>
      </c>
      <c r="L2" s="3" t="e">
        <f>IF(COUNTIFS('Master List'!#REF!,"*" &amp;"Eagle."&amp; "*", 'Master List'!#REF!, A2, 'Master List'!#REF!, TRUE)=0,"",COUNTIFS('Master List'!#REF!,"*" &amp;"Eagle."&amp; "*", 'Master List'!#REF!, A2, 'Master List'!#REF!, TRUE)&amp;" ("&amp;COUNTIFS('Master List'!#REF!,"*" &amp;"Eagle."&amp; "*", 'Master List'!#REF!, A2,'Master List'!#REF!,"Hero")&amp;")")</f>
        <v>#REF!</v>
      </c>
      <c r="M2" s="3" t="e">
        <f>IF(COUNTIFS('Master List'!#REF!,"*" &amp;"Ranger."&amp; "*", 'Master List'!#REF!, A2, 'Master List'!#REF!, TRUE)=0,"",COUNTIFS('Master List'!#REF!,"*" &amp;"Ranger."&amp; "*", 'Master List'!#REF!, A2, 'Master List'!#REF!, TRUE)&amp;" ("&amp;COUNTIFS('Master List'!#REF!,"*" &amp;"Ranger."&amp; "*", 'Master List'!#REF!, A2,'Master List'!#REF!,"Hero")&amp;")")</f>
        <v>#REF!</v>
      </c>
      <c r="N2" s="3" t="e">
        <f>IF(COUNTIFS('Master List'!#REF!,"*" &amp;"Hobbit."&amp; "*", 'Master List'!#REF!, A2, 'Master List'!#REF!, TRUE)=0,"",COUNTIFS('Master List'!#REF!,"*" &amp;"Hobbit."&amp; "*", 'Master List'!#REF!, A2, 'Master List'!#REF!, TRUE)&amp;" ("&amp;COUNTIFS('Master List'!#REF!,"*" &amp;"Hobbit."&amp; "*", 'Master List'!#REF!, A2,'Master List'!#REF!,"Hero")&amp;")")</f>
        <v>#REF!</v>
      </c>
      <c r="O2" s="3" t="e">
        <f>IF(COUNTIFS('Master List'!#REF!,"*" &amp;"Noble."&amp; "*", 'Master List'!#REF!, A2, 'Master List'!#REF!, TRUE)=0,"",COUNTIFS('Master List'!#REF!,"*" &amp;"Noble."&amp; "*", 'Master List'!#REF!, A2, 'Master List'!#REF!, TRUE)&amp;" ("&amp;COUNTIFS('Master List'!#REF!,"*" &amp;"Noble."&amp; "*", 'Master List'!#REF!, A2,'Master List'!#REF!,"Hero")&amp;")")</f>
        <v>#REF!</v>
      </c>
      <c r="P2" s="3" t="e">
        <f>IF(COUNTIFS('Master List'!#REF!,"*" &amp;"Song."&amp; "*", 'Master List'!#REF!, A2, 'Master List'!#REF!, TRUE)=0,"",COUNTIFS('Master List'!#REF!,"*" &amp;"Song."&amp; "*", 'Master List'!#REF!, A2, 'Master List'!#REF!, TRUE))</f>
        <v>#REF!</v>
      </c>
      <c r="R2" s="4" t="e">
        <f>SUMIFS('Master List'!#REF!,'Master List'!#REF!,"Treachery", 'Master List'!#REF!, A2)</f>
        <v>#REF!</v>
      </c>
      <c r="S2" t="e">
        <f>SUMIFS('Master List'!#REF!,'Master List'!#REF!,"Enemy", 'Master List'!#REF!, A2)</f>
        <v>#REF!</v>
      </c>
      <c r="T2" t="e">
        <f>SUMIFS('Master List'!#REF!,'Master List'!#REF!,"Location", 'Master List'!#REF!, A2)</f>
        <v>#REF!</v>
      </c>
      <c r="V2" s="3" t="e">
        <f>COUNTIFS('Master List'!#REF!,"Ally", 'Master List'!#REF!, A2)</f>
        <v>#REF!</v>
      </c>
      <c r="W2" s="3" t="e">
        <f>COUNTIFS('Master List'!#REF!,"Attachment", 'Master List'!#REF!, A2)</f>
        <v>#REF!</v>
      </c>
      <c r="X2" s="3" t="e">
        <f>COUNTIFS('Master List'!#REF!,"Event", 'Master List'!#REF!, A2)</f>
        <v>#REF!</v>
      </c>
      <c r="Y2" s="3" t="e">
        <f>COUNTIFS('Master List'!#REF!,"Hero", 'Master List'!#REF!, A2)</f>
        <v>#REF!</v>
      </c>
      <c r="Z2" s="40" t="e">
        <f>COUNTIFS('Master List'!#REF!,"Lore", 'Master List'!#REF!, A2)</f>
        <v>#REF!</v>
      </c>
      <c r="AA2" s="3" t="e">
        <f>COUNTIFS('Master List'!#REF!,"Spirit", 'Master List'!#REF!, A2)</f>
        <v>#REF!</v>
      </c>
      <c r="AB2" s="3" t="e">
        <f>COUNTIFS('Master List'!#REF!,"Tactics", 'Master List'!#REF!, A2)</f>
        <v>#REF!</v>
      </c>
      <c r="AC2" s="3" t="e">
        <f>COUNTIFS('Master List'!#REF!,"Leadership", 'Master List'!#REF!, A2)</f>
        <v>#REF!</v>
      </c>
      <c r="AD2" s="3" t="e">
        <f>COUNTIFS('Master List'!#REF!,"Neutral", 'Master List'!#REF!, A2)</f>
        <v>#REF!</v>
      </c>
    </row>
    <row r="3" spans="1:30" x14ac:dyDescent="0.25">
      <c r="A3" s="4" t="s">
        <v>104</v>
      </c>
      <c r="B3" s="4" t="s">
        <v>100</v>
      </c>
      <c r="E3" s="3" t="e">
        <f>IF(COUNTIFS('Master List'!#REF!,"*" &amp;"Dwarf."&amp; "*", 'Master List'!#REF!, A3, 'Master List'!#REF!, TRUE)=0,"",COUNTIFS('Master List'!#REF!,"*" &amp;"Dwarf."&amp; "*", 'Master List'!#REF!, A3, 'Master List'!#REF!, TRUE)&amp;" ("&amp;COUNTIFS('Master List'!#REF!,"*" &amp;"Dwarf."&amp; "*", 'Master List'!#REF!, A3,'Master List'!#REF!,"Hero")&amp;")")</f>
        <v>#REF!</v>
      </c>
      <c r="F3" s="5" t="e">
        <f>IF(COUNTIFS('Master List'!#REF!,"*" &amp;"Gondor."&amp; "*", 'Master List'!#REF!, A3, 'Master List'!#REF!, TRUE)=0,"",COUNTIFS('Master List'!#REF!,"*" &amp;"Gondor."&amp; "*", 'Master List'!#REF!, A3, 'Master List'!#REF!, TRUE)&amp;" ("&amp;COUNTIFS('Master List'!#REF!,"*" &amp;"Gondor."&amp; "*", 'Master List'!#REF!, A3,'Master List'!#REF!,"Hero")&amp;")")</f>
        <v>#REF!</v>
      </c>
      <c r="G3" s="5" t="e">
        <f>IF(COUNTIFS('Master List'!#REF!,"*" &amp;"Rohan."&amp; "*", 'Master List'!#REF!, A3, 'Master List'!#REF!, TRUE)=0,"",COUNTIFS('Master List'!#REF!,"*" &amp;"Rohan."&amp; "*", 'Master List'!#REF!, A3, 'Master List'!#REF!, TRUE)&amp;" ("&amp;COUNTIFS('Master List'!#REF!,"*" &amp;"Rohan."&amp; "*", 'Master List'!#REF!, A3,'Master List'!#REF!,"Hero")&amp;")")</f>
        <v>#REF!</v>
      </c>
      <c r="H3" s="3" t="e">
        <f>IF(COUNTIFS('Master List'!#REF!,"*" &amp;"Silvan."&amp; "*", 'Master List'!#REF!, A3, 'Master List'!#REF!, TRUE)=0,"",COUNTIFS('Master List'!#REF!,"*" &amp;"Silvan."&amp; "*", 'Master List'!#REF!, A3, 'Master List'!#REF!, TRUE)&amp;" ("&amp;COUNTIFS('Master List'!#REF!,"*" &amp;"Silvan."&amp; "*", 'Master List'!#REF!, A3,'Master List'!#REF!,"Hero")&amp;")")</f>
        <v>#REF!</v>
      </c>
      <c r="I3" s="3" t="e">
        <f>IF(COUNTIFS('Master List'!#REF!,"*" &amp;"Hobbit."&amp; "*", 'Master List'!#REF!, A3, 'Master List'!#REF!, TRUE)=0,"",COUNTIFS('Master List'!#REF!,"*" &amp;"Hobbit."&amp; "*", 'Master List'!#REF!, A3, 'Master List'!#REF!, TRUE)&amp;" ("&amp;COUNTIFS('Master List'!#REF!,"*" &amp;"Hobbit."&amp; "*", 'Master List'!#REF!, A3,'Master List'!#REF!,"Hero")&amp;")")</f>
        <v>#REF!</v>
      </c>
      <c r="J3" s="3" t="e">
        <f>IF(COUNTIFS('Master List'!#REF!,"*" &amp;"Outlands."&amp; "*", 'Master List'!#REF!, A3, 'Master List'!#REF!, TRUE)=0,"",COUNTIFS('Master List'!#REF!,"*" &amp;"Outlands."&amp; "*", 'Master List'!#REF!, A3, 'Master List'!#REF!, TRUE)&amp;" ("&amp;COUNTIFS('Master List'!#REF!,"*" &amp;"Outlands."&amp; "*", 'Master List'!#REF!, A3,'Master List'!#REF!,"Hero")&amp;")")</f>
        <v>#REF!</v>
      </c>
      <c r="K3" s="3" t="e">
        <f>IF(COUNTIFS('Master List'!#REF!,"*" &amp;"Noldor."&amp; "*", 'Master List'!#REF!, A3, 'Master List'!#REF!, TRUE)=0,"",COUNTIFS('Master List'!#REF!,"*" &amp;"Noldor."&amp; "*", 'Master List'!#REF!, A3, 'Master List'!#REF!, TRUE)&amp;" ("&amp;COUNTIFS('Master List'!#REF!,"*" &amp;"Noldor."&amp; "*", 'Master List'!#REF!, A3,'Master List'!#REF!,"Hero")&amp;")")</f>
        <v>#REF!</v>
      </c>
      <c r="L3" s="3" t="e">
        <f>IF(COUNTIFS('Master List'!#REF!,"*" &amp;"Eagle."&amp; "*", 'Master List'!#REF!, A3, 'Master List'!#REF!, TRUE)=0,"",COUNTIFS('Master List'!#REF!,"*" &amp;"Eagle."&amp; "*", 'Master List'!#REF!, A3, 'Master List'!#REF!, TRUE)&amp;" ("&amp;COUNTIFS('Master List'!#REF!,"*" &amp;"Eagle."&amp; "*", 'Master List'!#REF!, A3,'Master List'!#REF!,"Hero")&amp;")")</f>
        <v>#REF!</v>
      </c>
      <c r="M3" s="3" t="e">
        <f>IF(COUNTIFS('Master List'!#REF!,"*" &amp;"Ranger."&amp; "*", 'Master List'!#REF!, A3, 'Master List'!#REF!, TRUE)=0,"",COUNTIFS('Master List'!#REF!,"*" &amp;"Ranger."&amp; "*", 'Master List'!#REF!, A3, 'Master List'!#REF!, TRUE)&amp;" ("&amp;COUNTIFS('Master List'!#REF!,"*" &amp;"Ranger."&amp; "*", 'Master List'!#REF!, A3,'Master List'!#REF!,"Hero")&amp;")")</f>
        <v>#REF!</v>
      </c>
      <c r="N3" s="3" t="e">
        <f>IF(COUNTIFS('Master List'!#REF!,"*" &amp;"Hobbit."&amp; "*", 'Master List'!#REF!, A3, 'Master List'!#REF!, TRUE)=0,"",COUNTIFS('Master List'!#REF!,"*" &amp;"Hobbit."&amp; "*", 'Master List'!#REF!, A3, 'Master List'!#REF!, TRUE)&amp;" ("&amp;COUNTIFS('Master List'!#REF!,"*" &amp;"Hobbit."&amp; "*", 'Master List'!#REF!, A3,'Master List'!#REF!,"Hero")&amp;")")</f>
        <v>#REF!</v>
      </c>
      <c r="O3" s="3" t="e">
        <f>IF(COUNTIFS('Master List'!#REF!,"*" &amp;"Noble."&amp; "*", 'Master List'!#REF!, A3, 'Master List'!#REF!, TRUE)=0,"",COUNTIFS('Master List'!#REF!,"*" &amp;"Noble."&amp; "*", 'Master List'!#REF!, A3, 'Master List'!#REF!, TRUE)&amp;" ("&amp;COUNTIFS('Master List'!#REF!,"*" &amp;"Noble."&amp; "*", 'Master List'!#REF!, A3,'Master List'!#REF!,"Hero")&amp;")")</f>
        <v>#REF!</v>
      </c>
      <c r="P3" s="3" t="e">
        <f>IF(COUNTIFS('Master List'!#REF!,"*" &amp;"Song."&amp; "*", 'Master List'!#REF!, A3, 'Master List'!#REF!, TRUE)=0,"",COUNTIFS('Master List'!#REF!,"*" &amp;"Song."&amp; "*", 'Master List'!#REF!, A3, 'Master List'!#REF!, TRUE))</f>
        <v>#REF!</v>
      </c>
      <c r="R3" s="4" t="e">
        <f>SUMIFS('Master List'!#REF!,'Master List'!#REF!,"Treachery", 'Master List'!#REF!, A3)</f>
        <v>#REF!</v>
      </c>
      <c r="S3" s="4" t="e">
        <f>SUMIFS('Master List'!#REF!,'Master List'!#REF!,"Enemy", 'Master List'!#REF!, A3)</f>
        <v>#REF!</v>
      </c>
      <c r="T3" s="4" t="e">
        <f>SUMIFS('Master List'!#REF!,'Master List'!#REF!,"Location", 'Master List'!#REF!, A3)</f>
        <v>#REF!</v>
      </c>
      <c r="U3" s="4"/>
      <c r="V3" s="3" t="e">
        <f>COUNTIFS('Master List'!#REF!,"Ally", 'Master List'!#REF!, A3)</f>
        <v>#REF!</v>
      </c>
      <c r="W3" s="3" t="e">
        <f>COUNTIFS('Master List'!#REF!,"Attachment", 'Master List'!#REF!, A3)</f>
        <v>#REF!</v>
      </c>
      <c r="X3" s="3" t="e">
        <f>COUNTIFS('Master List'!#REF!,"Event", 'Master List'!#REF!, A3)</f>
        <v>#REF!</v>
      </c>
      <c r="Y3" s="3" t="e">
        <f>COUNTIFS('Master List'!#REF!,"Hero", 'Master List'!#REF!, A3)</f>
        <v>#REF!</v>
      </c>
      <c r="Z3" s="40" t="e">
        <f>COUNTIFS('Master List'!#REF!,"Lore", 'Master List'!#REF!, A3)</f>
        <v>#REF!</v>
      </c>
      <c r="AA3" s="3" t="e">
        <f>COUNTIFS('Master List'!#REF!,"Spirit", 'Master List'!#REF!, A3)</f>
        <v>#REF!</v>
      </c>
      <c r="AB3" s="3" t="e">
        <f>COUNTIFS('Master List'!#REF!,"Tactics", 'Master List'!#REF!, A3)</f>
        <v>#REF!</v>
      </c>
      <c r="AC3" s="3" t="e">
        <f>COUNTIFS('Master List'!#REF!,"Leadership", 'Master List'!#REF!, A3)</f>
        <v>#REF!</v>
      </c>
      <c r="AD3" s="3" t="e">
        <f>COUNTIFS('Master List'!#REF!,"Neutral", 'Master List'!#REF!, A3)</f>
        <v>#REF!</v>
      </c>
    </row>
    <row r="4" spans="1:30" x14ac:dyDescent="0.25">
      <c r="A4" s="4" t="s">
        <v>105</v>
      </c>
      <c r="B4" s="4" t="s">
        <v>59</v>
      </c>
      <c r="E4" s="3" t="e">
        <f>IF(COUNTIFS('Master List'!#REF!,"*" &amp;"Dwarf."&amp; "*", 'Master List'!#REF!, A4, 'Master List'!#REF!, TRUE)=0,"",COUNTIFS('Master List'!#REF!,"*" &amp;"Dwarf."&amp; "*", 'Master List'!#REF!, A4, 'Master List'!#REF!, TRUE)&amp;" ("&amp;COUNTIFS('Master List'!#REF!,"*" &amp;"Dwarf."&amp; "*", 'Master List'!#REF!, A4,'Master List'!#REF!,"Hero")&amp;")")</f>
        <v>#REF!</v>
      </c>
      <c r="F4" s="5" t="e">
        <f>IF(COUNTIFS('Master List'!#REF!,"*" &amp;"Gondor."&amp; "*", 'Master List'!#REF!, A4, 'Master List'!#REF!, TRUE)=0,"",COUNTIFS('Master List'!#REF!,"*" &amp;"Gondor."&amp; "*", 'Master List'!#REF!, A4, 'Master List'!#REF!, TRUE)&amp;" ("&amp;COUNTIFS('Master List'!#REF!,"*" &amp;"Gondor."&amp; "*", 'Master List'!#REF!, A4,'Master List'!#REF!,"Hero")&amp;")")</f>
        <v>#REF!</v>
      </c>
      <c r="G4" s="5" t="e">
        <f>IF(COUNTIFS('Master List'!#REF!,"*" &amp;"Rohan."&amp; "*", 'Master List'!#REF!, A4, 'Master List'!#REF!, TRUE)=0,"",COUNTIFS('Master List'!#REF!,"*" &amp;"Rohan."&amp; "*", 'Master List'!#REF!, A4, 'Master List'!#REF!, TRUE)&amp;" ("&amp;COUNTIFS('Master List'!#REF!,"*" &amp;"Rohan."&amp; "*", 'Master List'!#REF!, A4,'Master List'!#REF!,"Hero")&amp;")")</f>
        <v>#REF!</v>
      </c>
      <c r="H4" s="3" t="e">
        <f>IF(COUNTIFS('Master List'!#REF!,"*" &amp;"Silvan."&amp; "*", 'Master List'!#REF!, A4, 'Master List'!#REF!, TRUE)=0,"",COUNTIFS('Master List'!#REF!,"*" &amp;"Silvan."&amp; "*", 'Master List'!#REF!, A4, 'Master List'!#REF!, TRUE)&amp;" ("&amp;COUNTIFS('Master List'!#REF!,"*" &amp;"Silvan."&amp; "*", 'Master List'!#REF!, A4,'Master List'!#REF!,"Hero")&amp;")")</f>
        <v>#REF!</v>
      </c>
      <c r="I4" s="3" t="e">
        <f>IF(COUNTIFS('Master List'!#REF!,"*" &amp;"Hobbit."&amp; "*", 'Master List'!#REF!, A4, 'Master List'!#REF!, TRUE)=0,"",COUNTIFS('Master List'!#REF!,"*" &amp;"Hobbit."&amp; "*", 'Master List'!#REF!, A4, 'Master List'!#REF!, TRUE)&amp;" ("&amp;COUNTIFS('Master List'!#REF!,"*" &amp;"Hobbit."&amp; "*", 'Master List'!#REF!, A4,'Master List'!#REF!,"Hero")&amp;")")</f>
        <v>#REF!</v>
      </c>
      <c r="J4" s="3" t="e">
        <f>IF(COUNTIFS('Master List'!#REF!,"*" &amp;"Outlands."&amp; "*", 'Master List'!#REF!, A4, 'Master List'!#REF!, TRUE)=0,"",COUNTIFS('Master List'!#REF!,"*" &amp;"Outlands."&amp; "*", 'Master List'!#REF!, A4, 'Master List'!#REF!, TRUE)&amp;" ("&amp;COUNTIFS('Master List'!#REF!,"*" &amp;"Outlands."&amp; "*", 'Master List'!#REF!, A4,'Master List'!#REF!,"Hero")&amp;")")</f>
        <v>#REF!</v>
      </c>
      <c r="K4" s="3" t="e">
        <f>IF(COUNTIFS('Master List'!#REF!,"*" &amp;"Noldor."&amp; "*", 'Master List'!#REF!, A4, 'Master List'!#REF!, TRUE)=0,"",COUNTIFS('Master List'!#REF!,"*" &amp;"Noldor."&amp; "*", 'Master List'!#REF!, A4, 'Master List'!#REF!, TRUE)&amp;" ("&amp;COUNTIFS('Master List'!#REF!,"*" &amp;"Noldor."&amp; "*", 'Master List'!#REF!, A4,'Master List'!#REF!,"Hero")&amp;")")</f>
        <v>#REF!</v>
      </c>
      <c r="L4" s="3" t="e">
        <f>IF(COUNTIFS('Master List'!#REF!,"*" &amp;"Eagle."&amp; "*", 'Master List'!#REF!, A4, 'Master List'!#REF!, TRUE)=0,"",COUNTIFS('Master List'!#REF!,"*" &amp;"Eagle."&amp; "*", 'Master List'!#REF!, A4, 'Master List'!#REF!, TRUE)&amp;" ("&amp;COUNTIFS('Master List'!#REF!,"*" &amp;"Eagle."&amp; "*", 'Master List'!#REF!, A4,'Master List'!#REF!,"Hero")&amp;")")</f>
        <v>#REF!</v>
      </c>
      <c r="M4" s="3" t="e">
        <f>IF(COUNTIFS('Master List'!#REF!,"*" &amp;"Ranger."&amp; "*", 'Master List'!#REF!, A4, 'Master List'!#REF!, TRUE)=0,"",COUNTIFS('Master List'!#REF!,"*" &amp;"Ranger."&amp; "*", 'Master List'!#REF!, A4, 'Master List'!#REF!, TRUE)&amp;" ("&amp;COUNTIFS('Master List'!#REF!,"*" &amp;"Ranger."&amp; "*", 'Master List'!#REF!, A4,'Master List'!#REF!,"Hero")&amp;")")</f>
        <v>#REF!</v>
      </c>
      <c r="N4" s="3" t="e">
        <f>IF(COUNTIFS('Master List'!#REF!,"*" &amp;"Hobbit."&amp; "*", 'Master List'!#REF!, A4, 'Master List'!#REF!, TRUE)=0,"",COUNTIFS('Master List'!#REF!,"*" &amp;"Hobbit."&amp; "*", 'Master List'!#REF!, A4, 'Master List'!#REF!, TRUE)&amp;" ("&amp;COUNTIFS('Master List'!#REF!,"*" &amp;"Hobbit."&amp; "*", 'Master List'!#REF!, A4,'Master List'!#REF!,"Hero")&amp;")")</f>
        <v>#REF!</v>
      </c>
      <c r="O4" s="3" t="e">
        <f>IF(COUNTIFS('Master List'!#REF!,"*" &amp;"Noble."&amp; "*", 'Master List'!#REF!, A4, 'Master List'!#REF!, TRUE)=0,"",COUNTIFS('Master List'!#REF!,"*" &amp;"Noble."&amp; "*", 'Master List'!#REF!, A4, 'Master List'!#REF!, TRUE)&amp;" ("&amp;COUNTIFS('Master List'!#REF!,"*" &amp;"Noble."&amp; "*", 'Master List'!#REF!, A4,'Master List'!#REF!,"Hero")&amp;")")</f>
        <v>#REF!</v>
      </c>
      <c r="P4" s="3" t="e">
        <f>IF(COUNTIFS('Master List'!#REF!,"*" &amp;"Song."&amp; "*", 'Master List'!#REF!, A4, 'Master List'!#REF!, TRUE)=0,"",COUNTIFS('Master List'!#REF!,"*" &amp;"Song."&amp; "*", 'Master List'!#REF!, A4, 'Master List'!#REF!, TRUE))</f>
        <v>#REF!</v>
      </c>
      <c r="R4" s="4" t="e">
        <f>SUMIFS('Master List'!#REF!,'Master List'!#REF!,"Treachery", 'Master List'!#REF!, A4)</f>
        <v>#REF!</v>
      </c>
      <c r="S4" s="4" t="e">
        <f>SUMIFS('Master List'!#REF!,'Master List'!#REF!,"Enemy", 'Master List'!#REF!, A4)</f>
        <v>#REF!</v>
      </c>
      <c r="T4" s="4" t="e">
        <f>SUMIFS('Master List'!#REF!,'Master List'!#REF!,"Location", 'Master List'!#REF!, A4)</f>
        <v>#REF!</v>
      </c>
      <c r="U4" s="4"/>
      <c r="V4" s="3" t="e">
        <f>COUNTIFS('Master List'!#REF!,"Ally", 'Master List'!#REF!, A4)</f>
        <v>#REF!</v>
      </c>
      <c r="W4" s="3" t="e">
        <f>COUNTIFS('Master List'!#REF!,"Attachment", 'Master List'!#REF!, A4)</f>
        <v>#REF!</v>
      </c>
      <c r="X4" s="3" t="e">
        <f>COUNTIFS('Master List'!#REF!,"Event", 'Master List'!#REF!, A4)</f>
        <v>#REF!</v>
      </c>
      <c r="Y4" s="3" t="e">
        <f>COUNTIFS('Master List'!#REF!,"Hero", 'Master List'!#REF!, A4)</f>
        <v>#REF!</v>
      </c>
      <c r="Z4" s="40" t="e">
        <f>COUNTIFS('Master List'!#REF!,"Lore", 'Master List'!#REF!, A4)</f>
        <v>#REF!</v>
      </c>
      <c r="AA4" s="3" t="e">
        <f>COUNTIFS('Master List'!#REF!,"Spirit", 'Master List'!#REF!, A4)</f>
        <v>#REF!</v>
      </c>
      <c r="AB4" s="3" t="e">
        <f>COUNTIFS('Master List'!#REF!,"Tactics", 'Master List'!#REF!, A4)</f>
        <v>#REF!</v>
      </c>
      <c r="AC4" s="3" t="e">
        <f>COUNTIFS('Master List'!#REF!,"Leadership", 'Master List'!#REF!, A4)</f>
        <v>#REF!</v>
      </c>
      <c r="AD4" s="3" t="e">
        <f>COUNTIFS('Master List'!#REF!,"Neutral", 'Master List'!#REF!, A4)</f>
        <v>#REF!</v>
      </c>
    </row>
    <row r="5" spans="1:30" x14ac:dyDescent="0.25">
      <c r="A5" s="4" t="s">
        <v>106</v>
      </c>
      <c r="B5" s="4" t="s">
        <v>32</v>
      </c>
      <c r="E5" s="3" t="e">
        <f>IF(COUNTIFS('Master List'!#REF!,"*" &amp;"Dwarf."&amp; "*", 'Master List'!#REF!, A5, 'Master List'!#REF!, TRUE)=0,"",COUNTIFS('Master List'!#REF!,"*" &amp;"Dwarf."&amp; "*", 'Master List'!#REF!, A5, 'Master List'!#REF!, TRUE)&amp;" ("&amp;COUNTIFS('Master List'!#REF!,"*" &amp;"Dwarf."&amp; "*", 'Master List'!#REF!, A5,'Master List'!#REF!,"Hero")&amp;")")</f>
        <v>#REF!</v>
      </c>
      <c r="F5" s="5" t="e">
        <f>IF(COUNTIFS('Master List'!#REF!,"*" &amp;"Gondor."&amp; "*", 'Master List'!#REF!, A5, 'Master List'!#REF!, TRUE)=0,"",COUNTIFS('Master List'!#REF!,"*" &amp;"Gondor."&amp; "*", 'Master List'!#REF!, A5, 'Master List'!#REF!, TRUE)&amp;" ("&amp;COUNTIFS('Master List'!#REF!,"*" &amp;"Gondor."&amp; "*", 'Master List'!#REF!, A5,'Master List'!#REF!,"Hero")&amp;")")</f>
        <v>#REF!</v>
      </c>
      <c r="G5" s="5" t="e">
        <f>IF(COUNTIFS('Master List'!#REF!,"*" &amp;"Rohan."&amp; "*", 'Master List'!#REF!, A5, 'Master List'!#REF!, TRUE)=0,"",COUNTIFS('Master List'!#REF!,"*" &amp;"Rohan."&amp; "*", 'Master List'!#REF!, A5, 'Master List'!#REF!, TRUE)&amp;" ("&amp;COUNTIFS('Master List'!#REF!,"*" &amp;"Rohan."&amp; "*", 'Master List'!#REF!, A5,'Master List'!#REF!,"Hero")&amp;")")</f>
        <v>#REF!</v>
      </c>
      <c r="H5" s="3" t="e">
        <f>IF(COUNTIFS('Master List'!#REF!,"*" &amp;"Silvan."&amp; "*", 'Master List'!#REF!, A5, 'Master List'!#REF!, TRUE)=0,"",COUNTIFS('Master List'!#REF!,"*" &amp;"Silvan."&amp; "*", 'Master List'!#REF!, A5, 'Master List'!#REF!, TRUE)&amp;" ("&amp;COUNTIFS('Master List'!#REF!,"*" &amp;"Silvan."&amp; "*", 'Master List'!#REF!, A5,'Master List'!#REF!,"Hero")&amp;")")</f>
        <v>#REF!</v>
      </c>
      <c r="I5" s="3" t="e">
        <f>IF(COUNTIFS('Master List'!#REF!,"*" &amp;"Hobbit."&amp; "*", 'Master List'!#REF!, A5, 'Master List'!#REF!, TRUE)=0,"",COUNTIFS('Master List'!#REF!,"*" &amp;"Hobbit."&amp; "*", 'Master List'!#REF!, A5, 'Master List'!#REF!, TRUE)&amp;" ("&amp;COUNTIFS('Master List'!#REF!,"*" &amp;"Hobbit."&amp; "*", 'Master List'!#REF!, A5,'Master List'!#REF!,"Hero")&amp;")")</f>
        <v>#REF!</v>
      </c>
      <c r="J5" s="3" t="e">
        <f>IF(COUNTIFS('Master List'!#REF!,"*" &amp;"Outlands."&amp; "*", 'Master List'!#REF!, A5, 'Master List'!#REF!, TRUE)=0,"",COUNTIFS('Master List'!#REF!,"*" &amp;"Outlands."&amp; "*", 'Master List'!#REF!, A5, 'Master List'!#REF!, TRUE)&amp;" ("&amp;COUNTIFS('Master List'!#REF!,"*" &amp;"Outlands."&amp; "*", 'Master List'!#REF!, A5,'Master List'!#REF!,"Hero")&amp;")")</f>
        <v>#REF!</v>
      </c>
      <c r="K5" s="3" t="e">
        <f>IF(COUNTIFS('Master List'!#REF!,"*" &amp;"Noldor."&amp; "*", 'Master List'!#REF!, A5, 'Master List'!#REF!, TRUE)=0,"",COUNTIFS('Master List'!#REF!,"*" &amp;"Noldor."&amp; "*", 'Master List'!#REF!, A5, 'Master List'!#REF!, TRUE)&amp;" ("&amp;COUNTIFS('Master List'!#REF!,"*" &amp;"Noldor."&amp; "*", 'Master List'!#REF!, A5,'Master List'!#REF!,"Hero")&amp;")")</f>
        <v>#REF!</v>
      </c>
      <c r="L5" s="3" t="e">
        <f>IF(COUNTIFS('Master List'!#REF!,"*" &amp;"Eagle."&amp; "*", 'Master List'!#REF!, A5, 'Master List'!#REF!, TRUE)=0,"",COUNTIFS('Master List'!#REF!,"*" &amp;"Eagle."&amp; "*", 'Master List'!#REF!, A5, 'Master List'!#REF!, TRUE)&amp;" ("&amp;COUNTIFS('Master List'!#REF!,"*" &amp;"Eagle."&amp; "*", 'Master List'!#REF!, A5,'Master List'!#REF!,"Hero")&amp;")")</f>
        <v>#REF!</v>
      </c>
      <c r="M5" s="3" t="e">
        <f>IF(COUNTIFS('Master List'!#REF!,"*" &amp;"Ranger."&amp; "*", 'Master List'!#REF!, A5, 'Master List'!#REF!, TRUE)=0,"",COUNTIFS('Master List'!#REF!,"*" &amp;"Ranger."&amp; "*", 'Master List'!#REF!, A5, 'Master List'!#REF!, TRUE)&amp;" ("&amp;COUNTIFS('Master List'!#REF!,"*" &amp;"Ranger."&amp; "*", 'Master List'!#REF!, A5,'Master List'!#REF!,"Hero")&amp;")")</f>
        <v>#REF!</v>
      </c>
      <c r="N5" s="3" t="e">
        <f>IF(COUNTIFS('Master List'!#REF!,"*" &amp;"Hobbit."&amp; "*", 'Master List'!#REF!, A5, 'Master List'!#REF!, TRUE)=0,"",COUNTIFS('Master List'!#REF!,"*" &amp;"Hobbit."&amp; "*", 'Master List'!#REF!, A5, 'Master List'!#REF!, TRUE)&amp;" ("&amp;COUNTIFS('Master List'!#REF!,"*" &amp;"Hobbit."&amp; "*", 'Master List'!#REF!, A5,'Master List'!#REF!,"Hero")&amp;")")</f>
        <v>#REF!</v>
      </c>
      <c r="O5" s="3" t="e">
        <f>IF(COUNTIFS('Master List'!#REF!,"*" &amp;"Noble."&amp; "*", 'Master List'!#REF!, A5, 'Master List'!#REF!, TRUE)=0,"",COUNTIFS('Master List'!#REF!,"*" &amp;"Noble."&amp; "*", 'Master List'!#REF!, A5, 'Master List'!#REF!, TRUE)&amp;" ("&amp;COUNTIFS('Master List'!#REF!,"*" &amp;"Noble."&amp; "*", 'Master List'!#REF!, A5,'Master List'!#REF!,"Hero")&amp;")")</f>
        <v>#REF!</v>
      </c>
      <c r="P5" s="3" t="e">
        <f>IF(COUNTIFS('Master List'!#REF!,"*" &amp;"Song."&amp; "*", 'Master List'!#REF!, A5, 'Master List'!#REF!, TRUE)=0,"",COUNTIFS('Master List'!#REF!,"*" &amp;"Song."&amp; "*", 'Master List'!#REF!, A5, 'Master List'!#REF!, TRUE))</f>
        <v>#REF!</v>
      </c>
      <c r="R5" s="4" t="e">
        <f>SUMIFS('Master List'!#REF!,'Master List'!#REF!,"Treachery", 'Master List'!#REF!, A5)</f>
        <v>#REF!</v>
      </c>
      <c r="S5" s="4" t="e">
        <f>SUMIFS('Master List'!#REF!,'Master List'!#REF!,"Enemy", 'Master List'!#REF!, A5)</f>
        <v>#REF!</v>
      </c>
      <c r="T5" s="4" t="e">
        <f>SUMIFS('Master List'!#REF!,'Master List'!#REF!,"Location", 'Master List'!#REF!, A5)</f>
        <v>#REF!</v>
      </c>
      <c r="U5" s="4"/>
      <c r="V5" s="3" t="e">
        <f>COUNTIFS('Master List'!#REF!,"Ally", 'Master List'!#REF!, A5)</f>
        <v>#REF!</v>
      </c>
      <c r="W5" s="3" t="e">
        <f>COUNTIFS('Master List'!#REF!,"Attachment", 'Master List'!#REF!, A5)</f>
        <v>#REF!</v>
      </c>
      <c r="X5" s="3" t="e">
        <f>COUNTIFS('Master List'!#REF!,"Event", 'Master List'!#REF!, A5)</f>
        <v>#REF!</v>
      </c>
      <c r="Y5" s="3" t="e">
        <f>COUNTIFS('Master List'!#REF!,"Hero", 'Master List'!#REF!, A5)</f>
        <v>#REF!</v>
      </c>
      <c r="Z5" s="40" t="e">
        <f>COUNTIFS('Master List'!#REF!,"Lore", 'Master List'!#REF!, A5)</f>
        <v>#REF!</v>
      </c>
      <c r="AA5" s="3" t="e">
        <f>COUNTIFS('Master List'!#REF!,"Spirit", 'Master List'!#REF!, A5)</f>
        <v>#REF!</v>
      </c>
      <c r="AB5" s="3" t="e">
        <f>COUNTIFS('Master List'!#REF!,"Tactics", 'Master List'!#REF!, A5)</f>
        <v>#REF!</v>
      </c>
      <c r="AC5" s="3" t="e">
        <f>COUNTIFS('Master List'!#REF!,"Leadership", 'Master List'!#REF!, A5)</f>
        <v>#REF!</v>
      </c>
      <c r="AD5" s="3" t="e">
        <f>COUNTIFS('Master List'!#REF!,"Neutral", 'Master List'!#REF!, A5)</f>
        <v>#REF!</v>
      </c>
    </row>
    <row r="6" spans="1:30" x14ac:dyDescent="0.25">
      <c r="A6" s="4" t="s">
        <v>107</v>
      </c>
      <c r="B6" s="4" t="s">
        <v>35</v>
      </c>
      <c r="E6" s="3" t="e">
        <f>IF(COUNTIFS('Master List'!#REF!,"*" &amp;"Dwarf."&amp; "*", 'Master List'!#REF!, A6, 'Master List'!#REF!, TRUE)=0,"",COUNTIFS('Master List'!#REF!,"*" &amp;"Dwarf."&amp; "*", 'Master List'!#REF!, A6, 'Master List'!#REF!, TRUE)&amp;" ("&amp;COUNTIFS('Master List'!#REF!,"*" &amp;"Dwarf."&amp; "*", 'Master List'!#REF!, A6,'Master List'!#REF!,"Hero")&amp;")")</f>
        <v>#REF!</v>
      </c>
      <c r="F6" s="5" t="e">
        <f>IF(COUNTIFS('Master List'!#REF!,"*" &amp;"Gondor."&amp; "*", 'Master List'!#REF!, A6, 'Master List'!#REF!, TRUE)=0,"",COUNTIFS('Master List'!#REF!,"*" &amp;"Gondor."&amp; "*", 'Master List'!#REF!, A6, 'Master List'!#REF!, TRUE)&amp;" ("&amp;COUNTIFS('Master List'!#REF!,"*" &amp;"Gondor."&amp; "*", 'Master List'!#REF!, A6,'Master List'!#REF!,"Hero")&amp;")")</f>
        <v>#REF!</v>
      </c>
      <c r="G6" s="5" t="e">
        <f>IF(COUNTIFS('Master List'!#REF!,"*" &amp;"Rohan."&amp; "*", 'Master List'!#REF!, A6, 'Master List'!#REF!, TRUE)=0,"",COUNTIFS('Master List'!#REF!,"*" &amp;"Rohan."&amp; "*", 'Master List'!#REF!, A6, 'Master List'!#REF!, TRUE)&amp;" ("&amp;COUNTIFS('Master List'!#REF!,"*" &amp;"Rohan."&amp; "*", 'Master List'!#REF!, A6,'Master List'!#REF!,"Hero")&amp;")")</f>
        <v>#REF!</v>
      </c>
      <c r="H6" s="3" t="e">
        <f>IF(COUNTIFS('Master List'!#REF!,"*" &amp;"Silvan."&amp; "*", 'Master List'!#REF!, A6, 'Master List'!#REF!, TRUE)=0,"",COUNTIFS('Master List'!#REF!,"*" &amp;"Silvan."&amp; "*", 'Master List'!#REF!, A6, 'Master List'!#REF!, TRUE)&amp;" ("&amp;COUNTIFS('Master List'!#REF!,"*" &amp;"Silvan."&amp; "*", 'Master List'!#REF!, A6,'Master List'!#REF!,"Hero")&amp;")")</f>
        <v>#REF!</v>
      </c>
      <c r="I6" s="3" t="e">
        <f>IF(COUNTIFS('Master List'!#REF!,"*" &amp;"Hobbit."&amp; "*", 'Master List'!#REF!, A6, 'Master List'!#REF!, TRUE)=0,"",COUNTIFS('Master List'!#REF!,"*" &amp;"Hobbit."&amp; "*", 'Master List'!#REF!, A6, 'Master List'!#REF!, TRUE)&amp;" ("&amp;COUNTIFS('Master List'!#REF!,"*" &amp;"Hobbit."&amp; "*", 'Master List'!#REF!, A6,'Master List'!#REF!,"Hero")&amp;")")</f>
        <v>#REF!</v>
      </c>
      <c r="J6" s="3" t="e">
        <f>IF(COUNTIFS('Master List'!#REF!,"*" &amp;"Outlands."&amp; "*", 'Master List'!#REF!, A6, 'Master List'!#REF!, TRUE)=0,"",COUNTIFS('Master List'!#REF!,"*" &amp;"Outlands."&amp; "*", 'Master List'!#REF!, A6, 'Master List'!#REF!, TRUE)&amp;" ("&amp;COUNTIFS('Master List'!#REF!,"*" &amp;"Outlands."&amp; "*", 'Master List'!#REF!, A6,'Master List'!#REF!,"Hero")&amp;")")</f>
        <v>#REF!</v>
      </c>
      <c r="K6" s="3" t="e">
        <f>IF(COUNTIFS('Master List'!#REF!,"*" &amp;"Noldor."&amp; "*", 'Master List'!#REF!, A6, 'Master List'!#REF!, TRUE)=0,"",COUNTIFS('Master List'!#REF!,"*" &amp;"Noldor."&amp; "*", 'Master List'!#REF!, A6, 'Master List'!#REF!, TRUE)&amp;" ("&amp;COUNTIFS('Master List'!#REF!,"*" &amp;"Noldor."&amp; "*", 'Master List'!#REF!, A6,'Master List'!#REF!,"Hero")&amp;")")</f>
        <v>#REF!</v>
      </c>
      <c r="L6" s="3" t="e">
        <f>IF(COUNTIFS('Master List'!#REF!,"*" &amp;"Eagle."&amp; "*", 'Master List'!#REF!, A6, 'Master List'!#REF!, TRUE)=0,"",COUNTIFS('Master List'!#REF!,"*" &amp;"Eagle."&amp; "*", 'Master List'!#REF!, A6, 'Master List'!#REF!, TRUE)&amp;" ("&amp;COUNTIFS('Master List'!#REF!,"*" &amp;"Eagle."&amp; "*", 'Master List'!#REF!, A6,'Master List'!#REF!,"Hero")&amp;")")</f>
        <v>#REF!</v>
      </c>
      <c r="M6" s="3" t="e">
        <f>IF(COUNTIFS('Master List'!#REF!,"*" &amp;"Ranger."&amp; "*", 'Master List'!#REF!, A6, 'Master List'!#REF!, TRUE)=0,"",COUNTIFS('Master List'!#REF!,"*" &amp;"Ranger."&amp; "*", 'Master List'!#REF!, A6, 'Master List'!#REF!, TRUE)&amp;" ("&amp;COUNTIFS('Master List'!#REF!,"*" &amp;"Ranger."&amp; "*", 'Master List'!#REF!, A6,'Master List'!#REF!,"Hero")&amp;")")</f>
        <v>#REF!</v>
      </c>
      <c r="N6" s="3" t="e">
        <f>IF(COUNTIFS('Master List'!#REF!,"*" &amp;"Hobbit."&amp; "*", 'Master List'!#REF!, A6, 'Master List'!#REF!, TRUE)=0,"",COUNTIFS('Master List'!#REF!,"*" &amp;"Hobbit."&amp; "*", 'Master List'!#REF!, A6, 'Master List'!#REF!, TRUE)&amp;" ("&amp;COUNTIFS('Master List'!#REF!,"*" &amp;"Hobbit."&amp; "*", 'Master List'!#REF!, A6,'Master List'!#REF!,"Hero")&amp;")")</f>
        <v>#REF!</v>
      </c>
      <c r="O6" s="3" t="e">
        <f>IF(COUNTIFS('Master List'!#REF!,"*" &amp;"Noble."&amp; "*", 'Master List'!#REF!, A6, 'Master List'!#REF!, TRUE)=0,"",COUNTIFS('Master List'!#REF!,"*" &amp;"Noble."&amp; "*", 'Master List'!#REF!, A6, 'Master List'!#REF!, TRUE)&amp;" ("&amp;COUNTIFS('Master List'!#REF!,"*" &amp;"Noble."&amp; "*", 'Master List'!#REF!, A6,'Master List'!#REF!,"Hero")&amp;")")</f>
        <v>#REF!</v>
      </c>
      <c r="P6" s="3" t="e">
        <f>IF(COUNTIFS('Master List'!#REF!,"*" &amp;"Song."&amp; "*", 'Master List'!#REF!, A6, 'Master List'!#REF!, TRUE)=0,"",COUNTIFS('Master List'!#REF!,"*" &amp;"Song."&amp; "*", 'Master List'!#REF!, A6, 'Master List'!#REF!, TRUE))</f>
        <v>#REF!</v>
      </c>
      <c r="R6" s="4" t="e">
        <f>SUMIFS('Master List'!#REF!,'Master List'!#REF!,"Treachery", 'Master List'!#REF!, A6)</f>
        <v>#REF!</v>
      </c>
      <c r="S6" s="4" t="e">
        <f>SUMIFS('Master List'!#REF!,'Master List'!#REF!,"Enemy", 'Master List'!#REF!, A6)</f>
        <v>#REF!</v>
      </c>
      <c r="T6" s="4" t="e">
        <f>SUMIFS('Master List'!#REF!,'Master List'!#REF!,"Location", 'Master List'!#REF!, A6)</f>
        <v>#REF!</v>
      </c>
      <c r="U6" s="4"/>
      <c r="V6" s="3" t="e">
        <f>COUNTIFS('Master List'!#REF!,"Ally", 'Master List'!#REF!, A6)</f>
        <v>#REF!</v>
      </c>
      <c r="W6" s="3" t="e">
        <f>COUNTIFS('Master List'!#REF!,"Attachment", 'Master List'!#REF!, A6)</f>
        <v>#REF!</v>
      </c>
      <c r="X6" s="3" t="e">
        <f>COUNTIFS('Master List'!#REF!,"Event", 'Master List'!#REF!, A6)</f>
        <v>#REF!</v>
      </c>
      <c r="Y6" s="3" t="e">
        <f>COUNTIFS('Master List'!#REF!,"Hero", 'Master List'!#REF!, A6)</f>
        <v>#REF!</v>
      </c>
      <c r="Z6" s="40" t="e">
        <f>COUNTIFS('Master List'!#REF!,"Lore", 'Master List'!#REF!, A6)</f>
        <v>#REF!</v>
      </c>
      <c r="AA6" s="3" t="e">
        <f>COUNTIFS('Master List'!#REF!,"Spirit", 'Master List'!#REF!, A6)</f>
        <v>#REF!</v>
      </c>
      <c r="AB6" s="3" t="e">
        <f>COUNTIFS('Master List'!#REF!,"Tactics", 'Master List'!#REF!, A6)</f>
        <v>#REF!</v>
      </c>
      <c r="AC6" s="3" t="e">
        <f>COUNTIFS('Master List'!#REF!,"Leadership", 'Master List'!#REF!, A6)</f>
        <v>#REF!</v>
      </c>
      <c r="AD6" s="3" t="e">
        <f>COUNTIFS('Master List'!#REF!,"Neutral", 'Master List'!#REF!, A6)</f>
        <v>#REF!</v>
      </c>
    </row>
    <row r="7" spans="1:30" x14ac:dyDescent="0.25">
      <c r="A7" s="4" t="s">
        <v>108</v>
      </c>
      <c r="B7" s="4" t="s">
        <v>36</v>
      </c>
      <c r="E7" s="3" t="e">
        <f>IF(COUNTIFS('Master List'!#REF!,"*" &amp;"Dwarf."&amp; "*", 'Master List'!#REF!, A7, 'Master List'!#REF!, TRUE)=0,"",COUNTIFS('Master List'!#REF!,"*" &amp;"Dwarf."&amp; "*", 'Master List'!#REF!, A7, 'Master List'!#REF!, TRUE)&amp;" ("&amp;COUNTIFS('Master List'!#REF!,"*" &amp;"Dwarf."&amp; "*", 'Master List'!#REF!, A7,'Master List'!#REF!,"Hero")&amp;")")</f>
        <v>#REF!</v>
      </c>
      <c r="F7" s="5" t="e">
        <f>IF(COUNTIFS('Master List'!#REF!,"*" &amp;"Gondor."&amp; "*", 'Master List'!#REF!, A7, 'Master List'!#REF!, TRUE)=0,"",COUNTIFS('Master List'!#REF!,"*" &amp;"Gondor."&amp; "*", 'Master List'!#REF!, A7, 'Master List'!#REF!, TRUE)&amp;" ("&amp;COUNTIFS('Master List'!#REF!,"*" &amp;"Gondor."&amp; "*", 'Master List'!#REF!, A7,'Master List'!#REF!,"Hero")&amp;")")</f>
        <v>#REF!</v>
      </c>
      <c r="G7" s="5" t="e">
        <f>IF(COUNTIFS('Master List'!#REF!,"*" &amp;"Rohan."&amp; "*", 'Master List'!#REF!, A7, 'Master List'!#REF!, TRUE)=0,"",COUNTIFS('Master List'!#REF!,"*" &amp;"Rohan."&amp; "*", 'Master List'!#REF!, A7, 'Master List'!#REF!, TRUE)&amp;" ("&amp;COUNTIFS('Master List'!#REF!,"*" &amp;"Rohan."&amp; "*", 'Master List'!#REF!, A7,'Master List'!#REF!,"Hero")&amp;")")</f>
        <v>#REF!</v>
      </c>
      <c r="H7" s="3" t="e">
        <f>IF(COUNTIFS('Master List'!#REF!,"*" &amp;"Silvan."&amp; "*", 'Master List'!#REF!, A7, 'Master List'!#REF!, TRUE)=0,"",COUNTIFS('Master List'!#REF!,"*" &amp;"Silvan."&amp; "*", 'Master List'!#REF!, A7, 'Master List'!#REF!, TRUE)&amp;" ("&amp;COUNTIFS('Master List'!#REF!,"*" &amp;"Silvan."&amp; "*", 'Master List'!#REF!, A7,'Master List'!#REF!,"Hero")&amp;")")</f>
        <v>#REF!</v>
      </c>
      <c r="I7" s="3" t="e">
        <f>IF(COUNTIFS('Master List'!#REF!,"*" &amp;"Hobbit."&amp; "*", 'Master List'!#REF!, A7, 'Master List'!#REF!, TRUE)=0,"",COUNTIFS('Master List'!#REF!,"*" &amp;"Hobbit."&amp; "*", 'Master List'!#REF!, A7, 'Master List'!#REF!, TRUE)&amp;" ("&amp;COUNTIFS('Master List'!#REF!,"*" &amp;"Hobbit."&amp; "*", 'Master List'!#REF!, A7,'Master List'!#REF!,"Hero")&amp;")")</f>
        <v>#REF!</v>
      </c>
      <c r="J7" s="3" t="e">
        <f>IF(COUNTIFS('Master List'!#REF!,"*" &amp;"Outlands."&amp; "*", 'Master List'!#REF!, A7, 'Master List'!#REF!, TRUE)=0,"",COUNTIFS('Master List'!#REF!,"*" &amp;"Outlands."&amp; "*", 'Master List'!#REF!, A7, 'Master List'!#REF!, TRUE)&amp;" ("&amp;COUNTIFS('Master List'!#REF!,"*" &amp;"Outlands."&amp; "*", 'Master List'!#REF!, A7,'Master List'!#REF!,"Hero")&amp;")")</f>
        <v>#REF!</v>
      </c>
      <c r="K7" s="3" t="e">
        <f>IF(COUNTIFS('Master List'!#REF!,"*" &amp;"Noldor."&amp; "*", 'Master List'!#REF!, A7, 'Master List'!#REF!, TRUE)=0,"",COUNTIFS('Master List'!#REF!,"*" &amp;"Noldor."&amp; "*", 'Master List'!#REF!, A7, 'Master List'!#REF!, TRUE)&amp;" ("&amp;COUNTIFS('Master List'!#REF!,"*" &amp;"Noldor."&amp; "*", 'Master List'!#REF!, A7,'Master List'!#REF!,"Hero")&amp;")")</f>
        <v>#REF!</v>
      </c>
      <c r="L7" s="3" t="e">
        <f>IF(COUNTIFS('Master List'!#REF!,"*" &amp;"Eagle."&amp; "*", 'Master List'!#REF!, A7, 'Master List'!#REF!, TRUE)=0,"",COUNTIFS('Master List'!#REF!,"*" &amp;"Eagle."&amp; "*", 'Master List'!#REF!, A7, 'Master List'!#REF!, TRUE)&amp;" ("&amp;COUNTIFS('Master List'!#REF!,"*" &amp;"Eagle."&amp; "*", 'Master List'!#REF!, A7,'Master List'!#REF!,"Hero")&amp;")")</f>
        <v>#REF!</v>
      </c>
      <c r="M7" s="3" t="e">
        <f>IF(COUNTIFS('Master List'!#REF!,"*" &amp;"Ranger."&amp; "*", 'Master List'!#REF!, A7, 'Master List'!#REF!, TRUE)=0,"",COUNTIFS('Master List'!#REF!,"*" &amp;"Ranger."&amp; "*", 'Master List'!#REF!, A7, 'Master List'!#REF!, TRUE)&amp;" ("&amp;COUNTIFS('Master List'!#REF!,"*" &amp;"Ranger."&amp; "*", 'Master List'!#REF!, A7,'Master List'!#REF!,"Hero")&amp;")")</f>
        <v>#REF!</v>
      </c>
      <c r="N7" s="3" t="e">
        <f>IF(COUNTIFS('Master List'!#REF!,"*" &amp;"Hobbit."&amp; "*", 'Master List'!#REF!, A7, 'Master List'!#REF!, TRUE)=0,"",COUNTIFS('Master List'!#REF!,"*" &amp;"Hobbit."&amp; "*", 'Master List'!#REF!, A7, 'Master List'!#REF!, TRUE)&amp;" ("&amp;COUNTIFS('Master List'!#REF!,"*" &amp;"Hobbit."&amp; "*", 'Master List'!#REF!, A7,'Master List'!#REF!,"Hero")&amp;")")</f>
        <v>#REF!</v>
      </c>
      <c r="O7" s="3" t="e">
        <f>IF(COUNTIFS('Master List'!#REF!,"*" &amp;"Noble."&amp; "*", 'Master List'!#REF!, A7, 'Master List'!#REF!, TRUE)=0,"",COUNTIFS('Master List'!#REF!,"*" &amp;"Noble."&amp; "*", 'Master List'!#REF!, A7, 'Master List'!#REF!, TRUE)&amp;" ("&amp;COUNTIFS('Master List'!#REF!,"*" &amp;"Noble."&amp; "*", 'Master List'!#REF!, A7,'Master List'!#REF!,"Hero")&amp;")")</f>
        <v>#REF!</v>
      </c>
      <c r="P7" s="3" t="e">
        <f>IF(COUNTIFS('Master List'!#REF!,"*" &amp;"Song."&amp; "*", 'Master List'!#REF!, A7, 'Master List'!#REF!, TRUE)=0,"",COUNTIFS('Master List'!#REF!,"*" &amp;"Song."&amp; "*", 'Master List'!#REF!, A7, 'Master List'!#REF!, TRUE))</f>
        <v>#REF!</v>
      </c>
      <c r="R7" s="4" t="e">
        <f>SUMIFS('Master List'!#REF!,'Master List'!#REF!,"Treachery", 'Master List'!#REF!, A7)</f>
        <v>#REF!</v>
      </c>
      <c r="S7" s="4" t="e">
        <f>SUMIFS('Master List'!#REF!,'Master List'!#REF!,"Enemy", 'Master List'!#REF!, A7)</f>
        <v>#REF!</v>
      </c>
      <c r="T7" s="4" t="e">
        <f>SUMIFS('Master List'!#REF!,'Master List'!#REF!,"Location", 'Master List'!#REF!, A7)</f>
        <v>#REF!</v>
      </c>
      <c r="U7" s="4"/>
      <c r="V7" s="3" t="e">
        <f>COUNTIFS('Master List'!#REF!,"Ally", 'Master List'!#REF!, A7)</f>
        <v>#REF!</v>
      </c>
      <c r="W7" s="3" t="e">
        <f>COUNTIFS('Master List'!#REF!,"Attachment", 'Master List'!#REF!, A7)</f>
        <v>#REF!</v>
      </c>
      <c r="X7" s="3" t="e">
        <f>COUNTIFS('Master List'!#REF!,"Event", 'Master List'!#REF!, A7)</f>
        <v>#REF!</v>
      </c>
      <c r="Y7" s="3" t="e">
        <f>COUNTIFS('Master List'!#REF!,"Hero", 'Master List'!#REF!, A7)</f>
        <v>#REF!</v>
      </c>
      <c r="Z7" s="40" t="e">
        <f>COUNTIFS('Master List'!#REF!,"Lore", 'Master List'!#REF!, A7)</f>
        <v>#REF!</v>
      </c>
      <c r="AA7" s="3" t="e">
        <f>COUNTIFS('Master List'!#REF!,"Spirit", 'Master List'!#REF!, A7)</f>
        <v>#REF!</v>
      </c>
      <c r="AB7" s="3" t="e">
        <f>COUNTIFS('Master List'!#REF!,"Tactics", 'Master List'!#REF!, A7)</f>
        <v>#REF!</v>
      </c>
      <c r="AC7" s="3" t="e">
        <f>COUNTIFS('Master List'!#REF!,"Leadership", 'Master List'!#REF!, A7)</f>
        <v>#REF!</v>
      </c>
      <c r="AD7" s="3" t="e">
        <f>COUNTIFS('Master List'!#REF!,"Neutral", 'Master List'!#REF!, A7)</f>
        <v>#REF!</v>
      </c>
    </row>
    <row r="8" spans="1:30" x14ac:dyDescent="0.25">
      <c r="A8" s="4" t="s">
        <v>109</v>
      </c>
      <c r="B8" s="4" t="s">
        <v>37</v>
      </c>
      <c r="E8" s="3" t="e">
        <f>IF(COUNTIFS('Master List'!#REF!,"*" &amp;"Dwarf."&amp; "*", 'Master List'!#REF!, A8, 'Master List'!#REF!, TRUE)=0,"",COUNTIFS('Master List'!#REF!,"*" &amp;"Dwarf."&amp; "*", 'Master List'!#REF!, A8, 'Master List'!#REF!, TRUE)&amp;" ("&amp;COUNTIFS('Master List'!#REF!,"*" &amp;"Dwarf."&amp; "*", 'Master List'!#REF!, A8,'Master List'!#REF!,"Hero")&amp;")")</f>
        <v>#REF!</v>
      </c>
      <c r="F8" s="5" t="e">
        <f>IF(COUNTIFS('Master List'!#REF!,"*" &amp;"Gondor."&amp; "*", 'Master List'!#REF!, A8, 'Master List'!#REF!, TRUE)=0,"",COUNTIFS('Master List'!#REF!,"*" &amp;"Gondor."&amp; "*", 'Master List'!#REF!, A8, 'Master List'!#REF!, TRUE)&amp;" ("&amp;COUNTIFS('Master List'!#REF!,"*" &amp;"Gondor."&amp; "*", 'Master List'!#REF!, A8,'Master List'!#REF!,"Hero")&amp;")")</f>
        <v>#REF!</v>
      </c>
      <c r="G8" s="5" t="e">
        <f>IF(COUNTIFS('Master List'!#REF!,"*" &amp;"Rohan."&amp; "*", 'Master List'!#REF!, A8, 'Master List'!#REF!, TRUE)=0,"",COUNTIFS('Master List'!#REF!,"*" &amp;"Rohan."&amp; "*", 'Master List'!#REF!, A8, 'Master List'!#REF!, TRUE)&amp;" ("&amp;COUNTIFS('Master List'!#REF!,"*" &amp;"Rohan."&amp; "*", 'Master List'!#REF!, A8,'Master List'!#REF!,"Hero")&amp;")")</f>
        <v>#REF!</v>
      </c>
      <c r="H8" s="3" t="e">
        <f>IF(COUNTIFS('Master List'!#REF!,"*" &amp;"Silvan."&amp; "*", 'Master List'!#REF!, A8, 'Master List'!#REF!, TRUE)=0,"",COUNTIFS('Master List'!#REF!,"*" &amp;"Silvan."&amp; "*", 'Master List'!#REF!, A8, 'Master List'!#REF!, TRUE)&amp;" ("&amp;COUNTIFS('Master List'!#REF!,"*" &amp;"Silvan."&amp; "*", 'Master List'!#REF!, A8,'Master List'!#REF!,"Hero")&amp;")")</f>
        <v>#REF!</v>
      </c>
      <c r="I8" s="3" t="e">
        <f>IF(COUNTIFS('Master List'!#REF!,"*" &amp;"Hobbit."&amp; "*", 'Master List'!#REF!, A8, 'Master List'!#REF!, TRUE)=0,"",COUNTIFS('Master List'!#REF!,"*" &amp;"Hobbit."&amp; "*", 'Master List'!#REF!, A8, 'Master List'!#REF!, TRUE)&amp;" ("&amp;COUNTIFS('Master List'!#REF!,"*" &amp;"Hobbit."&amp; "*", 'Master List'!#REF!, A8,'Master List'!#REF!,"Hero")&amp;")")</f>
        <v>#REF!</v>
      </c>
      <c r="J8" s="3" t="e">
        <f>IF(COUNTIFS('Master List'!#REF!,"*" &amp;"Outlands."&amp; "*", 'Master List'!#REF!, A8, 'Master List'!#REF!, TRUE)=0,"",COUNTIFS('Master List'!#REF!,"*" &amp;"Outlands."&amp; "*", 'Master List'!#REF!, A8, 'Master List'!#REF!, TRUE)&amp;" ("&amp;COUNTIFS('Master List'!#REF!,"*" &amp;"Outlands."&amp; "*", 'Master List'!#REF!, A8,'Master List'!#REF!,"Hero")&amp;")")</f>
        <v>#REF!</v>
      </c>
      <c r="K8" s="3" t="e">
        <f>IF(COUNTIFS('Master List'!#REF!,"*" &amp;"Noldor."&amp; "*", 'Master List'!#REF!, A8, 'Master List'!#REF!, TRUE)=0,"",COUNTIFS('Master List'!#REF!,"*" &amp;"Noldor."&amp; "*", 'Master List'!#REF!, A8, 'Master List'!#REF!, TRUE)&amp;" ("&amp;COUNTIFS('Master List'!#REF!,"*" &amp;"Noldor."&amp; "*", 'Master List'!#REF!, A8,'Master List'!#REF!,"Hero")&amp;")")</f>
        <v>#REF!</v>
      </c>
      <c r="L8" s="3" t="e">
        <f>IF(COUNTIFS('Master List'!#REF!,"*" &amp;"Eagle."&amp; "*", 'Master List'!#REF!, A8, 'Master List'!#REF!, TRUE)=0,"",COUNTIFS('Master List'!#REF!,"*" &amp;"Eagle."&amp; "*", 'Master List'!#REF!, A8, 'Master List'!#REF!, TRUE)&amp;" ("&amp;COUNTIFS('Master List'!#REF!,"*" &amp;"Eagle."&amp; "*", 'Master List'!#REF!, A8,'Master List'!#REF!,"Hero")&amp;")")</f>
        <v>#REF!</v>
      </c>
      <c r="M8" s="3" t="e">
        <f>IF(COUNTIFS('Master List'!#REF!,"*" &amp;"Ranger."&amp; "*", 'Master List'!#REF!, A8, 'Master List'!#REF!, TRUE)=0,"",COUNTIFS('Master List'!#REF!,"*" &amp;"Ranger."&amp; "*", 'Master List'!#REF!, A8, 'Master List'!#REF!, TRUE)&amp;" ("&amp;COUNTIFS('Master List'!#REF!,"*" &amp;"Ranger."&amp; "*", 'Master List'!#REF!, A8,'Master List'!#REF!,"Hero")&amp;")")</f>
        <v>#REF!</v>
      </c>
      <c r="N8" s="3" t="e">
        <f>IF(COUNTIFS('Master List'!#REF!,"*" &amp;"Hobbit."&amp; "*", 'Master List'!#REF!, A8, 'Master List'!#REF!, TRUE)=0,"",COUNTIFS('Master List'!#REF!,"*" &amp;"Hobbit."&amp; "*", 'Master List'!#REF!, A8, 'Master List'!#REF!, TRUE)&amp;" ("&amp;COUNTIFS('Master List'!#REF!,"*" &amp;"Hobbit."&amp; "*", 'Master List'!#REF!, A8,'Master List'!#REF!,"Hero")&amp;")")</f>
        <v>#REF!</v>
      </c>
      <c r="O8" s="3" t="e">
        <f>IF(COUNTIFS('Master List'!#REF!,"*" &amp;"Noble."&amp; "*", 'Master List'!#REF!, A8, 'Master List'!#REF!, TRUE)=0,"",COUNTIFS('Master List'!#REF!,"*" &amp;"Noble."&amp; "*", 'Master List'!#REF!, A8, 'Master List'!#REF!, TRUE)&amp;" ("&amp;COUNTIFS('Master List'!#REF!,"*" &amp;"Noble."&amp; "*", 'Master List'!#REF!, A8,'Master List'!#REF!,"Hero")&amp;")")</f>
        <v>#REF!</v>
      </c>
      <c r="P8" s="3" t="e">
        <f>IF(COUNTIFS('Master List'!#REF!,"*" &amp;"Song."&amp; "*", 'Master List'!#REF!, A8, 'Master List'!#REF!, TRUE)=0,"",COUNTIFS('Master List'!#REF!,"*" &amp;"Song."&amp; "*", 'Master List'!#REF!, A8, 'Master List'!#REF!, TRUE))</f>
        <v>#REF!</v>
      </c>
      <c r="R8" s="4" t="e">
        <f>SUMIFS('Master List'!#REF!,'Master List'!#REF!,"Treachery", 'Master List'!#REF!, A8)</f>
        <v>#REF!</v>
      </c>
      <c r="S8" s="4" t="e">
        <f>SUMIFS('Master List'!#REF!,'Master List'!#REF!,"Enemy", 'Master List'!#REF!, A8)</f>
        <v>#REF!</v>
      </c>
      <c r="T8" s="4" t="e">
        <f>SUMIFS('Master List'!#REF!,'Master List'!#REF!,"Location", 'Master List'!#REF!, A8)</f>
        <v>#REF!</v>
      </c>
      <c r="U8" s="4"/>
      <c r="V8" s="3" t="e">
        <f>COUNTIFS('Master List'!#REF!,"Ally", 'Master List'!#REF!, A8)</f>
        <v>#REF!</v>
      </c>
      <c r="W8" s="3" t="e">
        <f>COUNTIFS('Master List'!#REF!,"Attachment", 'Master List'!#REF!, A8)</f>
        <v>#REF!</v>
      </c>
      <c r="X8" s="3" t="e">
        <f>COUNTIFS('Master List'!#REF!,"Event", 'Master List'!#REF!, A8)</f>
        <v>#REF!</v>
      </c>
      <c r="Y8" s="3" t="e">
        <f>COUNTIFS('Master List'!#REF!,"Hero", 'Master List'!#REF!, A8)</f>
        <v>#REF!</v>
      </c>
      <c r="Z8" s="40" t="e">
        <f>COUNTIFS('Master List'!#REF!,"Lore", 'Master List'!#REF!, A8)</f>
        <v>#REF!</v>
      </c>
      <c r="AA8" s="3" t="e">
        <f>COUNTIFS('Master List'!#REF!,"Spirit", 'Master List'!#REF!, A8)</f>
        <v>#REF!</v>
      </c>
      <c r="AB8" s="3" t="e">
        <f>COUNTIFS('Master List'!#REF!,"Tactics", 'Master List'!#REF!, A8)</f>
        <v>#REF!</v>
      </c>
      <c r="AC8" s="3" t="e">
        <f>COUNTIFS('Master List'!#REF!,"Leadership", 'Master List'!#REF!, A8)</f>
        <v>#REF!</v>
      </c>
      <c r="AD8" s="3" t="e">
        <f>COUNTIFS('Master List'!#REF!,"Neutral", 'Master List'!#REF!, A8)</f>
        <v>#REF!</v>
      </c>
    </row>
    <row r="9" spans="1:30" x14ac:dyDescent="0.25">
      <c r="A9" s="4" t="s">
        <v>3</v>
      </c>
      <c r="B9" s="7" t="s">
        <v>67</v>
      </c>
      <c r="C9" s="8"/>
      <c r="D9" s="8"/>
      <c r="E9" s="3" t="e">
        <f>IF(COUNTIFS('Master List'!#REF!,"*" &amp;"Dwarf."&amp; "*", 'Master List'!#REF!, A9, 'Master List'!#REF!, TRUE)=0,"",COUNTIFS('Master List'!#REF!,"*" &amp;"Dwarf."&amp; "*", 'Master List'!#REF!, A9, 'Master List'!#REF!, TRUE)&amp;" ("&amp;COUNTIFS('Master List'!#REF!,"*" &amp;"Dwarf."&amp; "*", 'Master List'!#REF!, A9,'Master List'!#REF!,"Hero")&amp;")")</f>
        <v>#REF!</v>
      </c>
      <c r="F9" s="5" t="e">
        <f>IF(COUNTIFS('Master List'!#REF!,"*" &amp;"Gondor."&amp; "*", 'Master List'!#REF!, A9, 'Master List'!#REF!, TRUE)=0,"",COUNTIFS('Master List'!#REF!,"*" &amp;"Gondor."&amp; "*", 'Master List'!#REF!, A9, 'Master List'!#REF!, TRUE)&amp;" ("&amp;COUNTIFS('Master List'!#REF!,"*" &amp;"Gondor."&amp; "*", 'Master List'!#REF!, A9,'Master List'!#REF!,"Hero")&amp;")")</f>
        <v>#REF!</v>
      </c>
      <c r="G9" s="5" t="e">
        <f>IF(COUNTIFS('Master List'!#REF!,"*" &amp;"Rohan."&amp; "*", 'Master List'!#REF!, A9, 'Master List'!#REF!, TRUE)=0,"",COUNTIFS('Master List'!#REF!,"*" &amp;"Rohan."&amp; "*", 'Master List'!#REF!, A9, 'Master List'!#REF!, TRUE)&amp;" ("&amp;COUNTIFS('Master List'!#REF!,"*" &amp;"Rohan."&amp; "*", 'Master List'!#REF!, A9,'Master List'!#REF!,"Hero")&amp;")")</f>
        <v>#REF!</v>
      </c>
      <c r="H9" s="3" t="e">
        <f>IF(COUNTIFS('Master List'!#REF!,"*" &amp;"Silvan."&amp; "*", 'Master List'!#REF!, A9, 'Master List'!#REF!, TRUE)=0,"",COUNTIFS('Master List'!#REF!,"*" &amp;"Silvan."&amp; "*", 'Master List'!#REF!, A9, 'Master List'!#REF!, TRUE)&amp;" ("&amp;COUNTIFS('Master List'!#REF!,"*" &amp;"Silvan."&amp; "*", 'Master List'!#REF!, A9,'Master List'!#REF!,"Hero")&amp;")")</f>
        <v>#REF!</v>
      </c>
      <c r="I9" s="3" t="e">
        <f>IF(COUNTIFS('Master List'!#REF!,"*" &amp;"Hobbit."&amp; "*", 'Master List'!#REF!, A9, 'Master List'!#REF!, TRUE)=0,"",COUNTIFS('Master List'!#REF!,"*" &amp;"Hobbit."&amp; "*", 'Master List'!#REF!, A9, 'Master List'!#REF!, TRUE)&amp;" ("&amp;COUNTIFS('Master List'!#REF!,"*" &amp;"Hobbit."&amp; "*", 'Master List'!#REF!, A9,'Master List'!#REF!,"Hero")&amp;")")</f>
        <v>#REF!</v>
      </c>
      <c r="J9" s="3" t="e">
        <f>IF(COUNTIFS('Master List'!#REF!,"*" &amp;"Outlands."&amp; "*", 'Master List'!#REF!, A9, 'Master List'!#REF!, TRUE)=0,"",COUNTIFS('Master List'!#REF!,"*" &amp;"Outlands."&amp; "*", 'Master List'!#REF!, A9, 'Master List'!#REF!, TRUE)&amp;" ("&amp;COUNTIFS('Master List'!#REF!,"*" &amp;"Outlands."&amp; "*", 'Master List'!#REF!, A9,'Master List'!#REF!,"Hero")&amp;")")</f>
        <v>#REF!</v>
      </c>
      <c r="K9" s="3" t="e">
        <f>IF(COUNTIFS('Master List'!#REF!,"*" &amp;"Noldor."&amp; "*", 'Master List'!#REF!, A9, 'Master List'!#REF!, TRUE)=0,"",COUNTIFS('Master List'!#REF!,"*" &amp;"Noldor."&amp; "*", 'Master List'!#REF!, A9, 'Master List'!#REF!, TRUE)&amp;" ("&amp;COUNTIFS('Master List'!#REF!,"*" &amp;"Noldor."&amp; "*", 'Master List'!#REF!, A9,'Master List'!#REF!,"Hero")&amp;")")</f>
        <v>#REF!</v>
      </c>
      <c r="L9" s="3" t="e">
        <f>IF(COUNTIFS('Master List'!#REF!,"*" &amp;"Eagle."&amp; "*", 'Master List'!#REF!, A9, 'Master List'!#REF!, TRUE)=0,"",COUNTIFS('Master List'!#REF!,"*" &amp;"Eagle."&amp; "*", 'Master List'!#REF!, A9, 'Master List'!#REF!, TRUE)&amp;" ("&amp;COUNTIFS('Master List'!#REF!,"*" &amp;"Eagle."&amp; "*", 'Master List'!#REF!, A9,'Master List'!#REF!,"Hero")&amp;")")</f>
        <v>#REF!</v>
      </c>
      <c r="M9" s="3" t="e">
        <f>IF(COUNTIFS('Master List'!#REF!,"*" &amp;"Ranger."&amp; "*", 'Master List'!#REF!, A9, 'Master List'!#REF!, TRUE)=0,"",COUNTIFS('Master List'!#REF!,"*" &amp;"Ranger."&amp; "*", 'Master List'!#REF!, A9, 'Master List'!#REF!, TRUE)&amp;" ("&amp;COUNTIFS('Master List'!#REF!,"*" &amp;"Ranger."&amp; "*", 'Master List'!#REF!, A9,'Master List'!#REF!,"Hero")&amp;")")</f>
        <v>#REF!</v>
      </c>
      <c r="N9" s="3" t="e">
        <f>IF(COUNTIFS('Master List'!#REF!,"*" &amp;"Hobbit."&amp; "*", 'Master List'!#REF!, A9, 'Master List'!#REF!, TRUE)=0,"",COUNTIFS('Master List'!#REF!,"*" &amp;"Hobbit."&amp; "*", 'Master List'!#REF!, A9, 'Master List'!#REF!, TRUE)&amp;" ("&amp;COUNTIFS('Master List'!#REF!,"*" &amp;"Hobbit."&amp; "*", 'Master List'!#REF!, A9,'Master List'!#REF!,"Hero")&amp;")")</f>
        <v>#REF!</v>
      </c>
      <c r="O9" s="3" t="e">
        <f>IF(COUNTIFS('Master List'!#REF!,"*" &amp;"Noble."&amp; "*", 'Master List'!#REF!, A9, 'Master List'!#REF!, TRUE)=0,"",COUNTIFS('Master List'!#REF!,"*" &amp;"Noble."&amp; "*", 'Master List'!#REF!, A9, 'Master List'!#REF!, TRUE)&amp;" ("&amp;COUNTIFS('Master List'!#REF!,"*" &amp;"Noble."&amp; "*", 'Master List'!#REF!, A9,'Master List'!#REF!,"Hero")&amp;")")</f>
        <v>#REF!</v>
      </c>
      <c r="P9" s="3" t="e">
        <f>IF(COUNTIFS('Master List'!#REF!,"*" &amp;"Song."&amp; "*", 'Master List'!#REF!, A9, 'Master List'!#REF!, TRUE)=0,"",COUNTIFS('Master List'!#REF!,"*" &amp;"Song."&amp; "*", 'Master List'!#REF!, A9, 'Master List'!#REF!, TRUE))</f>
        <v>#REF!</v>
      </c>
      <c r="R9" s="4" t="e">
        <f>SUMIFS('Master List'!#REF!,'Master List'!#REF!,"Treachery", 'Master List'!#REF!, A9)</f>
        <v>#REF!</v>
      </c>
      <c r="S9" s="4" t="e">
        <f>SUMIFS('Master List'!#REF!,'Master List'!#REF!,"Enemy", 'Master List'!#REF!, A9)</f>
        <v>#REF!</v>
      </c>
      <c r="T9" s="4" t="e">
        <f>SUMIFS('Master List'!#REF!,'Master List'!#REF!,"Location", 'Master List'!#REF!, A9)</f>
        <v>#REF!</v>
      </c>
      <c r="U9" s="4"/>
      <c r="V9" s="3" t="e">
        <f>COUNTIFS('Master List'!#REF!,"Ally", 'Master List'!#REF!, A9)</f>
        <v>#REF!</v>
      </c>
      <c r="W9" s="3" t="e">
        <f>COUNTIFS('Master List'!#REF!,"Attachment", 'Master List'!#REF!, A9)</f>
        <v>#REF!</v>
      </c>
      <c r="X9" s="3" t="e">
        <f>COUNTIFS('Master List'!#REF!,"Event", 'Master List'!#REF!, A9)</f>
        <v>#REF!</v>
      </c>
      <c r="Y9" s="3" t="e">
        <f>COUNTIFS('Master List'!#REF!,"Hero", 'Master List'!#REF!, A9)</f>
        <v>#REF!</v>
      </c>
      <c r="Z9" s="40" t="e">
        <f>COUNTIFS('Master List'!#REF!,"Lore", 'Master List'!#REF!, A9)</f>
        <v>#REF!</v>
      </c>
      <c r="AA9" s="3" t="e">
        <f>COUNTIFS('Master List'!#REF!,"Spirit", 'Master List'!#REF!, A9)</f>
        <v>#REF!</v>
      </c>
      <c r="AB9" s="3" t="e">
        <f>COUNTIFS('Master List'!#REF!,"Tactics", 'Master List'!#REF!, A9)</f>
        <v>#REF!</v>
      </c>
      <c r="AC9" s="3" t="e">
        <f>COUNTIFS('Master List'!#REF!,"Leadership", 'Master List'!#REF!, A9)</f>
        <v>#REF!</v>
      </c>
      <c r="AD9" s="3" t="e">
        <f>COUNTIFS('Master List'!#REF!,"Neutral", 'Master List'!#REF!, A9)</f>
        <v>#REF!</v>
      </c>
    </row>
    <row r="10" spans="1:30" x14ac:dyDescent="0.25">
      <c r="A10" s="4" t="s">
        <v>4</v>
      </c>
      <c r="B10" s="4" t="s">
        <v>48</v>
      </c>
      <c r="E10" s="3" t="e">
        <f>IF(COUNTIFS('Master List'!#REF!,"*" &amp;"Dwarf."&amp; "*", 'Master List'!#REF!, A10, 'Master List'!#REF!, TRUE)=0,"",COUNTIFS('Master List'!#REF!,"*" &amp;"Dwarf."&amp; "*", 'Master List'!#REF!, A10, 'Master List'!#REF!, TRUE)&amp;" ("&amp;COUNTIFS('Master List'!#REF!,"*" &amp;"Dwarf."&amp; "*", 'Master List'!#REF!, A10,'Master List'!#REF!,"Hero")&amp;")")</f>
        <v>#REF!</v>
      </c>
      <c r="F10" s="5" t="e">
        <f>IF(COUNTIFS('Master List'!#REF!,"*" &amp;"Gondor."&amp; "*", 'Master List'!#REF!, A10, 'Master List'!#REF!, TRUE)=0,"",COUNTIFS('Master List'!#REF!,"*" &amp;"Gondor."&amp; "*", 'Master List'!#REF!, A10, 'Master List'!#REF!, TRUE)&amp;" ("&amp;COUNTIFS('Master List'!#REF!,"*" &amp;"Gondor."&amp; "*", 'Master List'!#REF!, A10,'Master List'!#REF!,"Hero")&amp;")")</f>
        <v>#REF!</v>
      </c>
      <c r="G10" s="5" t="e">
        <f>IF(COUNTIFS('Master List'!#REF!,"*" &amp;"Rohan."&amp; "*", 'Master List'!#REF!, A10, 'Master List'!#REF!, TRUE)=0,"",COUNTIFS('Master List'!#REF!,"*" &amp;"Rohan."&amp; "*", 'Master List'!#REF!, A10, 'Master List'!#REF!, TRUE)&amp;" ("&amp;COUNTIFS('Master List'!#REF!,"*" &amp;"Rohan."&amp; "*", 'Master List'!#REF!, A10,'Master List'!#REF!,"Hero")&amp;")")</f>
        <v>#REF!</v>
      </c>
      <c r="H10" s="3" t="e">
        <f>IF(COUNTIFS('Master List'!#REF!,"*" &amp;"Silvan."&amp; "*", 'Master List'!#REF!, A10, 'Master List'!#REF!, TRUE)=0,"",COUNTIFS('Master List'!#REF!,"*" &amp;"Silvan."&amp; "*", 'Master List'!#REF!, A10, 'Master List'!#REF!, TRUE)&amp;" ("&amp;COUNTIFS('Master List'!#REF!,"*" &amp;"Silvan."&amp; "*", 'Master List'!#REF!, A10,'Master List'!#REF!,"Hero")&amp;")")</f>
        <v>#REF!</v>
      </c>
      <c r="I10" s="3" t="e">
        <f>IF(COUNTIFS('Master List'!#REF!,"*" &amp;"Hobbit."&amp; "*", 'Master List'!#REF!, A10, 'Master List'!#REF!, TRUE)=0,"",COUNTIFS('Master List'!#REF!,"*" &amp;"Hobbit."&amp; "*", 'Master List'!#REF!, A10, 'Master List'!#REF!, TRUE)&amp;" ("&amp;COUNTIFS('Master List'!#REF!,"*" &amp;"Hobbit."&amp; "*", 'Master List'!#REF!, A10,'Master List'!#REF!,"Hero")&amp;")")</f>
        <v>#REF!</v>
      </c>
      <c r="J10" s="3" t="e">
        <f>IF(COUNTIFS('Master List'!#REF!,"*" &amp;"Outlands."&amp; "*", 'Master List'!#REF!, A10, 'Master List'!#REF!, TRUE)=0,"",COUNTIFS('Master List'!#REF!,"*" &amp;"Outlands."&amp; "*", 'Master List'!#REF!, A10, 'Master List'!#REF!, TRUE)&amp;" ("&amp;COUNTIFS('Master List'!#REF!,"*" &amp;"Outlands."&amp; "*", 'Master List'!#REF!, A10,'Master List'!#REF!,"Hero")&amp;")")</f>
        <v>#REF!</v>
      </c>
      <c r="K10" s="3" t="e">
        <f>IF(COUNTIFS('Master List'!#REF!,"*" &amp;"Noldor."&amp; "*", 'Master List'!#REF!, A10, 'Master List'!#REF!, TRUE)=0,"",COUNTIFS('Master List'!#REF!,"*" &amp;"Noldor."&amp; "*", 'Master List'!#REF!, A10, 'Master List'!#REF!, TRUE)&amp;" ("&amp;COUNTIFS('Master List'!#REF!,"*" &amp;"Noldor."&amp; "*", 'Master List'!#REF!, A10,'Master List'!#REF!,"Hero")&amp;")")</f>
        <v>#REF!</v>
      </c>
      <c r="L10" s="3" t="e">
        <f>IF(COUNTIFS('Master List'!#REF!,"*" &amp;"Eagle."&amp; "*", 'Master List'!#REF!, A10, 'Master List'!#REF!, TRUE)=0,"",COUNTIFS('Master List'!#REF!,"*" &amp;"Eagle."&amp; "*", 'Master List'!#REF!, A10, 'Master List'!#REF!, TRUE)&amp;" ("&amp;COUNTIFS('Master List'!#REF!,"*" &amp;"Eagle."&amp; "*", 'Master List'!#REF!, A10,'Master List'!#REF!,"Hero")&amp;")")</f>
        <v>#REF!</v>
      </c>
      <c r="M10" s="3" t="e">
        <f>IF(COUNTIFS('Master List'!#REF!,"*" &amp;"Ranger."&amp; "*", 'Master List'!#REF!, A10, 'Master List'!#REF!, TRUE)=0,"",COUNTIFS('Master List'!#REF!,"*" &amp;"Ranger."&amp; "*", 'Master List'!#REF!, A10, 'Master List'!#REF!, TRUE)&amp;" ("&amp;COUNTIFS('Master List'!#REF!,"*" &amp;"Ranger."&amp; "*", 'Master List'!#REF!, A10,'Master List'!#REF!,"Hero")&amp;")")</f>
        <v>#REF!</v>
      </c>
      <c r="N10" s="3" t="e">
        <f>IF(COUNTIFS('Master List'!#REF!,"*" &amp;"Hobbit."&amp; "*", 'Master List'!#REF!, A10, 'Master List'!#REF!, TRUE)=0,"",COUNTIFS('Master List'!#REF!,"*" &amp;"Hobbit."&amp; "*", 'Master List'!#REF!, A10, 'Master List'!#REF!, TRUE)&amp;" ("&amp;COUNTIFS('Master List'!#REF!,"*" &amp;"Hobbit."&amp; "*", 'Master List'!#REF!, A10,'Master List'!#REF!,"Hero")&amp;")")</f>
        <v>#REF!</v>
      </c>
      <c r="O10" s="3" t="e">
        <f>IF(COUNTIFS('Master List'!#REF!,"*" &amp;"Noble."&amp; "*", 'Master List'!#REF!, A10, 'Master List'!#REF!, TRUE)=0,"",COUNTIFS('Master List'!#REF!,"*" &amp;"Noble."&amp; "*", 'Master List'!#REF!, A10, 'Master List'!#REF!, TRUE)&amp;" ("&amp;COUNTIFS('Master List'!#REF!,"*" &amp;"Noble."&amp; "*", 'Master List'!#REF!, A10,'Master List'!#REF!,"Hero")&amp;")")</f>
        <v>#REF!</v>
      </c>
      <c r="P10" s="3" t="e">
        <f>IF(COUNTIFS('Master List'!#REF!,"*" &amp;"Song."&amp; "*", 'Master List'!#REF!, A10, 'Master List'!#REF!, TRUE)=0,"",COUNTIFS('Master List'!#REF!,"*" &amp;"Song."&amp; "*", 'Master List'!#REF!, A10, 'Master List'!#REF!, TRUE))</f>
        <v>#REF!</v>
      </c>
      <c r="R10" s="4" t="e">
        <f>SUMIFS('Master List'!#REF!,'Master List'!#REF!,"Treachery", 'Master List'!#REF!, A10)</f>
        <v>#REF!</v>
      </c>
      <c r="S10" s="4" t="e">
        <f>SUMIFS('Master List'!#REF!,'Master List'!#REF!,"Enemy", 'Master List'!#REF!, A10)</f>
        <v>#REF!</v>
      </c>
      <c r="T10" s="4" t="e">
        <f>SUMIFS('Master List'!#REF!,'Master List'!#REF!,"Location", 'Master List'!#REF!, A10)</f>
        <v>#REF!</v>
      </c>
      <c r="U10" s="4"/>
      <c r="V10" s="3" t="e">
        <f>COUNTIFS('Master List'!#REF!,"Ally", 'Master List'!#REF!, A10)</f>
        <v>#REF!</v>
      </c>
      <c r="W10" s="3" t="e">
        <f>COUNTIFS('Master List'!#REF!,"Attachment", 'Master List'!#REF!, A10)</f>
        <v>#REF!</v>
      </c>
      <c r="X10" s="3" t="e">
        <f>COUNTIFS('Master List'!#REF!,"Event", 'Master List'!#REF!, A10)</f>
        <v>#REF!</v>
      </c>
      <c r="Y10" s="3" t="e">
        <f>COUNTIFS('Master List'!#REF!,"Hero", 'Master List'!#REF!, A10)</f>
        <v>#REF!</v>
      </c>
      <c r="Z10" s="40" t="e">
        <f>COUNTIFS('Master List'!#REF!,"Lore", 'Master List'!#REF!, A10)</f>
        <v>#REF!</v>
      </c>
      <c r="AA10" s="3" t="e">
        <f>COUNTIFS('Master List'!#REF!,"Spirit", 'Master List'!#REF!, A10)</f>
        <v>#REF!</v>
      </c>
      <c r="AB10" s="3" t="e">
        <f>COUNTIFS('Master List'!#REF!,"Tactics", 'Master List'!#REF!, A10)</f>
        <v>#REF!</v>
      </c>
      <c r="AC10" s="3" t="e">
        <f>COUNTIFS('Master List'!#REF!,"Leadership", 'Master List'!#REF!, A10)</f>
        <v>#REF!</v>
      </c>
      <c r="AD10" s="3" t="e">
        <f>COUNTIFS('Master List'!#REF!,"Neutral", 'Master List'!#REF!, A10)</f>
        <v>#REF!</v>
      </c>
    </row>
    <row r="11" spans="1:30" x14ac:dyDescent="0.25">
      <c r="A11" s="4" t="s">
        <v>5</v>
      </c>
      <c r="B11" s="4" t="s">
        <v>49</v>
      </c>
      <c r="E11" s="3" t="e">
        <f>IF(COUNTIFS('Master List'!#REF!,"*" &amp;"Dwarf."&amp; "*", 'Master List'!#REF!, A11, 'Master List'!#REF!, TRUE)=0,"",COUNTIFS('Master List'!#REF!,"*" &amp;"Dwarf."&amp; "*", 'Master List'!#REF!, A11, 'Master List'!#REF!, TRUE)&amp;" ("&amp;COUNTIFS('Master List'!#REF!,"*" &amp;"Dwarf."&amp; "*", 'Master List'!#REF!, A11,'Master List'!#REF!,"Hero")&amp;")")</f>
        <v>#REF!</v>
      </c>
      <c r="F11" s="5" t="e">
        <f>IF(COUNTIFS('Master List'!#REF!,"*" &amp;"Gondor."&amp; "*", 'Master List'!#REF!, A11, 'Master List'!#REF!, TRUE)=0,"",COUNTIFS('Master List'!#REF!,"*" &amp;"Gondor."&amp; "*", 'Master List'!#REF!, A11, 'Master List'!#REF!, TRUE)&amp;" ("&amp;COUNTIFS('Master List'!#REF!,"*" &amp;"Gondor."&amp; "*", 'Master List'!#REF!, A11,'Master List'!#REF!,"Hero")&amp;")")</f>
        <v>#REF!</v>
      </c>
      <c r="G11" s="5" t="e">
        <f>IF(COUNTIFS('Master List'!#REF!,"*" &amp;"Rohan."&amp; "*", 'Master List'!#REF!, A11, 'Master List'!#REF!, TRUE)=0,"",COUNTIFS('Master List'!#REF!,"*" &amp;"Rohan."&amp; "*", 'Master List'!#REF!, A11, 'Master List'!#REF!, TRUE)&amp;" ("&amp;COUNTIFS('Master List'!#REF!,"*" &amp;"Rohan."&amp; "*", 'Master List'!#REF!, A11,'Master List'!#REF!,"Hero")&amp;")")</f>
        <v>#REF!</v>
      </c>
      <c r="H11" s="3" t="e">
        <f>IF(COUNTIFS('Master List'!#REF!,"*" &amp;"Silvan."&amp; "*", 'Master List'!#REF!, A11, 'Master List'!#REF!, TRUE)=0,"",COUNTIFS('Master List'!#REF!,"*" &amp;"Silvan."&amp; "*", 'Master List'!#REF!, A11, 'Master List'!#REF!, TRUE)&amp;" ("&amp;COUNTIFS('Master List'!#REF!,"*" &amp;"Silvan."&amp; "*", 'Master List'!#REF!, A11,'Master List'!#REF!,"Hero")&amp;")")</f>
        <v>#REF!</v>
      </c>
      <c r="I11" s="3" t="e">
        <f>IF(COUNTIFS('Master List'!#REF!,"*" &amp;"Hobbit."&amp; "*", 'Master List'!#REF!, A11, 'Master List'!#REF!, TRUE)=0,"",COUNTIFS('Master List'!#REF!,"*" &amp;"Hobbit."&amp; "*", 'Master List'!#REF!, A11, 'Master List'!#REF!, TRUE)&amp;" ("&amp;COUNTIFS('Master List'!#REF!,"*" &amp;"Hobbit."&amp; "*", 'Master List'!#REF!, A11,'Master List'!#REF!,"Hero")&amp;")")</f>
        <v>#REF!</v>
      </c>
      <c r="J11" s="3" t="e">
        <f>IF(COUNTIFS('Master List'!#REF!,"*" &amp;"Outlands."&amp; "*", 'Master List'!#REF!, A11, 'Master List'!#REF!, TRUE)=0,"",COUNTIFS('Master List'!#REF!,"*" &amp;"Outlands."&amp; "*", 'Master List'!#REF!, A11, 'Master List'!#REF!, TRUE)&amp;" ("&amp;COUNTIFS('Master List'!#REF!,"*" &amp;"Outlands."&amp; "*", 'Master List'!#REF!, A11,'Master List'!#REF!,"Hero")&amp;")")</f>
        <v>#REF!</v>
      </c>
      <c r="K11" s="3" t="e">
        <f>IF(COUNTIFS('Master List'!#REF!,"*" &amp;"Noldor."&amp; "*", 'Master List'!#REF!, A11, 'Master List'!#REF!, TRUE)=0,"",COUNTIFS('Master List'!#REF!,"*" &amp;"Noldor."&amp; "*", 'Master List'!#REF!, A11, 'Master List'!#REF!, TRUE)&amp;" ("&amp;COUNTIFS('Master List'!#REF!,"*" &amp;"Noldor."&amp; "*", 'Master List'!#REF!, A11,'Master List'!#REF!,"Hero")&amp;")")</f>
        <v>#REF!</v>
      </c>
      <c r="L11" s="3" t="e">
        <f>IF(COUNTIFS('Master List'!#REF!,"*" &amp;"Eagle."&amp; "*", 'Master List'!#REF!, A11, 'Master List'!#REF!, TRUE)=0,"",COUNTIFS('Master List'!#REF!,"*" &amp;"Eagle."&amp; "*", 'Master List'!#REF!, A11, 'Master List'!#REF!, TRUE)&amp;" ("&amp;COUNTIFS('Master List'!#REF!,"*" &amp;"Eagle."&amp; "*", 'Master List'!#REF!, A11,'Master List'!#REF!,"Hero")&amp;")")</f>
        <v>#REF!</v>
      </c>
      <c r="M11" s="3" t="e">
        <f>IF(COUNTIFS('Master List'!#REF!,"*" &amp;"Ranger."&amp; "*", 'Master List'!#REF!, A11, 'Master List'!#REF!, TRUE)=0,"",COUNTIFS('Master List'!#REF!,"*" &amp;"Ranger."&amp; "*", 'Master List'!#REF!, A11, 'Master List'!#REF!, TRUE)&amp;" ("&amp;COUNTIFS('Master List'!#REF!,"*" &amp;"Ranger."&amp; "*", 'Master List'!#REF!, A11,'Master List'!#REF!,"Hero")&amp;")")</f>
        <v>#REF!</v>
      </c>
      <c r="N11" s="3" t="e">
        <f>IF(COUNTIFS('Master List'!#REF!,"*" &amp;"Hobbit."&amp; "*", 'Master List'!#REF!, A11, 'Master List'!#REF!, TRUE)=0,"",COUNTIFS('Master List'!#REF!,"*" &amp;"Hobbit."&amp; "*", 'Master List'!#REF!, A11, 'Master List'!#REF!, TRUE)&amp;" ("&amp;COUNTIFS('Master List'!#REF!,"*" &amp;"Hobbit."&amp; "*", 'Master List'!#REF!, A11,'Master List'!#REF!,"Hero")&amp;")")</f>
        <v>#REF!</v>
      </c>
      <c r="O11" s="3" t="e">
        <f>IF(COUNTIFS('Master List'!#REF!,"*" &amp;"Noble."&amp; "*", 'Master List'!#REF!, A11, 'Master List'!#REF!, TRUE)=0,"",COUNTIFS('Master List'!#REF!,"*" &amp;"Noble."&amp; "*", 'Master List'!#REF!, A11, 'Master List'!#REF!, TRUE)&amp;" ("&amp;COUNTIFS('Master List'!#REF!,"*" &amp;"Noble."&amp; "*", 'Master List'!#REF!, A11,'Master List'!#REF!,"Hero")&amp;")")</f>
        <v>#REF!</v>
      </c>
      <c r="P11" s="3" t="e">
        <f>IF(COUNTIFS('Master List'!#REF!,"*" &amp;"Song."&amp; "*", 'Master List'!#REF!, A11, 'Master List'!#REF!, TRUE)=0,"",COUNTIFS('Master List'!#REF!,"*" &amp;"Song."&amp; "*", 'Master List'!#REF!, A11, 'Master List'!#REF!, TRUE))</f>
        <v>#REF!</v>
      </c>
      <c r="R11" s="4" t="e">
        <f>SUMIFS('Master List'!#REF!,'Master List'!#REF!,"Treachery", 'Master List'!#REF!, A11)</f>
        <v>#REF!</v>
      </c>
      <c r="S11" s="4" t="e">
        <f>SUMIFS('Master List'!#REF!,'Master List'!#REF!,"Enemy", 'Master List'!#REF!, A11)</f>
        <v>#REF!</v>
      </c>
      <c r="T11" s="4" t="e">
        <f>SUMIFS('Master List'!#REF!,'Master List'!#REF!,"Location", 'Master List'!#REF!, A11)</f>
        <v>#REF!</v>
      </c>
      <c r="U11" s="4"/>
      <c r="V11" s="3" t="e">
        <f>COUNTIFS('Master List'!#REF!,"Ally", 'Master List'!#REF!, A11)</f>
        <v>#REF!</v>
      </c>
      <c r="W11" s="3" t="e">
        <f>COUNTIFS('Master List'!#REF!,"Attachment", 'Master List'!#REF!, A11)</f>
        <v>#REF!</v>
      </c>
      <c r="X11" s="3" t="e">
        <f>COUNTIFS('Master List'!#REF!,"Event", 'Master List'!#REF!, A11)</f>
        <v>#REF!</v>
      </c>
      <c r="Y11" s="3" t="e">
        <f>COUNTIFS('Master List'!#REF!,"Hero", 'Master List'!#REF!, A11)</f>
        <v>#REF!</v>
      </c>
      <c r="Z11" s="40" t="e">
        <f>COUNTIFS('Master List'!#REF!,"Lore", 'Master List'!#REF!, A11)</f>
        <v>#REF!</v>
      </c>
      <c r="AA11" s="3" t="e">
        <f>COUNTIFS('Master List'!#REF!,"Spirit", 'Master List'!#REF!, A11)</f>
        <v>#REF!</v>
      </c>
      <c r="AB11" s="3" t="e">
        <f>COUNTIFS('Master List'!#REF!,"Tactics", 'Master List'!#REF!, A11)</f>
        <v>#REF!</v>
      </c>
      <c r="AC11" s="3" t="e">
        <f>COUNTIFS('Master List'!#REF!,"Leadership", 'Master List'!#REF!, A11)</f>
        <v>#REF!</v>
      </c>
      <c r="AD11" s="3" t="e">
        <f>COUNTIFS('Master List'!#REF!,"Neutral", 'Master List'!#REF!, A11)</f>
        <v>#REF!</v>
      </c>
    </row>
    <row r="12" spans="1:30" x14ac:dyDescent="0.25">
      <c r="A12" s="4" t="s">
        <v>6</v>
      </c>
      <c r="B12" s="4" t="s">
        <v>50</v>
      </c>
      <c r="E12" s="3" t="e">
        <f>IF(COUNTIFS('Master List'!#REF!,"*" &amp;"Dwarf."&amp; "*", 'Master List'!#REF!, A12, 'Master List'!#REF!, TRUE)=0,"",COUNTIFS('Master List'!#REF!,"*" &amp;"Dwarf."&amp; "*", 'Master List'!#REF!, A12, 'Master List'!#REF!, TRUE)&amp;" ("&amp;COUNTIFS('Master List'!#REF!,"*" &amp;"Dwarf."&amp; "*", 'Master List'!#REF!, A12,'Master List'!#REF!,"Hero")&amp;")")</f>
        <v>#REF!</v>
      </c>
      <c r="F12" s="5" t="e">
        <f>IF(COUNTIFS('Master List'!#REF!,"*" &amp;"Gondor."&amp; "*", 'Master List'!#REF!, A12, 'Master List'!#REF!, TRUE)=0,"",COUNTIFS('Master List'!#REF!,"*" &amp;"Gondor."&amp; "*", 'Master List'!#REF!, A12, 'Master List'!#REF!, TRUE)&amp;" ("&amp;COUNTIFS('Master List'!#REF!,"*" &amp;"Gondor."&amp; "*", 'Master List'!#REF!, A12,'Master List'!#REF!,"Hero")&amp;")")</f>
        <v>#REF!</v>
      </c>
      <c r="G12" s="5" t="e">
        <f>IF(COUNTIFS('Master List'!#REF!,"*" &amp;"Rohan."&amp; "*", 'Master List'!#REF!, A12, 'Master List'!#REF!, TRUE)=0,"",COUNTIFS('Master List'!#REF!,"*" &amp;"Rohan."&amp; "*", 'Master List'!#REF!, A12, 'Master List'!#REF!, TRUE)&amp;" ("&amp;COUNTIFS('Master List'!#REF!,"*" &amp;"Rohan."&amp; "*", 'Master List'!#REF!, A12,'Master List'!#REF!,"Hero")&amp;")")</f>
        <v>#REF!</v>
      </c>
      <c r="H12" s="3" t="e">
        <f>IF(COUNTIFS('Master List'!#REF!,"*" &amp;"Silvan."&amp; "*", 'Master List'!#REF!, A12, 'Master List'!#REF!, TRUE)=0,"",COUNTIFS('Master List'!#REF!,"*" &amp;"Silvan."&amp; "*", 'Master List'!#REF!, A12, 'Master List'!#REF!, TRUE)&amp;" ("&amp;COUNTIFS('Master List'!#REF!,"*" &amp;"Silvan."&amp; "*", 'Master List'!#REF!, A12,'Master List'!#REF!,"Hero")&amp;")")</f>
        <v>#REF!</v>
      </c>
      <c r="I12" s="3" t="e">
        <f>IF(COUNTIFS('Master List'!#REF!,"*" &amp;"Hobbit."&amp; "*", 'Master List'!#REF!, A12, 'Master List'!#REF!, TRUE)=0,"",COUNTIFS('Master List'!#REF!,"*" &amp;"Hobbit."&amp; "*", 'Master List'!#REF!, A12, 'Master List'!#REF!, TRUE)&amp;" ("&amp;COUNTIFS('Master List'!#REF!,"*" &amp;"Hobbit."&amp; "*", 'Master List'!#REF!, A12,'Master List'!#REF!,"Hero")&amp;")")</f>
        <v>#REF!</v>
      </c>
      <c r="J12" s="3" t="e">
        <f>IF(COUNTIFS('Master List'!#REF!,"*" &amp;"Outlands."&amp; "*", 'Master List'!#REF!, A12, 'Master List'!#REF!, TRUE)=0,"",COUNTIFS('Master List'!#REF!,"*" &amp;"Outlands."&amp; "*", 'Master List'!#REF!, A12, 'Master List'!#REF!, TRUE)&amp;" ("&amp;COUNTIFS('Master List'!#REF!,"*" &amp;"Outlands."&amp; "*", 'Master List'!#REF!, A12,'Master List'!#REF!,"Hero")&amp;")")</f>
        <v>#REF!</v>
      </c>
      <c r="K12" s="3" t="e">
        <f>IF(COUNTIFS('Master List'!#REF!,"*" &amp;"Noldor."&amp; "*", 'Master List'!#REF!, A12, 'Master List'!#REF!, TRUE)=0,"",COUNTIFS('Master List'!#REF!,"*" &amp;"Noldor."&amp; "*", 'Master List'!#REF!, A12, 'Master List'!#REF!, TRUE)&amp;" ("&amp;COUNTIFS('Master List'!#REF!,"*" &amp;"Noldor."&amp; "*", 'Master List'!#REF!, A12,'Master List'!#REF!,"Hero")&amp;")")</f>
        <v>#REF!</v>
      </c>
      <c r="L12" s="3" t="e">
        <f>IF(COUNTIFS('Master List'!#REF!,"*" &amp;"Eagle."&amp; "*", 'Master List'!#REF!, A12, 'Master List'!#REF!, TRUE)=0,"",COUNTIFS('Master List'!#REF!,"*" &amp;"Eagle."&amp; "*", 'Master List'!#REF!, A12, 'Master List'!#REF!, TRUE)&amp;" ("&amp;COUNTIFS('Master List'!#REF!,"*" &amp;"Eagle."&amp; "*", 'Master List'!#REF!, A12,'Master List'!#REF!,"Hero")&amp;")")</f>
        <v>#REF!</v>
      </c>
      <c r="M12" s="3" t="e">
        <f>IF(COUNTIFS('Master List'!#REF!,"*" &amp;"Ranger."&amp; "*", 'Master List'!#REF!, A12, 'Master List'!#REF!, TRUE)=0,"",COUNTIFS('Master List'!#REF!,"*" &amp;"Ranger."&amp; "*", 'Master List'!#REF!, A12, 'Master List'!#REF!, TRUE)&amp;" ("&amp;COUNTIFS('Master List'!#REF!,"*" &amp;"Ranger."&amp; "*", 'Master List'!#REF!, A12,'Master List'!#REF!,"Hero")&amp;")")</f>
        <v>#REF!</v>
      </c>
      <c r="N12" s="3" t="e">
        <f>IF(COUNTIFS('Master List'!#REF!,"*" &amp;"Hobbit."&amp; "*", 'Master List'!#REF!, A12, 'Master List'!#REF!, TRUE)=0,"",COUNTIFS('Master List'!#REF!,"*" &amp;"Hobbit."&amp; "*", 'Master List'!#REF!, A12, 'Master List'!#REF!, TRUE)&amp;" ("&amp;COUNTIFS('Master List'!#REF!,"*" &amp;"Hobbit."&amp; "*", 'Master List'!#REF!, A12,'Master List'!#REF!,"Hero")&amp;")")</f>
        <v>#REF!</v>
      </c>
      <c r="O12" s="3" t="e">
        <f>IF(COUNTIFS('Master List'!#REF!,"*" &amp;"Noble."&amp; "*", 'Master List'!#REF!, A12, 'Master List'!#REF!, TRUE)=0,"",COUNTIFS('Master List'!#REF!,"*" &amp;"Noble."&amp; "*", 'Master List'!#REF!, A12, 'Master List'!#REF!, TRUE)&amp;" ("&amp;COUNTIFS('Master List'!#REF!,"*" &amp;"Noble."&amp; "*", 'Master List'!#REF!, A12,'Master List'!#REF!,"Hero")&amp;")")</f>
        <v>#REF!</v>
      </c>
      <c r="P12" s="3" t="e">
        <f>IF(COUNTIFS('Master List'!#REF!,"*" &amp;"Song."&amp; "*", 'Master List'!#REF!, A12, 'Master List'!#REF!, TRUE)=0,"",COUNTIFS('Master List'!#REF!,"*" &amp;"Song."&amp; "*", 'Master List'!#REF!, A12, 'Master List'!#REF!, TRUE))</f>
        <v>#REF!</v>
      </c>
      <c r="R12" s="4" t="e">
        <f>SUMIFS('Master List'!#REF!,'Master List'!#REF!,"Treachery", 'Master List'!#REF!, A12)</f>
        <v>#REF!</v>
      </c>
      <c r="S12" s="4" t="e">
        <f>SUMIFS('Master List'!#REF!,'Master List'!#REF!,"Enemy", 'Master List'!#REF!, A12)</f>
        <v>#REF!</v>
      </c>
      <c r="T12" s="4" t="e">
        <f>SUMIFS('Master List'!#REF!,'Master List'!#REF!,"Location", 'Master List'!#REF!, A12)</f>
        <v>#REF!</v>
      </c>
      <c r="U12" s="4"/>
      <c r="V12" s="3" t="e">
        <f>COUNTIFS('Master List'!#REF!,"Ally", 'Master List'!#REF!, A12)</f>
        <v>#REF!</v>
      </c>
      <c r="W12" s="3" t="e">
        <f>COUNTIFS('Master List'!#REF!,"Attachment", 'Master List'!#REF!, A12)</f>
        <v>#REF!</v>
      </c>
      <c r="X12" s="3" t="e">
        <f>COUNTIFS('Master List'!#REF!,"Event", 'Master List'!#REF!, A12)</f>
        <v>#REF!</v>
      </c>
      <c r="Y12" s="3" t="e">
        <f>COUNTIFS('Master List'!#REF!,"Hero", 'Master List'!#REF!, A12)</f>
        <v>#REF!</v>
      </c>
      <c r="Z12" s="40" t="e">
        <f>COUNTIFS('Master List'!#REF!,"Lore", 'Master List'!#REF!, A12)</f>
        <v>#REF!</v>
      </c>
      <c r="AA12" s="3" t="e">
        <f>COUNTIFS('Master List'!#REF!,"Spirit", 'Master List'!#REF!, A12)</f>
        <v>#REF!</v>
      </c>
      <c r="AB12" s="3" t="e">
        <f>COUNTIFS('Master List'!#REF!,"Tactics", 'Master List'!#REF!, A12)</f>
        <v>#REF!</v>
      </c>
      <c r="AC12" s="3" t="e">
        <f>COUNTIFS('Master List'!#REF!,"Leadership", 'Master List'!#REF!, A12)</f>
        <v>#REF!</v>
      </c>
      <c r="AD12" s="3" t="e">
        <f>COUNTIFS('Master List'!#REF!,"Neutral", 'Master List'!#REF!, A12)</f>
        <v>#REF!</v>
      </c>
    </row>
    <row r="13" spans="1:30" x14ac:dyDescent="0.25">
      <c r="A13" s="4" t="s">
        <v>7</v>
      </c>
      <c r="B13" s="4" t="s">
        <v>17</v>
      </c>
      <c r="E13" s="3" t="e">
        <f>IF(COUNTIFS('Master List'!#REF!,"*" &amp;"Dwarf."&amp; "*", 'Master List'!#REF!, A13, 'Master List'!#REF!, TRUE)=0,"",COUNTIFS('Master List'!#REF!,"*" &amp;"Dwarf."&amp; "*", 'Master List'!#REF!, A13, 'Master List'!#REF!, TRUE)&amp;" ("&amp;COUNTIFS('Master List'!#REF!,"*" &amp;"Dwarf."&amp; "*", 'Master List'!#REF!, A13,'Master List'!#REF!,"Hero")&amp;")")</f>
        <v>#REF!</v>
      </c>
      <c r="F13" s="5" t="e">
        <f>IF(COUNTIFS('Master List'!#REF!,"*" &amp;"Gondor."&amp; "*", 'Master List'!#REF!, A13, 'Master List'!#REF!, TRUE)=0,"",COUNTIFS('Master List'!#REF!,"*" &amp;"Gondor."&amp; "*", 'Master List'!#REF!, A13, 'Master List'!#REF!, TRUE)&amp;" ("&amp;COUNTIFS('Master List'!#REF!,"*" &amp;"Gondor."&amp; "*", 'Master List'!#REF!, A13,'Master List'!#REF!,"Hero")&amp;")")</f>
        <v>#REF!</v>
      </c>
      <c r="G13" s="5" t="e">
        <f>IF(COUNTIFS('Master List'!#REF!,"*" &amp;"Rohan."&amp; "*", 'Master List'!#REF!, A13, 'Master List'!#REF!, TRUE)=0,"",COUNTIFS('Master List'!#REF!,"*" &amp;"Rohan."&amp; "*", 'Master List'!#REF!, A13, 'Master List'!#REF!, TRUE)&amp;" ("&amp;COUNTIFS('Master List'!#REF!,"*" &amp;"Rohan."&amp; "*", 'Master List'!#REF!, A13,'Master List'!#REF!,"Hero")&amp;")")</f>
        <v>#REF!</v>
      </c>
      <c r="H13" s="3" t="e">
        <f>IF(COUNTIFS('Master List'!#REF!,"*" &amp;"Silvan."&amp; "*", 'Master List'!#REF!, A13, 'Master List'!#REF!, TRUE)=0,"",COUNTIFS('Master List'!#REF!,"*" &amp;"Silvan."&amp; "*", 'Master List'!#REF!, A13, 'Master List'!#REF!, TRUE)&amp;" ("&amp;COUNTIFS('Master List'!#REF!,"*" &amp;"Silvan."&amp; "*", 'Master List'!#REF!, A13,'Master List'!#REF!,"Hero")&amp;")")</f>
        <v>#REF!</v>
      </c>
      <c r="I13" s="3" t="e">
        <f>IF(COUNTIFS('Master List'!#REF!,"*" &amp;"Hobbit."&amp; "*", 'Master List'!#REF!, A13, 'Master List'!#REF!, TRUE)=0,"",COUNTIFS('Master List'!#REF!,"*" &amp;"Hobbit."&amp; "*", 'Master List'!#REF!, A13, 'Master List'!#REF!, TRUE)&amp;" ("&amp;COUNTIFS('Master List'!#REF!,"*" &amp;"Hobbit."&amp; "*", 'Master List'!#REF!, A13,'Master List'!#REF!,"Hero")&amp;")")</f>
        <v>#REF!</v>
      </c>
      <c r="J13" s="3" t="e">
        <f>IF(COUNTIFS('Master List'!#REF!,"*" &amp;"Outlands."&amp; "*", 'Master List'!#REF!, A13, 'Master List'!#REF!, TRUE)=0,"",COUNTIFS('Master List'!#REF!,"*" &amp;"Outlands."&amp; "*", 'Master List'!#REF!, A13, 'Master List'!#REF!, TRUE)&amp;" ("&amp;COUNTIFS('Master List'!#REF!,"*" &amp;"Outlands."&amp; "*", 'Master List'!#REF!, A13,'Master List'!#REF!,"Hero")&amp;")")</f>
        <v>#REF!</v>
      </c>
      <c r="K13" s="3" t="e">
        <f>IF(COUNTIFS('Master List'!#REF!,"*" &amp;"Noldor."&amp; "*", 'Master List'!#REF!, A13, 'Master List'!#REF!, TRUE)=0,"",COUNTIFS('Master List'!#REF!,"*" &amp;"Noldor."&amp; "*", 'Master List'!#REF!, A13, 'Master List'!#REF!, TRUE)&amp;" ("&amp;COUNTIFS('Master List'!#REF!,"*" &amp;"Noldor."&amp; "*", 'Master List'!#REF!, A13,'Master List'!#REF!,"Hero")&amp;")")</f>
        <v>#REF!</v>
      </c>
      <c r="L13" s="3" t="e">
        <f>IF(COUNTIFS('Master List'!#REF!,"*" &amp;"Eagle."&amp; "*", 'Master List'!#REF!, A13, 'Master List'!#REF!, TRUE)=0,"",COUNTIFS('Master List'!#REF!,"*" &amp;"Eagle."&amp; "*", 'Master List'!#REF!, A13, 'Master List'!#REF!, TRUE)&amp;" ("&amp;COUNTIFS('Master List'!#REF!,"*" &amp;"Eagle."&amp; "*", 'Master List'!#REF!, A13,'Master List'!#REF!,"Hero")&amp;")")</f>
        <v>#REF!</v>
      </c>
      <c r="M13" s="3" t="e">
        <f>IF(COUNTIFS('Master List'!#REF!,"*" &amp;"Ranger."&amp; "*", 'Master List'!#REF!, A13, 'Master List'!#REF!, TRUE)=0,"",COUNTIFS('Master List'!#REF!,"*" &amp;"Ranger."&amp; "*", 'Master List'!#REF!, A13, 'Master List'!#REF!, TRUE)&amp;" ("&amp;COUNTIFS('Master List'!#REF!,"*" &amp;"Ranger."&amp; "*", 'Master List'!#REF!, A13,'Master List'!#REF!,"Hero")&amp;")")</f>
        <v>#REF!</v>
      </c>
      <c r="N13" s="3" t="e">
        <f>IF(COUNTIFS('Master List'!#REF!,"*" &amp;"Hobbit."&amp; "*", 'Master List'!#REF!, A13, 'Master List'!#REF!, TRUE)=0,"",COUNTIFS('Master List'!#REF!,"*" &amp;"Hobbit."&amp; "*", 'Master List'!#REF!, A13, 'Master List'!#REF!, TRUE)&amp;" ("&amp;COUNTIFS('Master List'!#REF!,"*" &amp;"Hobbit."&amp; "*", 'Master List'!#REF!, A13,'Master List'!#REF!,"Hero")&amp;")")</f>
        <v>#REF!</v>
      </c>
      <c r="O13" s="3" t="e">
        <f>IF(COUNTIFS('Master List'!#REF!,"*" &amp;"Noble."&amp; "*", 'Master List'!#REF!, A13, 'Master List'!#REF!, TRUE)=0,"",COUNTIFS('Master List'!#REF!,"*" &amp;"Noble."&amp; "*", 'Master List'!#REF!, A13, 'Master List'!#REF!, TRUE)&amp;" ("&amp;COUNTIFS('Master List'!#REF!,"*" &amp;"Noble."&amp; "*", 'Master List'!#REF!, A13,'Master List'!#REF!,"Hero")&amp;")")</f>
        <v>#REF!</v>
      </c>
      <c r="P13" s="3" t="e">
        <f>IF(COUNTIFS('Master List'!#REF!,"*" &amp;"Song."&amp; "*", 'Master List'!#REF!, A13, 'Master List'!#REF!, TRUE)=0,"",COUNTIFS('Master List'!#REF!,"*" &amp;"Song."&amp; "*", 'Master List'!#REF!, A13, 'Master List'!#REF!, TRUE))</f>
        <v>#REF!</v>
      </c>
      <c r="R13" s="4" t="e">
        <f>SUMIFS('Master List'!#REF!,'Master List'!#REF!,"Treachery", 'Master List'!#REF!, A13)</f>
        <v>#REF!</v>
      </c>
      <c r="S13" s="4" t="e">
        <f>SUMIFS('Master List'!#REF!,'Master List'!#REF!,"Enemy", 'Master List'!#REF!, A13)</f>
        <v>#REF!</v>
      </c>
      <c r="T13" s="4" t="e">
        <f>SUMIFS('Master List'!#REF!,'Master List'!#REF!,"Location", 'Master List'!#REF!, A13)</f>
        <v>#REF!</v>
      </c>
      <c r="U13" s="4"/>
      <c r="V13" s="3" t="e">
        <f>COUNTIFS('Master List'!#REF!,"Ally", 'Master List'!#REF!, A13)</f>
        <v>#REF!</v>
      </c>
      <c r="W13" s="3" t="e">
        <f>COUNTIFS('Master List'!#REF!,"Attachment", 'Master List'!#REF!, A13)</f>
        <v>#REF!</v>
      </c>
      <c r="X13" s="3" t="e">
        <f>COUNTIFS('Master List'!#REF!,"Event", 'Master List'!#REF!, A13)</f>
        <v>#REF!</v>
      </c>
      <c r="Y13" s="3" t="e">
        <f>COUNTIFS('Master List'!#REF!,"Hero", 'Master List'!#REF!, A13)</f>
        <v>#REF!</v>
      </c>
      <c r="Z13" s="40" t="e">
        <f>COUNTIFS('Master List'!#REF!,"Lore", 'Master List'!#REF!, A13)</f>
        <v>#REF!</v>
      </c>
      <c r="AA13" s="3" t="e">
        <f>COUNTIFS('Master List'!#REF!,"Spirit", 'Master List'!#REF!, A13)</f>
        <v>#REF!</v>
      </c>
      <c r="AB13" s="3" t="e">
        <f>COUNTIFS('Master List'!#REF!,"Tactics", 'Master List'!#REF!, A13)</f>
        <v>#REF!</v>
      </c>
      <c r="AC13" s="3" t="e">
        <f>COUNTIFS('Master List'!#REF!,"Leadership", 'Master List'!#REF!, A13)</f>
        <v>#REF!</v>
      </c>
      <c r="AD13" s="3" t="e">
        <f>COUNTIFS('Master List'!#REF!,"Neutral", 'Master List'!#REF!, A13)</f>
        <v>#REF!</v>
      </c>
    </row>
    <row r="14" spans="1:30" x14ac:dyDescent="0.25">
      <c r="A14" s="4" t="s">
        <v>8</v>
      </c>
      <c r="B14" s="4" t="s">
        <v>14</v>
      </c>
      <c r="E14" s="3" t="e">
        <f>IF(COUNTIFS('Master List'!#REF!,"*" &amp;"Dwarf."&amp; "*", 'Master List'!#REF!, A14, 'Master List'!#REF!, TRUE)=0,"",COUNTIFS('Master List'!#REF!,"*" &amp;"Dwarf."&amp; "*", 'Master List'!#REF!, A14, 'Master List'!#REF!, TRUE)&amp;" ("&amp;COUNTIFS('Master List'!#REF!,"*" &amp;"Dwarf."&amp; "*", 'Master List'!#REF!, A14,'Master List'!#REF!,"Hero")&amp;")")</f>
        <v>#REF!</v>
      </c>
      <c r="F14" s="5" t="e">
        <f>IF(COUNTIFS('Master List'!#REF!,"*" &amp;"Gondor."&amp; "*", 'Master List'!#REF!, A14, 'Master List'!#REF!, TRUE)=0,"",COUNTIFS('Master List'!#REF!,"*" &amp;"Gondor."&amp; "*", 'Master List'!#REF!, A14, 'Master List'!#REF!, TRUE)&amp;" ("&amp;COUNTIFS('Master List'!#REF!,"*" &amp;"Gondor."&amp; "*", 'Master List'!#REF!, A14,'Master List'!#REF!,"Hero")&amp;")")</f>
        <v>#REF!</v>
      </c>
      <c r="G14" s="5" t="e">
        <f>IF(COUNTIFS('Master List'!#REF!,"*" &amp;"Rohan."&amp; "*", 'Master List'!#REF!, A14, 'Master List'!#REF!, TRUE)=0,"",COUNTIFS('Master List'!#REF!,"*" &amp;"Rohan."&amp; "*", 'Master List'!#REF!, A14, 'Master List'!#REF!, TRUE)&amp;" ("&amp;COUNTIFS('Master List'!#REF!,"*" &amp;"Rohan."&amp; "*", 'Master List'!#REF!, A14,'Master List'!#REF!,"Hero")&amp;")")</f>
        <v>#REF!</v>
      </c>
      <c r="H14" s="3" t="e">
        <f>IF(COUNTIFS('Master List'!#REF!,"*" &amp;"Silvan."&amp; "*", 'Master List'!#REF!, A14, 'Master List'!#REF!, TRUE)=0,"",COUNTIFS('Master List'!#REF!,"*" &amp;"Silvan."&amp; "*", 'Master List'!#REF!, A14, 'Master List'!#REF!, TRUE)&amp;" ("&amp;COUNTIFS('Master List'!#REF!,"*" &amp;"Silvan."&amp; "*", 'Master List'!#REF!, A14,'Master List'!#REF!,"Hero")&amp;")")</f>
        <v>#REF!</v>
      </c>
      <c r="I14" s="3" t="e">
        <f>IF(COUNTIFS('Master List'!#REF!,"*" &amp;"Hobbit."&amp; "*", 'Master List'!#REF!, A14, 'Master List'!#REF!, TRUE)=0,"",COUNTIFS('Master List'!#REF!,"*" &amp;"Hobbit."&amp; "*", 'Master List'!#REF!, A14, 'Master List'!#REF!, TRUE)&amp;" ("&amp;COUNTIFS('Master List'!#REF!,"*" &amp;"Hobbit."&amp; "*", 'Master List'!#REF!, A14,'Master List'!#REF!,"Hero")&amp;")")</f>
        <v>#REF!</v>
      </c>
      <c r="J14" s="3" t="e">
        <f>IF(COUNTIFS('Master List'!#REF!,"*" &amp;"Outlands."&amp; "*", 'Master List'!#REF!, A14, 'Master List'!#REF!, TRUE)=0,"",COUNTIFS('Master List'!#REF!,"*" &amp;"Outlands."&amp; "*", 'Master List'!#REF!, A14, 'Master List'!#REF!, TRUE)&amp;" ("&amp;COUNTIFS('Master List'!#REF!,"*" &amp;"Outlands."&amp; "*", 'Master List'!#REF!, A14,'Master List'!#REF!,"Hero")&amp;")")</f>
        <v>#REF!</v>
      </c>
      <c r="K14" s="3" t="e">
        <f>IF(COUNTIFS('Master List'!#REF!,"*" &amp;"Noldor."&amp; "*", 'Master List'!#REF!, A14, 'Master List'!#REF!, TRUE)=0,"",COUNTIFS('Master List'!#REF!,"*" &amp;"Noldor."&amp; "*", 'Master List'!#REF!, A14, 'Master List'!#REF!, TRUE)&amp;" ("&amp;COUNTIFS('Master List'!#REF!,"*" &amp;"Noldor."&amp; "*", 'Master List'!#REF!, A14,'Master List'!#REF!,"Hero")&amp;")")</f>
        <v>#REF!</v>
      </c>
      <c r="L14" s="3" t="e">
        <f>IF(COUNTIFS('Master List'!#REF!,"*" &amp;"Eagle."&amp; "*", 'Master List'!#REF!, A14, 'Master List'!#REF!, TRUE)=0,"",COUNTIFS('Master List'!#REF!,"*" &amp;"Eagle."&amp; "*", 'Master List'!#REF!, A14, 'Master List'!#REF!, TRUE)&amp;" ("&amp;COUNTIFS('Master List'!#REF!,"*" &amp;"Eagle."&amp; "*", 'Master List'!#REF!, A14,'Master List'!#REF!,"Hero")&amp;")")</f>
        <v>#REF!</v>
      </c>
      <c r="M14" s="3" t="e">
        <f>IF(COUNTIFS('Master List'!#REF!,"*" &amp;"Ranger."&amp; "*", 'Master List'!#REF!, A14, 'Master List'!#REF!, TRUE)=0,"",COUNTIFS('Master List'!#REF!,"*" &amp;"Ranger."&amp; "*", 'Master List'!#REF!, A14, 'Master List'!#REF!, TRUE)&amp;" ("&amp;COUNTIFS('Master List'!#REF!,"*" &amp;"Ranger."&amp; "*", 'Master List'!#REF!, A14,'Master List'!#REF!,"Hero")&amp;")")</f>
        <v>#REF!</v>
      </c>
      <c r="N14" s="3" t="e">
        <f>IF(COUNTIFS('Master List'!#REF!,"*" &amp;"Hobbit."&amp; "*", 'Master List'!#REF!, A14, 'Master List'!#REF!, TRUE)=0,"",COUNTIFS('Master List'!#REF!,"*" &amp;"Hobbit."&amp; "*", 'Master List'!#REF!, A14, 'Master List'!#REF!, TRUE)&amp;" ("&amp;COUNTIFS('Master List'!#REF!,"*" &amp;"Hobbit."&amp; "*", 'Master List'!#REF!, A14,'Master List'!#REF!,"Hero")&amp;")")</f>
        <v>#REF!</v>
      </c>
      <c r="O14" s="3" t="e">
        <f>IF(COUNTIFS('Master List'!#REF!,"*" &amp;"Noble."&amp; "*", 'Master List'!#REF!, A14, 'Master List'!#REF!, TRUE)=0,"",COUNTIFS('Master List'!#REF!,"*" &amp;"Noble."&amp; "*", 'Master List'!#REF!, A14, 'Master List'!#REF!, TRUE)&amp;" ("&amp;COUNTIFS('Master List'!#REF!,"*" &amp;"Noble."&amp; "*", 'Master List'!#REF!, A14,'Master List'!#REF!,"Hero")&amp;")")</f>
        <v>#REF!</v>
      </c>
      <c r="P14" s="3" t="e">
        <f>IF(COUNTIFS('Master List'!#REF!,"*" &amp;"Song."&amp; "*", 'Master List'!#REF!, A14, 'Master List'!#REF!, TRUE)=0,"",COUNTIFS('Master List'!#REF!,"*" &amp;"Song."&amp; "*", 'Master List'!#REF!, A14, 'Master List'!#REF!, TRUE))</f>
        <v>#REF!</v>
      </c>
      <c r="R14" s="4" t="e">
        <f>SUMIFS('Master List'!#REF!,'Master List'!#REF!,"Treachery", 'Master List'!#REF!, A14)</f>
        <v>#REF!</v>
      </c>
      <c r="S14" s="4" t="e">
        <f>SUMIFS('Master List'!#REF!,'Master List'!#REF!,"Enemy", 'Master List'!#REF!, A14)</f>
        <v>#REF!</v>
      </c>
      <c r="T14" s="4" t="e">
        <f>SUMIFS('Master List'!#REF!,'Master List'!#REF!,"Location", 'Master List'!#REF!, A14)</f>
        <v>#REF!</v>
      </c>
      <c r="U14" s="4"/>
      <c r="V14" s="3" t="e">
        <f>COUNTIFS('Master List'!#REF!,"Ally", 'Master List'!#REF!, A14)</f>
        <v>#REF!</v>
      </c>
      <c r="W14" s="3" t="e">
        <f>COUNTIFS('Master List'!#REF!,"Attachment", 'Master List'!#REF!, A14)</f>
        <v>#REF!</v>
      </c>
      <c r="X14" s="3" t="e">
        <f>COUNTIFS('Master List'!#REF!,"Event", 'Master List'!#REF!, A14)</f>
        <v>#REF!</v>
      </c>
      <c r="Y14" s="3" t="e">
        <f>COUNTIFS('Master List'!#REF!,"Hero", 'Master List'!#REF!, A14)</f>
        <v>#REF!</v>
      </c>
      <c r="Z14" s="40" t="e">
        <f>COUNTIFS('Master List'!#REF!,"Lore", 'Master List'!#REF!, A14)</f>
        <v>#REF!</v>
      </c>
      <c r="AA14" s="3" t="e">
        <f>COUNTIFS('Master List'!#REF!,"Spirit", 'Master List'!#REF!, A14)</f>
        <v>#REF!</v>
      </c>
      <c r="AB14" s="3" t="e">
        <f>COUNTIFS('Master List'!#REF!,"Tactics", 'Master List'!#REF!, A14)</f>
        <v>#REF!</v>
      </c>
      <c r="AC14" s="3" t="e">
        <f>COUNTIFS('Master List'!#REF!,"Leadership", 'Master List'!#REF!, A14)</f>
        <v>#REF!</v>
      </c>
      <c r="AD14" s="3" t="e">
        <f>COUNTIFS('Master List'!#REF!,"Neutral", 'Master List'!#REF!, A14)</f>
        <v>#REF!</v>
      </c>
    </row>
    <row r="15" spans="1:30" x14ac:dyDescent="0.25">
      <c r="A15" s="4" t="s">
        <v>110</v>
      </c>
      <c r="B15" s="4" t="s">
        <v>15</v>
      </c>
      <c r="E15" s="3" t="e">
        <f>IF(COUNTIFS('Master List'!#REF!,"*" &amp;"Dwarf."&amp; "*", 'Master List'!#REF!, A15, 'Master List'!#REF!, TRUE)=0,"",COUNTIFS('Master List'!#REF!,"*" &amp;"Dwarf."&amp; "*", 'Master List'!#REF!, A15, 'Master List'!#REF!, TRUE)&amp;" ("&amp;COUNTIFS('Master List'!#REF!,"*" &amp;"Dwarf."&amp; "*", 'Master List'!#REF!, A15,'Master List'!#REF!,"Hero")&amp;")")</f>
        <v>#REF!</v>
      </c>
      <c r="F15" s="5" t="e">
        <f>IF(COUNTIFS('Master List'!#REF!,"*" &amp;"Gondor."&amp; "*", 'Master List'!#REF!, A15, 'Master List'!#REF!, TRUE)=0,"",COUNTIFS('Master List'!#REF!,"*" &amp;"Gondor."&amp; "*", 'Master List'!#REF!, A15, 'Master List'!#REF!, TRUE)&amp;" ("&amp;COUNTIFS('Master List'!#REF!,"*" &amp;"Gondor."&amp; "*", 'Master List'!#REF!, A15,'Master List'!#REF!,"Hero")&amp;")")</f>
        <v>#REF!</v>
      </c>
      <c r="G15" s="5" t="e">
        <f>IF(COUNTIFS('Master List'!#REF!,"*" &amp;"Rohan."&amp; "*", 'Master List'!#REF!, A15, 'Master List'!#REF!, TRUE)=0,"",COUNTIFS('Master List'!#REF!,"*" &amp;"Rohan."&amp; "*", 'Master List'!#REF!, A15, 'Master List'!#REF!, TRUE)&amp;" ("&amp;COUNTIFS('Master List'!#REF!,"*" &amp;"Rohan."&amp; "*", 'Master List'!#REF!, A15,'Master List'!#REF!,"Hero")&amp;")")</f>
        <v>#REF!</v>
      </c>
      <c r="H15" s="3" t="e">
        <f>IF(COUNTIFS('Master List'!#REF!,"*" &amp;"Silvan."&amp; "*", 'Master List'!#REF!, A15, 'Master List'!#REF!, TRUE)=0,"",COUNTIFS('Master List'!#REF!,"*" &amp;"Silvan."&amp; "*", 'Master List'!#REF!, A15, 'Master List'!#REF!, TRUE)&amp;" ("&amp;COUNTIFS('Master List'!#REF!,"*" &amp;"Silvan."&amp; "*", 'Master List'!#REF!, A15,'Master List'!#REF!,"Hero")&amp;")")</f>
        <v>#REF!</v>
      </c>
      <c r="I15" s="3" t="e">
        <f>IF(COUNTIFS('Master List'!#REF!,"*" &amp;"Hobbit."&amp; "*", 'Master List'!#REF!, A15, 'Master List'!#REF!, TRUE)=0,"",COUNTIFS('Master List'!#REF!,"*" &amp;"Hobbit."&amp; "*", 'Master List'!#REF!, A15, 'Master List'!#REF!, TRUE)&amp;" ("&amp;COUNTIFS('Master List'!#REF!,"*" &amp;"Hobbit."&amp; "*", 'Master List'!#REF!, A15,'Master List'!#REF!,"Hero")&amp;")")</f>
        <v>#REF!</v>
      </c>
      <c r="J15" s="3" t="e">
        <f>IF(COUNTIFS('Master List'!#REF!,"*" &amp;"Outlands."&amp; "*", 'Master List'!#REF!, A15, 'Master List'!#REF!, TRUE)=0,"",COUNTIFS('Master List'!#REF!,"*" &amp;"Outlands."&amp; "*", 'Master List'!#REF!, A15, 'Master List'!#REF!, TRUE)&amp;" ("&amp;COUNTIFS('Master List'!#REF!,"*" &amp;"Outlands."&amp; "*", 'Master List'!#REF!, A15,'Master List'!#REF!,"Hero")&amp;")")</f>
        <v>#REF!</v>
      </c>
      <c r="K15" s="3" t="e">
        <f>IF(COUNTIFS('Master List'!#REF!,"*" &amp;"Noldor."&amp; "*", 'Master List'!#REF!, A15, 'Master List'!#REF!, TRUE)=0,"",COUNTIFS('Master List'!#REF!,"*" &amp;"Noldor."&amp; "*", 'Master List'!#REF!, A15, 'Master List'!#REF!, TRUE)&amp;" ("&amp;COUNTIFS('Master List'!#REF!,"*" &amp;"Noldor."&amp; "*", 'Master List'!#REF!, A15,'Master List'!#REF!,"Hero")&amp;")")</f>
        <v>#REF!</v>
      </c>
      <c r="L15" s="3" t="e">
        <f>IF(COUNTIFS('Master List'!#REF!,"*" &amp;"Eagle."&amp; "*", 'Master List'!#REF!, A15, 'Master List'!#REF!, TRUE)=0,"",COUNTIFS('Master List'!#REF!,"*" &amp;"Eagle."&amp; "*", 'Master List'!#REF!, A15, 'Master List'!#REF!, TRUE)&amp;" ("&amp;COUNTIFS('Master List'!#REF!,"*" &amp;"Eagle."&amp; "*", 'Master List'!#REF!, A15,'Master List'!#REF!,"Hero")&amp;")")</f>
        <v>#REF!</v>
      </c>
      <c r="M15" s="3" t="e">
        <f>IF(COUNTIFS('Master List'!#REF!,"*" &amp;"Ranger."&amp; "*", 'Master List'!#REF!, A15, 'Master List'!#REF!, TRUE)=0,"",COUNTIFS('Master List'!#REF!,"*" &amp;"Ranger."&amp; "*", 'Master List'!#REF!, A15, 'Master List'!#REF!, TRUE)&amp;" ("&amp;COUNTIFS('Master List'!#REF!,"*" &amp;"Ranger."&amp; "*", 'Master List'!#REF!, A15,'Master List'!#REF!,"Hero")&amp;")")</f>
        <v>#REF!</v>
      </c>
      <c r="N15" s="3" t="e">
        <f>IF(COUNTIFS('Master List'!#REF!,"*" &amp;"Hobbit."&amp; "*", 'Master List'!#REF!, A15, 'Master List'!#REF!, TRUE)=0,"",COUNTIFS('Master List'!#REF!,"*" &amp;"Hobbit."&amp; "*", 'Master List'!#REF!, A15, 'Master List'!#REF!, TRUE)&amp;" ("&amp;COUNTIFS('Master List'!#REF!,"*" &amp;"Hobbit."&amp; "*", 'Master List'!#REF!, A15,'Master List'!#REF!,"Hero")&amp;")")</f>
        <v>#REF!</v>
      </c>
      <c r="O15" s="3" t="e">
        <f>IF(COUNTIFS('Master List'!#REF!,"*" &amp;"Noble."&amp; "*", 'Master List'!#REF!, A15, 'Master List'!#REF!, TRUE)=0,"",COUNTIFS('Master List'!#REF!,"*" &amp;"Noble."&amp; "*", 'Master List'!#REF!, A15, 'Master List'!#REF!, TRUE)&amp;" ("&amp;COUNTIFS('Master List'!#REF!,"*" &amp;"Noble."&amp; "*", 'Master List'!#REF!, A15,'Master List'!#REF!,"Hero")&amp;")")</f>
        <v>#REF!</v>
      </c>
      <c r="P15" s="3" t="e">
        <f>IF(COUNTIFS('Master List'!#REF!,"*" &amp;"Song."&amp; "*", 'Master List'!#REF!, A15, 'Master List'!#REF!, TRUE)=0,"",COUNTIFS('Master List'!#REF!,"*" &amp;"Song."&amp; "*", 'Master List'!#REF!, A15, 'Master List'!#REF!, TRUE))</f>
        <v>#REF!</v>
      </c>
      <c r="R15" s="4" t="e">
        <f>SUMIFS('Master List'!#REF!,'Master List'!#REF!,"Treachery", 'Master List'!#REF!, A15)</f>
        <v>#REF!</v>
      </c>
      <c r="S15" s="4" t="e">
        <f>SUMIFS('Master List'!#REF!,'Master List'!#REF!,"Enemy", 'Master List'!#REF!, A15)</f>
        <v>#REF!</v>
      </c>
      <c r="T15" s="4" t="e">
        <f>SUMIFS('Master List'!#REF!,'Master List'!#REF!,"Location", 'Master List'!#REF!, A15)</f>
        <v>#REF!</v>
      </c>
      <c r="U15" s="4"/>
      <c r="V15" s="3" t="e">
        <f>COUNTIFS('Master List'!#REF!,"Ally", 'Master List'!#REF!, A15)</f>
        <v>#REF!</v>
      </c>
      <c r="W15" s="3" t="e">
        <f>COUNTIFS('Master List'!#REF!,"Attachment", 'Master List'!#REF!, A15)</f>
        <v>#REF!</v>
      </c>
      <c r="X15" s="3" t="e">
        <f>COUNTIFS('Master List'!#REF!,"Event", 'Master List'!#REF!, A15)</f>
        <v>#REF!</v>
      </c>
      <c r="Y15" s="3" t="e">
        <f>COUNTIFS('Master List'!#REF!,"Hero", 'Master List'!#REF!, A15)</f>
        <v>#REF!</v>
      </c>
      <c r="Z15" s="40" t="e">
        <f>COUNTIFS('Master List'!#REF!,"Lore", 'Master List'!#REF!, A15)</f>
        <v>#REF!</v>
      </c>
      <c r="AA15" s="3" t="e">
        <f>COUNTIFS('Master List'!#REF!,"Spirit", 'Master List'!#REF!, A15)</f>
        <v>#REF!</v>
      </c>
      <c r="AB15" s="3" t="e">
        <f>COUNTIFS('Master List'!#REF!,"Tactics", 'Master List'!#REF!, A15)</f>
        <v>#REF!</v>
      </c>
      <c r="AC15" s="3" t="e">
        <f>COUNTIFS('Master List'!#REF!,"Leadership", 'Master List'!#REF!, A15)</f>
        <v>#REF!</v>
      </c>
      <c r="AD15" s="3" t="e">
        <f>COUNTIFS('Master List'!#REF!,"Neutral", 'Master List'!#REF!, A15)</f>
        <v>#REF!</v>
      </c>
    </row>
    <row r="16" spans="1:30" x14ac:dyDescent="0.25">
      <c r="A16" s="4" t="s">
        <v>9</v>
      </c>
      <c r="B16" s="7" t="s">
        <v>70</v>
      </c>
      <c r="C16" s="8"/>
      <c r="D16" s="8"/>
      <c r="E16" s="3" t="e">
        <f>IF(COUNTIFS('Master List'!#REF!,"*" &amp;"Dwarf."&amp; "*", 'Master List'!#REF!, A16, 'Master List'!#REF!, TRUE)=0,"",COUNTIFS('Master List'!#REF!,"*" &amp;"Dwarf."&amp; "*", 'Master List'!#REF!, A16, 'Master List'!#REF!, TRUE)&amp;" ("&amp;COUNTIFS('Master List'!#REF!,"*" &amp;"Dwarf."&amp; "*", 'Master List'!#REF!, A16,'Master List'!#REF!,"Hero")&amp;")")</f>
        <v>#REF!</v>
      </c>
      <c r="F16" s="5" t="e">
        <f>IF(COUNTIFS('Master List'!#REF!,"*" &amp;"Gondor."&amp; "*", 'Master List'!#REF!, A16, 'Master List'!#REF!, TRUE)=0,"",COUNTIFS('Master List'!#REF!,"*" &amp;"Gondor."&amp; "*", 'Master List'!#REF!, A16, 'Master List'!#REF!, TRUE)&amp;" ("&amp;COUNTIFS('Master List'!#REF!,"*" &amp;"Gondor."&amp; "*", 'Master List'!#REF!, A16,'Master List'!#REF!,"Hero")&amp;")")</f>
        <v>#REF!</v>
      </c>
      <c r="G16" s="5" t="e">
        <f>IF(COUNTIFS('Master List'!#REF!,"*" &amp;"Rohan."&amp; "*", 'Master List'!#REF!, A16, 'Master List'!#REF!, TRUE)=0,"",COUNTIFS('Master List'!#REF!,"*" &amp;"Rohan."&amp; "*", 'Master List'!#REF!, A16, 'Master List'!#REF!, TRUE)&amp;" ("&amp;COUNTIFS('Master List'!#REF!,"*" &amp;"Rohan."&amp; "*", 'Master List'!#REF!, A16,'Master List'!#REF!,"Hero")&amp;")")</f>
        <v>#REF!</v>
      </c>
      <c r="H16" s="3" t="e">
        <f>IF(COUNTIFS('Master List'!#REF!,"*" &amp;"Silvan."&amp; "*", 'Master List'!#REF!, A16, 'Master List'!#REF!, TRUE)=0,"",COUNTIFS('Master List'!#REF!,"*" &amp;"Silvan."&amp; "*", 'Master List'!#REF!, A16, 'Master List'!#REF!, TRUE)&amp;" ("&amp;COUNTIFS('Master List'!#REF!,"*" &amp;"Silvan."&amp; "*", 'Master List'!#REF!, A16,'Master List'!#REF!,"Hero")&amp;")")</f>
        <v>#REF!</v>
      </c>
      <c r="I16" s="3" t="e">
        <f>IF(COUNTIFS('Master List'!#REF!,"*" &amp;"Hobbit."&amp; "*", 'Master List'!#REF!, A16, 'Master List'!#REF!, TRUE)=0,"",COUNTIFS('Master List'!#REF!,"*" &amp;"Hobbit."&amp; "*", 'Master List'!#REF!, A16, 'Master List'!#REF!, TRUE)&amp;" ("&amp;COUNTIFS('Master List'!#REF!,"*" &amp;"Hobbit."&amp; "*", 'Master List'!#REF!, A16,'Master List'!#REF!,"Hero")&amp;")")</f>
        <v>#REF!</v>
      </c>
      <c r="J16" s="3" t="e">
        <f>IF(COUNTIFS('Master List'!#REF!,"*" &amp;"Outlands."&amp; "*", 'Master List'!#REF!, A16, 'Master List'!#REF!, TRUE)=0,"",COUNTIFS('Master List'!#REF!,"*" &amp;"Outlands."&amp; "*", 'Master List'!#REF!, A16, 'Master List'!#REF!, TRUE)&amp;" ("&amp;COUNTIFS('Master List'!#REF!,"*" &amp;"Outlands."&amp; "*", 'Master List'!#REF!, A16,'Master List'!#REF!,"Hero")&amp;")")</f>
        <v>#REF!</v>
      </c>
      <c r="K16" s="3" t="e">
        <f>IF(COUNTIFS('Master List'!#REF!,"*" &amp;"Noldor."&amp; "*", 'Master List'!#REF!, A16, 'Master List'!#REF!, TRUE)=0,"",COUNTIFS('Master List'!#REF!,"*" &amp;"Noldor."&amp; "*", 'Master List'!#REF!, A16, 'Master List'!#REF!, TRUE)&amp;" ("&amp;COUNTIFS('Master List'!#REF!,"*" &amp;"Noldor."&amp; "*", 'Master List'!#REF!, A16,'Master List'!#REF!,"Hero")&amp;")")</f>
        <v>#REF!</v>
      </c>
      <c r="L16" s="3" t="e">
        <f>IF(COUNTIFS('Master List'!#REF!,"*" &amp;"Eagle."&amp; "*", 'Master List'!#REF!, A16, 'Master List'!#REF!, TRUE)=0,"",COUNTIFS('Master List'!#REF!,"*" &amp;"Eagle."&amp; "*", 'Master List'!#REF!, A16, 'Master List'!#REF!, TRUE)&amp;" ("&amp;COUNTIFS('Master List'!#REF!,"*" &amp;"Eagle."&amp; "*", 'Master List'!#REF!, A16,'Master List'!#REF!,"Hero")&amp;")")</f>
        <v>#REF!</v>
      </c>
      <c r="M16" s="3" t="e">
        <f>IF(COUNTIFS('Master List'!#REF!,"*" &amp;"Ranger."&amp; "*", 'Master List'!#REF!, A16, 'Master List'!#REF!, TRUE)=0,"",COUNTIFS('Master List'!#REF!,"*" &amp;"Ranger."&amp; "*", 'Master List'!#REF!, A16, 'Master List'!#REF!, TRUE)&amp;" ("&amp;COUNTIFS('Master List'!#REF!,"*" &amp;"Ranger."&amp; "*", 'Master List'!#REF!, A16,'Master List'!#REF!,"Hero")&amp;")")</f>
        <v>#REF!</v>
      </c>
      <c r="N16" s="3" t="e">
        <f>IF(COUNTIFS('Master List'!#REF!,"*" &amp;"Hobbit."&amp; "*", 'Master List'!#REF!, A16, 'Master List'!#REF!, TRUE)=0,"",COUNTIFS('Master List'!#REF!,"*" &amp;"Hobbit."&amp; "*", 'Master List'!#REF!, A16, 'Master List'!#REF!, TRUE)&amp;" ("&amp;COUNTIFS('Master List'!#REF!,"*" &amp;"Hobbit."&amp; "*", 'Master List'!#REF!, A16,'Master List'!#REF!,"Hero")&amp;")")</f>
        <v>#REF!</v>
      </c>
      <c r="O16" s="3" t="e">
        <f>IF(COUNTIFS('Master List'!#REF!,"*" &amp;"Noble."&amp; "*", 'Master List'!#REF!, A16, 'Master List'!#REF!, TRUE)=0,"",COUNTIFS('Master List'!#REF!,"*" &amp;"Noble."&amp; "*", 'Master List'!#REF!, A16, 'Master List'!#REF!, TRUE)&amp;" ("&amp;COUNTIFS('Master List'!#REF!,"*" &amp;"Noble."&amp; "*", 'Master List'!#REF!, A16,'Master List'!#REF!,"Hero")&amp;")")</f>
        <v>#REF!</v>
      </c>
      <c r="P16" s="3" t="e">
        <f>IF(COUNTIFS('Master List'!#REF!,"*" &amp;"Song."&amp; "*", 'Master List'!#REF!, A16, 'Master List'!#REF!, TRUE)=0,"",COUNTIFS('Master List'!#REF!,"*" &amp;"Song."&amp; "*", 'Master List'!#REF!, A16, 'Master List'!#REF!, TRUE))</f>
        <v>#REF!</v>
      </c>
      <c r="R16" s="4" t="e">
        <f>SUMIFS('Master List'!#REF!,'Master List'!#REF!,"Treachery", 'Master List'!#REF!, A16)</f>
        <v>#REF!</v>
      </c>
      <c r="S16" s="4" t="e">
        <f>SUMIFS('Master List'!#REF!,'Master List'!#REF!,"Enemy", 'Master List'!#REF!, A16)</f>
        <v>#REF!</v>
      </c>
      <c r="T16" s="4" t="e">
        <f>SUMIFS('Master List'!#REF!,'Master List'!#REF!,"Location", 'Master List'!#REF!, A16)</f>
        <v>#REF!</v>
      </c>
      <c r="U16" s="4"/>
      <c r="V16" s="3" t="e">
        <f>COUNTIFS('Master List'!#REF!,"Ally", 'Master List'!#REF!, A16)</f>
        <v>#REF!</v>
      </c>
      <c r="W16" s="3" t="e">
        <f>COUNTIFS('Master List'!#REF!,"Attachment", 'Master List'!#REF!, A16)</f>
        <v>#REF!</v>
      </c>
      <c r="X16" s="3" t="e">
        <f>COUNTIFS('Master List'!#REF!,"Event", 'Master List'!#REF!, A16)</f>
        <v>#REF!</v>
      </c>
      <c r="Y16" s="3" t="e">
        <f>COUNTIFS('Master List'!#REF!,"Hero", 'Master List'!#REF!, A16)</f>
        <v>#REF!</v>
      </c>
      <c r="Z16" s="40" t="e">
        <f>COUNTIFS('Master List'!#REF!,"Lore", 'Master List'!#REF!, A16)</f>
        <v>#REF!</v>
      </c>
      <c r="AA16" s="3" t="e">
        <f>COUNTIFS('Master List'!#REF!,"Spirit", 'Master List'!#REF!, A16)</f>
        <v>#REF!</v>
      </c>
      <c r="AB16" s="3" t="e">
        <f>COUNTIFS('Master List'!#REF!,"Tactics", 'Master List'!#REF!, A16)</f>
        <v>#REF!</v>
      </c>
      <c r="AC16" s="3" t="e">
        <f>COUNTIFS('Master List'!#REF!,"Leadership", 'Master List'!#REF!, A16)</f>
        <v>#REF!</v>
      </c>
      <c r="AD16" s="3" t="e">
        <f>COUNTIFS('Master List'!#REF!,"Neutral", 'Master List'!#REF!, A16)</f>
        <v>#REF!</v>
      </c>
    </row>
    <row r="17" spans="1:30" x14ac:dyDescent="0.25">
      <c r="A17" s="4" t="s">
        <v>101</v>
      </c>
      <c r="B17" s="4" t="s">
        <v>69</v>
      </c>
      <c r="E17" s="3" t="e">
        <f>IF(COUNTIFS('Master List'!#REF!,"*" &amp;"Dwarf."&amp; "*", 'Master List'!#REF!, A17, 'Master List'!#REF!, TRUE)=0,"",COUNTIFS('Master List'!#REF!,"*" &amp;"Dwarf."&amp; "*", 'Master List'!#REF!, A17, 'Master List'!#REF!, TRUE)&amp;" ("&amp;COUNTIFS('Master List'!#REF!,"*" &amp;"Dwarf."&amp; "*", 'Master List'!#REF!, A17,'Master List'!#REF!,"Hero")&amp;")")</f>
        <v>#REF!</v>
      </c>
      <c r="F17" s="5" t="e">
        <f>IF(COUNTIFS('Master List'!#REF!,"*" &amp;"Gondor."&amp; "*", 'Master List'!#REF!, A17, 'Master List'!#REF!, TRUE)=0,"",COUNTIFS('Master List'!#REF!,"*" &amp;"Gondor."&amp; "*", 'Master List'!#REF!, A17, 'Master List'!#REF!, TRUE)&amp;" ("&amp;COUNTIFS('Master List'!#REF!,"*" &amp;"Gondor."&amp; "*", 'Master List'!#REF!, A17,'Master List'!#REF!,"Hero")&amp;")")</f>
        <v>#REF!</v>
      </c>
      <c r="G17" s="5" t="e">
        <f>IF(COUNTIFS('Master List'!#REF!,"*" &amp;"Rohan."&amp; "*", 'Master List'!#REF!, A17, 'Master List'!#REF!, TRUE)=0,"",COUNTIFS('Master List'!#REF!,"*" &amp;"Rohan."&amp; "*", 'Master List'!#REF!, A17, 'Master List'!#REF!, TRUE)&amp;" ("&amp;COUNTIFS('Master List'!#REF!,"*" &amp;"Rohan."&amp; "*", 'Master List'!#REF!, A17,'Master List'!#REF!,"Hero")&amp;")")</f>
        <v>#REF!</v>
      </c>
      <c r="H17" s="3" t="e">
        <f>IF(COUNTIFS('Master List'!#REF!,"*" &amp;"Silvan."&amp; "*", 'Master List'!#REF!, A17, 'Master List'!#REF!, TRUE)=0,"",COUNTIFS('Master List'!#REF!,"*" &amp;"Silvan."&amp; "*", 'Master List'!#REF!, A17, 'Master List'!#REF!, TRUE)&amp;" ("&amp;COUNTIFS('Master List'!#REF!,"*" &amp;"Silvan."&amp; "*", 'Master List'!#REF!, A17,'Master List'!#REF!,"Hero")&amp;")")</f>
        <v>#REF!</v>
      </c>
      <c r="I17" s="3" t="e">
        <f>IF(COUNTIFS('Master List'!#REF!,"*" &amp;"Hobbit."&amp; "*", 'Master List'!#REF!, A17, 'Master List'!#REF!, TRUE)=0,"",COUNTIFS('Master List'!#REF!,"*" &amp;"Hobbit."&amp; "*", 'Master List'!#REF!, A17, 'Master List'!#REF!, TRUE)&amp;" ("&amp;COUNTIFS('Master List'!#REF!,"*" &amp;"Hobbit."&amp; "*", 'Master List'!#REF!, A17,'Master List'!#REF!,"Hero")&amp;")")</f>
        <v>#REF!</v>
      </c>
      <c r="J17" s="3" t="e">
        <f>IF(COUNTIFS('Master List'!#REF!,"*" &amp;"Outlands."&amp; "*", 'Master List'!#REF!, A17, 'Master List'!#REF!, TRUE)=0,"",COUNTIFS('Master List'!#REF!,"*" &amp;"Outlands."&amp; "*", 'Master List'!#REF!, A17, 'Master List'!#REF!, TRUE)&amp;" ("&amp;COUNTIFS('Master List'!#REF!,"*" &amp;"Outlands."&amp; "*", 'Master List'!#REF!, A17,'Master List'!#REF!,"Hero")&amp;")")</f>
        <v>#REF!</v>
      </c>
      <c r="K17" s="3" t="e">
        <f>IF(COUNTIFS('Master List'!#REF!,"*" &amp;"Noldor."&amp; "*", 'Master List'!#REF!, A17, 'Master List'!#REF!, TRUE)=0,"",COUNTIFS('Master List'!#REF!,"*" &amp;"Noldor."&amp; "*", 'Master List'!#REF!, A17, 'Master List'!#REF!, TRUE)&amp;" ("&amp;COUNTIFS('Master List'!#REF!,"*" &amp;"Noldor."&amp; "*", 'Master List'!#REF!, A17,'Master List'!#REF!,"Hero")&amp;")")</f>
        <v>#REF!</v>
      </c>
      <c r="L17" s="3" t="e">
        <f>IF(COUNTIFS('Master List'!#REF!,"*" &amp;"Eagle."&amp; "*", 'Master List'!#REF!, A17, 'Master List'!#REF!, TRUE)=0,"",COUNTIFS('Master List'!#REF!,"*" &amp;"Eagle."&amp; "*", 'Master List'!#REF!, A17, 'Master List'!#REF!, TRUE)&amp;" ("&amp;COUNTIFS('Master List'!#REF!,"*" &amp;"Eagle."&amp; "*", 'Master List'!#REF!, A17,'Master List'!#REF!,"Hero")&amp;")")</f>
        <v>#REF!</v>
      </c>
      <c r="M17" s="3" t="e">
        <f>IF(COUNTIFS('Master List'!#REF!,"*" &amp;"Ranger."&amp; "*", 'Master List'!#REF!, A17, 'Master List'!#REF!, TRUE)=0,"",COUNTIFS('Master List'!#REF!,"*" &amp;"Ranger."&amp; "*", 'Master List'!#REF!, A17, 'Master List'!#REF!, TRUE)&amp;" ("&amp;COUNTIFS('Master List'!#REF!,"*" &amp;"Ranger."&amp; "*", 'Master List'!#REF!, A17,'Master List'!#REF!,"Hero")&amp;")")</f>
        <v>#REF!</v>
      </c>
      <c r="N17" s="3" t="e">
        <f>IF(COUNTIFS('Master List'!#REF!,"*" &amp;"Hobbit."&amp; "*", 'Master List'!#REF!, A17, 'Master List'!#REF!, TRUE)=0,"",COUNTIFS('Master List'!#REF!,"*" &amp;"Hobbit."&amp; "*", 'Master List'!#REF!, A17, 'Master List'!#REF!, TRUE)&amp;" ("&amp;COUNTIFS('Master List'!#REF!,"*" &amp;"Hobbit."&amp; "*", 'Master List'!#REF!, A17,'Master List'!#REF!,"Hero")&amp;")")</f>
        <v>#REF!</v>
      </c>
      <c r="O17" s="3" t="e">
        <f>IF(COUNTIFS('Master List'!#REF!,"*" &amp;"Noble."&amp; "*", 'Master List'!#REF!, A17, 'Master List'!#REF!, TRUE)=0,"",COUNTIFS('Master List'!#REF!,"*" &amp;"Noble."&amp; "*", 'Master List'!#REF!, A17, 'Master List'!#REF!, TRUE)&amp;" ("&amp;COUNTIFS('Master List'!#REF!,"*" &amp;"Noble."&amp; "*", 'Master List'!#REF!, A17,'Master List'!#REF!,"Hero")&amp;")")</f>
        <v>#REF!</v>
      </c>
      <c r="P17" s="3" t="e">
        <f>IF(COUNTIFS('Master List'!#REF!,"*" &amp;"Song."&amp; "*", 'Master List'!#REF!, A17, 'Master List'!#REF!, TRUE)=0,"",COUNTIFS('Master List'!#REF!,"*" &amp;"Song."&amp; "*", 'Master List'!#REF!, A17, 'Master List'!#REF!, TRUE))</f>
        <v>#REF!</v>
      </c>
      <c r="R17" s="4" t="e">
        <f>SUMIFS('Master List'!#REF!,'Master List'!#REF!,"Treachery", 'Master List'!#REF!, A17)</f>
        <v>#REF!</v>
      </c>
      <c r="S17" s="4" t="e">
        <f>SUMIFS('Master List'!#REF!,'Master List'!#REF!,"Enemy", 'Master List'!#REF!, A17)</f>
        <v>#REF!</v>
      </c>
      <c r="T17" s="4" t="e">
        <f>SUMIFS('Master List'!#REF!,'Master List'!#REF!,"Location", 'Master List'!#REF!, A17)</f>
        <v>#REF!</v>
      </c>
      <c r="U17" s="4"/>
      <c r="V17" s="3" t="e">
        <f>COUNTIFS('Master List'!#REF!,"Ally", 'Master List'!#REF!, A17)</f>
        <v>#REF!</v>
      </c>
      <c r="W17" s="3" t="e">
        <f>COUNTIFS('Master List'!#REF!,"Attachment", 'Master List'!#REF!, A17)</f>
        <v>#REF!</v>
      </c>
      <c r="X17" s="3" t="e">
        <f>COUNTIFS('Master List'!#REF!,"Event", 'Master List'!#REF!, A17)</f>
        <v>#REF!</v>
      </c>
      <c r="Y17" s="3" t="e">
        <f>COUNTIFS('Master List'!#REF!,"Hero", 'Master List'!#REF!, A17)</f>
        <v>#REF!</v>
      </c>
      <c r="Z17" s="40" t="e">
        <f>COUNTIFS('Master List'!#REF!,"Lore", 'Master List'!#REF!, A17)</f>
        <v>#REF!</v>
      </c>
      <c r="AA17" s="3" t="e">
        <f>COUNTIFS('Master List'!#REF!,"Spirit", 'Master List'!#REF!, A17)</f>
        <v>#REF!</v>
      </c>
      <c r="AB17" s="3" t="e">
        <f>COUNTIFS('Master List'!#REF!,"Tactics", 'Master List'!#REF!, A17)</f>
        <v>#REF!</v>
      </c>
      <c r="AC17" s="3" t="e">
        <f>COUNTIFS('Master List'!#REF!,"Leadership", 'Master List'!#REF!, A17)</f>
        <v>#REF!</v>
      </c>
      <c r="AD17" s="3" t="e">
        <f>COUNTIFS('Master List'!#REF!,"Neutral", 'Master List'!#REF!, A17)</f>
        <v>#REF!</v>
      </c>
    </row>
    <row r="18" spans="1:30" x14ac:dyDescent="0.25">
      <c r="A18" s="4" t="s">
        <v>102</v>
      </c>
      <c r="B18" s="4" t="s">
        <v>71</v>
      </c>
      <c r="C18" s="4"/>
      <c r="E18" s="3" t="e">
        <f>IF(COUNTIFS('Master List'!#REF!,"*" &amp;"Dwarf."&amp; "*", 'Master List'!#REF!, A18, 'Master List'!#REF!, TRUE)=0,"",COUNTIFS('Master List'!#REF!,"*" &amp;"Dwarf."&amp; "*", 'Master List'!#REF!, A18, 'Master List'!#REF!, TRUE)&amp;" ("&amp;COUNTIFS('Master List'!#REF!,"*" &amp;"Dwarf."&amp; "*", 'Master List'!#REF!, A18,'Master List'!#REF!,"Hero")&amp;")")</f>
        <v>#REF!</v>
      </c>
      <c r="F18" s="5" t="e">
        <f>IF(COUNTIFS('Master List'!#REF!,"*" &amp;"Gondor."&amp; "*", 'Master List'!#REF!, A18, 'Master List'!#REF!, TRUE)=0,"",COUNTIFS('Master List'!#REF!,"*" &amp;"Gondor."&amp; "*", 'Master List'!#REF!, A18, 'Master List'!#REF!, TRUE)&amp;" ("&amp;COUNTIFS('Master List'!#REF!,"*" &amp;"Gondor."&amp; "*", 'Master List'!#REF!, A18,'Master List'!#REF!,"Hero")&amp;")")</f>
        <v>#REF!</v>
      </c>
      <c r="G18" s="5" t="e">
        <f>IF(COUNTIFS('Master List'!#REF!,"*" &amp;"Rohan."&amp; "*", 'Master List'!#REF!, A18, 'Master List'!#REF!, TRUE)=0,"",COUNTIFS('Master List'!#REF!,"*" &amp;"Rohan."&amp; "*", 'Master List'!#REF!, A18, 'Master List'!#REF!, TRUE)&amp;" ("&amp;COUNTIFS('Master List'!#REF!,"*" &amp;"Rohan."&amp; "*", 'Master List'!#REF!, A18,'Master List'!#REF!,"Hero")&amp;")")</f>
        <v>#REF!</v>
      </c>
      <c r="H18" s="3" t="e">
        <f>IF(COUNTIFS('Master List'!#REF!,"*" &amp;"Silvan."&amp; "*", 'Master List'!#REF!, A18, 'Master List'!#REF!, TRUE)=0,"",COUNTIFS('Master List'!#REF!,"*" &amp;"Silvan."&amp; "*", 'Master List'!#REF!, A18, 'Master List'!#REF!, TRUE)&amp;" ("&amp;COUNTIFS('Master List'!#REF!,"*" &amp;"Silvan."&amp; "*", 'Master List'!#REF!, A18,'Master List'!#REF!,"Hero")&amp;")")</f>
        <v>#REF!</v>
      </c>
      <c r="I18" s="3" t="e">
        <f>IF(COUNTIFS('Master List'!#REF!,"*" &amp;"Hobbit."&amp; "*", 'Master List'!#REF!, A18, 'Master List'!#REF!, TRUE)=0,"",COUNTIFS('Master List'!#REF!,"*" &amp;"Hobbit."&amp; "*", 'Master List'!#REF!, A18, 'Master List'!#REF!, TRUE)&amp;" ("&amp;COUNTIFS('Master List'!#REF!,"*" &amp;"Hobbit."&amp; "*", 'Master List'!#REF!, A18,'Master List'!#REF!,"Hero")&amp;")")</f>
        <v>#REF!</v>
      </c>
      <c r="J18" s="3" t="e">
        <f>IF(COUNTIFS('Master List'!#REF!,"*" &amp;"Outlands."&amp; "*", 'Master List'!#REF!, A18, 'Master List'!#REF!, TRUE)=0,"",COUNTIFS('Master List'!#REF!,"*" &amp;"Outlands."&amp; "*", 'Master List'!#REF!, A18, 'Master List'!#REF!, TRUE)&amp;" ("&amp;COUNTIFS('Master List'!#REF!,"*" &amp;"Outlands."&amp; "*", 'Master List'!#REF!, A18,'Master List'!#REF!,"Hero")&amp;")")</f>
        <v>#REF!</v>
      </c>
      <c r="K18" s="3" t="e">
        <f>IF(COUNTIFS('Master List'!#REF!,"*" &amp;"Noldor."&amp; "*", 'Master List'!#REF!, A18, 'Master List'!#REF!, TRUE)=0,"",COUNTIFS('Master List'!#REF!,"*" &amp;"Noldor."&amp; "*", 'Master List'!#REF!, A18, 'Master List'!#REF!, TRUE)&amp;" ("&amp;COUNTIFS('Master List'!#REF!,"*" &amp;"Noldor."&amp; "*", 'Master List'!#REF!, A18,'Master List'!#REF!,"Hero")&amp;")")</f>
        <v>#REF!</v>
      </c>
      <c r="L18" s="3" t="e">
        <f>IF(COUNTIFS('Master List'!#REF!,"*" &amp;"Eagle."&amp; "*", 'Master List'!#REF!, A18, 'Master List'!#REF!, TRUE)=0,"",COUNTIFS('Master List'!#REF!,"*" &amp;"Eagle."&amp; "*", 'Master List'!#REF!, A18, 'Master List'!#REF!, TRUE)&amp;" ("&amp;COUNTIFS('Master List'!#REF!,"*" &amp;"Eagle."&amp; "*", 'Master List'!#REF!, A18,'Master List'!#REF!,"Hero")&amp;")")</f>
        <v>#REF!</v>
      </c>
      <c r="M18" s="3" t="e">
        <f>IF(COUNTIFS('Master List'!#REF!,"*" &amp;"Ranger."&amp; "*", 'Master List'!#REF!, A18, 'Master List'!#REF!, TRUE)=0,"",COUNTIFS('Master List'!#REF!,"*" &amp;"Ranger."&amp; "*", 'Master List'!#REF!, A18, 'Master List'!#REF!, TRUE)&amp;" ("&amp;COUNTIFS('Master List'!#REF!,"*" &amp;"Ranger."&amp; "*", 'Master List'!#REF!, A18,'Master List'!#REF!,"Hero")&amp;")")</f>
        <v>#REF!</v>
      </c>
      <c r="N18" s="3" t="e">
        <f>IF(COUNTIFS('Master List'!#REF!,"*" &amp;"Hobbit."&amp; "*", 'Master List'!#REF!, A18, 'Master List'!#REF!, TRUE)=0,"",COUNTIFS('Master List'!#REF!,"*" &amp;"Hobbit."&amp; "*", 'Master List'!#REF!, A18, 'Master List'!#REF!, TRUE)&amp;" ("&amp;COUNTIFS('Master List'!#REF!,"*" &amp;"Hobbit."&amp; "*", 'Master List'!#REF!, A18,'Master List'!#REF!,"Hero")&amp;")")</f>
        <v>#REF!</v>
      </c>
      <c r="O18" s="3" t="e">
        <f>IF(COUNTIFS('Master List'!#REF!,"*" &amp;"Noble."&amp; "*", 'Master List'!#REF!, A18, 'Master List'!#REF!, TRUE)=0,"",COUNTIFS('Master List'!#REF!,"*" &amp;"Noble."&amp; "*", 'Master List'!#REF!, A18, 'Master List'!#REF!, TRUE)&amp;" ("&amp;COUNTIFS('Master List'!#REF!,"*" &amp;"Noble."&amp; "*", 'Master List'!#REF!, A18,'Master List'!#REF!,"Hero")&amp;")")</f>
        <v>#REF!</v>
      </c>
      <c r="P18" s="3" t="e">
        <f>IF(COUNTIFS('Master List'!#REF!,"*" &amp;"Song."&amp; "*", 'Master List'!#REF!, A18, 'Master List'!#REF!, TRUE)=0,"",COUNTIFS('Master List'!#REF!,"*" &amp;"Song."&amp; "*", 'Master List'!#REF!, A18, 'Master List'!#REF!, TRUE))</f>
        <v>#REF!</v>
      </c>
      <c r="R18" s="4" t="e">
        <f>SUMIFS('Master List'!#REF!,'Master List'!#REF!,"Treachery", 'Master List'!#REF!, A18)</f>
        <v>#REF!</v>
      </c>
      <c r="S18" s="4" t="e">
        <f>SUMIFS('Master List'!#REF!,'Master List'!#REF!,"Enemy", 'Master List'!#REF!, A18)</f>
        <v>#REF!</v>
      </c>
      <c r="T18" s="4" t="e">
        <f>SUMIFS('Master List'!#REF!,'Master List'!#REF!,"Location", 'Master List'!#REF!, A18)</f>
        <v>#REF!</v>
      </c>
      <c r="U18" s="4"/>
      <c r="V18" s="3" t="e">
        <f>COUNTIFS('Master List'!#REF!,"Ally", 'Master List'!#REF!, A18)</f>
        <v>#REF!</v>
      </c>
      <c r="W18" s="3" t="e">
        <f>COUNTIFS('Master List'!#REF!,"Attachment", 'Master List'!#REF!, A18)</f>
        <v>#REF!</v>
      </c>
      <c r="X18" s="3" t="e">
        <f>COUNTIFS('Master List'!#REF!,"Event", 'Master List'!#REF!, A18)</f>
        <v>#REF!</v>
      </c>
      <c r="Y18" s="3" t="e">
        <f>COUNTIFS('Master List'!#REF!,"Hero", 'Master List'!#REF!, A18)</f>
        <v>#REF!</v>
      </c>
      <c r="Z18" s="40" t="e">
        <f>COUNTIFS('Master List'!#REF!,"Lore", 'Master List'!#REF!, A18)</f>
        <v>#REF!</v>
      </c>
      <c r="AA18" s="3" t="e">
        <f>COUNTIFS('Master List'!#REF!,"Spirit", 'Master List'!#REF!, A18)</f>
        <v>#REF!</v>
      </c>
      <c r="AB18" s="3" t="e">
        <f>COUNTIFS('Master List'!#REF!,"Tactics", 'Master List'!#REF!, A18)</f>
        <v>#REF!</v>
      </c>
      <c r="AC18" s="3" t="e">
        <f>COUNTIFS('Master List'!#REF!,"Leadership", 'Master List'!#REF!, A18)</f>
        <v>#REF!</v>
      </c>
      <c r="AD18" s="3" t="e">
        <f>COUNTIFS('Master List'!#REF!,"Neutral", 'Master List'!#REF!, A18)</f>
        <v>#REF!</v>
      </c>
    </row>
    <row r="19" spans="1:30" x14ac:dyDescent="0.25">
      <c r="A19" s="4" t="s">
        <v>103</v>
      </c>
      <c r="B19" s="4" t="s">
        <v>94</v>
      </c>
      <c r="C19" s="4"/>
      <c r="E19" s="3" t="e">
        <f>IF(COUNTIFS('Master List'!#REF!,"*" &amp;"Dwarf."&amp; "*", 'Master List'!#REF!, A19, 'Master List'!#REF!, TRUE)=0,"",COUNTIFS('Master List'!#REF!,"*" &amp;"Dwarf."&amp; "*", 'Master List'!#REF!, A19, 'Master List'!#REF!, TRUE)&amp;" ("&amp;COUNTIFS('Master List'!#REF!,"*" &amp;"Dwarf."&amp; "*", 'Master List'!#REF!, A19,'Master List'!#REF!,"Hero")&amp;")")</f>
        <v>#REF!</v>
      </c>
      <c r="F19" s="5" t="e">
        <f>IF(COUNTIFS('Master List'!#REF!,"*" &amp;"Gondor."&amp; "*", 'Master List'!#REF!, A19, 'Master List'!#REF!, TRUE)=0,"",COUNTIFS('Master List'!#REF!,"*" &amp;"Gondor."&amp; "*", 'Master List'!#REF!, A19, 'Master List'!#REF!, TRUE)&amp;" ("&amp;COUNTIFS('Master List'!#REF!,"*" &amp;"Gondor."&amp; "*", 'Master List'!#REF!, A19,'Master List'!#REF!,"Hero")&amp;")")</f>
        <v>#REF!</v>
      </c>
      <c r="G19" s="5" t="e">
        <f>IF(COUNTIFS('Master List'!#REF!,"*" &amp;"Rohan."&amp; "*", 'Master List'!#REF!, A19, 'Master List'!#REF!, TRUE)=0,"",COUNTIFS('Master List'!#REF!,"*" &amp;"Rohan."&amp; "*", 'Master List'!#REF!, A19, 'Master List'!#REF!, TRUE)&amp;" ("&amp;COUNTIFS('Master List'!#REF!,"*" &amp;"Rohan."&amp; "*", 'Master List'!#REF!, A19,'Master List'!#REF!,"Hero")&amp;")")</f>
        <v>#REF!</v>
      </c>
      <c r="H19" s="3" t="e">
        <f>IF(COUNTIFS('Master List'!#REF!,"*" &amp;"Silvan."&amp; "*", 'Master List'!#REF!, A19, 'Master List'!#REF!, TRUE)=0,"",COUNTIFS('Master List'!#REF!,"*" &amp;"Silvan."&amp; "*", 'Master List'!#REF!, A19, 'Master List'!#REF!, TRUE)&amp;" ("&amp;COUNTIFS('Master List'!#REF!,"*" &amp;"Silvan."&amp; "*", 'Master List'!#REF!, A19,'Master List'!#REF!,"Hero")&amp;")")</f>
        <v>#REF!</v>
      </c>
      <c r="I19" s="3" t="e">
        <f>IF(COUNTIFS('Master List'!#REF!,"*" &amp;"Hobbit."&amp; "*", 'Master List'!#REF!, A19, 'Master List'!#REF!, TRUE)=0,"",COUNTIFS('Master List'!#REF!,"*" &amp;"Hobbit."&amp; "*", 'Master List'!#REF!, A19, 'Master List'!#REF!, TRUE)&amp;" ("&amp;COUNTIFS('Master List'!#REF!,"*" &amp;"Hobbit."&amp; "*", 'Master List'!#REF!, A19,'Master List'!#REF!,"Hero")&amp;")")</f>
        <v>#REF!</v>
      </c>
      <c r="J19" s="3" t="e">
        <f>IF(COUNTIFS('Master List'!#REF!,"*" &amp;"Outlands."&amp; "*", 'Master List'!#REF!, A19, 'Master List'!#REF!, TRUE)=0,"",COUNTIFS('Master List'!#REF!,"*" &amp;"Outlands."&amp; "*", 'Master List'!#REF!, A19, 'Master List'!#REF!, TRUE)&amp;" ("&amp;COUNTIFS('Master List'!#REF!,"*" &amp;"Outlands."&amp; "*", 'Master List'!#REF!, A19,'Master List'!#REF!,"Hero")&amp;")")</f>
        <v>#REF!</v>
      </c>
      <c r="K19" s="3" t="e">
        <f>IF(COUNTIFS('Master List'!#REF!,"*" &amp;"Noldor."&amp; "*", 'Master List'!#REF!, A19, 'Master List'!#REF!, TRUE)=0,"",COUNTIFS('Master List'!#REF!,"*" &amp;"Noldor."&amp; "*", 'Master List'!#REF!, A19, 'Master List'!#REF!, TRUE)&amp;" ("&amp;COUNTIFS('Master List'!#REF!,"*" &amp;"Noldor."&amp; "*", 'Master List'!#REF!, A19,'Master List'!#REF!,"Hero")&amp;")")</f>
        <v>#REF!</v>
      </c>
      <c r="L19" s="3" t="e">
        <f>IF(COUNTIFS('Master List'!#REF!,"*" &amp;"Eagle."&amp; "*", 'Master List'!#REF!, A19, 'Master List'!#REF!, TRUE)=0,"",COUNTIFS('Master List'!#REF!,"*" &amp;"Eagle."&amp; "*", 'Master List'!#REF!, A19, 'Master List'!#REF!, TRUE)&amp;" ("&amp;COUNTIFS('Master List'!#REF!,"*" &amp;"Eagle."&amp; "*", 'Master List'!#REF!, A19,'Master List'!#REF!,"Hero")&amp;")")</f>
        <v>#REF!</v>
      </c>
      <c r="M19" s="3" t="e">
        <f>IF(COUNTIFS('Master List'!#REF!,"*" &amp;"Ranger."&amp; "*", 'Master List'!#REF!, A19, 'Master List'!#REF!, TRUE)=0,"",COUNTIFS('Master List'!#REF!,"*" &amp;"Ranger."&amp; "*", 'Master List'!#REF!, A19, 'Master List'!#REF!, TRUE)&amp;" ("&amp;COUNTIFS('Master List'!#REF!,"*" &amp;"Ranger."&amp; "*", 'Master List'!#REF!, A19,'Master List'!#REF!,"Hero")&amp;")")</f>
        <v>#REF!</v>
      </c>
      <c r="N19" s="3" t="e">
        <f>IF(COUNTIFS('Master List'!#REF!,"*" &amp;"Hobbit."&amp; "*", 'Master List'!#REF!, A19, 'Master List'!#REF!, TRUE)=0,"",COUNTIFS('Master List'!#REF!,"*" &amp;"Hobbit."&amp; "*", 'Master List'!#REF!, A19, 'Master List'!#REF!, TRUE)&amp;" ("&amp;COUNTIFS('Master List'!#REF!,"*" &amp;"Hobbit."&amp; "*", 'Master List'!#REF!, A19,'Master List'!#REF!,"Hero")&amp;")")</f>
        <v>#REF!</v>
      </c>
      <c r="O19" s="3" t="e">
        <f>IF(COUNTIFS('Master List'!#REF!,"*" &amp;"Noble."&amp; "*", 'Master List'!#REF!, A19, 'Master List'!#REF!, TRUE)=0,"",COUNTIFS('Master List'!#REF!,"*" &amp;"Noble."&amp; "*", 'Master List'!#REF!, A19, 'Master List'!#REF!, TRUE)&amp;" ("&amp;COUNTIFS('Master List'!#REF!,"*" &amp;"Noble."&amp; "*", 'Master List'!#REF!, A19,'Master List'!#REF!,"Hero")&amp;")")</f>
        <v>#REF!</v>
      </c>
      <c r="P19" s="3" t="e">
        <f>IF(COUNTIFS('Master List'!#REF!,"*" &amp;"Song."&amp; "*", 'Master List'!#REF!, A19, 'Master List'!#REF!, TRUE)=0,"",COUNTIFS('Master List'!#REF!,"*" &amp;"Song."&amp; "*", 'Master List'!#REF!, A19, 'Master List'!#REF!, TRUE))</f>
        <v>#REF!</v>
      </c>
      <c r="R19" s="4" t="e">
        <f>SUMIFS('Master List'!#REF!,'Master List'!#REF!,"Treachery", 'Master List'!#REF!, A19)</f>
        <v>#REF!</v>
      </c>
      <c r="S19" s="4" t="e">
        <f>SUMIFS('Master List'!#REF!,'Master List'!#REF!,"Enemy", 'Master List'!#REF!, A19)</f>
        <v>#REF!</v>
      </c>
      <c r="T19" s="4" t="e">
        <f>SUMIFS('Master List'!#REF!,'Master List'!#REF!,"Location", 'Master List'!#REF!, A19)</f>
        <v>#REF!</v>
      </c>
      <c r="U19" s="4"/>
      <c r="V19" s="3" t="e">
        <f>COUNTIFS('Master List'!#REF!,"Ally", 'Master List'!#REF!, A19)</f>
        <v>#REF!</v>
      </c>
      <c r="W19" s="3" t="e">
        <f>COUNTIFS('Master List'!#REF!,"Attachment", 'Master List'!#REF!, A19)</f>
        <v>#REF!</v>
      </c>
      <c r="X19" s="3" t="e">
        <f>COUNTIFS('Master List'!#REF!,"Event", 'Master List'!#REF!, A19)</f>
        <v>#REF!</v>
      </c>
      <c r="Y19" s="3" t="e">
        <f>COUNTIFS('Master List'!#REF!,"Hero", 'Master List'!#REF!, A19)</f>
        <v>#REF!</v>
      </c>
      <c r="Z19" s="40" t="e">
        <f>COUNTIFS('Master List'!#REF!,"Lore", 'Master List'!#REF!, A19)</f>
        <v>#REF!</v>
      </c>
      <c r="AA19" s="3" t="e">
        <f>COUNTIFS('Master List'!#REF!,"Spirit", 'Master List'!#REF!, A19)</f>
        <v>#REF!</v>
      </c>
      <c r="AB19" s="3" t="e">
        <f>COUNTIFS('Master List'!#REF!,"Tactics", 'Master List'!#REF!, A19)</f>
        <v>#REF!</v>
      </c>
      <c r="AC19" s="3" t="e">
        <f>COUNTIFS('Master List'!#REF!,"Leadership", 'Master List'!#REF!, A19)</f>
        <v>#REF!</v>
      </c>
      <c r="AD19" s="3" t="e">
        <f>COUNTIFS('Master List'!#REF!,"Neutral", 'Master List'!#REF!, A19)</f>
        <v>#REF!</v>
      </c>
    </row>
    <row r="20" spans="1:30" x14ac:dyDescent="0.25">
      <c r="A20" s="4" t="s">
        <v>114</v>
      </c>
      <c r="B20" s="4" t="s">
        <v>115</v>
      </c>
      <c r="C20" s="4"/>
      <c r="E20" s="3" t="e">
        <f>IF(COUNTIFS('Master List'!#REF!,"*" &amp;"Dwarf."&amp; "*", 'Master List'!#REF!, A20, 'Master List'!#REF!, TRUE)=0,"",COUNTIFS('Master List'!#REF!,"*" &amp;"Dwarf."&amp; "*", 'Master List'!#REF!, A20, 'Master List'!#REF!, TRUE)&amp;" ("&amp;COUNTIFS('Master List'!#REF!,"*" &amp;"Dwarf."&amp; "*", 'Master List'!#REF!, A20,'Master List'!#REF!,"Hero")&amp;")")</f>
        <v>#REF!</v>
      </c>
      <c r="F20" s="5" t="e">
        <f>IF(COUNTIFS('Master List'!#REF!,"*" &amp;"Gondor."&amp; "*", 'Master List'!#REF!, A20, 'Master List'!#REF!, TRUE)=0,"",COUNTIFS('Master List'!#REF!,"*" &amp;"Gondor."&amp; "*", 'Master List'!#REF!, A20, 'Master List'!#REF!, TRUE)&amp;" ("&amp;COUNTIFS('Master List'!#REF!,"*" &amp;"Gondor."&amp; "*", 'Master List'!#REF!, A20,'Master List'!#REF!,"Hero")&amp;")")</f>
        <v>#REF!</v>
      </c>
      <c r="G20" s="5" t="e">
        <f>IF(COUNTIFS('Master List'!#REF!,"*" &amp;"Rohan."&amp; "*", 'Master List'!#REF!, A20, 'Master List'!#REF!, TRUE)=0,"",COUNTIFS('Master List'!#REF!,"*" &amp;"Rohan."&amp; "*", 'Master List'!#REF!, A20, 'Master List'!#REF!, TRUE)&amp;" ("&amp;COUNTIFS('Master List'!#REF!,"*" &amp;"Rohan."&amp; "*", 'Master List'!#REF!, A20,'Master List'!#REF!,"Hero")&amp;")")</f>
        <v>#REF!</v>
      </c>
      <c r="H20" s="3" t="e">
        <f>IF(COUNTIFS('Master List'!#REF!,"*" &amp;"Silvan."&amp; "*", 'Master List'!#REF!, A20, 'Master List'!#REF!, TRUE)=0,"",COUNTIFS('Master List'!#REF!,"*" &amp;"Silvan."&amp; "*", 'Master List'!#REF!, A20, 'Master List'!#REF!, TRUE)&amp;" ("&amp;COUNTIFS('Master List'!#REF!,"*" &amp;"Silvan."&amp; "*", 'Master List'!#REF!, A20,'Master List'!#REF!,"Hero")&amp;")")</f>
        <v>#REF!</v>
      </c>
      <c r="I20" s="3" t="e">
        <f>IF(COUNTIFS('Master List'!#REF!,"*" &amp;"Hobbit."&amp; "*", 'Master List'!#REF!, A20, 'Master List'!#REF!, TRUE)=0,"",COUNTIFS('Master List'!#REF!,"*" &amp;"Hobbit."&amp; "*", 'Master List'!#REF!, A20, 'Master List'!#REF!, TRUE)&amp;" ("&amp;COUNTIFS('Master List'!#REF!,"*" &amp;"Hobbit."&amp; "*", 'Master List'!#REF!, A20,'Master List'!#REF!,"Hero")&amp;")")</f>
        <v>#REF!</v>
      </c>
      <c r="J20" s="3" t="e">
        <f>IF(COUNTIFS('Master List'!#REF!,"*" &amp;"Outlands."&amp; "*", 'Master List'!#REF!, A20, 'Master List'!#REF!, TRUE)=0,"",COUNTIFS('Master List'!#REF!,"*" &amp;"Outlands."&amp; "*", 'Master List'!#REF!, A20, 'Master List'!#REF!, TRUE)&amp;" ("&amp;COUNTIFS('Master List'!#REF!,"*" &amp;"Outlands."&amp; "*", 'Master List'!#REF!, A20,'Master List'!#REF!,"Hero")&amp;")")</f>
        <v>#REF!</v>
      </c>
      <c r="K20" s="3" t="e">
        <f>IF(COUNTIFS('Master List'!#REF!,"*" &amp;"Noldor."&amp; "*", 'Master List'!#REF!, A20, 'Master List'!#REF!, TRUE)=0,"",COUNTIFS('Master List'!#REF!,"*" &amp;"Noldor."&amp; "*", 'Master List'!#REF!, A20, 'Master List'!#REF!, TRUE)&amp;" ("&amp;COUNTIFS('Master List'!#REF!,"*" &amp;"Noldor."&amp; "*", 'Master List'!#REF!, A20,'Master List'!#REF!,"Hero")&amp;")")</f>
        <v>#REF!</v>
      </c>
      <c r="L20" s="3" t="e">
        <f>IF(COUNTIFS('Master List'!#REF!,"*" &amp;"Eagle."&amp; "*", 'Master List'!#REF!, A20, 'Master List'!#REF!, TRUE)=0,"",COUNTIFS('Master List'!#REF!,"*" &amp;"Eagle."&amp; "*", 'Master List'!#REF!, A20, 'Master List'!#REF!, TRUE)&amp;" ("&amp;COUNTIFS('Master List'!#REF!,"*" &amp;"Eagle."&amp; "*", 'Master List'!#REF!, A20,'Master List'!#REF!,"Hero")&amp;")")</f>
        <v>#REF!</v>
      </c>
      <c r="M20" s="3" t="e">
        <f>IF(COUNTIFS('Master List'!#REF!,"*" &amp;"Ranger."&amp; "*", 'Master List'!#REF!, A20, 'Master List'!#REF!, TRUE)=0,"",COUNTIFS('Master List'!#REF!,"*" &amp;"Ranger."&amp; "*", 'Master List'!#REF!, A20, 'Master List'!#REF!, TRUE)&amp;" ("&amp;COUNTIFS('Master List'!#REF!,"*" &amp;"Ranger."&amp; "*", 'Master List'!#REF!, A20,'Master List'!#REF!,"Hero")&amp;")")</f>
        <v>#REF!</v>
      </c>
      <c r="N20" s="3" t="e">
        <f>IF(COUNTIFS('Master List'!#REF!,"*" &amp;"Hobbit."&amp; "*", 'Master List'!#REF!, A20, 'Master List'!#REF!, TRUE)=0,"",COUNTIFS('Master List'!#REF!,"*" &amp;"Hobbit."&amp; "*", 'Master List'!#REF!, A20, 'Master List'!#REF!, TRUE)&amp;" ("&amp;COUNTIFS('Master List'!#REF!,"*" &amp;"Hobbit."&amp; "*", 'Master List'!#REF!, A20,'Master List'!#REF!,"Hero")&amp;")")</f>
        <v>#REF!</v>
      </c>
      <c r="O20" s="3" t="e">
        <f>IF(COUNTIFS('Master List'!#REF!,"*" &amp;"Noble."&amp; "*", 'Master List'!#REF!, A20, 'Master List'!#REF!, TRUE)=0,"",COUNTIFS('Master List'!#REF!,"*" &amp;"Noble."&amp; "*", 'Master List'!#REF!, A20, 'Master List'!#REF!, TRUE)&amp;" ("&amp;COUNTIFS('Master List'!#REF!,"*" &amp;"Noble."&amp; "*", 'Master List'!#REF!, A20,'Master List'!#REF!,"Hero")&amp;")")</f>
        <v>#REF!</v>
      </c>
      <c r="P20" s="3" t="e">
        <f>IF(COUNTIFS('Master List'!#REF!,"*" &amp;"Song."&amp; "*", 'Master List'!#REF!, A20, 'Master List'!#REF!, TRUE)=0,"",COUNTIFS('Master List'!#REF!,"*" &amp;"Song."&amp; "*", 'Master List'!#REF!, A20, 'Master List'!#REF!, TRUE))</f>
        <v>#REF!</v>
      </c>
      <c r="R20" s="4" t="e">
        <f>SUMIFS('Master List'!#REF!,'Master List'!#REF!,"Treachery", 'Master List'!#REF!, A20)</f>
        <v>#REF!</v>
      </c>
      <c r="S20" s="4" t="e">
        <f>SUMIFS('Master List'!#REF!,'Master List'!#REF!,"Enemy", 'Master List'!#REF!, A20)</f>
        <v>#REF!</v>
      </c>
      <c r="T20" s="4" t="e">
        <f>SUMIFS('Master List'!#REF!,'Master List'!#REF!,"Location", 'Master List'!#REF!, A20)</f>
        <v>#REF!</v>
      </c>
      <c r="U20" s="4"/>
      <c r="V20" s="3" t="e">
        <f>COUNTIFS('Master List'!#REF!,"Ally", 'Master List'!#REF!, A20)</f>
        <v>#REF!</v>
      </c>
      <c r="W20" s="3" t="e">
        <f>COUNTIFS('Master List'!#REF!,"Attachment", 'Master List'!#REF!, A20)</f>
        <v>#REF!</v>
      </c>
      <c r="X20" s="3" t="e">
        <f>COUNTIFS('Master List'!#REF!,"Event", 'Master List'!#REF!, A20)</f>
        <v>#REF!</v>
      </c>
      <c r="Y20" s="3" t="e">
        <f>COUNTIFS('Master List'!#REF!,"Hero", 'Master List'!#REF!, A20)</f>
        <v>#REF!</v>
      </c>
      <c r="Z20" s="40" t="e">
        <f>COUNTIFS('Master List'!#REF!,"Lore", 'Master List'!#REF!, A20)</f>
        <v>#REF!</v>
      </c>
      <c r="AA20" s="3" t="e">
        <f>COUNTIFS('Master List'!#REF!,"Spirit", 'Master List'!#REF!, A20)</f>
        <v>#REF!</v>
      </c>
      <c r="AB20" s="3" t="e">
        <f>COUNTIFS('Master List'!#REF!,"Tactics", 'Master List'!#REF!, A20)</f>
        <v>#REF!</v>
      </c>
      <c r="AC20" s="3" t="e">
        <f>COUNTIFS('Master List'!#REF!,"Leadership", 'Master List'!#REF!, A20)</f>
        <v>#REF!</v>
      </c>
      <c r="AD20" s="3" t="e">
        <f>COUNTIFS('Master List'!#REF!,"Neutral", 'Master List'!#REF!, A20)</f>
        <v>#REF!</v>
      </c>
    </row>
    <row r="21" spans="1:30" s="4" customFormat="1" hidden="1" x14ac:dyDescent="0.25">
      <c r="E21" s="3" t="e">
        <f>IF(COUNTIFS('Master List'!#REF!,"*" &amp;"Dwarf."&amp; "*", 'Master List'!#REF!, A21, 'Master List'!#REF!, TRUE)=0,"",COUNTIFS('Master List'!#REF!,"*" &amp;"Dwarf."&amp; "*", 'Master List'!#REF!, A21, 'Master List'!#REF!, TRUE)&amp;" ("&amp;COUNTIFS('Master List'!#REF!,"*" &amp;"Dwarf."&amp; "*", 'Master List'!#REF!, A21,'Master List'!#REF!,"Hero")&amp;")")</f>
        <v>#REF!</v>
      </c>
      <c r="F21" s="5" t="e">
        <f>IF(COUNTIFS('Master List'!#REF!,"*" &amp;"Gondor."&amp; "*", 'Master List'!#REF!, A21, 'Master List'!#REF!, TRUE)=0,"",COUNTIFS('Master List'!#REF!,"*" &amp;"Gondor."&amp; "*", 'Master List'!#REF!, A21, 'Master List'!#REF!, TRUE)&amp;" ("&amp;COUNTIFS('Master List'!#REF!,"*" &amp;"Gondor."&amp; "*", 'Master List'!#REF!, A21,'Master List'!#REF!,"Hero")&amp;")")</f>
        <v>#REF!</v>
      </c>
      <c r="G21" s="5" t="e">
        <f>IF(COUNTIFS('Master List'!#REF!,"*" &amp;"Rohan."&amp; "*", 'Master List'!#REF!, A21, 'Master List'!#REF!, TRUE)=0,"",COUNTIFS('Master List'!#REF!,"*" &amp;"Rohan."&amp; "*", 'Master List'!#REF!, A21, 'Master List'!#REF!, TRUE)&amp;" ("&amp;COUNTIFS('Master List'!#REF!,"*" &amp;"Rohan."&amp; "*", 'Master List'!#REF!, A21,'Master List'!#REF!,"Hero")&amp;")")</f>
        <v>#REF!</v>
      </c>
      <c r="H21" s="3" t="e">
        <f>IF(COUNTIFS('Master List'!#REF!,"*" &amp;"Silvan."&amp; "*", 'Master List'!#REF!, A21, 'Master List'!#REF!, TRUE)=0,"",COUNTIFS('Master List'!#REF!,"*" &amp;"Silvan."&amp; "*", 'Master List'!#REF!, A21, 'Master List'!#REF!, TRUE)&amp;" ("&amp;COUNTIFS('Master List'!#REF!,"*" &amp;"Silvan."&amp; "*", 'Master List'!#REF!, A21,'Master List'!#REF!,"Hero")&amp;")")</f>
        <v>#REF!</v>
      </c>
      <c r="I21" s="3" t="e">
        <f>IF(COUNTIFS('Master List'!#REF!,"*" &amp;"Hobbit."&amp; "*", 'Master List'!#REF!, A21, 'Master List'!#REF!, TRUE)=0,"",COUNTIFS('Master List'!#REF!,"*" &amp;"Hobbit."&amp; "*", 'Master List'!#REF!, A21, 'Master List'!#REF!, TRUE)&amp;" ("&amp;COUNTIFS('Master List'!#REF!,"*" &amp;"Hobbit."&amp; "*", 'Master List'!#REF!, A21,'Master List'!#REF!,"Hero")&amp;")")</f>
        <v>#REF!</v>
      </c>
      <c r="J21" s="3" t="e">
        <f>IF(COUNTIFS('Master List'!#REF!,"*" &amp;"Outlands."&amp; "*", 'Master List'!#REF!, A21, 'Master List'!#REF!, TRUE)=0,"",COUNTIFS('Master List'!#REF!,"*" &amp;"Outlands."&amp; "*", 'Master List'!#REF!, A21, 'Master List'!#REF!, TRUE)&amp;" ("&amp;COUNTIFS('Master List'!#REF!,"*" &amp;"Outlands."&amp; "*", 'Master List'!#REF!, A21,'Master List'!#REF!,"Hero")&amp;")")</f>
        <v>#REF!</v>
      </c>
      <c r="K21" s="3" t="e">
        <f>IF(COUNTIFS('Master List'!#REF!,"*" &amp;"Noldor."&amp; "*", 'Master List'!#REF!, A21, 'Master List'!#REF!, TRUE)=0,"",COUNTIFS('Master List'!#REF!,"*" &amp;"Noldor."&amp; "*", 'Master List'!#REF!, A21, 'Master List'!#REF!, TRUE)&amp;" ("&amp;COUNTIFS('Master List'!#REF!,"*" &amp;"Noldor."&amp; "*", 'Master List'!#REF!, A21,'Master List'!#REF!,"Hero")&amp;")")</f>
        <v>#REF!</v>
      </c>
      <c r="L21" s="3" t="e">
        <f>IF(COUNTIFS('Master List'!#REF!,"*" &amp;"Eagle."&amp; "*", 'Master List'!#REF!, A21, 'Master List'!#REF!, TRUE)=0,"",COUNTIFS('Master List'!#REF!,"*" &amp;"Eagle."&amp; "*", 'Master List'!#REF!, A21, 'Master List'!#REF!, TRUE)&amp;" ("&amp;COUNTIFS('Master List'!#REF!,"*" &amp;"Eagle."&amp; "*", 'Master List'!#REF!, A21,'Master List'!#REF!,"Hero")&amp;")")</f>
        <v>#REF!</v>
      </c>
      <c r="M21" s="3" t="e">
        <f>IF(COUNTIFS('Master List'!#REF!,"*" &amp;"Ranger."&amp; "*", 'Master List'!#REF!, A21, 'Master List'!#REF!, TRUE)=0,"",COUNTIFS('Master List'!#REF!,"*" &amp;"Ranger."&amp; "*", 'Master List'!#REF!, A21, 'Master List'!#REF!, TRUE)&amp;" ("&amp;COUNTIFS('Master List'!#REF!,"*" &amp;"Ranger."&amp; "*", 'Master List'!#REF!, A21,'Master List'!#REF!,"Hero")&amp;")")</f>
        <v>#REF!</v>
      </c>
      <c r="N21" s="3" t="e">
        <f>IF(COUNTIFS('Master List'!#REF!,"*" &amp;"Hobbit."&amp; "*", 'Master List'!#REF!, A21, 'Master List'!#REF!, TRUE)=0,"",COUNTIFS('Master List'!#REF!,"*" &amp;"Hobbit."&amp; "*", 'Master List'!#REF!, A21, 'Master List'!#REF!, TRUE)&amp;" ("&amp;COUNTIFS('Master List'!#REF!,"*" &amp;"Hobbit."&amp; "*", 'Master List'!#REF!, A21,'Master List'!#REF!,"Hero")&amp;")")</f>
        <v>#REF!</v>
      </c>
      <c r="O21" s="3" t="e">
        <f>IF(COUNTIFS('Master List'!#REF!,"*" &amp;"Noble."&amp; "*", 'Master List'!#REF!, A21, 'Master List'!#REF!, TRUE)=0,"",COUNTIFS('Master List'!#REF!,"*" &amp;"Noble."&amp; "*", 'Master List'!#REF!, A21, 'Master List'!#REF!, TRUE)&amp;" ("&amp;COUNTIFS('Master List'!#REF!,"*" &amp;"Noble."&amp; "*", 'Master List'!#REF!, A21,'Master List'!#REF!,"Hero")&amp;")")</f>
        <v>#REF!</v>
      </c>
      <c r="P21" s="3" t="e">
        <f>IF(COUNTIFS('Master List'!#REF!,"*" &amp;"Song."&amp; "*", 'Master List'!#REF!, A21, 'Master List'!#REF!, TRUE)=0,"",COUNTIFS('Master List'!#REF!,"*" &amp;"Song."&amp; "*", 'Master List'!#REF!, A21, 'Master List'!#REF!, TRUE))</f>
        <v>#REF!</v>
      </c>
      <c r="R21" s="4" t="e">
        <f>SUMIFS('Master List'!#REF!,'Master List'!#REF!,"Treachery", 'Master List'!#REF!, A21)</f>
        <v>#REF!</v>
      </c>
      <c r="S21" s="4" t="e">
        <f>SUMIFS('Master List'!#REF!,'Master List'!#REF!,"Enemy", 'Master List'!#REF!, A21)</f>
        <v>#REF!</v>
      </c>
      <c r="T21" s="4" t="e">
        <f>SUMIFS('Master List'!#REF!,'Master List'!#REF!,"Location", 'Master List'!#REF!, A21)</f>
        <v>#REF!</v>
      </c>
      <c r="V21" s="3" t="e">
        <f>COUNTIFS('Master List'!#REF!,"Ally", 'Master List'!#REF!, A21)</f>
        <v>#REF!</v>
      </c>
      <c r="W21" s="3" t="e">
        <f>COUNTIFS('Master List'!#REF!,"Attachment", 'Master List'!#REF!, A21)</f>
        <v>#REF!</v>
      </c>
      <c r="X21" s="3" t="e">
        <f>COUNTIFS('Master List'!#REF!,"Event", 'Master List'!#REF!, A21)</f>
        <v>#REF!</v>
      </c>
      <c r="Y21" s="3" t="e">
        <f>COUNTIFS('Master List'!#REF!,"Hero", 'Master List'!#REF!, A21)</f>
        <v>#REF!</v>
      </c>
      <c r="Z21" s="40" t="e">
        <f>COUNTIFS('Master List'!#REF!,"Lore", 'Master List'!#REF!, A21)</f>
        <v>#REF!</v>
      </c>
      <c r="AA21" s="3" t="e">
        <f>COUNTIFS('Master List'!#REF!,"Spirit", 'Master List'!#REF!, A21)</f>
        <v>#REF!</v>
      </c>
      <c r="AB21" s="3" t="e">
        <f>COUNTIFS('Master List'!#REF!,"Tactics", 'Master List'!#REF!, A21)</f>
        <v>#REF!</v>
      </c>
      <c r="AC21" s="3" t="e">
        <f>COUNTIFS('Master List'!#REF!,"Leadership", 'Master List'!#REF!, A21)</f>
        <v>#REF!</v>
      </c>
      <c r="AD21" s="3" t="e">
        <f>COUNTIFS('Master List'!#REF!,"Neutral", 'Master List'!#REF!, A21)</f>
        <v>#REF!</v>
      </c>
    </row>
    <row r="22" spans="1:30" hidden="1" x14ac:dyDescent="0.25">
      <c r="A22" s="4" t="s">
        <v>111</v>
      </c>
      <c r="B22" s="4"/>
      <c r="C22" s="4"/>
      <c r="E22" s="3" t="e">
        <f>IF(COUNTIFS('Master List'!#REF!,"*" &amp;"Dwarf."&amp; "*", 'Master List'!#REF!, A22, 'Master List'!#REF!, TRUE)=0,"",COUNTIFS('Master List'!#REF!,"*" &amp;"Dwarf."&amp; "*", 'Master List'!#REF!, A22, 'Master List'!#REF!, TRUE)&amp;" ("&amp;COUNTIFS('Master List'!#REF!,"*" &amp;"Dwarf."&amp; "*", 'Master List'!#REF!, A22,'Master List'!#REF!,"Hero")&amp;")")</f>
        <v>#REF!</v>
      </c>
      <c r="F22" s="5" t="e">
        <f>IF(COUNTIFS('Master List'!#REF!,"*" &amp;"Gondor."&amp; "*", 'Master List'!#REF!, A22, 'Master List'!#REF!, TRUE)=0,"",COUNTIFS('Master List'!#REF!,"*" &amp;"Gondor."&amp; "*", 'Master List'!#REF!, A22, 'Master List'!#REF!, TRUE)&amp;" ("&amp;COUNTIFS('Master List'!#REF!,"*" &amp;"Gondor."&amp; "*", 'Master List'!#REF!, A22,'Master List'!#REF!,"Hero")&amp;")")</f>
        <v>#REF!</v>
      </c>
      <c r="G22" s="5" t="e">
        <f>IF(COUNTIFS('Master List'!#REF!,"*" &amp;"Rohan."&amp; "*", 'Master List'!#REF!, A22, 'Master List'!#REF!, TRUE)=0,"",COUNTIFS('Master List'!#REF!,"*" &amp;"Rohan."&amp; "*", 'Master List'!#REF!, A22, 'Master List'!#REF!, TRUE)&amp;" ("&amp;COUNTIFS('Master List'!#REF!,"*" &amp;"Rohan."&amp; "*", 'Master List'!#REF!, A22,'Master List'!#REF!,"Hero")&amp;")")</f>
        <v>#REF!</v>
      </c>
      <c r="H22" s="3" t="e">
        <f>IF(COUNTIFS('Master List'!#REF!,"*" &amp;"Silvan."&amp; "*", 'Master List'!#REF!, A22, 'Master List'!#REF!, TRUE)=0,"",COUNTIFS('Master List'!#REF!,"*" &amp;"Silvan."&amp; "*", 'Master List'!#REF!, A22, 'Master List'!#REF!, TRUE)&amp;" ("&amp;COUNTIFS('Master List'!#REF!,"*" &amp;"Silvan."&amp; "*", 'Master List'!#REF!, A22,'Master List'!#REF!,"Hero")&amp;")")</f>
        <v>#REF!</v>
      </c>
      <c r="I22" s="3" t="e">
        <f>IF(COUNTIFS('Master List'!#REF!,"*" &amp;"Hobbit."&amp; "*", 'Master List'!#REF!, A22, 'Master List'!#REF!, TRUE)=0,"",COUNTIFS('Master List'!#REF!,"*" &amp;"Hobbit."&amp; "*", 'Master List'!#REF!, A22, 'Master List'!#REF!, TRUE)&amp;" ("&amp;COUNTIFS('Master List'!#REF!,"*" &amp;"Hobbit."&amp; "*", 'Master List'!#REF!, A22,'Master List'!#REF!,"Hero")&amp;")")</f>
        <v>#REF!</v>
      </c>
      <c r="J22" s="3" t="e">
        <f>IF(COUNTIFS('Master List'!#REF!,"*" &amp;"Outlands."&amp; "*", 'Master List'!#REF!, A22, 'Master List'!#REF!, TRUE)=0,"",COUNTIFS('Master List'!#REF!,"*" &amp;"Outlands."&amp; "*", 'Master List'!#REF!, A22, 'Master List'!#REF!, TRUE)&amp;" ("&amp;COUNTIFS('Master List'!#REF!,"*" &amp;"Outlands."&amp; "*", 'Master List'!#REF!, A22,'Master List'!#REF!,"Hero")&amp;")")</f>
        <v>#REF!</v>
      </c>
      <c r="K22" s="3" t="e">
        <f>IF(COUNTIFS('Master List'!#REF!,"*" &amp;"Noldor."&amp; "*", 'Master List'!#REF!, A22, 'Master List'!#REF!, TRUE)=0,"",COUNTIFS('Master List'!#REF!,"*" &amp;"Noldor."&amp; "*", 'Master List'!#REF!, A22, 'Master List'!#REF!, TRUE)&amp;" ("&amp;COUNTIFS('Master List'!#REF!,"*" &amp;"Noldor."&amp; "*", 'Master List'!#REF!, A22,'Master List'!#REF!,"Hero")&amp;")")</f>
        <v>#REF!</v>
      </c>
      <c r="L22" s="3" t="e">
        <f>IF(COUNTIFS('Master List'!#REF!,"*" &amp;"Eagle."&amp; "*", 'Master List'!#REF!, A22, 'Master List'!#REF!, TRUE)=0,"",COUNTIFS('Master List'!#REF!,"*" &amp;"Eagle."&amp; "*", 'Master List'!#REF!, A22, 'Master List'!#REF!, TRUE)&amp;" ("&amp;COUNTIFS('Master List'!#REF!,"*" &amp;"Eagle."&amp; "*", 'Master List'!#REF!, A22,'Master List'!#REF!,"Hero")&amp;")")</f>
        <v>#REF!</v>
      </c>
      <c r="M22" s="3" t="e">
        <f>IF(COUNTIFS('Master List'!#REF!,"*" &amp;"Ranger."&amp; "*", 'Master List'!#REF!, A22, 'Master List'!#REF!, TRUE)=0,"",COUNTIFS('Master List'!#REF!,"*" &amp;"Ranger."&amp; "*", 'Master List'!#REF!, A22, 'Master List'!#REF!, TRUE)&amp;" ("&amp;COUNTIFS('Master List'!#REF!,"*" &amp;"Ranger."&amp; "*", 'Master List'!#REF!, A22,'Master List'!#REF!,"Hero")&amp;")")</f>
        <v>#REF!</v>
      </c>
      <c r="N22" s="3" t="e">
        <f>IF(COUNTIFS('Master List'!#REF!,"*" &amp;"Hobbit."&amp; "*", 'Master List'!#REF!, A22, 'Master List'!#REF!, TRUE)=0,"",COUNTIFS('Master List'!#REF!,"*" &amp;"Hobbit."&amp; "*", 'Master List'!#REF!, A22, 'Master List'!#REF!, TRUE)&amp;" ("&amp;COUNTIFS('Master List'!#REF!,"*" &amp;"Hobbit."&amp; "*", 'Master List'!#REF!, A22,'Master List'!#REF!,"Hero")&amp;")")</f>
        <v>#REF!</v>
      </c>
      <c r="O22" s="3" t="e">
        <f>IF(COUNTIFS('Master List'!#REF!,"*" &amp;"Noble."&amp; "*", 'Master List'!#REF!, A22, 'Master List'!#REF!, TRUE)=0,"",COUNTIFS('Master List'!#REF!,"*" &amp;"Noble."&amp; "*", 'Master List'!#REF!, A22, 'Master List'!#REF!, TRUE)&amp;" ("&amp;COUNTIFS('Master List'!#REF!,"*" &amp;"Noble."&amp; "*", 'Master List'!#REF!, A22,'Master List'!#REF!,"Hero")&amp;")")</f>
        <v>#REF!</v>
      </c>
      <c r="P22" s="3" t="e">
        <f>IF(COUNTIFS('Master List'!#REF!,"*" &amp;"Song."&amp; "*", 'Master List'!#REF!, A22, 'Master List'!#REF!, TRUE)=0,"",COUNTIFS('Master List'!#REF!,"*" &amp;"Song."&amp; "*", 'Master List'!#REF!, A22, 'Master List'!#REF!, TRUE))</f>
        <v>#REF!</v>
      </c>
      <c r="Q22" s="4"/>
      <c r="R22" s="4" t="e">
        <f>SUMIFS('Master List'!#REF!,'Master List'!#REF!,"Treachery", 'Master List'!#REF!, A22)</f>
        <v>#REF!</v>
      </c>
      <c r="S22" s="4" t="e">
        <f>SUMIFS('Master List'!#REF!,'Master List'!#REF!,"Enemy", 'Master List'!#REF!, A22)</f>
        <v>#REF!</v>
      </c>
      <c r="T22" s="4" t="e">
        <f>SUMIFS('Master List'!#REF!,'Master List'!#REF!,"Location", 'Master List'!#REF!, A22)</f>
        <v>#REF!</v>
      </c>
      <c r="U22" s="4"/>
      <c r="V22" s="3" t="e">
        <f>COUNTIFS('Master List'!#REF!,"Ally", 'Master List'!#REF!, A22)</f>
        <v>#REF!</v>
      </c>
      <c r="W22" s="3" t="e">
        <f>COUNTIFS('Master List'!#REF!,"Attachment", 'Master List'!#REF!, A22)</f>
        <v>#REF!</v>
      </c>
      <c r="X22" s="3" t="e">
        <f>COUNTIFS('Master List'!#REF!,"Event", 'Master List'!#REF!, A22)</f>
        <v>#REF!</v>
      </c>
      <c r="Y22" s="3" t="e">
        <f>COUNTIFS('Master List'!#REF!,"Hero", 'Master List'!#REF!, A22)</f>
        <v>#REF!</v>
      </c>
      <c r="Z22" s="40" t="e">
        <f>COUNTIFS('Master List'!#REF!,"Lore", 'Master List'!#REF!, A22)</f>
        <v>#REF!</v>
      </c>
      <c r="AA22" s="3" t="e">
        <f>COUNTIFS('Master List'!#REF!,"Spirit", 'Master List'!#REF!, A22)</f>
        <v>#REF!</v>
      </c>
      <c r="AB22" s="3" t="e">
        <f>COUNTIFS('Master List'!#REF!,"Tactics", 'Master List'!#REF!, A22)</f>
        <v>#REF!</v>
      </c>
      <c r="AC22" s="3" t="e">
        <f>COUNTIFS('Master List'!#REF!,"Leadership", 'Master List'!#REF!, A22)</f>
        <v>#REF!</v>
      </c>
      <c r="AD22" s="3" t="e">
        <f>COUNTIFS('Master List'!#REF!,"Neutral", 'Master List'!#REF!, A22)</f>
        <v>#REF!</v>
      </c>
    </row>
    <row r="23" spans="1:30" hidden="1" x14ac:dyDescent="0.25">
      <c r="A23" s="4" t="s">
        <v>62</v>
      </c>
      <c r="B23" s="4" t="s">
        <v>63</v>
      </c>
      <c r="C23" s="4"/>
      <c r="E23" s="3" t="e">
        <f>IF(COUNTIFS('Master List'!#REF!,"*" &amp;"Dwarf."&amp; "*", 'Master List'!#REF!, A23, 'Master List'!#REF!, TRUE)=0,"",COUNTIFS('Master List'!#REF!,"*" &amp;"Dwarf."&amp; "*", 'Master List'!#REF!, A23, 'Master List'!#REF!, TRUE)&amp;" ("&amp;COUNTIFS('Master List'!#REF!,"*" &amp;"Dwarf."&amp; "*", 'Master List'!#REF!, A23,'Master List'!#REF!,"Hero")&amp;")")</f>
        <v>#REF!</v>
      </c>
      <c r="F23" s="5" t="e">
        <f>IF(COUNTIFS('Master List'!#REF!,"*" &amp;"Gondor."&amp; "*", 'Master List'!#REF!, A23, 'Master List'!#REF!, TRUE)=0,"",COUNTIFS('Master List'!#REF!,"*" &amp;"Gondor."&amp; "*", 'Master List'!#REF!, A23, 'Master List'!#REF!, TRUE)&amp;" ("&amp;COUNTIFS('Master List'!#REF!,"*" &amp;"Gondor."&amp; "*", 'Master List'!#REF!, A23,'Master List'!#REF!,"Hero")&amp;")")</f>
        <v>#REF!</v>
      </c>
      <c r="G23" s="5" t="e">
        <f>IF(COUNTIFS('Master List'!#REF!,"*" &amp;"Rohan."&amp; "*", 'Master List'!#REF!, A23, 'Master List'!#REF!, TRUE)=0,"",COUNTIFS('Master List'!#REF!,"*" &amp;"Rohan."&amp; "*", 'Master List'!#REF!, A23, 'Master List'!#REF!, TRUE)&amp;" ("&amp;COUNTIFS('Master List'!#REF!,"*" &amp;"Rohan."&amp; "*", 'Master List'!#REF!, A23,'Master List'!#REF!,"Hero")&amp;")")</f>
        <v>#REF!</v>
      </c>
      <c r="H23" s="3" t="e">
        <f>IF(COUNTIFS('Master List'!#REF!,"*" &amp;"Silvan."&amp; "*", 'Master List'!#REF!, A23, 'Master List'!#REF!, TRUE)=0,"",COUNTIFS('Master List'!#REF!,"*" &amp;"Silvan."&amp; "*", 'Master List'!#REF!, A23, 'Master List'!#REF!, TRUE)&amp;" ("&amp;COUNTIFS('Master List'!#REF!,"*" &amp;"Silvan."&amp; "*", 'Master List'!#REF!, A23,'Master List'!#REF!,"Hero")&amp;")")</f>
        <v>#REF!</v>
      </c>
      <c r="I23" s="3" t="e">
        <f>IF(COUNTIFS('Master List'!#REF!,"*" &amp;"Hobbit."&amp; "*", 'Master List'!#REF!, A23, 'Master List'!#REF!, TRUE)=0,"",COUNTIFS('Master List'!#REF!,"*" &amp;"Hobbit."&amp; "*", 'Master List'!#REF!, A23, 'Master List'!#REF!, TRUE)&amp;" ("&amp;COUNTIFS('Master List'!#REF!,"*" &amp;"Hobbit."&amp; "*", 'Master List'!#REF!, A23,'Master List'!#REF!,"Hero")&amp;")")</f>
        <v>#REF!</v>
      </c>
      <c r="J23" s="3" t="e">
        <f>IF(COUNTIFS('Master List'!#REF!,"*" &amp;"Outlands."&amp; "*", 'Master List'!#REF!, A23, 'Master List'!#REF!, TRUE)=0,"",COUNTIFS('Master List'!#REF!,"*" &amp;"Outlands."&amp; "*", 'Master List'!#REF!, A23, 'Master List'!#REF!, TRUE)&amp;" ("&amp;COUNTIFS('Master List'!#REF!,"*" &amp;"Outlands."&amp; "*", 'Master List'!#REF!, A23,'Master List'!#REF!,"Hero")&amp;")")</f>
        <v>#REF!</v>
      </c>
      <c r="K23" s="3" t="e">
        <f>IF(COUNTIFS('Master List'!#REF!,"*" &amp;"Noldor."&amp; "*", 'Master List'!#REF!, A23, 'Master List'!#REF!, TRUE)=0,"",COUNTIFS('Master List'!#REF!,"*" &amp;"Noldor."&amp; "*", 'Master List'!#REF!, A23, 'Master List'!#REF!, TRUE)&amp;" ("&amp;COUNTIFS('Master List'!#REF!,"*" &amp;"Noldor."&amp; "*", 'Master List'!#REF!, A23,'Master List'!#REF!,"Hero")&amp;")")</f>
        <v>#REF!</v>
      </c>
      <c r="L23" s="3" t="e">
        <f>IF(COUNTIFS('Master List'!#REF!,"*" &amp;"Eagle."&amp; "*", 'Master List'!#REF!, A23, 'Master List'!#REF!, TRUE)=0,"",COUNTIFS('Master List'!#REF!,"*" &amp;"Eagle."&amp; "*", 'Master List'!#REF!, A23, 'Master List'!#REF!, TRUE)&amp;" ("&amp;COUNTIFS('Master List'!#REF!,"*" &amp;"Eagle."&amp; "*", 'Master List'!#REF!, A23,'Master List'!#REF!,"Hero")&amp;")")</f>
        <v>#REF!</v>
      </c>
      <c r="M23" s="3" t="e">
        <f>IF(COUNTIFS('Master List'!#REF!,"*" &amp;"Ranger."&amp; "*", 'Master List'!#REF!, A23, 'Master List'!#REF!, TRUE)=0,"",COUNTIFS('Master List'!#REF!,"*" &amp;"Ranger."&amp; "*", 'Master List'!#REF!, A23, 'Master List'!#REF!, TRUE)&amp;" ("&amp;COUNTIFS('Master List'!#REF!,"*" &amp;"Ranger."&amp; "*", 'Master List'!#REF!, A23,'Master List'!#REF!,"Hero")&amp;")")</f>
        <v>#REF!</v>
      </c>
      <c r="N23" s="3" t="e">
        <f>IF(COUNTIFS('Master List'!#REF!,"*" &amp;"Hobbit."&amp; "*", 'Master List'!#REF!, A23, 'Master List'!#REF!, TRUE)=0,"",COUNTIFS('Master List'!#REF!,"*" &amp;"Hobbit."&amp; "*", 'Master List'!#REF!, A23, 'Master List'!#REF!, TRUE)&amp;" ("&amp;COUNTIFS('Master List'!#REF!,"*" &amp;"Hobbit."&amp; "*", 'Master List'!#REF!, A23,'Master List'!#REF!,"Hero")&amp;")")</f>
        <v>#REF!</v>
      </c>
      <c r="O23" s="3" t="e">
        <f>IF(COUNTIFS('Master List'!#REF!,"*" &amp;"Noble."&amp; "*", 'Master List'!#REF!, A23, 'Master List'!#REF!, TRUE)=0,"",COUNTIFS('Master List'!#REF!,"*" &amp;"Noble."&amp; "*", 'Master List'!#REF!, A23, 'Master List'!#REF!, TRUE)&amp;" ("&amp;COUNTIFS('Master List'!#REF!,"*" &amp;"Noble."&amp; "*", 'Master List'!#REF!, A23,'Master List'!#REF!,"Hero")&amp;")")</f>
        <v>#REF!</v>
      </c>
      <c r="P23" s="3" t="e">
        <f>IF(COUNTIFS('Master List'!#REF!,"*" &amp;"Song."&amp; "*", 'Master List'!#REF!, A23, 'Master List'!#REF!, TRUE)=0,"",COUNTIFS('Master List'!#REF!,"*" &amp;"Song."&amp; "*", 'Master List'!#REF!, A23, 'Master List'!#REF!, TRUE))</f>
        <v>#REF!</v>
      </c>
      <c r="Q23" s="4"/>
      <c r="R23" s="4" t="e">
        <f>SUMIFS('Master List'!#REF!,'Master List'!#REF!,"Treachery", 'Master List'!#REF!, A23)</f>
        <v>#REF!</v>
      </c>
      <c r="S23" s="4" t="e">
        <f>SUMIFS('Master List'!#REF!,'Master List'!#REF!,"Enemy", 'Master List'!#REF!, A23)</f>
        <v>#REF!</v>
      </c>
      <c r="T23" s="4" t="e">
        <f>SUMIFS('Master List'!#REF!,'Master List'!#REF!,"Location", 'Master List'!#REF!, A23)</f>
        <v>#REF!</v>
      </c>
      <c r="U23" s="4"/>
      <c r="V23" s="3" t="e">
        <f>COUNTIFS('Master List'!#REF!,"Ally", 'Master List'!#REF!, A23)</f>
        <v>#REF!</v>
      </c>
      <c r="W23" s="3" t="e">
        <f>COUNTIFS('Master List'!#REF!,"Attachment", 'Master List'!#REF!, A23)</f>
        <v>#REF!</v>
      </c>
      <c r="X23" s="3" t="e">
        <f>COUNTIFS('Master List'!#REF!,"Event", 'Master List'!#REF!, A23)</f>
        <v>#REF!</v>
      </c>
      <c r="Y23" s="3" t="e">
        <f>COUNTIFS('Master List'!#REF!,"Hero", 'Master List'!#REF!, A23)</f>
        <v>#REF!</v>
      </c>
      <c r="Z23" s="40" t="e">
        <f>COUNTIFS('Master List'!#REF!,"Lore", 'Master List'!#REF!, A23)</f>
        <v>#REF!</v>
      </c>
      <c r="AA23" s="3" t="e">
        <f>COUNTIFS('Master List'!#REF!,"Spirit", 'Master List'!#REF!, A23)</f>
        <v>#REF!</v>
      </c>
      <c r="AB23" s="3" t="e">
        <f>COUNTIFS('Master List'!#REF!,"Tactics", 'Master List'!#REF!, A23)</f>
        <v>#REF!</v>
      </c>
      <c r="AC23" s="3" t="e">
        <f>COUNTIFS('Master List'!#REF!,"Leadership", 'Master List'!#REF!, A23)</f>
        <v>#REF!</v>
      </c>
      <c r="AD23" s="3" t="e">
        <f>COUNTIFS('Master List'!#REF!,"Neutral", 'Master List'!#REF!, A23)</f>
        <v>#REF!</v>
      </c>
    </row>
    <row r="24" spans="1:30" hidden="1" x14ac:dyDescent="0.25">
      <c r="A24" s="4" t="s">
        <v>64</v>
      </c>
      <c r="B24" s="4" t="s">
        <v>65</v>
      </c>
      <c r="C24" s="4"/>
      <c r="E24" s="3" t="e">
        <f>IF(COUNTIFS('Master List'!#REF!,"*" &amp;"Dwarf."&amp; "*", 'Master List'!#REF!, A24, 'Master List'!#REF!, TRUE)=0,"",COUNTIFS('Master List'!#REF!,"*" &amp;"Dwarf."&amp; "*", 'Master List'!#REF!, A24, 'Master List'!#REF!, TRUE)&amp;" ("&amp;COUNTIFS('Master List'!#REF!,"*" &amp;"Dwarf."&amp; "*", 'Master List'!#REF!, A24,'Master List'!#REF!,"Hero")&amp;")")</f>
        <v>#REF!</v>
      </c>
      <c r="F24" s="5" t="e">
        <f>IF(COUNTIFS('Master List'!#REF!,"*" &amp;"Gondor."&amp; "*", 'Master List'!#REF!, A24, 'Master List'!#REF!, TRUE)=0,"",COUNTIFS('Master List'!#REF!,"*" &amp;"Gondor."&amp; "*", 'Master List'!#REF!, A24, 'Master List'!#REF!, TRUE)&amp;" ("&amp;COUNTIFS('Master List'!#REF!,"*" &amp;"Gondor."&amp; "*", 'Master List'!#REF!, A24,'Master List'!#REF!,"Hero")&amp;")")</f>
        <v>#REF!</v>
      </c>
      <c r="G24" s="5" t="e">
        <f>IF(COUNTIFS('Master List'!#REF!,"*" &amp;"Rohan."&amp; "*", 'Master List'!#REF!, A24, 'Master List'!#REF!, TRUE)=0,"",COUNTIFS('Master List'!#REF!,"*" &amp;"Rohan."&amp; "*", 'Master List'!#REF!, A24, 'Master List'!#REF!, TRUE)&amp;" ("&amp;COUNTIFS('Master List'!#REF!,"*" &amp;"Rohan."&amp; "*", 'Master List'!#REF!, A24,'Master List'!#REF!,"Hero")&amp;")")</f>
        <v>#REF!</v>
      </c>
      <c r="H24" s="3" t="e">
        <f>IF(COUNTIFS('Master List'!#REF!,"*" &amp;"Silvan."&amp; "*", 'Master List'!#REF!, A24, 'Master List'!#REF!, TRUE)=0,"",COUNTIFS('Master List'!#REF!,"*" &amp;"Silvan."&amp; "*", 'Master List'!#REF!, A24, 'Master List'!#REF!, TRUE)&amp;" ("&amp;COUNTIFS('Master List'!#REF!,"*" &amp;"Silvan."&amp; "*", 'Master List'!#REF!, A24,'Master List'!#REF!,"Hero")&amp;")")</f>
        <v>#REF!</v>
      </c>
      <c r="I24" s="3" t="e">
        <f>IF(COUNTIFS('Master List'!#REF!,"*" &amp;"Hobbit."&amp; "*", 'Master List'!#REF!, A24, 'Master List'!#REF!, TRUE)=0,"",COUNTIFS('Master List'!#REF!,"*" &amp;"Hobbit."&amp; "*", 'Master List'!#REF!, A24, 'Master List'!#REF!, TRUE)&amp;" ("&amp;COUNTIFS('Master List'!#REF!,"*" &amp;"Hobbit."&amp; "*", 'Master List'!#REF!, A24,'Master List'!#REF!,"Hero")&amp;")")</f>
        <v>#REF!</v>
      </c>
      <c r="J24" s="3" t="e">
        <f>IF(COUNTIFS('Master List'!#REF!,"*" &amp;"Outlands."&amp; "*", 'Master List'!#REF!, A24, 'Master List'!#REF!, TRUE)=0,"",COUNTIFS('Master List'!#REF!,"*" &amp;"Outlands."&amp; "*", 'Master List'!#REF!, A24, 'Master List'!#REF!, TRUE)&amp;" ("&amp;COUNTIFS('Master List'!#REF!,"*" &amp;"Outlands."&amp; "*", 'Master List'!#REF!, A24,'Master List'!#REF!,"Hero")&amp;")")</f>
        <v>#REF!</v>
      </c>
      <c r="K24" s="3" t="e">
        <f>IF(COUNTIFS('Master List'!#REF!,"*" &amp;"Noldor."&amp; "*", 'Master List'!#REF!, A24, 'Master List'!#REF!, TRUE)=0,"",COUNTIFS('Master List'!#REF!,"*" &amp;"Noldor."&amp; "*", 'Master List'!#REF!, A24, 'Master List'!#REF!, TRUE)&amp;" ("&amp;COUNTIFS('Master List'!#REF!,"*" &amp;"Noldor."&amp; "*", 'Master List'!#REF!, A24,'Master List'!#REF!,"Hero")&amp;")")</f>
        <v>#REF!</v>
      </c>
      <c r="L24" s="3" t="e">
        <f>IF(COUNTIFS('Master List'!#REF!,"*" &amp;"Eagle."&amp; "*", 'Master List'!#REF!, A24, 'Master List'!#REF!, TRUE)=0,"",COUNTIFS('Master List'!#REF!,"*" &amp;"Eagle."&amp; "*", 'Master List'!#REF!, A24, 'Master List'!#REF!, TRUE)&amp;" ("&amp;COUNTIFS('Master List'!#REF!,"*" &amp;"Eagle."&amp; "*", 'Master List'!#REF!, A24,'Master List'!#REF!,"Hero")&amp;")")</f>
        <v>#REF!</v>
      </c>
      <c r="M24" s="3" t="e">
        <f>IF(COUNTIFS('Master List'!#REF!,"*" &amp;"Ranger."&amp; "*", 'Master List'!#REF!, A24, 'Master List'!#REF!, TRUE)=0,"",COUNTIFS('Master List'!#REF!,"*" &amp;"Ranger."&amp; "*", 'Master List'!#REF!, A24, 'Master List'!#REF!, TRUE)&amp;" ("&amp;COUNTIFS('Master List'!#REF!,"*" &amp;"Ranger."&amp; "*", 'Master List'!#REF!, A24,'Master List'!#REF!,"Hero")&amp;")")</f>
        <v>#REF!</v>
      </c>
      <c r="N24" s="3" t="e">
        <f>IF(COUNTIFS('Master List'!#REF!,"*" &amp;"Hobbit."&amp; "*", 'Master List'!#REF!, A24, 'Master List'!#REF!, TRUE)=0,"",COUNTIFS('Master List'!#REF!,"*" &amp;"Hobbit."&amp; "*", 'Master List'!#REF!, A24, 'Master List'!#REF!, TRUE)&amp;" ("&amp;COUNTIFS('Master List'!#REF!,"*" &amp;"Hobbit."&amp; "*", 'Master List'!#REF!, A24,'Master List'!#REF!,"Hero")&amp;")")</f>
        <v>#REF!</v>
      </c>
      <c r="O24" s="3" t="e">
        <f>IF(COUNTIFS('Master List'!#REF!,"*" &amp;"Noble."&amp; "*", 'Master List'!#REF!, A24, 'Master List'!#REF!, TRUE)=0,"",COUNTIFS('Master List'!#REF!,"*" &amp;"Noble."&amp; "*", 'Master List'!#REF!, A24, 'Master List'!#REF!, TRUE)&amp;" ("&amp;COUNTIFS('Master List'!#REF!,"*" &amp;"Noble."&amp; "*", 'Master List'!#REF!, A24,'Master List'!#REF!,"Hero")&amp;")")</f>
        <v>#REF!</v>
      </c>
      <c r="P24" s="3" t="e">
        <f>IF(COUNTIFS('Master List'!#REF!,"*" &amp;"Song."&amp; "*", 'Master List'!#REF!, A24, 'Master List'!#REF!, TRUE)=0,"",COUNTIFS('Master List'!#REF!,"*" &amp;"Song."&amp; "*", 'Master List'!#REF!, A24, 'Master List'!#REF!, TRUE))</f>
        <v>#REF!</v>
      </c>
      <c r="Q24" s="4"/>
      <c r="R24" s="4" t="e">
        <f>SUMIFS('Master List'!#REF!,'Master List'!#REF!,"Treachery", 'Master List'!#REF!, A24)</f>
        <v>#REF!</v>
      </c>
      <c r="S24" s="4" t="e">
        <f>SUMIFS('Master List'!#REF!,'Master List'!#REF!,"Enemy", 'Master List'!#REF!, A24)</f>
        <v>#REF!</v>
      </c>
      <c r="T24" s="4" t="e">
        <f>SUMIFS('Master List'!#REF!,'Master List'!#REF!,"Location", 'Master List'!#REF!, A24)</f>
        <v>#REF!</v>
      </c>
      <c r="U24" s="4"/>
      <c r="V24" s="3" t="e">
        <f>COUNTIFS('Master List'!#REF!,"Ally", 'Master List'!#REF!, A24)</f>
        <v>#REF!</v>
      </c>
      <c r="W24" s="3" t="e">
        <f>COUNTIFS('Master List'!#REF!,"Attachment", 'Master List'!#REF!, A24)</f>
        <v>#REF!</v>
      </c>
      <c r="X24" s="3" t="e">
        <f>COUNTIFS('Master List'!#REF!,"Event", 'Master List'!#REF!, A24)</f>
        <v>#REF!</v>
      </c>
      <c r="Y24" s="3" t="e">
        <f>COUNTIFS('Master List'!#REF!,"Hero", 'Master List'!#REF!, A24)</f>
        <v>#REF!</v>
      </c>
      <c r="Z24" s="40" t="e">
        <f>COUNTIFS('Master List'!#REF!,"Lore", 'Master List'!#REF!, A24)</f>
        <v>#REF!</v>
      </c>
      <c r="AA24" s="3" t="e">
        <f>COUNTIFS('Master List'!#REF!,"Spirit", 'Master List'!#REF!, A24)</f>
        <v>#REF!</v>
      </c>
      <c r="AB24" s="3" t="e">
        <f>COUNTIFS('Master List'!#REF!,"Tactics", 'Master List'!#REF!, A24)</f>
        <v>#REF!</v>
      </c>
      <c r="AC24" s="3" t="e">
        <f>COUNTIFS('Master List'!#REF!,"Leadership", 'Master List'!#REF!, A24)</f>
        <v>#REF!</v>
      </c>
      <c r="AD24" s="3" t="e">
        <f>COUNTIFS('Master List'!#REF!,"Neutral", 'Master List'!#REF!, A24)</f>
        <v>#REF!</v>
      </c>
    </row>
    <row r="25" spans="1:30" s="4" customFormat="1" hidden="1" x14ac:dyDescent="0.25">
      <c r="E25" s="3" t="e">
        <f>IF(COUNTIFS('Master List'!#REF!,"*" &amp;"Dwarf."&amp; "*", 'Master List'!#REF!, A25, 'Master List'!#REF!, TRUE)=0,"",COUNTIFS('Master List'!#REF!,"*" &amp;"Dwarf."&amp; "*", 'Master List'!#REF!, A25, 'Master List'!#REF!, TRUE)&amp;" ("&amp;COUNTIFS('Master List'!#REF!,"*" &amp;"Dwarf."&amp; "*", 'Master List'!#REF!, A25,'Master List'!#REF!,"Hero")&amp;")")</f>
        <v>#REF!</v>
      </c>
      <c r="F25" s="5" t="e">
        <f>IF(COUNTIFS('Master List'!#REF!,"*" &amp;"Gondor."&amp; "*", 'Master List'!#REF!, A25, 'Master List'!#REF!, TRUE)=0,"",COUNTIFS('Master List'!#REF!,"*" &amp;"Gondor."&amp; "*", 'Master List'!#REF!, A25, 'Master List'!#REF!, TRUE)&amp;" ("&amp;COUNTIFS('Master List'!#REF!,"*" &amp;"Gondor."&amp; "*", 'Master List'!#REF!, A25,'Master List'!#REF!,"Hero")&amp;")")</f>
        <v>#REF!</v>
      </c>
      <c r="G25" s="5" t="e">
        <f>IF(COUNTIFS('Master List'!#REF!,"*" &amp;"Rohan."&amp; "*", 'Master List'!#REF!, A25, 'Master List'!#REF!, TRUE)=0,"",COUNTIFS('Master List'!#REF!,"*" &amp;"Rohan."&amp; "*", 'Master List'!#REF!, A25, 'Master List'!#REF!, TRUE)&amp;" ("&amp;COUNTIFS('Master List'!#REF!,"*" &amp;"Rohan."&amp; "*", 'Master List'!#REF!, A25,'Master List'!#REF!,"Hero")&amp;")")</f>
        <v>#REF!</v>
      </c>
      <c r="H25" s="3" t="e">
        <f>IF(COUNTIFS('Master List'!#REF!,"*" &amp;"Silvan."&amp; "*", 'Master List'!#REF!, A25, 'Master List'!#REF!, TRUE)=0,"",COUNTIFS('Master List'!#REF!,"*" &amp;"Silvan."&amp; "*", 'Master List'!#REF!, A25, 'Master List'!#REF!, TRUE)&amp;" ("&amp;COUNTIFS('Master List'!#REF!,"*" &amp;"Silvan."&amp; "*", 'Master List'!#REF!, A25,'Master List'!#REF!,"Hero")&amp;")")</f>
        <v>#REF!</v>
      </c>
      <c r="I25" s="3" t="e">
        <f>IF(COUNTIFS('Master List'!#REF!,"*" &amp;"Hobbit."&amp; "*", 'Master List'!#REF!, A25, 'Master List'!#REF!, TRUE)=0,"",COUNTIFS('Master List'!#REF!,"*" &amp;"Hobbit."&amp; "*", 'Master List'!#REF!, A25, 'Master List'!#REF!, TRUE)&amp;" ("&amp;COUNTIFS('Master List'!#REF!,"*" &amp;"Hobbit."&amp; "*", 'Master List'!#REF!, A25,'Master List'!#REF!,"Hero")&amp;")")</f>
        <v>#REF!</v>
      </c>
      <c r="J25" s="3" t="e">
        <f>IF(COUNTIFS('Master List'!#REF!,"*" &amp;"Outlands."&amp; "*", 'Master List'!#REF!, A25, 'Master List'!#REF!, TRUE)=0,"",COUNTIFS('Master List'!#REF!,"*" &amp;"Outlands."&amp; "*", 'Master List'!#REF!, A25, 'Master List'!#REF!, TRUE)&amp;" ("&amp;COUNTIFS('Master List'!#REF!,"*" &amp;"Outlands."&amp; "*", 'Master List'!#REF!, A25,'Master List'!#REF!,"Hero")&amp;")")</f>
        <v>#REF!</v>
      </c>
      <c r="K25" s="3" t="e">
        <f>IF(COUNTIFS('Master List'!#REF!,"*" &amp;"Noldor."&amp; "*", 'Master List'!#REF!, A25, 'Master List'!#REF!, TRUE)=0,"",COUNTIFS('Master List'!#REF!,"*" &amp;"Noldor."&amp; "*", 'Master List'!#REF!, A25, 'Master List'!#REF!, TRUE)&amp;" ("&amp;COUNTIFS('Master List'!#REF!,"*" &amp;"Noldor."&amp; "*", 'Master List'!#REF!, A25,'Master List'!#REF!,"Hero")&amp;")")</f>
        <v>#REF!</v>
      </c>
      <c r="L25" s="3" t="e">
        <f>IF(COUNTIFS('Master List'!#REF!,"*" &amp;"Eagle."&amp; "*", 'Master List'!#REF!, A25, 'Master List'!#REF!, TRUE)=0,"",COUNTIFS('Master List'!#REF!,"*" &amp;"Eagle."&amp; "*", 'Master List'!#REF!, A25, 'Master List'!#REF!, TRUE)&amp;" ("&amp;COUNTIFS('Master List'!#REF!,"*" &amp;"Eagle."&amp; "*", 'Master List'!#REF!, A25,'Master List'!#REF!,"Hero")&amp;")")</f>
        <v>#REF!</v>
      </c>
      <c r="M25" s="3" t="e">
        <f>IF(COUNTIFS('Master List'!#REF!,"*" &amp;"Ranger."&amp; "*", 'Master List'!#REF!, A25, 'Master List'!#REF!, TRUE)=0,"",COUNTIFS('Master List'!#REF!,"*" &amp;"Ranger."&amp; "*", 'Master List'!#REF!, A25, 'Master List'!#REF!, TRUE)&amp;" ("&amp;COUNTIFS('Master List'!#REF!,"*" &amp;"Ranger."&amp; "*", 'Master List'!#REF!, A25,'Master List'!#REF!,"Hero")&amp;")")</f>
        <v>#REF!</v>
      </c>
      <c r="N25" s="3" t="e">
        <f>IF(COUNTIFS('Master List'!#REF!,"*" &amp;"Hobbit."&amp; "*", 'Master List'!#REF!, A25, 'Master List'!#REF!, TRUE)=0,"",COUNTIFS('Master List'!#REF!,"*" &amp;"Hobbit."&amp; "*", 'Master List'!#REF!, A25, 'Master List'!#REF!, TRUE)&amp;" ("&amp;COUNTIFS('Master List'!#REF!,"*" &amp;"Hobbit."&amp; "*", 'Master List'!#REF!, A25,'Master List'!#REF!,"Hero")&amp;")")</f>
        <v>#REF!</v>
      </c>
      <c r="O25" s="3" t="e">
        <f>IF(COUNTIFS('Master List'!#REF!,"*" &amp;"Noble."&amp; "*", 'Master List'!#REF!, A25, 'Master List'!#REF!, TRUE)=0,"",COUNTIFS('Master List'!#REF!,"*" &amp;"Noble."&amp; "*", 'Master List'!#REF!, A25, 'Master List'!#REF!, TRUE)&amp;" ("&amp;COUNTIFS('Master List'!#REF!,"*" &amp;"Noble."&amp; "*", 'Master List'!#REF!, A25,'Master List'!#REF!,"Hero")&amp;")")</f>
        <v>#REF!</v>
      </c>
      <c r="P25" s="3" t="e">
        <f>IF(COUNTIFS('Master List'!#REF!,"*" &amp;"Song."&amp; "*", 'Master List'!#REF!, A25, 'Master List'!#REF!, TRUE)=0,"",COUNTIFS('Master List'!#REF!,"*" &amp;"Song."&amp; "*", 'Master List'!#REF!, A25, 'Master List'!#REF!, TRUE))</f>
        <v>#REF!</v>
      </c>
      <c r="R25" s="4" t="e">
        <f>SUMIFS('Master List'!#REF!,'Master List'!#REF!,"Treachery", 'Master List'!#REF!, A25)</f>
        <v>#REF!</v>
      </c>
      <c r="S25" s="4" t="e">
        <f>SUMIFS('Master List'!#REF!,'Master List'!#REF!,"Enemy", 'Master List'!#REF!, A25)</f>
        <v>#REF!</v>
      </c>
      <c r="T25" s="4" t="e">
        <f>SUMIFS('Master List'!#REF!,'Master List'!#REF!,"Location", 'Master List'!#REF!, A25)</f>
        <v>#REF!</v>
      </c>
      <c r="V25" s="3" t="e">
        <f>COUNTIFS('Master List'!#REF!,"Ally", 'Master List'!#REF!, A25)</f>
        <v>#REF!</v>
      </c>
      <c r="W25" s="3" t="e">
        <f>COUNTIFS('Master List'!#REF!,"Attachment", 'Master List'!#REF!, A25)</f>
        <v>#REF!</v>
      </c>
      <c r="X25" s="3" t="e">
        <f>COUNTIFS('Master List'!#REF!,"Event", 'Master List'!#REF!, A25)</f>
        <v>#REF!</v>
      </c>
      <c r="Y25" s="3" t="e">
        <f>COUNTIFS('Master List'!#REF!,"Hero", 'Master List'!#REF!, A25)</f>
        <v>#REF!</v>
      </c>
      <c r="Z25" s="40" t="e">
        <f>COUNTIFS('Master List'!#REF!,"Lore", 'Master List'!#REF!, A25)</f>
        <v>#REF!</v>
      </c>
      <c r="AA25" s="3" t="e">
        <f>COUNTIFS('Master List'!#REF!,"Spirit", 'Master List'!#REF!, A25)</f>
        <v>#REF!</v>
      </c>
      <c r="AB25" s="3" t="e">
        <f>COUNTIFS('Master List'!#REF!,"Tactics", 'Master List'!#REF!, A25)</f>
        <v>#REF!</v>
      </c>
      <c r="AC25" s="3" t="e">
        <f>COUNTIFS('Master List'!#REF!,"Leadership", 'Master List'!#REF!, A25)</f>
        <v>#REF!</v>
      </c>
      <c r="AD25" s="3" t="e">
        <f>COUNTIFS('Master List'!#REF!,"Neutral", 'Master List'!#REF!, A25)</f>
        <v>#REF!</v>
      </c>
    </row>
    <row r="26" spans="1:30" hidden="1" x14ac:dyDescent="0.25">
      <c r="A26" s="4" t="s">
        <v>112</v>
      </c>
      <c r="B26" s="4"/>
      <c r="C26" s="4"/>
      <c r="E26" s="3" t="e">
        <f>IF(COUNTIFS('Master List'!#REF!,"*" &amp;"Dwarf."&amp; "*", 'Master List'!#REF!, A26, 'Master List'!#REF!, TRUE)=0,"",COUNTIFS('Master List'!#REF!,"*" &amp;"Dwarf."&amp; "*", 'Master List'!#REF!, A26, 'Master List'!#REF!, TRUE)&amp;" ("&amp;COUNTIFS('Master List'!#REF!,"*" &amp;"Dwarf."&amp; "*", 'Master List'!#REF!, A26,'Master List'!#REF!,"Hero")&amp;")")</f>
        <v>#REF!</v>
      </c>
      <c r="F26" s="5" t="e">
        <f>IF(COUNTIFS('Master List'!#REF!,"*" &amp;"Gondor."&amp; "*", 'Master List'!#REF!, A26, 'Master List'!#REF!, TRUE)=0,"",COUNTIFS('Master List'!#REF!,"*" &amp;"Gondor."&amp; "*", 'Master List'!#REF!, A26, 'Master List'!#REF!, TRUE)&amp;" ("&amp;COUNTIFS('Master List'!#REF!,"*" &amp;"Gondor."&amp; "*", 'Master List'!#REF!, A26,'Master List'!#REF!,"Hero")&amp;")")</f>
        <v>#REF!</v>
      </c>
      <c r="G26" s="5" t="e">
        <f>IF(COUNTIFS('Master List'!#REF!,"*" &amp;"Rohan."&amp; "*", 'Master List'!#REF!, A26, 'Master List'!#REF!, TRUE)=0,"",COUNTIFS('Master List'!#REF!,"*" &amp;"Rohan."&amp; "*", 'Master List'!#REF!, A26, 'Master List'!#REF!, TRUE)&amp;" ("&amp;COUNTIFS('Master List'!#REF!,"*" &amp;"Rohan."&amp; "*", 'Master List'!#REF!, A26,'Master List'!#REF!,"Hero")&amp;")")</f>
        <v>#REF!</v>
      </c>
      <c r="H26" s="3" t="e">
        <f>IF(COUNTIFS('Master List'!#REF!,"*" &amp;"Silvan."&amp; "*", 'Master List'!#REF!, A26, 'Master List'!#REF!, TRUE)=0,"",COUNTIFS('Master List'!#REF!,"*" &amp;"Silvan."&amp; "*", 'Master List'!#REF!, A26, 'Master List'!#REF!, TRUE)&amp;" ("&amp;COUNTIFS('Master List'!#REF!,"*" &amp;"Silvan."&amp; "*", 'Master List'!#REF!, A26,'Master List'!#REF!,"Hero")&amp;")")</f>
        <v>#REF!</v>
      </c>
      <c r="I26" s="3" t="e">
        <f>IF(COUNTIFS('Master List'!#REF!,"*" &amp;"Hobbit."&amp; "*", 'Master List'!#REF!, A26, 'Master List'!#REF!, TRUE)=0,"",COUNTIFS('Master List'!#REF!,"*" &amp;"Hobbit."&amp; "*", 'Master List'!#REF!, A26, 'Master List'!#REF!, TRUE)&amp;" ("&amp;COUNTIFS('Master List'!#REF!,"*" &amp;"Hobbit."&amp; "*", 'Master List'!#REF!, A26,'Master List'!#REF!,"Hero")&amp;")")</f>
        <v>#REF!</v>
      </c>
      <c r="J26" s="3" t="e">
        <f>IF(COUNTIFS('Master List'!#REF!,"*" &amp;"Outlands."&amp; "*", 'Master List'!#REF!, A26, 'Master List'!#REF!, TRUE)=0,"",COUNTIFS('Master List'!#REF!,"*" &amp;"Outlands."&amp; "*", 'Master List'!#REF!, A26, 'Master List'!#REF!, TRUE)&amp;" ("&amp;COUNTIFS('Master List'!#REF!,"*" &amp;"Outlands."&amp; "*", 'Master List'!#REF!, A26,'Master List'!#REF!,"Hero")&amp;")")</f>
        <v>#REF!</v>
      </c>
      <c r="K26" s="3" t="e">
        <f>IF(COUNTIFS('Master List'!#REF!,"*" &amp;"Noldor."&amp; "*", 'Master List'!#REF!, A26, 'Master List'!#REF!, TRUE)=0,"",COUNTIFS('Master List'!#REF!,"*" &amp;"Noldor."&amp; "*", 'Master List'!#REF!, A26, 'Master List'!#REF!, TRUE)&amp;" ("&amp;COUNTIFS('Master List'!#REF!,"*" &amp;"Noldor."&amp; "*", 'Master List'!#REF!, A26,'Master List'!#REF!,"Hero")&amp;")")</f>
        <v>#REF!</v>
      </c>
      <c r="L26" s="3" t="e">
        <f>IF(COUNTIFS('Master List'!#REF!,"*" &amp;"Eagle."&amp; "*", 'Master List'!#REF!, A26, 'Master List'!#REF!, TRUE)=0,"",COUNTIFS('Master List'!#REF!,"*" &amp;"Eagle."&amp; "*", 'Master List'!#REF!, A26, 'Master List'!#REF!, TRUE)&amp;" ("&amp;COUNTIFS('Master List'!#REF!,"*" &amp;"Eagle."&amp; "*", 'Master List'!#REF!, A26,'Master List'!#REF!,"Hero")&amp;")")</f>
        <v>#REF!</v>
      </c>
      <c r="M26" s="3" t="e">
        <f>IF(COUNTIFS('Master List'!#REF!,"*" &amp;"Ranger."&amp; "*", 'Master List'!#REF!, A26, 'Master List'!#REF!, TRUE)=0,"",COUNTIFS('Master List'!#REF!,"*" &amp;"Ranger."&amp; "*", 'Master List'!#REF!, A26, 'Master List'!#REF!, TRUE)&amp;" ("&amp;COUNTIFS('Master List'!#REF!,"*" &amp;"Ranger."&amp; "*", 'Master List'!#REF!, A26,'Master List'!#REF!,"Hero")&amp;")")</f>
        <v>#REF!</v>
      </c>
      <c r="N26" s="3" t="e">
        <f>IF(COUNTIFS('Master List'!#REF!,"*" &amp;"Hobbit."&amp; "*", 'Master List'!#REF!, A26, 'Master List'!#REF!, TRUE)=0,"",COUNTIFS('Master List'!#REF!,"*" &amp;"Hobbit."&amp; "*", 'Master List'!#REF!, A26, 'Master List'!#REF!, TRUE)&amp;" ("&amp;COUNTIFS('Master List'!#REF!,"*" &amp;"Hobbit."&amp; "*", 'Master List'!#REF!, A26,'Master List'!#REF!,"Hero")&amp;")")</f>
        <v>#REF!</v>
      </c>
      <c r="O26" s="3" t="e">
        <f>IF(COUNTIFS('Master List'!#REF!,"*" &amp;"Noble."&amp; "*", 'Master List'!#REF!, A26, 'Master List'!#REF!, TRUE)=0,"",COUNTIFS('Master List'!#REF!,"*" &amp;"Noble."&amp; "*", 'Master List'!#REF!, A26, 'Master List'!#REF!, TRUE)&amp;" ("&amp;COUNTIFS('Master List'!#REF!,"*" &amp;"Noble."&amp; "*", 'Master List'!#REF!, A26,'Master List'!#REF!,"Hero")&amp;")")</f>
        <v>#REF!</v>
      </c>
      <c r="P26" s="3" t="e">
        <f>IF(COUNTIFS('Master List'!#REF!,"*" &amp;"Song."&amp; "*", 'Master List'!#REF!, A26, 'Master List'!#REF!, TRUE)=0,"",COUNTIFS('Master List'!#REF!,"*" &amp;"Song."&amp; "*", 'Master List'!#REF!, A26, 'Master List'!#REF!, TRUE))</f>
        <v>#REF!</v>
      </c>
      <c r="Q26" s="4"/>
      <c r="R26" s="4" t="e">
        <f>SUMIFS('Master List'!#REF!,'Master List'!#REF!,"Treachery", 'Master List'!#REF!, A26)</f>
        <v>#REF!</v>
      </c>
      <c r="S26" s="4" t="e">
        <f>SUMIFS('Master List'!#REF!,'Master List'!#REF!,"Enemy", 'Master List'!#REF!, A26)</f>
        <v>#REF!</v>
      </c>
      <c r="T26" s="4" t="e">
        <f>SUMIFS('Master List'!#REF!,'Master List'!#REF!,"Location", 'Master List'!#REF!, A26)</f>
        <v>#REF!</v>
      </c>
      <c r="U26" s="4"/>
      <c r="V26" s="3" t="e">
        <f>COUNTIFS('Master List'!#REF!,"Ally", 'Master List'!#REF!, A26)</f>
        <v>#REF!</v>
      </c>
      <c r="W26" s="3" t="e">
        <f>COUNTIFS('Master List'!#REF!,"Attachment", 'Master List'!#REF!, A26)</f>
        <v>#REF!</v>
      </c>
      <c r="X26" s="3" t="e">
        <f>COUNTIFS('Master List'!#REF!,"Event", 'Master List'!#REF!, A26)</f>
        <v>#REF!</v>
      </c>
      <c r="Y26" s="3" t="e">
        <f>COUNTIFS('Master List'!#REF!,"Hero", 'Master List'!#REF!, A26)</f>
        <v>#REF!</v>
      </c>
      <c r="Z26" s="40" t="e">
        <f>COUNTIFS('Master List'!#REF!,"Lore", 'Master List'!#REF!, A26)</f>
        <v>#REF!</v>
      </c>
      <c r="AA26" s="3" t="e">
        <f>COUNTIFS('Master List'!#REF!,"Spirit", 'Master List'!#REF!, A26)</f>
        <v>#REF!</v>
      </c>
      <c r="AB26" s="3" t="e">
        <f>COUNTIFS('Master List'!#REF!,"Tactics", 'Master List'!#REF!, A26)</f>
        <v>#REF!</v>
      </c>
      <c r="AC26" s="3" t="e">
        <f>COUNTIFS('Master List'!#REF!,"Leadership", 'Master List'!#REF!, A26)</f>
        <v>#REF!</v>
      </c>
      <c r="AD26" s="3" t="e">
        <f>COUNTIFS('Master List'!#REF!,"Neutral", 'Master List'!#REF!, A26)</f>
        <v>#REF!</v>
      </c>
    </row>
    <row r="27" spans="1:30" hidden="1" x14ac:dyDescent="0.25">
      <c r="A27" s="4" t="s">
        <v>91</v>
      </c>
      <c r="B27" s="4" t="s">
        <v>92</v>
      </c>
      <c r="C27" s="4"/>
      <c r="E27" s="3" t="e">
        <f>IF(COUNTIFS('Master List'!#REF!,"*" &amp;"Dwarf."&amp; "*", 'Master List'!#REF!, A27, 'Master List'!#REF!, TRUE)=0,"",COUNTIFS('Master List'!#REF!,"*" &amp;"Dwarf."&amp; "*", 'Master List'!#REF!, A27, 'Master List'!#REF!, TRUE)&amp;" ("&amp;COUNTIFS('Master List'!#REF!,"*" &amp;"Dwarf."&amp; "*", 'Master List'!#REF!, A27,'Master List'!#REF!,"Hero")&amp;")")</f>
        <v>#REF!</v>
      </c>
      <c r="F27" s="5" t="e">
        <f>IF(COUNTIFS('Master List'!#REF!,"*" &amp;"Gondor."&amp; "*", 'Master List'!#REF!, A27, 'Master List'!#REF!, TRUE)=0,"",COUNTIFS('Master List'!#REF!,"*" &amp;"Gondor."&amp; "*", 'Master List'!#REF!, A27, 'Master List'!#REF!, TRUE)&amp;" ("&amp;COUNTIFS('Master List'!#REF!,"*" &amp;"Gondor."&amp; "*", 'Master List'!#REF!, A27,'Master List'!#REF!,"Hero")&amp;")")</f>
        <v>#REF!</v>
      </c>
      <c r="G27" s="5" t="e">
        <f>IF(COUNTIFS('Master List'!#REF!,"*" &amp;"Rohan."&amp; "*", 'Master List'!#REF!, A27, 'Master List'!#REF!, TRUE)=0,"",COUNTIFS('Master List'!#REF!,"*" &amp;"Rohan."&amp; "*", 'Master List'!#REF!, A27, 'Master List'!#REF!, TRUE)&amp;" ("&amp;COUNTIFS('Master List'!#REF!,"*" &amp;"Rohan."&amp; "*", 'Master List'!#REF!, A27,'Master List'!#REF!,"Hero")&amp;")")</f>
        <v>#REF!</v>
      </c>
      <c r="H27" s="3" t="e">
        <f>IF(COUNTIFS('Master List'!#REF!,"*" &amp;"Silvan."&amp; "*", 'Master List'!#REF!, A27, 'Master List'!#REF!, TRUE)=0,"",COUNTIFS('Master List'!#REF!,"*" &amp;"Silvan."&amp; "*", 'Master List'!#REF!, A27, 'Master List'!#REF!, TRUE)&amp;" ("&amp;COUNTIFS('Master List'!#REF!,"*" &amp;"Silvan."&amp; "*", 'Master List'!#REF!, A27,'Master List'!#REF!,"Hero")&amp;")")</f>
        <v>#REF!</v>
      </c>
      <c r="I27" s="3" t="e">
        <f>IF(COUNTIFS('Master List'!#REF!,"*" &amp;"Hobbit."&amp; "*", 'Master List'!#REF!, A27, 'Master List'!#REF!, TRUE)=0,"",COUNTIFS('Master List'!#REF!,"*" &amp;"Hobbit."&amp; "*", 'Master List'!#REF!, A27, 'Master List'!#REF!, TRUE)&amp;" ("&amp;COUNTIFS('Master List'!#REF!,"*" &amp;"Hobbit."&amp; "*", 'Master List'!#REF!, A27,'Master List'!#REF!,"Hero")&amp;")")</f>
        <v>#REF!</v>
      </c>
      <c r="J27" s="3" t="e">
        <f>IF(COUNTIFS('Master List'!#REF!,"*" &amp;"Outlands."&amp; "*", 'Master List'!#REF!, A27, 'Master List'!#REF!, TRUE)=0,"",COUNTIFS('Master List'!#REF!,"*" &amp;"Outlands."&amp; "*", 'Master List'!#REF!, A27, 'Master List'!#REF!, TRUE)&amp;" ("&amp;COUNTIFS('Master List'!#REF!,"*" &amp;"Outlands."&amp; "*", 'Master List'!#REF!, A27,'Master List'!#REF!,"Hero")&amp;")")</f>
        <v>#REF!</v>
      </c>
      <c r="K27" s="3" t="e">
        <f>IF(COUNTIFS('Master List'!#REF!,"*" &amp;"Noldor."&amp; "*", 'Master List'!#REF!, A27, 'Master List'!#REF!, TRUE)=0,"",COUNTIFS('Master List'!#REF!,"*" &amp;"Noldor."&amp; "*", 'Master List'!#REF!, A27, 'Master List'!#REF!, TRUE)&amp;" ("&amp;COUNTIFS('Master List'!#REF!,"*" &amp;"Noldor."&amp; "*", 'Master List'!#REF!, A27,'Master List'!#REF!,"Hero")&amp;")")</f>
        <v>#REF!</v>
      </c>
      <c r="L27" s="3" t="e">
        <f>IF(COUNTIFS('Master List'!#REF!,"*" &amp;"Eagle."&amp; "*", 'Master List'!#REF!, A27, 'Master List'!#REF!, TRUE)=0,"",COUNTIFS('Master List'!#REF!,"*" &amp;"Eagle."&amp; "*", 'Master List'!#REF!, A27, 'Master List'!#REF!, TRUE)&amp;" ("&amp;COUNTIFS('Master List'!#REF!,"*" &amp;"Eagle."&amp; "*", 'Master List'!#REF!, A27,'Master List'!#REF!,"Hero")&amp;")")</f>
        <v>#REF!</v>
      </c>
      <c r="M27" s="3" t="e">
        <f>IF(COUNTIFS('Master List'!#REF!,"*" &amp;"Ranger."&amp; "*", 'Master List'!#REF!, A27, 'Master List'!#REF!, TRUE)=0,"",COUNTIFS('Master List'!#REF!,"*" &amp;"Ranger."&amp; "*", 'Master List'!#REF!, A27, 'Master List'!#REF!, TRUE)&amp;" ("&amp;COUNTIFS('Master List'!#REF!,"*" &amp;"Ranger."&amp; "*", 'Master List'!#REF!, A27,'Master List'!#REF!,"Hero")&amp;")")</f>
        <v>#REF!</v>
      </c>
      <c r="N27" s="3" t="e">
        <f>IF(COUNTIFS('Master List'!#REF!,"*" &amp;"Hobbit."&amp; "*", 'Master List'!#REF!, A27, 'Master List'!#REF!, TRUE)=0,"",COUNTIFS('Master List'!#REF!,"*" &amp;"Hobbit."&amp; "*", 'Master List'!#REF!, A27, 'Master List'!#REF!, TRUE)&amp;" ("&amp;COUNTIFS('Master List'!#REF!,"*" &amp;"Hobbit."&amp; "*", 'Master List'!#REF!, A27,'Master List'!#REF!,"Hero")&amp;")")</f>
        <v>#REF!</v>
      </c>
      <c r="O27" s="3" t="e">
        <f>IF(COUNTIFS('Master List'!#REF!,"*" &amp;"Noble."&amp; "*", 'Master List'!#REF!, A27, 'Master List'!#REF!, TRUE)=0,"",COUNTIFS('Master List'!#REF!,"*" &amp;"Noble."&amp; "*", 'Master List'!#REF!, A27, 'Master List'!#REF!, TRUE)&amp;" ("&amp;COUNTIFS('Master List'!#REF!,"*" &amp;"Noble."&amp; "*", 'Master List'!#REF!, A27,'Master List'!#REF!,"Hero")&amp;")")</f>
        <v>#REF!</v>
      </c>
      <c r="P27" s="3" t="e">
        <f>IF(COUNTIFS('Master List'!#REF!,"*" &amp;"Song."&amp; "*", 'Master List'!#REF!, A27, 'Master List'!#REF!, TRUE)=0,"",COUNTIFS('Master List'!#REF!,"*" &amp;"Song."&amp; "*", 'Master List'!#REF!, A27, 'Master List'!#REF!, TRUE))</f>
        <v>#REF!</v>
      </c>
      <c r="Q27" s="4"/>
      <c r="R27" s="4" t="e">
        <f>SUMIFS('Master List'!#REF!,'Master List'!#REF!,"Treachery", 'Master List'!#REF!, A27)</f>
        <v>#REF!</v>
      </c>
      <c r="S27" s="4" t="e">
        <f>SUMIFS('Master List'!#REF!,'Master List'!#REF!,"Enemy", 'Master List'!#REF!, A27)</f>
        <v>#REF!</v>
      </c>
      <c r="T27" s="4" t="e">
        <f>SUMIFS('Master List'!#REF!,'Master List'!#REF!,"Location", 'Master List'!#REF!, A27)</f>
        <v>#REF!</v>
      </c>
      <c r="U27" s="4"/>
      <c r="V27" s="3" t="e">
        <f>COUNTIFS('Master List'!#REF!,"Ally", 'Master List'!#REF!, A27)</f>
        <v>#REF!</v>
      </c>
      <c r="W27" s="3" t="e">
        <f>COUNTIFS('Master List'!#REF!,"Attachment", 'Master List'!#REF!, A27)</f>
        <v>#REF!</v>
      </c>
      <c r="X27" s="3" t="e">
        <f>COUNTIFS('Master List'!#REF!,"Event", 'Master List'!#REF!, A27)</f>
        <v>#REF!</v>
      </c>
      <c r="Y27" s="3" t="e">
        <f>COUNTIFS('Master List'!#REF!,"Hero", 'Master List'!#REF!, A27)</f>
        <v>#REF!</v>
      </c>
      <c r="Z27" s="40" t="e">
        <f>COUNTIFS('Master List'!#REF!,"Lore", 'Master List'!#REF!, A27)</f>
        <v>#REF!</v>
      </c>
      <c r="AA27" s="3" t="e">
        <f>COUNTIFS('Master List'!#REF!,"Spirit", 'Master List'!#REF!, A27)</f>
        <v>#REF!</v>
      </c>
      <c r="AB27" s="3" t="e">
        <f>COUNTIFS('Master List'!#REF!,"Tactics", 'Master List'!#REF!, A27)</f>
        <v>#REF!</v>
      </c>
      <c r="AC27" s="3" t="e">
        <f>COUNTIFS('Master List'!#REF!,"Leadership", 'Master List'!#REF!, A27)</f>
        <v>#REF!</v>
      </c>
      <c r="AD27" s="3" t="e">
        <f>COUNTIFS('Master List'!#REF!,"Neutral", 'Master List'!#REF!, A27)</f>
        <v>#REF!</v>
      </c>
    </row>
    <row r="28" spans="1:30" hidden="1" x14ac:dyDescent="0.25">
      <c r="A28" s="4" t="s">
        <v>95</v>
      </c>
      <c r="B28" s="4" t="s">
        <v>96</v>
      </c>
      <c r="C28" s="4"/>
      <c r="E28" s="3" t="e">
        <f>IF(COUNTIFS('Master List'!#REF!,"*" &amp;"Dwarf."&amp; "*", 'Master List'!#REF!, A28, 'Master List'!#REF!, TRUE)=0,"",COUNTIFS('Master List'!#REF!,"*" &amp;"Dwarf."&amp; "*", 'Master List'!#REF!, A28, 'Master List'!#REF!, TRUE)&amp;" ("&amp;COUNTIFS('Master List'!#REF!,"*" &amp;"Dwarf."&amp; "*", 'Master List'!#REF!, A28,'Master List'!#REF!,"Hero")&amp;")")</f>
        <v>#REF!</v>
      </c>
      <c r="F28" s="5" t="e">
        <f>IF(COUNTIFS('Master List'!#REF!,"*" &amp;"Gondor."&amp; "*", 'Master List'!#REF!, A28, 'Master List'!#REF!, TRUE)=0,"",COUNTIFS('Master List'!#REF!,"*" &amp;"Gondor."&amp; "*", 'Master List'!#REF!, A28, 'Master List'!#REF!, TRUE)&amp;" ("&amp;COUNTIFS('Master List'!#REF!,"*" &amp;"Gondor."&amp; "*", 'Master List'!#REF!, A28,'Master List'!#REF!,"Hero")&amp;")")</f>
        <v>#REF!</v>
      </c>
      <c r="G28" s="5" t="e">
        <f>IF(COUNTIFS('Master List'!#REF!,"*" &amp;"Rohan."&amp; "*", 'Master List'!#REF!, A28, 'Master List'!#REF!, TRUE)=0,"",COUNTIFS('Master List'!#REF!,"*" &amp;"Rohan."&amp; "*", 'Master List'!#REF!, A28, 'Master List'!#REF!, TRUE)&amp;" ("&amp;COUNTIFS('Master List'!#REF!,"*" &amp;"Rohan."&amp; "*", 'Master List'!#REF!, A28,'Master List'!#REF!,"Hero")&amp;")")</f>
        <v>#REF!</v>
      </c>
      <c r="H28" s="3" t="e">
        <f>IF(COUNTIFS('Master List'!#REF!,"*" &amp;"Silvan."&amp; "*", 'Master List'!#REF!, A28, 'Master List'!#REF!, TRUE)=0,"",COUNTIFS('Master List'!#REF!,"*" &amp;"Silvan."&amp; "*", 'Master List'!#REF!, A28, 'Master List'!#REF!, TRUE)&amp;" ("&amp;COUNTIFS('Master List'!#REF!,"*" &amp;"Silvan."&amp; "*", 'Master List'!#REF!, A28,'Master List'!#REF!,"Hero")&amp;")")</f>
        <v>#REF!</v>
      </c>
      <c r="I28" s="3" t="e">
        <f>IF(COUNTIFS('Master List'!#REF!,"*" &amp;"Hobbit."&amp; "*", 'Master List'!#REF!, A28, 'Master List'!#REF!, TRUE)=0,"",COUNTIFS('Master List'!#REF!,"*" &amp;"Hobbit."&amp; "*", 'Master List'!#REF!, A28, 'Master List'!#REF!, TRUE)&amp;" ("&amp;COUNTIFS('Master List'!#REF!,"*" &amp;"Hobbit."&amp; "*", 'Master List'!#REF!, A28,'Master List'!#REF!,"Hero")&amp;")")</f>
        <v>#REF!</v>
      </c>
      <c r="J28" s="3" t="e">
        <f>IF(COUNTIFS('Master List'!#REF!,"*" &amp;"Outlands."&amp; "*", 'Master List'!#REF!, A28, 'Master List'!#REF!, TRUE)=0,"",COUNTIFS('Master List'!#REF!,"*" &amp;"Outlands."&amp; "*", 'Master List'!#REF!, A28, 'Master List'!#REF!, TRUE)&amp;" ("&amp;COUNTIFS('Master List'!#REF!,"*" &amp;"Outlands."&amp; "*", 'Master List'!#REF!, A28,'Master List'!#REF!,"Hero")&amp;")")</f>
        <v>#REF!</v>
      </c>
      <c r="K28" s="3" t="e">
        <f>IF(COUNTIFS('Master List'!#REF!,"*" &amp;"Noldor."&amp; "*", 'Master List'!#REF!, A28, 'Master List'!#REF!, TRUE)=0,"",COUNTIFS('Master List'!#REF!,"*" &amp;"Noldor."&amp; "*", 'Master List'!#REF!, A28, 'Master List'!#REF!, TRUE)&amp;" ("&amp;COUNTIFS('Master List'!#REF!,"*" &amp;"Noldor."&amp; "*", 'Master List'!#REF!, A28,'Master List'!#REF!,"Hero")&amp;")")</f>
        <v>#REF!</v>
      </c>
      <c r="L28" s="3" t="e">
        <f>IF(COUNTIFS('Master List'!#REF!,"*" &amp;"Eagle."&amp; "*", 'Master List'!#REF!, A28, 'Master List'!#REF!, TRUE)=0,"",COUNTIFS('Master List'!#REF!,"*" &amp;"Eagle."&amp; "*", 'Master List'!#REF!, A28, 'Master List'!#REF!, TRUE)&amp;" ("&amp;COUNTIFS('Master List'!#REF!,"*" &amp;"Eagle."&amp; "*", 'Master List'!#REF!, A28,'Master List'!#REF!,"Hero")&amp;")")</f>
        <v>#REF!</v>
      </c>
      <c r="M28" s="3" t="e">
        <f>IF(COUNTIFS('Master List'!#REF!,"*" &amp;"Ranger."&amp; "*", 'Master List'!#REF!, A28, 'Master List'!#REF!, TRUE)=0,"",COUNTIFS('Master List'!#REF!,"*" &amp;"Ranger."&amp; "*", 'Master List'!#REF!, A28, 'Master List'!#REF!, TRUE)&amp;" ("&amp;COUNTIFS('Master List'!#REF!,"*" &amp;"Ranger."&amp; "*", 'Master List'!#REF!, A28,'Master List'!#REF!,"Hero")&amp;")")</f>
        <v>#REF!</v>
      </c>
      <c r="N28" s="3" t="e">
        <f>IF(COUNTIFS('Master List'!#REF!,"*" &amp;"Hobbit."&amp; "*", 'Master List'!#REF!, A28, 'Master List'!#REF!, TRUE)=0,"",COUNTIFS('Master List'!#REF!,"*" &amp;"Hobbit."&amp; "*", 'Master List'!#REF!, A28, 'Master List'!#REF!, TRUE)&amp;" ("&amp;COUNTIFS('Master List'!#REF!,"*" &amp;"Hobbit."&amp; "*", 'Master List'!#REF!, A28,'Master List'!#REF!,"Hero")&amp;")")</f>
        <v>#REF!</v>
      </c>
      <c r="O28" s="3" t="e">
        <f>IF(COUNTIFS('Master List'!#REF!,"*" &amp;"Noble."&amp; "*", 'Master List'!#REF!, A28, 'Master List'!#REF!, TRUE)=0,"",COUNTIFS('Master List'!#REF!,"*" &amp;"Noble."&amp; "*", 'Master List'!#REF!, A28, 'Master List'!#REF!, TRUE)&amp;" ("&amp;COUNTIFS('Master List'!#REF!,"*" &amp;"Noble."&amp; "*", 'Master List'!#REF!, A28,'Master List'!#REF!,"Hero")&amp;")")</f>
        <v>#REF!</v>
      </c>
      <c r="P28" s="3" t="e">
        <f>IF(COUNTIFS('Master List'!#REF!,"*" &amp;"Song."&amp; "*", 'Master List'!#REF!, A28, 'Master List'!#REF!, TRUE)=0,"",COUNTIFS('Master List'!#REF!,"*" &amp;"Song."&amp; "*", 'Master List'!#REF!, A28, 'Master List'!#REF!, TRUE))</f>
        <v>#REF!</v>
      </c>
      <c r="Q28" s="4"/>
      <c r="R28" s="4" t="e">
        <f>SUMIFS('Master List'!#REF!,'Master List'!#REF!,"Treachery", 'Master List'!#REF!, A28)</f>
        <v>#REF!</v>
      </c>
      <c r="S28" s="4" t="e">
        <f>SUMIFS('Master List'!#REF!,'Master List'!#REF!,"Enemy", 'Master List'!#REF!, A28)</f>
        <v>#REF!</v>
      </c>
      <c r="T28" s="4" t="e">
        <f>SUMIFS('Master List'!#REF!,'Master List'!#REF!,"Location", 'Master List'!#REF!, A28)</f>
        <v>#REF!</v>
      </c>
      <c r="U28" s="4"/>
      <c r="V28" s="3" t="e">
        <f>COUNTIFS('Master List'!#REF!,"Ally", 'Master List'!#REF!, A28)</f>
        <v>#REF!</v>
      </c>
      <c r="W28" s="3" t="e">
        <f>COUNTIFS('Master List'!#REF!,"Attachment", 'Master List'!#REF!, A28)</f>
        <v>#REF!</v>
      </c>
      <c r="X28" s="3" t="e">
        <f>COUNTIFS('Master List'!#REF!,"Event", 'Master List'!#REF!, A28)</f>
        <v>#REF!</v>
      </c>
      <c r="Y28" s="3" t="e">
        <f>COUNTIFS('Master List'!#REF!,"Hero", 'Master List'!#REF!, A28)</f>
        <v>#REF!</v>
      </c>
      <c r="Z28" s="40" t="e">
        <f>COUNTIFS('Master List'!#REF!,"Lore", 'Master List'!#REF!, A28)</f>
        <v>#REF!</v>
      </c>
      <c r="AA28" s="3" t="e">
        <f>COUNTIFS('Master List'!#REF!,"Spirit", 'Master List'!#REF!, A28)</f>
        <v>#REF!</v>
      </c>
      <c r="AB28" s="3" t="e">
        <f>COUNTIFS('Master List'!#REF!,"Tactics", 'Master List'!#REF!, A28)</f>
        <v>#REF!</v>
      </c>
      <c r="AC28" s="3" t="e">
        <f>COUNTIFS('Master List'!#REF!,"Leadership", 'Master List'!#REF!, A28)</f>
        <v>#REF!</v>
      </c>
      <c r="AD28" s="3" t="e">
        <f>COUNTIFS('Master List'!#REF!,"Neutral", 'Master List'!#REF!, A28)</f>
        <v>#REF!</v>
      </c>
    </row>
    <row r="29" spans="1:30" hidden="1" x14ac:dyDescent="0.25">
      <c r="A29" s="4" t="s">
        <v>97</v>
      </c>
      <c r="B29" s="4" t="s">
        <v>98</v>
      </c>
      <c r="C29" s="4"/>
      <c r="E29" s="3" t="e">
        <f>IF(COUNTIFS('Master List'!#REF!,"*" &amp;"Dwarf."&amp; "*", 'Master List'!#REF!, A29, 'Master List'!#REF!, TRUE)=0,"",COUNTIFS('Master List'!#REF!,"*" &amp;"Dwarf."&amp; "*", 'Master List'!#REF!, A29, 'Master List'!#REF!, TRUE)&amp;" ("&amp;COUNTIFS('Master List'!#REF!,"*" &amp;"Dwarf."&amp; "*", 'Master List'!#REF!, A29,'Master List'!#REF!,"Hero")&amp;")")</f>
        <v>#REF!</v>
      </c>
      <c r="F29" s="5" t="e">
        <f>IF(COUNTIFS('Master List'!#REF!,"*" &amp;"Gondor."&amp; "*", 'Master List'!#REF!, A29, 'Master List'!#REF!, TRUE)=0,"",COUNTIFS('Master List'!#REF!,"*" &amp;"Gondor."&amp; "*", 'Master List'!#REF!, A29, 'Master List'!#REF!, TRUE)&amp;" ("&amp;COUNTIFS('Master List'!#REF!,"*" &amp;"Gondor."&amp; "*", 'Master List'!#REF!, A29,'Master List'!#REF!,"Hero")&amp;")")</f>
        <v>#REF!</v>
      </c>
      <c r="G29" s="5" t="e">
        <f>IF(COUNTIFS('Master List'!#REF!,"*" &amp;"Rohan."&amp; "*", 'Master List'!#REF!, A29, 'Master List'!#REF!, TRUE)=0,"",COUNTIFS('Master List'!#REF!,"*" &amp;"Rohan."&amp; "*", 'Master List'!#REF!, A29, 'Master List'!#REF!, TRUE)&amp;" ("&amp;COUNTIFS('Master List'!#REF!,"*" &amp;"Rohan."&amp; "*", 'Master List'!#REF!, A29,'Master List'!#REF!,"Hero")&amp;")")</f>
        <v>#REF!</v>
      </c>
      <c r="H29" s="3" t="e">
        <f>IF(COUNTIFS('Master List'!#REF!,"*" &amp;"Silvan."&amp; "*", 'Master List'!#REF!, A29, 'Master List'!#REF!, TRUE)=0,"",COUNTIFS('Master List'!#REF!,"*" &amp;"Silvan."&amp; "*", 'Master List'!#REF!, A29, 'Master List'!#REF!, TRUE)&amp;" ("&amp;COUNTIFS('Master List'!#REF!,"*" &amp;"Silvan."&amp; "*", 'Master List'!#REF!, A29,'Master List'!#REF!,"Hero")&amp;")")</f>
        <v>#REF!</v>
      </c>
      <c r="I29" s="3" t="e">
        <f>IF(COUNTIFS('Master List'!#REF!,"*" &amp;"Hobbit."&amp; "*", 'Master List'!#REF!, A29, 'Master List'!#REF!, TRUE)=0,"",COUNTIFS('Master List'!#REF!,"*" &amp;"Hobbit."&amp; "*", 'Master List'!#REF!, A29, 'Master List'!#REF!, TRUE)&amp;" ("&amp;COUNTIFS('Master List'!#REF!,"*" &amp;"Hobbit."&amp; "*", 'Master List'!#REF!, A29,'Master List'!#REF!,"Hero")&amp;")")</f>
        <v>#REF!</v>
      </c>
      <c r="J29" s="3" t="e">
        <f>IF(COUNTIFS('Master List'!#REF!,"*" &amp;"Outlands."&amp; "*", 'Master List'!#REF!, A29, 'Master List'!#REF!, TRUE)=0,"",COUNTIFS('Master List'!#REF!,"*" &amp;"Outlands."&amp; "*", 'Master List'!#REF!, A29, 'Master List'!#REF!, TRUE)&amp;" ("&amp;COUNTIFS('Master List'!#REF!,"*" &amp;"Outlands."&amp; "*", 'Master List'!#REF!, A29,'Master List'!#REF!,"Hero")&amp;")")</f>
        <v>#REF!</v>
      </c>
      <c r="K29" s="3" t="e">
        <f>IF(COUNTIFS('Master List'!#REF!,"*" &amp;"Noldor."&amp; "*", 'Master List'!#REF!, A29, 'Master List'!#REF!, TRUE)=0,"",COUNTIFS('Master List'!#REF!,"*" &amp;"Noldor."&amp; "*", 'Master List'!#REF!, A29, 'Master List'!#REF!, TRUE)&amp;" ("&amp;COUNTIFS('Master List'!#REF!,"*" &amp;"Noldor."&amp; "*", 'Master List'!#REF!, A29,'Master List'!#REF!,"Hero")&amp;")")</f>
        <v>#REF!</v>
      </c>
      <c r="L29" s="3" t="e">
        <f>IF(COUNTIFS('Master List'!#REF!,"*" &amp;"Eagle."&amp; "*", 'Master List'!#REF!, A29, 'Master List'!#REF!, TRUE)=0,"",COUNTIFS('Master List'!#REF!,"*" &amp;"Eagle."&amp; "*", 'Master List'!#REF!, A29, 'Master List'!#REF!, TRUE)&amp;" ("&amp;COUNTIFS('Master List'!#REF!,"*" &amp;"Eagle."&amp; "*", 'Master List'!#REF!, A29,'Master List'!#REF!,"Hero")&amp;")")</f>
        <v>#REF!</v>
      </c>
      <c r="M29" s="3" t="e">
        <f>IF(COUNTIFS('Master List'!#REF!,"*" &amp;"Ranger."&amp; "*", 'Master List'!#REF!, A29, 'Master List'!#REF!, TRUE)=0,"",COUNTIFS('Master List'!#REF!,"*" &amp;"Ranger."&amp; "*", 'Master List'!#REF!, A29, 'Master List'!#REF!, TRUE)&amp;" ("&amp;COUNTIFS('Master List'!#REF!,"*" &amp;"Ranger."&amp; "*", 'Master List'!#REF!, A29,'Master List'!#REF!,"Hero")&amp;")")</f>
        <v>#REF!</v>
      </c>
      <c r="N29" s="3" t="e">
        <f>IF(COUNTIFS('Master List'!#REF!,"*" &amp;"Hobbit."&amp; "*", 'Master List'!#REF!, A29, 'Master List'!#REF!, TRUE)=0,"",COUNTIFS('Master List'!#REF!,"*" &amp;"Hobbit."&amp; "*", 'Master List'!#REF!, A29, 'Master List'!#REF!, TRUE)&amp;" ("&amp;COUNTIFS('Master List'!#REF!,"*" &amp;"Hobbit."&amp; "*", 'Master List'!#REF!, A29,'Master List'!#REF!,"Hero")&amp;")")</f>
        <v>#REF!</v>
      </c>
      <c r="O29" s="3" t="e">
        <f>IF(COUNTIFS('Master List'!#REF!,"*" &amp;"Noble."&amp; "*", 'Master List'!#REF!, A29, 'Master List'!#REF!, TRUE)=0,"",COUNTIFS('Master List'!#REF!,"*" &amp;"Noble."&amp; "*", 'Master List'!#REF!, A29, 'Master List'!#REF!, TRUE)&amp;" ("&amp;COUNTIFS('Master List'!#REF!,"*" &amp;"Noble."&amp; "*", 'Master List'!#REF!, A29,'Master List'!#REF!,"Hero")&amp;")")</f>
        <v>#REF!</v>
      </c>
      <c r="P29" s="3" t="e">
        <f>IF(COUNTIFS('Master List'!#REF!,"*" &amp;"Song."&amp; "*", 'Master List'!#REF!, A29, 'Master List'!#REF!, TRUE)=0,"",COUNTIFS('Master List'!#REF!,"*" &amp;"Song."&amp; "*", 'Master List'!#REF!, A29, 'Master List'!#REF!, TRUE))</f>
        <v>#REF!</v>
      </c>
      <c r="Q29" s="4"/>
      <c r="R29" s="4" t="e">
        <f>SUMIFS('Master List'!#REF!,'Master List'!#REF!,"Treachery", 'Master List'!#REF!, A29)</f>
        <v>#REF!</v>
      </c>
      <c r="S29" s="4" t="e">
        <f>SUMIFS('Master List'!#REF!,'Master List'!#REF!,"Enemy", 'Master List'!#REF!, A29)</f>
        <v>#REF!</v>
      </c>
      <c r="T29" s="4" t="e">
        <f>SUMIFS('Master List'!#REF!,'Master List'!#REF!,"Location", 'Master List'!#REF!, A29)</f>
        <v>#REF!</v>
      </c>
      <c r="U29" s="4"/>
      <c r="V29" s="3" t="e">
        <f>COUNTIFS('Master List'!#REF!,"Ally", 'Master List'!#REF!, A29)</f>
        <v>#REF!</v>
      </c>
      <c r="W29" s="3" t="e">
        <f>COUNTIFS('Master List'!#REF!,"Attachment", 'Master List'!#REF!, A29)</f>
        <v>#REF!</v>
      </c>
      <c r="X29" s="3" t="e">
        <f>COUNTIFS('Master List'!#REF!,"Event", 'Master List'!#REF!, A29)</f>
        <v>#REF!</v>
      </c>
      <c r="Y29" s="3" t="e">
        <f>COUNTIFS('Master List'!#REF!,"Hero", 'Master List'!#REF!, A29)</f>
        <v>#REF!</v>
      </c>
      <c r="Z29" s="40" t="e">
        <f>COUNTIFS('Master List'!#REF!,"Lore", 'Master List'!#REF!, A29)</f>
        <v>#REF!</v>
      </c>
      <c r="AA29" s="3" t="e">
        <f>COUNTIFS('Master List'!#REF!,"Spirit", 'Master List'!#REF!, A29)</f>
        <v>#REF!</v>
      </c>
      <c r="AB29" s="3" t="e">
        <f>COUNTIFS('Master List'!#REF!,"Tactics", 'Master List'!#REF!, A29)</f>
        <v>#REF!</v>
      </c>
      <c r="AC29" s="3" t="e">
        <f>COUNTIFS('Master List'!#REF!,"Leadership", 'Master List'!#REF!, A29)</f>
        <v>#REF!</v>
      </c>
      <c r="AD29" s="3" t="e">
        <f>COUNTIFS('Master List'!#REF!,"Neutral", 'Master List'!#REF!, A29)</f>
        <v>#REF!</v>
      </c>
    </row>
    <row r="30" spans="1:30" s="4" customFormat="1" x14ac:dyDescent="0.25">
      <c r="A30" s="4" t="s">
        <v>145</v>
      </c>
      <c r="B30" s="4" t="s">
        <v>144</v>
      </c>
      <c r="F30" s="5" t="e">
        <f>IF(COUNTIFS('Master List'!#REF!,"*" &amp;"Gondor."&amp; "*", 'Master List'!#REF!, A30, 'Master List'!#REF!, TRUE)=0,"",COUNTIFS('Master List'!#REF!,"*" &amp;"Gondor."&amp; "*", 'Master List'!#REF!, A30, 'Master List'!#REF!, TRUE)&amp;" ("&amp;COUNTIFS('Master List'!#REF!,"*" &amp;"Gondor."&amp; "*", 'Master List'!#REF!, A30,'Master List'!#REF!,"Hero")&amp;")")</f>
        <v>#REF!</v>
      </c>
      <c r="G30" s="5" t="e">
        <f>IF(COUNTIFS('Master List'!#REF!,"*" &amp;"Rohan."&amp; "*", 'Master List'!#REF!, A30, 'Master List'!#REF!, TRUE)=0,"",COUNTIFS('Master List'!#REF!,"*" &amp;"Rohan."&amp; "*", 'Master List'!#REF!, A30, 'Master List'!#REF!, TRUE)&amp;" ("&amp;COUNTIFS('Master List'!#REF!,"*" &amp;"Rohan."&amp; "*", 'Master List'!#REF!, A30,'Master List'!#REF!,"Hero")&amp;")")</f>
        <v>#REF!</v>
      </c>
      <c r="H30" s="3" t="e">
        <f>IF(COUNTIFS('Master List'!#REF!,"*" &amp;"Silvan."&amp; "*", 'Master List'!#REF!, A30, 'Master List'!#REF!, TRUE)=0,"",COUNTIFS('Master List'!#REF!,"*" &amp;"Silvan."&amp; "*", 'Master List'!#REF!, A30, 'Master List'!#REF!, TRUE)&amp;" ("&amp;COUNTIFS('Master List'!#REF!,"*" &amp;"Silvan."&amp; "*", 'Master List'!#REF!, A30,'Master List'!#REF!,"Hero")&amp;")")</f>
        <v>#REF!</v>
      </c>
      <c r="I30" s="3" t="e">
        <f>IF(COUNTIFS('Master List'!#REF!,"*" &amp;"Hobbit."&amp; "*", 'Master List'!#REF!, A30, 'Master List'!#REF!, TRUE)=0,"",COUNTIFS('Master List'!#REF!,"*" &amp;"Hobbit."&amp; "*", 'Master List'!#REF!, A30, 'Master List'!#REF!, TRUE)&amp;" ("&amp;COUNTIFS('Master List'!#REF!,"*" &amp;"Hobbit."&amp; "*", 'Master List'!#REF!, A30,'Master List'!#REF!,"Hero")&amp;")")</f>
        <v>#REF!</v>
      </c>
      <c r="J30" s="3" t="e">
        <f>IF(COUNTIFS('Master List'!#REF!,"*" &amp;"Outlands."&amp; "*", 'Master List'!#REF!, A30, 'Master List'!#REF!, TRUE)=0,"",COUNTIFS('Master List'!#REF!,"*" &amp;"Outlands."&amp; "*", 'Master List'!#REF!, A30, 'Master List'!#REF!, TRUE)&amp;" ("&amp;COUNTIFS('Master List'!#REF!,"*" &amp;"Outlands."&amp; "*", 'Master List'!#REF!, A30,'Master List'!#REF!,"Hero")&amp;")")</f>
        <v>#REF!</v>
      </c>
      <c r="K30" s="3" t="e">
        <f>IF(COUNTIFS('Master List'!#REF!,"*" &amp;"Noldor."&amp; "*", 'Master List'!#REF!, A30, 'Master List'!#REF!, TRUE)=0,"",COUNTIFS('Master List'!#REF!,"*" &amp;"Noldor."&amp; "*", 'Master List'!#REF!, A30, 'Master List'!#REF!, TRUE)&amp;" ("&amp;COUNTIFS('Master List'!#REF!,"*" &amp;"Noldor."&amp; "*", 'Master List'!#REF!, A30,'Master List'!#REF!,"Hero")&amp;")")</f>
        <v>#REF!</v>
      </c>
      <c r="L30" s="3" t="e">
        <f>IF(COUNTIFS('Master List'!#REF!,"*" &amp;"Eagle."&amp; "*", 'Master List'!#REF!, A30, 'Master List'!#REF!, TRUE)=0,"",COUNTIFS('Master List'!#REF!,"*" &amp;"Eagle."&amp; "*", 'Master List'!#REF!, A30, 'Master List'!#REF!, TRUE)&amp;" ("&amp;COUNTIFS('Master List'!#REF!,"*" &amp;"Eagle."&amp; "*", 'Master List'!#REF!, A30,'Master List'!#REF!,"Hero")&amp;")")</f>
        <v>#REF!</v>
      </c>
      <c r="M30" s="3" t="e">
        <f>IF(COUNTIFS('Master List'!#REF!,"*" &amp;"Ranger."&amp; "*", 'Master List'!#REF!, A30, 'Master List'!#REF!, TRUE)=0,"",COUNTIFS('Master List'!#REF!,"*" &amp;"Ranger."&amp; "*", 'Master List'!#REF!, A30, 'Master List'!#REF!, TRUE)&amp;" ("&amp;COUNTIFS('Master List'!#REF!,"*" &amp;"Ranger."&amp; "*", 'Master List'!#REF!, A30,'Master List'!#REF!,"Hero")&amp;")")</f>
        <v>#REF!</v>
      </c>
      <c r="N30" s="3" t="e">
        <f>IF(COUNTIFS('Master List'!#REF!,"*" &amp;"Hobbit."&amp; "*", 'Master List'!#REF!, A30, 'Master List'!#REF!, TRUE)=0,"",COUNTIFS('Master List'!#REF!,"*" &amp;"Hobbit."&amp; "*", 'Master List'!#REF!, A30, 'Master List'!#REF!, TRUE)&amp;" ("&amp;COUNTIFS('Master List'!#REF!,"*" &amp;"Hobbit."&amp; "*", 'Master List'!#REF!, A30,'Master List'!#REF!,"Hero")&amp;")")</f>
        <v>#REF!</v>
      </c>
      <c r="O30" s="3" t="e">
        <f>IF(COUNTIFS('Master List'!#REF!,"*" &amp;"Noble."&amp; "*", 'Master List'!#REF!, A30, 'Master List'!#REF!, TRUE)=0,"",COUNTIFS('Master List'!#REF!,"*" &amp;"Noble."&amp; "*", 'Master List'!#REF!, A30, 'Master List'!#REF!, TRUE)&amp;" ("&amp;COUNTIFS('Master List'!#REF!,"*" &amp;"Noble."&amp; "*", 'Master List'!#REF!, A30,'Master List'!#REF!,"Hero")&amp;")")</f>
        <v>#REF!</v>
      </c>
      <c r="P30" s="3" t="e">
        <f>IF(COUNTIFS('Master List'!#REF!,"*" &amp;"Song."&amp; "*", 'Master List'!#REF!, A30, 'Master List'!#REF!, TRUE)=0,"",COUNTIFS('Master List'!#REF!,"*" &amp;"Song."&amp; "*", 'Master List'!#REF!, A30, 'Master List'!#REF!, TRUE))</f>
        <v>#REF!</v>
      </c>
      <c r="R30" s="4" t="e">
        <f>SUMIFS('Master List'!#REF!,'Master List'!#REF!,"Treachery", 'Master List'!#REF!, A30)</f>
        <v>#REF!</v>
      </c>
      <c r="S30" s="4" t="e">
        <f>SUMIFS('Master List'!#REF!,'Master List'!#REF!,"Enemy", 'Master List'!#REF!, A30)</f>
        <v>#REF!</v>
      </c>
      <c r="T30" s="4" t="e">
        <f>SUMIFS('Master List'!#REF!,'Master List'!#REF!,"Location", 'Master List'!#REF!, A30)</f>
        <v>#REF!</v>
      </c>
      <c r="V30" s="3" t="e">
        <f>COUNTIFS('Master List'!#REF!,"Ally", 'Master List'!#REF!, A30)</f>
        <v>#REF!</v>
      </c>
      <c r="W30" s="3" t="e">
        <f>COUNTIFS('Master List'!#REF!,"Attachment", 'Master List'!#REF!, A30)</f>
        <v>#REF!</v>
      </c>
      <c r="X30" s="3" t="e">
        <f>COUNTIFS('Master List'!#REF!,"Event", 'Master List'!#REF!, A30)</f>
        <v>#REF!</v>
      </c>
      <c r="Y30" s="3" t="e">
        <f>COUNTIFS('Master List'!#REF!,"Hero", 'Master List'!#REF!, A30)</f>
        <v>#REF!</v>
      </c>
      <c r="Z30" s="40" t="e">
        <f>COUNTIFS('Master List'!#REF!,"Lore", 'Master List'!#REF!, A30)</f>
        <v>#REF!</v>
      </c>
      <c r="AA30" s="3" t="e">
        <f>COUNTIFS('Master List'!#REF!,"Spirit", 'Master List'!#REF!, A30)</f>
        <v>#REF!</v>
      </c>
      <c r="AB30" s="3" t="e">
        <f>COUNTIFS('Master List'!#REF!,"Tactics", 'Master List'!#REF!, A30)</f>
        <v>#REF!</v>
      </c>
      <c r="AC30" s="3" t="e">
        <f>COUNTIFS('Master List'!#REF!,"Leadership", 'Master List'!#REF!, A30)</f>
        <v>#REF!</v>
      </c>
      <c r="AD30" s="3" t="e">
        <f>COUNTIFS('Master List'!#REF!,"Neutral", 'Master List'!#REF!, A30)</f>
        <v>#REF!</v>
      </c>
    </row>
    <row r="31" spans="1:30" s="4" customFormat="1" x14ac:dyDescent="0.25">
      <c r="A31" s="4" t="s">
        <v>146</v>
      </c>
      <c r="B31" s="4" t="s">
        <v>147</v>
      </c>
      <c r="E31" s="3" t="e">
        <f>IF(COUNTIFS('Master List'!#REF!,"*" &amp;"Dwarf."&amp; "*", 'Master List'!#REF!, A30, 'Master List'!#REF!, TRUE)=0,"",COUNTIFS('Master List'!#REF!,"*" &amp;"Dwarf."&amp; "*", 'Master List'!#REF!, A30, 'Master List'!#REF!, TRUE)&amp;" ("&amp;COUNTIFS('Master List'!#REF!,"*" &amp;"Dwarf."&amp; "*", 'Master List'!#REF!, A30,'Master List'!#REF!,"Hero")&amp;")")</f>
        <v>#REF!</v>
      </c>
      <c r="F31" s="5" t="e">
        <f>IF(COUNTIFS('Master List'!#REF!,"*" &amp;"Gondor."&amp; "*", 'Master List'!#REF!, A31, 'Master List'!#REF!, TRUE)=0,"",COUNTIFS('Master List'!#REF!,"*" &amp;"Gondor."&amp; "*", 'Master List'!#REF!, A31, 'Master List'!#REF!, TRUE)&amp;" ("&amp;COUNTIFS('Master List'!#REF!,"*" &amp;"Gondor."&amp; "*", 'Master List'!#REF!, A31,'Master List'!#REF!,"Hero")&amp;")")</f>
        <v>#REF!</v>
      </c>
      <c r="G31" s="5" t="e">
        <f>IF(COUNTIFS('Master List'!#REF!,"*" &amp;"Rohan."&amp; "*", 'Master List'!#REF!, A31, 'Master List'!#REF!, TRUE)=0,"",COUNTIFS('Master List'!#REF!,"*" &amp;"Rohan."&amp; "*", 'Master List'!#REF!, A31, 'Master List'!#REF!, TRUE)&amp;" ("&amp;COUNTIFS('Master List'!#REF!,"*" &amp;"Rohan."&amp; "*", 'Master List'!#REF!, A31,'Master List'!#REF!,"Hero")&amp;")")</f>
        <v>#REF!</v>
      </c>
      <c r="H31" s="3" t="e">
        <f>IF(COUNTIFS('Master List'!#REF!,"*" &amp;"Silvan."&amp; "*", 'Master List'!#REF!, A31, 'Master List'!#REF!, TRUE)=0,"",COUNTIFS('Master List'!#REF!,"*" &amp;"Silvan."&amp; "*", 'Master List'!#REF!, A31, 'Master List'!#REF!, TRUE)&amp;" ("&amp;COUNTIFS('Master List'!#REF!,"*" &amp;"Silvan."&amp; "*", 'Master List'!#REF!, A31,'Master List'!#REF!,"Hero")&amp;")")</f>
        <v>#REF!</v>
      </c>
      <c r="I31" s="3" t="e">
        <f>IF(COUNTIFS('Master List'!#REF!,"*" &amp;"Hobbit."&amp; "*", 'Master List'!#REF!, A31, 'Master List'!#REF!, TRUE)=0,"",COUNTIFS('Master List'!#REF!,"*" &amp;"Hobbit."&amp; "*", 'Master List'!#REF!, A31, 'Master List'!#REF!, TRUE)&amp;" ("&amp;COUNTIFS('Master List'!#REF!,"*" &amp;"Hobbit."&amp; "*", 'Master List'!#REF!, A31,'Master List'!#REF!,"Hero")&amp;")")</f>
        <v>#REF!</v>
      </c>
      <c r="J31" s="3" t="e">
        <f>IF(COUNTIFS('Master List'!#REF!,"*" &amp;"Outlands."&amp; "*", 'Master List'!#REF!, A31, 'Master List'!#REF!, TRUE)=0,"",COUNTIFS('Master List'!#REF!,"*" &amp;"Outlands."&amp; "*", 'Master List'!#REF!, A31, 'Master List'!#REF!, TRUE)&amp;" ("&amp;COUNTIFS('Master List'!#REF!,"*" &amp;"Outlands."&amp; "*", 'Master List'!#REF!, A31,'Master List'!#REF!,"Hero")&amp;")")</f>
        <v>#REF!</v>
      </c>
      <c r="K31" s="3" t="e">
        <f>IF(COUNTIFS('Master List'!#REF!,"*" &amp;"Noldor."&amp; "*", 'Master List'!#REF!, A31, 'Master List'!#REF!, TRUE)=0,"",COUNTIFS('Master List'!#REF!,"*" &amp;"Noldor."&amp; "*", 'Master List'!#REF!, A31, 'Master List'!#REF!, TRUE)&amp;" ("&amp;COUNTIFS('Master List'!#REF!,"*" &amp;"Noldor."&amp; "*", 'Master List'!#REF!, A31,'Master List'!#REF!,"Hero")&amp;")")</f>
        <v>#REF!</v>
      </c>
      <c r="L31" s="3" t="e">
        <f>IF(COUNTIFS('Master List'!#REF!,"*" &amp;"Eagle."&amp; "*", 'Master List'!#REF!, A31, 'Master List'!#REF!, TRUE)=0,"",COUNTIFS('Master List'!#REF!,"*" &amp;"Eagle."&amp; "*", 'Master List'!#REF!, A31, 'Master List'!#REF!, TRUE)&amp;" ("&amp;COUNTIFS('Master List'!#REF!,"*" &amp;"Eagle."&amp; "*", 'Master List'!#REF!, A31,'Master List'!#REF!,"Hero")&amp;")")</f>
        <v>#REF!</v>
      </c>
      <c r="M31" s="3" t="e">
        <f>IF(COUNTIFS('Master List'!#REF!,"*" &amp;"Ranger."&amp; "*", 'Master List'!#REF!, A31, 'Master List'!#REF!, TRUE)=0,"",COUNTIFS('Master List'!#REF!,"*" &amp;"Ranger."&amp; "*", 'Master List'!#REF!, A31, 'Master List'!#REF!, TRUE)&amp;" ("&amp;COUNTIFS('Master List'!#REF!,"*" &amp;"Ranger."&amp; "*", 'Master List'!#REF!, A31,'Master List'!#REF!,"Hero")&amp;")")</f>
        <v>#REF!</v>
      </c>
      <c r="N31" s="3" t="e">
        <f>IF(COUNTIFS('Master List'!#REF!,"*" &amp;"Hobbit."&amp; "*", 'Master List'!#REF!, A31, 'Master List'!#REF!, TRUE)=0,"",COUNTIFS('Master List'!#REF!,"*" &amp;"Hobbit."&amp; "*", 'Master List'!#REF!, A31, 'Master List'!#REF!, TRUE)&amp;" ("&amp;COUNTIFS('Master List'!#REF!,"*" &amp;"Hobbit."&amp; "*", 'Master List'!#REF!, A31,'Master List'!#REF!,"Hero")&amp;")")</f>
        <v>#REF!</v>
      </c>
      <c r="O31" s="3" t="e">
        <f>IF(COUNTIFS('Master List'!#REF!,"*" &amp;"Noble."&amp; "*", 'Master List'!#REF!, A31, 'Master List'!#REF!, TRUE)=0,"",COUNTIFS('Master List'!#REF!,"*" &amp;"Noble."&amp; "*", 'Master List'!#REF!, A31, 'Master List'!#REF!, TRUE)&amp;" ("&amp;COUNTIFS('Master List'!#REF!,"*" &amp;"Noble."&amp; "*", 'Master List'!#REF!, A31,'Master List'!#REF!,"Hero")&amp;")")</f>
        <v>#REF!</v>
      </c>
      <c r="P31" s="3" t="e">
        <f>IF(COUNTIFS('Master List'!#REF!,"*" &amp;"Song."&amp; "*", 'Master List'!#REF!, A31, 'Master List'!#REF!, TRUE)=0,"",COUNTIFS('Master List'!#REF!,"*" &amp;"Song."&amp; "*", 'Master List'!#REF!, A31, 'Master List'!#REF!, TRUE))</f>
        <v>#REF!</v>
      </c>
      <c r="R31" s="4" t="e">
        <f>SUMIFS('Master List'!#REF!,'Master List'!#REF!,"Treachery", 'Master List'!#REF!, A31)</f>
        <v>#REF!</v>
      </c>
      <c r="S31" s="4" t="e">
        <f>SUMIFS('Master List'!#REF!,'Master List'!#REF!,"Enemy", 'Master List'!#REF!, A31)</f>
        <v>#REF!</v>
      </c>
      <c r="T31" s="4" t="e">
        <f>SUMIFS('Master List'!#REF!,'Master List'!#REF!,"Location", 'Master List'!#REF!, A31)</f>
        <v>#REF!</v>
      </c>
      <c r="V31" s="3" t="e">
        <f>COUNTIFS('Master List'!#REF!,"Ally", 'Master List'!#REF!, A31)</f>
        <v>#REF!</v>
      </c>
      <c r="W31" s="3" t="e">
        <f>COUNTIFS('Master List'!#REF!,"Attachment", 'Master List'!#REF!, A31)</f>
        <v>#REF!</v>
      </c>
      <c r="X31" s="3" t="e">
        <f>COUNTIFS('Master List'!#REF!,"Event", 'Master List'!#REF!, A31)</f>
        <v>#REF!</v>
      </c>
      <c r="Y31" s="3" t="e">
        <f>COUNTIFS('Master List'!#REF!,"Hero", 'Master List'!#REF!, A31)</f>
        <v>#REF!</v>
      </c>
      <c r="Z31" s="40" t="e">
        <f>COUNTIFS('Master List'!#REF!,"Lore", 'Master List'!#REF!, A31)</f>
        <v>#REF!</v>
      </c>
      <c r="AA31" s="3" t="e">
        <f>COUNTIFS('Master List'!#REF!,"Spirit", 'Master List'!#REF!, A31)</f>
        <v>#REF!</v>
      </c>
      <c r="AB31" s="3" t="e">
        <f>COUNTIFS('Master List'!#REF!,"Tactics", 'Master List'!#REF!, A31)</f>
        <v>#REF!</v>
      </c>
      <c r="AC31" s="3" t="e">
        <f>COUNTIFS('Master List'!#REF!,"Leadership", 'Master List'!#REF!, A31)</f>
        <v>#REF!</v>
      </c>
      <c r="AD31" s="3" t="e">
        <f>COUNTIFS('Master List'!#REF!,"Neutral", 'Master List'!#REF!, A31)</f>
        <v>#REF!</v>
      </c>
    </row>
    <row r="32" spans="1:30" s="4" customFormat="1" x14ac:dyDescent="0.25">
      <c r="E32" s="3" t="e">
        <f>IF(COUNTIFS('Master List'!#REF!,"*" &amp;"Dwarf."&amp; "*", 'Master List'!#REF!, A32, 'Master List'!#REF!, TRUE)=0,"",COUNTIFS('Master List'!#REF!,"*" &amp;"Dwarf."&amp; "*", 'Master List'!#REF!, A32, 'Master List'!#REF!, TRUE)&amp;" ("&amp;COUNTIFS('Master List'!#REF!,"*" &amp;"Dwarf."&amp; "*", 'Master List'!#REF!, A32,'Master List'!#REF!,"Hero")&amp;")")</f>
        <v>#REF!</v>
      </c>
      <c r="F32" s="5" t="e">
        <f>IF(COUNTIFS('Master List'!#REF!,"*" &amp;"Gondor."&amp; "*", 'Master List'!#REF!, A32, 'Master List'!#REF!, TRUE)=0,"",COUNTIFS('Master List'!#REF!,"*" &amp;"Gondor."&amp; "*", 'Master List'!#REF!, A32, 'Master List'!#REF!, TRUE)&amp;" ("&amp;COUNTIFS('Master List'!#REF!,"*" &amp;"Gondor."&amp; "*", 'Master List'!#REF!, A32,'Master List'!#REF!,"Hero")&amp;")")</f>
        <v>#REF!</v>
      </c>
      <c r="G32" s="5" t="e">
        <f>IF(COUNTIFS('Master List'!#REF!,"*" &amp;"Rohan."&amp; "*", 'Master List'!#REF!, A32, 'Master List'!#REF!, TRUE)=0,"",COUNTIFS('Master List'!#REF!,"*" &amp;"Rohan."&amp; "*", 'Master List'!#REF!, A32, 'Master List'!#REF!, TRUE)&amp;" ("&amp;COUNTIFS('Master List'!#REF!,"*" &amp;"Rohan."&amp; "*", 'Master List'!#REF!, A32,'Master List'!#REF!,"Hero")&amp;")")</f>
        <v>#REF!</v>
      </c>
      <c r="H32" s="3" t="e">
        <f>IF(COUNTIFS('Master List'!#REF!,"*" &amp;"Silvan."&amp; "*", 'Master List'!#REF!, A32, 'Master List'!#REF!, TRUE)=0,"",COUNTIFS('Master List'!#REF!,"*" &amp;"Silvan."&amp; "*", 'Master List'!#REF!, A32, 'Master List'!#REF!, TRUE)&amp;" ("&amp;COUNTIFS('Master List'!#REF!,"*" &amp;"Silvan."&amp; "*", 'Master List'!#REF!, A32,'Master List'!#REF!,"Hero")&amp;")")</f>
        <v>#REF!</v>
      </c>
      <c r="I32" s="3" t="e">
        <f>IF(COUNTIFS('Master List'!#REF!,"*" &amp;"Hobbit."&amp; "*", 'Master List'!#REF!, A32, 'Master List'!#REF!, TRUE)=0,"",COUNTIFS('Master List'!#REF!,"*" &amp;"Hobbit."&amp; "*", 'Master List'!#REF!, A32, 'Master List'!#REF!, TRUE)&amp;" ("&amp;COUNTIFS('Master List'!#REF!,"*" &amp;"Hobbit."&amp; "*", 'Master List'!#REF!, A32,'Master List'!#REF!,"Hero")&amp;")")</f>
        <v>#REF!</v>
      </c>
      <c r="J32" s="3" t="e">
        <f>IF(COUNTIFS('Master List'!#REF!,"*" &amp;"Outlands."&amp; "*", 'Master List'!#REF!, A32, 'Master List'!#REF!, TRUE)=0,"",COUNTIFS('Master List'!#REF!,"*" &amp;"Outlands."&amp; "*", 'Master List'!#REF!, A32, 'Master List'!#REF!, TRUE)&amp;" ("&amp;COUNTIFS('Master List'!#REF!,"*" &amp;"Outlands."&amp; "*", 'Master List'!#REF!, A32,'Master List'!#REF!,"Hero")&amp;")")</f>
        <v>#REF!</v>
      </c>
      <c r="K32" s="3" t="e">
        <f>IF(COUNTIFS('Master List'!#REF!,"*" &amp;"Noldor."&amp; "*", 'Master List'!#REF!, A32, 'Master List'!#REF!, TRUE)=0,"",COUNTIFS('Master List'!#REF!,"*" &amp;"Noldor."&amp; "*", 'Master List'!#REF!, A32, 'Master List'!#REF!, TRUE)&amp;" ("&amp;COUNTIFS('Master List'!#REF!,"*" &amp;"Noldor."&amp; "*", 'Master List'!#REF!, A32,'Master List'!#REF!,"Hero")&amp;")")</f>
        <v>#REF!</v>
      </c>
      <c r="L32" s="3" t="e">
        <f>IF(COUNTIFS('Master List'!#REF!,"*" &amp;"Eagle."&amp; "*", 'Master List'!#REF!, A32, 'Master List'!#REF!, TRUE)=0,"",COUNTIFS('Master List'!#REF!,"*" &amp;"Eagle."&amp; "*", 'Master List'!#REF!, A32, 'Master List'!#REF!, TRUE)&amp;" ("&amp;COUNTIFS('Master List'!#REF!,"*" &amp;"Eagle."&amp; "*", 'Master List'!#REF!, A32,'Master List'!#REF!,"Hero")&amp;")")</f>
        <v>#REF!</v>
      </c>
      <c r="M32" s="3" t="e">
        <f>IF(COUNTIFS('Master List'!#REF!,"*" &amp;"Ranger."&amp; "*", 'Master List'!#REF!, A32, 'Master List'!#REF!, TRUE)=0,"",COUNTIFS('Master List'!#REF!,"*" &amp;"Ranger."&amp; "*", 'Master List'!#REF!, A32, 'Master List'!#REF!, TRUE)&amp;" ("&amp;COUNTIFS('Master List'!#REF!,"*" &amp;"Ranger."&amp; "*", 'Master List'!#REF!, A32,'Master List'!#REF!,"Hero")&amp;")")</f>
        <v>#REF!</v>
      </c>
      <c r="N32" s="3"/>
      <c r="O32" s="3" t="e">
        <f>IF(COUNTIFS('Master List'!#REF!,"*" &amp;"Noble."&amp; "*", 'Master List'!#REF!, A32, 'Master List'!#REF!, TRUE)=0,"",COUNTIFS('Master List'!#REF!,"*" &amp;"Noble."&amp; "*", 'Master List'!#REF!, A32, 'Master List'!#REF!, TRUE)&amp;" ("&amp;COUNTIFS('Master List'!#REF!,"*" &amp;"Noble."&amp; "*", 'Master List'!#REF!, A32,'Master List'!#REF!,"Hero")&amp;")")</f>
        <v>#REF!</v>
      </c>
      <c r="P32" s="3" t="e">
        <f>IF(COUNTIFS('Master List'!#REF!,"*" &amp;"Song."&amp; "*", 'Master List'!#REF!, A32, 'Master List'!#REF!, TRUE)=0,"",COUNTIFS('Master List'!#REF!,"*" &amp;"Song."&amp; "*", 'Master List'!#REF!, A32, 'Master List'!#REF!, TRUE))</f>
        <v>#REF!</v>
      </c>
      <c r="Z32" s="40"/>
      <c r="AA32" s="3"/>
      <c r="AB32" s="3"/>
      <c r="AC32" s="3"/>
      <c r="AD32" s="3"/>
    </row>
    <row r="33" spans="1:30" x14ac:dyDescent="0.25">
      <c r="A33" s="4" t="s">
        <v>113</v>
      </c>
      <c r="B33" s="4"/>
      <c r="C33" s="4"/>
      <c r="E33" s="3" t="e">
        <f>IF(COUNTIFS('Master List'!#REF!,"*" &amp;"Dwarf."&amp; "*", 'Master List'!#REF!, A33, 'Master List'!#REF!, TRUE)=0,"",COUNTIFS('Master List'!#REF!,"*" &amp;"Dwarf."&amp; "*", 'Master List'!#REF!, A33, 'Master List'!#REF!, TRUE)&amp;" ("&amp;COUNTIFS('Master List'!#REF!,"*" &amp;"Dwarf."&amp; "*", 'Master List'!#REF!, A33,'Master List'!#REF!,"Hero")&amp;")")</f>
        <v>#REF!</v>
      </c>
      <c r="F33" s="5" t="e">
        <f>IF(COUNTIFS('Master List'!#REF!,"*" &amp;"Gondor."&amp; "*", 'Master List'!#REF!, A33, 'Master List'!#REF!, TRUE)=0,"",COUNTIFS('Master List'!#REF!,"*" &amp;"Gondor."&amp; "*", 'Master List'!#REF!, A33, 'Master List'!#REF!, TRUE)&amp;" ("&amp;COUNTIFS('Master List'!#REF!,"*" &amp;"Gondor."&amp; "*", 'Master List'!#REF!, A33,'Master List'!#REF!,"Hero")&amp;")")</f>
        <v>#REF!</v>
      </c>
      <c r="G33" s="5" t="e">
        <f>IF(COUNTIFS('Master List'!#REF!,"*" &amp;"Rohan."&amp; "*", 'Master List'!#REF!, A33, 'Master List'!#REF!, TRUE)=0,"",COUNTIFS('Master List'!#REF!,"*" &amp;"Rohan."&amp; "*", 'Master List'!#REF!, A33, 'Master List'!#REF!, TRUE)&amp;" ("&amp;COUNTIFS('Master List'!#REF!,"*" &amp;"Rohan."&amp; "*", 'Master List'!#REF!, A33,'Master List'!#REF!,"Hero")&amp;")")</f>
        <v>#REF!</v>
      </c>
      <c r="H33" s="3" t="e">
        <f>IF(COUNTIFS('Master List'!#REF!,"*" &amp;"Silvan."&amp; "*", 'Master List'!#REF!, A33, 'Master List'!#REF!, TRUE)=0,"",COUNTIFS('Master List'!#REF!,"*" &amp;"Silvan."&amp; "*", 'Master List'!#REF!, A33, 'Master List'!#REF!, TRUE)&amp;" ("&amp;COUNTIFS('Master List'!#REF!,"*" &amp;"Silvan."&amp; "*", 'Master List'!#REF!, A33,'Master List'!#REF!,"Hero")&amp;")")</f>
        <v>#REF!</v>
      </c>
      <c r="I33" s="3" t="e">
        <f>IF(COUNTIFS('Master List'!#REF!,"*" &amp;"Hobbit."&amp; "*", 'Master List'!#REF!, A33, 'Master List'!#REF!, TRUE)=0,"",COUNTIFS('Master List'!#REF!,"*" &amp;"Hobbit."&amp; "*", 'Master List'!#REF!, A33, 'Master List'!#REF!, TRUE)&amp;" ("&amp;COUNTIFS('Master List'!#REF!,"*" &amp;"Hobbit."&amp; "*", 'Master List'!#REF!, A33,'Master List'!#REF!,"Hero")&amp;")")</f>
        <v>#REF!</v>
      </c>
      <c r="J33" s="3" t="e">
        <f>IF(COUNTIFS('Master List'!#REF!,"*" &amp;"Outlands."&amp; "*", 'Master List'!#REF!, A33, 'Master List'!#REF!, TRUE)=0,"",COUNTIFS('Master List'!#REF!,"*" &amp;"Outlands."&amp; "*", 'Master List'!#REF!, A33, 'Master List'!#REF!, TRUE)&amp;" ("&amp;COUNTIFS('Master List'!#REF!,"*" &amp;"Outlands."&amp; "*", 'Master List'!#REF!, A33,'Master List'!#REF!,"Hero")&amp;")")</f>
        <v>#REF!</v>
      </c>
      <c r="K33" s="3" t="e">
        <f>IF(COUNTIFS('Master List'!#REF!,"*" &amp;"Noldor."&amp; "*", 'Master List'!#REF!, A33, 'Master List'!#REF!, TRUE)=0,"",COUNTIFS('Master List'!#REF!,"*" &amp;"Noldor."&amp; "*", 'Master List'!#REF!, A33, 'Master List'!#REF!, TRUE)&amp;" ("&amp;COUNTIFS('Master List'!#REF!,"*" &amp;"Noldor."&amp; "*", 'Master List'!#REF!, A33,'Master List'!#REF!,"Hero")&amp;")")</f>
        <v>#REF!</v>
      </c>
      <c r="L33" s="3" t="e">
        <f>IF(COUNTIFS('Master List'!#REF!,"*" &amp;"Eagle."&amp; "*", 'Master List'!#REF!, A33, 'Master List'!#REF!, TRUE)=0,"",COUNTIFS('Master List'!#REF!,"*" &amp;"Eagle."&amp; "*", 'Master List'!#REF!, A33, 'Master List'!#REF!, TRUE)&amp;" ("&amp;COUNTIFS('Master List'!#REF!,"*" &amp;"Eagle."&amp; "*", 'Master List'!#REF!, A33,'Master List'!#REF!,"Hero")&amp;")")</f>
        <v>#REF!</v>
      </c>
      <c r="M33" s="3" t="e">
        <f>IF(COUNTIFS('Master List'!#REF!,"*" &amp;"Ranger."&amp; "*", 'Master List'!#REF!, A33, 'Master List'!#REF!, TRUE)=0,"",COUNTIFS('Master List'!#REF!,"*" &amp;"Ranger."&amp; "*", 'Master List'!#REF!, A33, 'Master List'!#REF!, TRUE)&amp;" ("&amp;COUNTIFS('Master List'!#REF!,"*" &amp;"Ranger."&amp; "*", 'Master List'!#REF!, A33,'Master List'!#REF!,"Hero")&amp;")")</f>
        <v>#REF!</v>
      </c>
      <c r="O33" s="3" t="e">
        <f>IF(COUNTIFS('Master List'!#REF!,"*" &amp;"Noble."&amp; "*", 'Master List'!#REF!, A33, 'Master List'!#REF!, TRUE)=0,"",COUNTIFS('Master List'!#REF!,"*" &amp;"Noble."&amp; "*", 'Master List'!#REF!, A33, 'Master List'!#REF!, TRUE)&amp;" ("&amp;COUNTIFS('Master List'!#REF!,"*" &amp;"Noble."&amp; "*", 'Master List'!#REF!, A33,'Master List'!#REF!,"Hero")&amp;")")</f>
        <v>#REF!</v>
      </c>
      <c r="P33" s="3" t="e">
        <f>IF(COUNTIFS('Master List'!#REF!,"*" &amp;"Song."&amp; "*", 'Master List'!#REF!, A33, 'Master List'!#REF!, TRUE)=0,"",COUNTIFS('Master List'!#REF!,"*" &amp;"Song."&amp; "*", 'Master List'!#REF!, A33, 'Master List'!#REF!, TRUE))</f>
        <v>#REF!</v>
      </c>
      <c r="R33" s="4"/>
      <c r="S33" s="4"/>
      <c r="T33" s="4"/>
      <c r="U33" s="4"/>
      <c r="V33" s="4"/>
      <c r="W33" s="4"/>
      <c r="X33" s="4"/>
      <c r="Y33" s="4"/>
      <c r="Z33" s="40"/>
    </row>
    <row r="34" spans="1:30" x14ac:dyDescent="0.25">
      <c r="A34" s="4" t="s">
        <v>19</v>
      </c>
      <c r="B34" s="4" t="s">
        <v>18</v>
      </c>
      <c r="C34" s="4"/>
      <c r="E34" s="3" t="e">
        <f>IF(COUNTIFS('Master List'!#REF!,"*" &amp;"Dwarf."&amp; "*", 'Master List'!#REF!, A34, 'Master List'!#REF!, TRUE)=0,"",COUNTIFS('Master List'!#REF!,"*" &amp;"Dwarf."&amp; "*", 'Master List'!#REF!, A34, 'Master List'!#REF!, TRUE)&amp;" ("&amp;COUNTIFS('Master List'!#REF!,"*" &amp;"Dwarf."&amp; "*", 'Master List'!#REF!, A34,'Master List'!#REF!,"Hero")&amp;")")</f>
        <v>#REF!</v>
      </c>
      <c r="F34" s="5" t="e">
        <f>IF(COUNTIFS('Master List'!#REF!,"*" &amp;"Gondor."&amp; "*", 'Master List'!#REF!, A34, 'Master List'!#REF!, TRUE)=0,"",COUNTIFS('Master List'!#REF!,"*" &amp;"Gondor."&amp; "*", 'Master List'!#REF!, A34, 'Master List'!#REF!, TRUE)&amp;" ("&amp;COUNTIFS('Master List'!#REF!,"*" &amp;"Gondor."&amp; "*", 'Master List'!#REF!, A34,'Master List'!#REF!,"Hero")&amp;")")</f>
        <v>#REF!</v>
      </c>
      <c r="G34" s="5" t="e">
        <f>IF(COUNTIFS('Master List'!#REF!,"*" &amp;"Rohan."&amp; "*", 'Master List'!#REF!, A34, 'Master List'!#REF!, TRUE)=0,"",COUNTIFS('Master List'!#REF!,"*" &amp;"Rohan."&amp; "*", 'Master List'!#REF!, A34, 'Master List'!#REF!, TRUE)&amp;" ("&amp;COUNTIFS('Master List'!#REF!,"*" &amp;"Rohan."&amp; "*", 'Master List'!#REF!, A34,'Master List'!#REF!,"Hero")&amp;")")</f>
        <v>#REF!</v>
      </c>
      <c r="H34" s="3" t="e">
        <f>IF(COUNTIFS('Master List'!#REF!,"*" &amp;"Silvan."&amp; "*", 'Master List'!#REF!, A34, 'Master List'!#REF!, TRUE)=0,"",COUNTIFS('Master List'!#REF!,"*" &amp;"Silvan."&amp; "*", 'Master List'!#REF!, A34, 'Master List'!#REF!, TRUE)&amp;" ("&amp;COUNTIFS('Master List'!#REF!,"*" &amp;"Silvan."&amp; "*", 'Master List'!#REF!, A34,'Master List'!#REF!,"Hero")&amp;")")</f>
        <v>#REF!</v>
      </c>
      <c r="I34" s="3" t="e">
        <f>IF(COUNTIFS('Master List'!#REF!,"*" &amp;"Hobbit."&amp; "*", 'Master List'!#REF!, A34, 'Master List'!#REF!, TRUE)=0,"",COUNTIFS('Master List'!#REF!,"*" &amp;"Hobbit."&amp; "*", 'Master List'!#REF!, A34, 'Master List'!#REF!, TRUE)&amp;" ("&amp;COUNTIFS('Master List'!#REF!,"*" &amp;"Hobbit."&amp; "*", 'Master List'!#REF!, A34,'Master List'!#REF!,"Hero")&amp;")")</f>
        <v>#REF!</v>
      </c>
      <c r="J34" s="3" t="e">
        <f>IF(COUNTIFS('Master List'!#REF!,"*" &amp;"Outlands."&amp; "*", 'Master List'!#REF!, A34, 'Master List'!#REF!, TRUE)=0,"",COUNTIFS('Master List'!#REF!,"*" &amp;"Outlands."&amp; "*", 'Master List'!#REF!, A34, 'Master List'!#REF!, TRUE)&amp;" ("&amp;COUNTIFS('Master List'!#REF!,"*" &amp;"Outlands."&amp; "*", 'Master List'!#REF!, A34,'Master List'!#REF!,"Hero")&amp;")")</f>
        <v>#REF!</v>
      </c>
      <c r="K34" s="3" t="e">
        <f>IF(COUNTIFS('Master List'!#REF!,"*" &amp;"Noldor."&amp; "*", 'Master List'!#REF!, A34, 'Master List'!#REF!, TRUE)=0,"",COUNTIFS('Master List'!#REF!,"*" &amp;"Noldor."&amp; "*", 'Master List'!#REF!, A34, 'Master List'!#REF!, TRUE)&amp;" ("&amp;COUNTIFS('Master List'!#REF!,"*" &amp;"Noldor."&amp; "*", 'Master List'!#REF!, A34,'Master List'!#REF!,"Hero")&amp;")")</f>
        <v>#REF!</v>
      </c>
      <c r="L34" s="3" t="e">
        <f>IF(COUNTIFS('Master List'!#REF!,"*" &amp;"Eagle."&amp; "*", 'Master List'!#REF!, A34, 'Master List'!#REF!, TRUE)=0,"",COUNTIFS('Master List'!#REF!,"*" &amp;"Eagle."&amp; "*", 'Master List'!#REF!, A34, 'Master List'!#REF!, TRUE)&amp;" ("&amp;COUNTIFS('Master List'!#REF!,"*" &amp;"Eagle."&amp; "*", 'Master List'!#REF!, A34,'Master List'!#REF!,"Hero")&amp;")")</f>
        <v>#REF!</v>
      </c>
      <c r="M34" s="3" t="e">
        <f>IF(COUNTIFS('Master List'!#REF!,"*" &amp;"Ranger."&amp; "*", 'Master List'!#REF!, A34, 'Master List'!#REF!, TRUE)=0,"",COUNTIFS('Master List'!#REF!,"*" &amp;"Ranger."&amp; "*", 'Master List'!#REF!, A34, 'Master List'!#REF!, TRUE)&amp;" ("&amp;COUNTIFS('Master List'!#REF!,"*" &amp;"Ranger."&amp; "*", 'Master List'!#REF!, A34,'Master List'!#REF!,"Hero")&amp;")")</f>
        <v>#REF!</v>
      </c>
      <c r="N34" s="3" t="e">
        <f>IF(COUNTIFS('Master List'!#REF!,"*" &amp;"Hobbit."&amp; "*", 'Master List'!#REF!, A34, 'Master List'!#REF!, TRUE)=0,"",COUNTIFS('Master List'!#REF!,"*" &amp;"Hobbit."&amp; "*", 'Master List'!#REF!, A34, 'Master List'!#REF!, TRUE)&amp;" ("&amp;COUNTIFS('Master List'!#REF!,"*" &amp;"Hobbit."&amp; "*", 'Master List'!#REF!, A34,'Master List'!#REF!,"Hero")&amp;")")</f>
        <v>#REF!</v>
      </c>
      <c r="O34" s="3" t="e">
        <f>IF(COUNTIFS('Master List'!#REF!,"*" &amp;"Noble."&amp; "*", 'Master List'!#REF!, A34, 'Master List'!#REF!, TRUE)=0,"",COUNTIFS('Master List'!#REF!,"*" &amp;"Noble."&amp; "*", 'Master List'!#REF!, A34, 'Master List'!#REF!, TRUE)&amp;" ("&amp;COUNTIFS('Master List'!#REF!,"*" &amp;"Noble."&amp; "*", 'Master List'!#REF!, A34,'Master List'!#REF!,"Hero")&amp;")")</f>
        <v>#REF!</v>
      </c>
      <c r="P34" s="3" t="e">
        <f>IF(COUNTIFS('Master List'!#REF!,"*" &amp;"Song."&amp; "*", 'Master List'!#REF!, A34, 'Master List'!#REF!, TRUE)=0,"",COUNTIFS('Master List'!#REF!,"*" &amp;"Song."&amp; "*", 'Master List'!#REF!, A34, 'Master List'!#REF!, TRUE))</f>
        <v>#REF!</v>
      </c>
      <c r="R34" s="4" t="e">
        <f>SUMIFS('Master List'!#REF!,'Master List'!#REF!,"Treachery", 'Master List'!#REF!, A34)</f>
        <v>#REF!</v>
      </c>
      <c r="S34" s="4" t="e">
        <f>SUMIFS('Master List'!#REF!,'Master List'!#REF!,"Enemy", 'Master List'!#REF!, A34)</f>
        <v>#REF!</v>
      </c>
      <c r="T34" s="4" t="e">
        <f>SUMIFS('Master List'!#REF!,'Master List'!#REF!,"Location", 'Master List'!#REF!, A34)</f>
        <v>#REF!</v>
      </c>
      <c r="U34" s="4"/>
      <c r="V34" s="3" t="e">
        <f>COUNTIFS('Master List'!#REF!,"Ally", 'Master List'!#REF!, A34)</f>
        <v>#REF!</v>
      </c>
      <c r="W34" s="3" t="e">
        <f>COUNTIFS('Master List'!#REF!,"Attachment", 'Master List'!#REF!, A34)</f>
        <v>#REF!</v>
      </c>
      <c r="X34" s="3" t="e">
        <f>COUNTIFS('Master List'!#REF!,"Event", 'Master List'!#REF!, A34)</f>
        <v>#REF!</v>
      </c>
      <c r="Y34" s="3" t="e">
        <f>COUNTIFS('Master List'!#REF!,"Hero", 'Master List'!#REF!, A34)</f>
        <v>#REF!</v>
      </c>
      <c r="Z34" s="40" t="e">
        <f>COUNTIFS('Master List'!#REF!,"Lore", 'Master List'!#REF!, A34)</f>
        <v>#REF!</v>
      </c>
      <c r="AA34" s="3" t="e">
        <f>COUNTIFS('Master List'!#REF!,"Spirit", 'Master List'!#REF!, A34)</f>
        <v>#REF!</v>
      </c>
      <c r="AB34" s="3" t="e">
        <f>COUNTIFS('Master List'!#REF!,"Tactics", 'Master List'!#REF!, A34)</f>
        <v>#REF!</v>
      </c>
      <c r="AC34" s="3" t="e">
        <f>COUNTIFS('Master List'!#REF!,"Leadership", 'Master List'!#REF!, A34)</f>
        <v>#REF!</v>
      </c>
      <c r="AD34" s="3" t="e">
        <f>COUNTIFS('Master List'!#REF!,"Neutral", 'Master List'!#REF!, A34)</f>
        <v>#REF!</v>
      </c>
    </row>
    <row r="35" spans="1:30" x14ac:dyDescent="0.25">
      <c r="A35" s="4" t="s">
        <v>68</v>
      </c>
      <c r="B35" s="4" t="s">
        <v>83</v>
      </c>
      <c r="C35" s="4"/>
      <c r="E35" s="3" t="e">
        <f>IF(COUNTIFS('Master List'!#REF!,"*" &amp;"Dwarf."&amp; "*", 'Master List'!#REF!, A35, 'Master List'!#REF!, TRUE)=0,"",COUNTIFS('Master List'!#REF!,"*" &amp;"Dwarf."&amp; "*", 'Master List'!#REF!, A35, 'Master List'!#REF!, TRUE)&amp;" ("&amp;COUNTIFS('Master List'!#REF!,"*" &amp;"Dwarf."&amp; "*", 'Master List'!#REF!, A35,'Master List'!#REF!,"Hero")&amp;")")</f>
        <v>#REF!</v>
      </c>
      <c r="F35" s="5" t="e">
        <f>IF(COUNTIFS('Master List'!#REF!,"*" &amp;"Gondor."&amp; "*", 'Master List'!#REF!, A35, 'Master List'!#REF!, TRUE)=0,"",COUNTIFS('Master List'!#REF!,"*" &amp;"Gondor."&amp; "*", 'Master List'!#REF!, A35, 'Master List'!#REF!, TRUE)&amp;" ("&amp;COUNTIFS('Master List'!#REF!,"*" &amp;"Gondor."&amp; "*", 'Master List'!#REF!, A35,'Master List'!#REF!,"Hero")&amp;")")</f>
        <v>#REF!</v>
      </c>
      <c r="G35" s="5" t="e">
        <f>IF(COUNTIFS('Master List'!#REF!,"*" &amp;"Rohan."&amp; "*", 'Master List'!#REF!, A35, 'Master List'!#REF!, TRUE)=0,"",COUNTIFS('Master List'!#REF!,"*" &amp;"Rohan."&amp; "*", 'Master List'!#REF!, A35, 'Master List'!#REF!, TRUE)&amp;" ("&amp;COUNTIFS('Master List'!#REF!,"*" &amp;"Rohan."&amp; "*", 'Master List'!#REF!, A35,'Master List'!#REF!,"Hero")&amp;")")</f>
        <v>#REF!</v>
      </c>
      <c r="H35" s="3" t="e">
        <f>IF(COUNTIFS('Master List'!#REF!,"*" &amp;"Silvan."&amp; "*", 'Master List'!#REF!, A35, 'Master List'!#REF!, TRUE)=0,"",COUNTIFS('Master List'!#REF!,"*" &amp;"Silvan."&amp; "*", 'Master List'!#REF!, A35, 'Master List'!#REF!, TRUE)&amp;" ("&amp;COUNTIFS('Master List'!#REF!,"*" &amp;"Silvan."&amp; "*", 'Master List'!#REF!, A35,'Master List'!#REF!,"Hero")&amp;")")</f>
        <v>#REF!</v>
      </c>
      <c r="I35" s="3" t="e">
        <f>IF(COUNTIFS('Master List'!#REF!,"*" &amp;"Hobbit."&amp; "*", 'Master List'!#REF!, A35, 'Master List'!#REF!, TRUE)=0,"",COUNTIFS('Master List'!#REF!,"*" &amp;"Hobbit."&amp; "*", 'Master List'!#REF!, A35, 'Master List'!#REF!, TRUE)&amp;" ("&amp;COUNTIFS('Master List'!#REF!,"*" &amp;"Hobbit."&amp; "*", 'Master List'!#REF!, A35,'Master List'!#REF!,"Hero")&amp;")")</f>
        <v>#REF!</v>
      </c>
      <c r="J35" s="3" t="e">
        <f>IF(COUNTIFS('Master List'!#REF!,"*" &amp;"Outlands."&amp; "*", 'Master List'!#REF!, A35, 'Master List'!#REF!, TRUE)=0,"",COUNTIFS('Master List'!#REF!,"*" &amp;"Outlands."&amp; "*", 'Master List'!#REF!, A35, 'Master List'!#REF!, TRUE)&amp;" ("&amp;COUNTIFS('Master List'!#REF!,"*" &amp;"Outlands."&amp; "*", 'Master List'!#REF!, A35,'Master List'!#REF!,"Hero")&amp;")")</f>
        <v>#REF!</v>
      </c>
      <c r="K35" s="3" t="e">
        <f>IF(COUNTIFS('Master List'!#REF!,"*" &amp;"Noldor."&amp; "*", 'Master List'!#REF!, A35, 'Master List'!#REF!, TRUE)=0,"",COUNTIFS('Master List'!#REF!,"*" &amp;"Noldor."&amp; "*", 'Master List'!#REF!, A35, 'Master List'!#REF!, TRUE)&amp;" ("&amp;COUNTIFS('Master List'!#REF!,"*" &amp;"Noldor."&amp; "*", 'Master List'!#REF!, A35,'Master List'!#REF!,"Hero")&amp;")")</f>
        <v>#REF!</v>
      </c>
      <c r="L35" s="3" t="e">
        <f>IF(COUNTIFS('Master List'!#REF!,"*" &amp;"Eagle."&amp; "*", 'Master List'!#REF!, A35, 'Master List'!#REF!, TRUE)=0,"",COUNTIFS('Master List'!#REF!,"*" &amp;"Eagle."&amp; "*", 'Master List'!#REF!, A35, 'Master List'!#REF!, TRUE)&amp;" ("&amp;COUNTIFS('Master List'!#REF!,"*" &amp;"Eagle."&amp; "*", 'Master List'!#REF!, A35,'Master List'!#REF!,"Hero")&amp;")")</f>
        <v>#REF!</v>
      </c>
      <c r="M35" s="3" t="e">
        <f>IF(COUNTIFS('Master List'!#REF!,"*" &amp;"Ranger."&amp; "*", 'Master List'!#REF!, A35, 'Master List'!#REF!, TRUE)=0,"",COUNTIFS('Master List'!#REF!,"*" &amp;"Ranger."&amp; "*", 'Master List'!#REF!, A35, 'Master List'!#REF!, TRUE)&amp;" ("&amp;COUNTIFS('Master List'!#REF!,"*" &amp;"Ranger."&amp; "*", 'Master List'!#REF!, A35,'Master List'!#REF!,"Hero")&amp;")")</f>
        <v>#REF!</v>
      </c>
      <c r="N35" s="3" t="e">
        <f>IF(COUNTIFS('Master List'!#REF!,"*" &amp;"Hobbit."&amp; "*", 'Master List'!#REF!, A35, 'Master List'!#REF!, TRUE)=0,"",COUNTIFS('Master List'!#REF!,"*" &amp;"Hobbit."&amp; "*", 'Master List'!#REF!, A35, 'Master List'!#REF!, TRUE)&amp;" ("&amp;COUNTIFS('Master List'!#REF!,"*" &amp;"Hobbit."&amp; "*", 'Master List'!#REF!, A35,'Master List'!#REF!,"Hero")&amp;")")</f>
        <v>#REF!</v>
      </c>
      <c r="O35" s="3" t="e">
        <f>IF(COUNTIFS('Master List'!#REF!,"*" &amp;"Noble."&amp; "*", 'Master List'!#REF!, A35, 'Master List'!#REF!, TRUE)=0,"",COUNTIFS('Master List'!#REF!,"*" &amp;"Noble."&amp; "*", 'Master List'!#REF!, A35, 'Master List'!#REF!, TRUE)&amp;" ("&amp;COUNTIFS('Master List'!#REF!,"*" &amp;"Noble."&amp; "*", 'Master List'!#REF!, A35,'Master List'!#REF!,"Hero")&amp;")")</f>
        <v>#REF!</v>
      </c>
      <c r="P35" s="3" t="e">
        <f>IF(COUNTIFS('Master List'!#REF!,"*" &amp;"Song."&amp; "*", 'Master List'!#REF!, A35, 'Master List'!#REF!, TRUE)=0,"",COUNTIFS('Master List'!#REF!,"*" &amp;"Song."&amp; "*", 'Master List'!#REF!, A35, 'Master List'!#REF!, TRUE))</f>
        <v>#REF!</v>
      </c>
      <c r="R35" s="4" t="e">
        <f>SUMIFS('Master List'!#REF!,'Master List'!#REF!,"Treachery", 'Master List'!#REF!, A35)</f>
        <v>#REF!</v>
      </c>
      <c r="S35" s="4" t="e">
        <f>SUMIFS('Master List'!#REF!,'Master List'!#REF!,"Enemy", 'Master List'!#REF!, A35)</f>
        <v>#REF!</v>
      </c>
      <c r="T35" s="4" t="e">
        <f>SUMIFS('Master List'!#REF!,'Master List'!#REF!,"Location", 'Master List'!#REF!, A35)</f>
        <v>#REF!</v>
      </c>
      <c r="U35" s="4"/>
      <c r="V35" s="3" t="e">
        <f>COUNTIFS('Master List'!#REF!,"Ally", 'Master List'!#REF!, A35)</f>
        <v>#REF!</v>
      </c>
      <c r="W35" s="3" t="e">
        <f>COUNTIFS('Master List'!#REF!,"Attachment", 'Master List'!#REF!, A35)</f>
        <v>#REF!</v>
      </c>
      <c r="X35" s="3" t="e">
        <f>COUNTIFS('Master List'!#REF!,"Event", 'Master List'!#REF!, A35)</f>
        <v>#REF!</v>
      </c>
      <c r="Y35" s="3" t="e">
        <f>COUNTIFS('Master List'!#REF!,"Hero", 'Master List'!#REF!, A35)</f>
        <v>#REF!</v>
      </c>
      <c r="Z35" s="40" t="e">
        <f>COUNTIFS('Master List'!#REF!,"Lore", 'Master List'!#REF!, A35)</f>
        <v>#REF!</v>
      </c>
      <c r="AA35" s="3" t="e">
        <f>COUNTIFS('Master List'!#REF!,"Spirit", 'Master List'!#REF!, A35)</f>
        <v>#REF!</v>
      </c>
      <c r="AB35" s="3" t="e">
        <f>COUNTIFS('Master List'!#REF!,"Tactics", 'Master List'!#REF!, A35)</f>
        <v>#REF!</v>
      </c>
      <c r="AC35" s="3" t="e">
        <f>COUNTIFS('Master List'!#REF!,"Leadership", 'Master List'!#REF!, A35)</f>
        <v>#REF!</v>
      </c>
      <c r="AD35" s="3" t="e">
        <f>COUNTIFS('Master List'!#REF!,"Neutral", 'Master List'!#REF!, A35)</f>
        <v>#REF!</v>
      </c>
    </row>
    <row r="36" spans="1:30" x14ac:dyDescent="0.25">
      <c r="A36" s="23" t="s">
        <v>116</v>
      </c>
      <c r="B36" s="23" t="s">
        <v>117</v>
      </c>
      <c r="C36" s="23"/>
      <c r="D36" s="23"/>
      <c r="E36" s="39" t="e">
        <f>IF(COUNTIFS('Master List'!#REF!,"*" &amp;"Dwarf."&amp; "*", 'Master List'!#REF!, A36, 'Master List'!#REF!, TRUE)=0,"",COUNTIFS('Master List'!#REF!,"*" &amp;"Dwarf."&amp; "*", 'Master List'!#REF!, A36, 'Master List'!#REF!, TRUE)&amp;" ("&amp;COUNTIFS('Master List'!#REF!,"*" &amp;"Dwarf."&amp; "*", 'Master List'!#REF!, A36,'Master List'!#REF!,"Hero")&amp;")")</f>
        <v>#REF!</v>
      </c>
      <c r="F36" s="41" t="e">
        <f>IF(COUNTIFS('Master List'!#REF!,"*" &amp;"Gondor."&amp; "*", 'Master List'!#REF!, A36, 'Master List'!#REF!, TRUE)=0,"",COUNTIFS('Master List'!#REF!,"*" &amp;"Gondor."&amp; "*", 'Master List'!#REF!, A36, 'Master List'!#REF!, TRUE)&amp;" ("&amp;COUNTIFS('Master List'!#REF!,"*" &amp;"Gondor."&amp; "*", 'Master List'!#REF!, A36,'Master List'!#REF!,"Hero")&amp;")")</f>
        <v>#REF!</v>
      </c>
      <c r="G36" s="41" t="e">
        <f>IF(COUNTIFS('Master List'!#REF!,"*" &amp;"Rohan."&amp; "*", 'Master List'!#REF!, A36, 'Master List'!#REF!, TRUE)=0,"",COUNTIFS('Master List'!#REF!,"*" &amp;"Rohan."&amp; "*", 'Master List'!#REF!, A36, 'Master List'!#REF!, TRUE)&amp;" ("&amp;COUNTIFS('Master List'!#REF!,"*" &amp;"Rohan."&amp; "*", 'Master List'!#REF!, A36,'Master List'!#REF!,"Hero")&amp;")")</f>
        <v>#REF!</v>
      </c>
      <c r="H36" s="39" t="e">
        <f>IF(COUNTIFS('Master List'!#REF!,"*" &amp;"Silvan."&amp; "*", 'Master List'!#REF!, A36, 'Master List'!#REF!, TRUE)=0,"",COUNTIFS('Master List'!#REF!,"*" &amp;"Silvan."&amp; "*", 'Master List'!#REF!, A36, 'Master List'!#REF!, TRUE)&amp;" ("&amp;COUNTIFS('Master List'!#REF!,"*" &amp;"Silvan."&amp; "*", 'Master List'!#REF!, A36,'Master List'!#REF!,"Hero")&amp;")")</f>
        <v>#REF!</v>
      </c>
      <c r="I36" s="39" t="e">
        <f>IF(COUNTIFS('Master List'!#REF!,"*" &amp;"Hobbit."&amp; "*", 'Master List'!#REF!, A36, 'Master List'!#REF!, TRUE)=0,"",COUNTIFS('Master List'!#REF!,"*" &amp;"Hobbit."&amp; "*", 'Master List'!#REF!, A36, 'Master List'!#REF!, TRUE)&amp;" ("&amp;COUNTIFS('Master List'!#REF!,"*" &amp;"Hobbit."&amp; "*", 'Master List'!#REF!, A36,'Master List'!#REF!,"Hero")&amp;")")</f>
        <v>#REF!</v>
      </c>
      <c r="J36" s="39" t="e">
        <f>IF(COUNTIFS('Master List'!#REF!,"*" &amp;"Outlands."&amp; "*", 'Master List'!#REF!, A36, 'Master List'!#REF!, TRUE)=0,"",COUNTIFS('Master List'!#REF!,"*" &amp;"Outlands."&amp; "*", 'Master List'!#REF!, A36, 'Master List'!#REF!, TRUE)&amp;" ("&amp;COUNTIFS('Master List'!#REF!,"*" &amp;"Outlands."&amp; "*", 'Master List'!#REF!, A36,'Master List'!#REF!,"Hero")&amp;")")</f>
        <v>#REF!</v>
      </c>
      <c r="K36" s="39" t="e">
        <f>IF(COUNTIFS('Master List'!#REF!,"*" &amp;"Noldor."&amp; "*", 'Master List'!#REF!, A36, 'Master List'!#REF!, TRUE)=0,"",COUNTIFS('Master List'!#REF!,"*" &amp;"Noldor."&amp; "*", 'Master List'!#REF!, A36, 'Master List'!#REF!, TRUE)&amp;" ("&amp;COUNTIFS('Master List'!#REF!,"*" &amp;"Noldor."&amp; "*", 'Master List'!#REF!, A36,'Master List'!#REF!,"Hero")&amp;")")</f>
        <v>#REF!</v>
      </c>
      <c r="L36" s="39" t="e">
        <f>IF(COUNTIFS('Master List'!#REF!,"*" &amp;"Eagle."&amp; "*", 'Master List'!#REF!, A36, 'Master List'!#REF!, TRUE)=0,"",COUNTIFS('Master List'!#REF!,"*" &amp;"Eagle."&amp; "*", 'Master List'!#REF!, A36, 'Master List'!#REF!, TRUE)&amp;" ("&amp;COUNTIFS('Master List'!#REF!,"*" &amp;"Eagle."&amp; "*", 'Master List'!#REF!, A36,'Master List'!#REF!,"Hero")&amp;")")</f>
        <v>#REF!</v>
      </c>
      <c r="M36" s="39" t="e">
        <f>IF(COUNTIFS('Master List'!#REF!,"*" &amp;"Ranger."&amp; "*", 'Master List'!#REF!, A36, 'Master List'!#REF!, TRUE)=0,"",COUNTIFS('Master List'!#REF!,"*" &amp;"Ranger."&amp; "*", 'Master List'!#REF!, A36, 'Master List'!#REF!, TRUE)&amp;" ("&amp;COUNTIFS('Master List'!#REF!,"*" &amp;"Ranger."&amp; "*", 'Master List'!#REF!, A36,'Master List'!#REF!,"Hero")&amp;")")</f>
        <v>#REF!</v>
      </c>
      <c r="N36" s="39" t="e">
        <f>IF(COUNTIFS('Master List'!#REF!,"*" &amp;"Hobbit."&amp; "*", 'Master List'!#REF!, A36, 'Master List'!#REF!, TRUE)=0,"",COUNTIFS('Master List'!#REF!,"*" &amp;"Hobbit."&amp; "*", 'Master List'!#REF!, A36, 'Master List'!#REF!, TRUE)&amp;" ("&amp;COUNTIFS('Master List'!#REF!,"*" &amp;"Hobbit."&amp; "*", 'Master List'!#REF!, A36,'Master List'!#REF!,"Hero")&amp;")")</f>
        <v>#REF!</v>
      </c>
      <c r="O36" s="39" t="e">
        <f>IF(COUNTIFS('Master List'!#REF!,"*" &amp;"Noble."&amp; "*", 'Master List'!#REF!, A36, 'Master List'!#REF!, TRUE)=0,"",COUNTIFS('Master List'!#REF!,"*" &amp;"Noble."&amp; "*", 'Master List'!#REF!, A36, 'Master List'!#REF!, TRUE)&amp;" ("&amp;COUNTIFS('Master List'!#REF!,"*" &amp;"Noble."&amp; "*", 'Master List'!#REF!, A36,'Master List'!#REF!,"Hero")&amp;")")</f>
        <v>#REF!</v>
      </c>
      <c r="P36" s="39" t="e">
        <f>IF(COUNTIFS('Master List'!#REF!,"*" &amp;"Song."&amp; "*", 'Master List'!#REF!, A36, 'Master List'!#REF!, TRUE)=0,"",COUNTIFS('Master List'!#REF!,"*" &amp;"Song."&amp; "*", 'Master List'!#REF!, A36, 'Master List'!#REF!, TRUE))</f>
        <v>#REF!</v>
      </c>
      <c r="Q36" s="23"/>
      <c r="R36" s="23" t="e">
        <f>SUMIFS('Master List'!#REF!,'Master List'!#REF!,"Treachery", 'Master List'!#REF!, A36)</f>
        <v>#REF!</v>
      </c>
      <c r="S36" s="23" t="e">
        <f>SUMIFS('Master List'!#REF!,'Master List'!#REF!,"Enemy", 'Master List'!#REF!, A36)</f>
        <v>#REF!</v>
      </c>
      <c r="T36" s="23" t="e">
        <f>SUMIFS('Master List'!#REF!,'Master List'!#REF!,"Location", 'Master List'!#REF!, A36)</f>
        <v>#REF!</v>
      </c>
      <c r="U36" s="23"/>
      <c r="V36" s="39" t="e">
        <f>COUNTIFS('Master List'!#REF!,"Ally", 'Master List'!#REF!, A36)</f>
        <v>#REF!</v>
      </c>
      <c r="W36" s="39" t="e">
        <f>COUNTIFS('Master List'!#REF!,"Attachment", 'Master List'!#REF!, A36)</f>
        <v>#REF!</v>
      </c>
      <c r="X36" s="39" t="e">
        <f>COUNTIFS('Master List'!#REF!,"Event", 'Master List'!#REF!, A36)</f>
        <v>#REF!</v>
      </c>
      <c r="Y36" s="39" t="e">
        <f>COUNTIFS('Master List'!#REF!,"Hero", 'Master List'!#REF!, A36)</f>
        <v>#REF!</v>
      </c>
      <c r="Z36" s="42" t="e">
        <f>COUNTIFS('Master List'!#REF!,"Lore", 'Master List'!#REF!, A36)</f>
        <v>#REF!</v>
      </c>
      <c r="AA36" s="39" t="e">
        <f>COUNTIFS('Master List'!#REF!,"Spirit", 'Master List'!#REF!, A36)</f>
        <v>#REF!</v>
      </c>
      <c r="AB36" s="39" t="e">
        <f>COUNTIFS('Master List'!#REF!,"Tactics", 'Master List'!#REF!, A36)</f>
        <v>#REF!</v>
      </c>
      <c r="AC36" s="39" t="e">
        <f>COUNTIFS('Master List'!#REF!,"Leadership", 'Master List'!#REF!, A36)</f>
        <v>#REF!</v>
      </c>
      <c r="AD36" s="39" t="e">
        <f>COUNTIFS('Master List'!#REF!,"Neutral", 'Master List'!#REF!, A36)</f>
        <v>#REF!</v>
      </c>
    </row>
    <row r="38" spans="1:30" s="2" customFormat="1" x14ac:dyDescent="0.25">
      <c r="A38" s="2" t="s">
        <v>129</v>
      </c>
      <c r="E38" s="2" t="e">
        <f>IF(COUNTIFS('Master List'!#REF!,"*" &amp;"Dwarf."&amp; "*", 'Master List'!#REF!, TRUE)=0,"",COUNTIFS('Master List'!#REF!,"*" &amp;"Dwarf."&amp; "*",  'Master List'!#REF!, TRUE)&amp;" ("&amp;COUNTIFS('Master List'!#REF!,"*" &amp;"Dwarf."&amp; "*", 'Master List'!#REF!,"Hero")&amp;")")</f>
        <v>#REF!</v>
      </c>
      <c r="F38" s="9" t="e">
        <f>IF(COUNTIFS('Master List'!#REF!,"*" &amp;"Gondor."&amp; "*", 'Master List'!#REF!, TRUE)=0,"",COUNTIFS('Master List'!#REF!,"*" &amp;"Gondor."&amp; "*",  'Master List'!#REF!, TRUE)&amp;" ("&amp;COUNTIFS('Master List'!#REF!,"*" &amp;"Gondor."&amp; "*", 'Master List'!#REF!,"Hero")&amp;")")</f>
        <v>#REF!</v>
      </c>
      <c r="G38" s="9" t="e">
        <f>IF(COUNTIFS('Master List'!#REF!,"*" &amp;"Rohan."&amp; "*", 'Master List'!#REF!, TRUE)=0,"",COUNTIFS('Master List'!#REF!,"*" &amp;"Rohan."&amp; "*",  'Master List'!#REF!, TRUE)&amp;" ("&amp;COUNTIFS('Master List'!#REF!,"*" &amp;"Rohan."&amp; "*", 'Master List'!#REF!,"Hero")&amp;")")</f>
        <v>#REF!</v>
      </c>
      <c r="H38" s="10" t="e">
        <f>IF(COUNTIFS('Master List'!#REF!,"*" &amp;"Silvan."&amp; "*", 'Master List'!#REF!, TRUE)=0,"",COUNTIFS('Master List'!#REF!,"*" &amp;"Silvan."&amp; "*",  'Master List'!#REF!, TRUE)&amp;" ("&amp;COUNTIFS('Master List'!#REF!,"*" &amp;"Silvan."&amp; "*", 'Master List'!#REF!,"Hero")&amp;")")</f>
        <v>#REF!</v>
      </c>
      <c r="I38" s="10" t="e">
        <f>IF(COUNTIFS('Master List'!#REF!,"*" &amp;"Hobbit."&amp; "*", 'Master List'!#REF!, TRUE)=0,"",COUNTIFS('Master List'!#REF!,"*" &amp;"Hobbit."&amp; "*",  'Master List'!#REF!, TRUE)&amp;" ("&amp;COUNTIFS('Master List'!#REF!,"*" &amp;"Hobbit."&amp; "*", 'Master List'!#REF!,"Hero")&amp;")")</f>
        <v>#REF!</v>
      </c>
      <c r="J38" s="10" t="e">
        <f>IF(COUNTIFS('Master List'!#REF!,"*" &amp;"Outlands."&amp; "*", 'Master List'!#REF!, TRUE)=0,"",COUNTIFS('Master List'!#REF!,"*" &amp;"Outlands."&amp; "*",  'Master List'!#REF!, TRUE)&amp;" ("&amp;COUNTIFS('Master List'!#REF!,"*" &amp;"Outlands."&amp; "*", 'Master List'!#REF!,"Hero")&amp;")")</f>
        <v>#REF!</v>
      </c>
      <c r="K38" s="10" t="e">
        <f>IF(COUNTIFS('Master List'!#REF!,"*" &amp;"Noldor."&amp; "*", 'Master List'!#REF!, TRUE)=0,"",COUNTIFS('Master List'!#REF!,"*" &amp;"Noldor."&amp; "*",  'Master List'!#REF!, TRUE)&amp;" ("&amp;COUNTIFS('Master List'!#REF!,"*" &amp;"Noldor."&amp; "*", 'Master List'!#REF!,"Hero")&amp;")")</f>
        <v>#REF!</v>
      </c>
      <c r="L38" s="10" t="e">
        <f>IF(COUNTIFS('Master List'!#REF!,"*" &amp;"Eagle."&amp; "*", 'Master List'!#REF!, TRUE)=0,"",COUNTIFS('Master List'!#REF!,"*" &amp;"Eagle."&amp; "*",  'Master List'!#REF!, TRUE)&amp;" ("&amp;COUNTIFS('Master List'!#REF!,"*" &amp;"Eagle."&amp; "*", 'Master List'!#REF!,"Hero")&amp;")")</f>
        <v>#REF!</v>
      </c>
      <c r="M38" s="10" t="e">
        <f>IF(COUNTIFS('Master List'!#REF!,"*" &amp;"Ranger."&amp; "*", 'Master List'!#REF!, TRUE)=0,"",COUNTIFS('Master List'!#REF!,"*" &amp;"Ranger."&amp; "*",  'Master List'!#REF!, TRUE)&amp;" ("&amp;COUNTIFS('Master List'!#REF!,"*" &amp;"Ranger."&amp; "*", 'Master List'!#REF!,"Hero")&amp;")")</f>
        <v>#REF!</v>
      </c>
      <c r="N38" s="10" t="e">
        <f>IF(COUNTIFS('Master List'!#REF!,"*" &amp;"Hobbit."&amp; "*", 'Master List'!#REF!, TRUE)=0,"",COUNTIFS('Master List'!#REF!,"*" &amp;"Hobbit."&amp; "*",  'Master List'!#REF!, TRUE)&amp;" ("&amp;COUNTIFS('Master List'!#REF!,"*" &amp;"Hobbit."&amp; "*", 'Master List'!#REF!,"Hero")&amp;")")</f>
        <v>#REF!</v>
      </c>
      <c r="O38" s="10" t="e">
        <f>IF(COUNTIFS('Master List'!#REF!,"*" &amp;"Noble."&amp; "*", 'Master List'!#REF!, TRUE)=0,"",COUNTIFS('Master List'!#REF!,"*" &amp;"Noble."&amp; "*",  'Master List'!#REF!, TRUE)&amp;" ("&amp;COUNTIFS('Master List'!#REF!,"*" &amp;"Noble."&amp; "*", 'Master List'!#REF!,"Hero")&amp;")")</f>
        <v>#REF!</v>
      </c>
      <c r="P38" s="10" t="e">
        <f>IF(COUNTIFS('Master List'!#REF!,"*" &amp;"Song."&amp; "*", 'Master List'!#REF!, TRUE)=0,"",COUNTIFS('Master List'!#REF!,"*" &amp;"Song."&amp; "*", 'Master List'!#REF!, TRUE))</f>
        <v>#REF!</v>
      </c>
      <c r="Z38" s="10"/>
      <c r="AA38" s="10"/>
      <c r="AB38" s="10"/>
      <c r="AC38" s="10"/>
      <c r="AD38" s="10"/>
    </row>
    <row r="39" spans="1:30" x14ac:dyDescent="0.25">
      <c r="A39" s="4"/>
      <c r="B39" s="4"/>
      <c r="C39" s="4"/>
    </row>
    <row r="42" spans="1:30" x14ac:dyDescent="0.25">
      <c r="B42" s="2" t="s">
        <v>135</v>
      </c>
      <c r="D42" s="3" t="s">
        <v>136</v>
      </c>
      <c r="E42" s="6" t="s">
        <v>24</v>
      </c>
      <c r="F42" s="11" t="s">
        <v>20</v>
      </c>
      <c r="G42" s="11" t="s">
        <v>23</v>
      </c>
      <c r="H42" s="6" t="s">
        <v>29</v>
      </c>
      <c r="I42" s="6" t="s">
        <v>130</v>
      </c>
      <c r="J42" s="6" t="s">
        <v>88</v>
      </c>
    </row>
    <row r="43" spans="1:30" x14ac:dyDescent="0.25">
      <c r="B43" s="51" t="s">
        <v>27</v>
      </c>
      <c r="C43" s="19"/>
      <c r="D43" s="37" t="e">
        <f>SUMIFS('Master List'!#REF!,'Master List'!#REF!,"Quest", 'Master List'!A:A, B43)</f>
        <v>#REF!</v>
      </c>
      <c r="E43" s="22" t="e">
        <f>SUMIFS('Master List'!#REF!,'Master List'!#REF!,"Treachery", 'Master List'!A:A, B43)&amp; " (" &amp; SUMIFS('Master List'!#REF!,'Master List'!#REF!,"Treachery", 'Master List'!A:A, B43)+E46+E48&amp;")"</f>
        <v>#REF!</v>
      </c>
      <c r="F43" s="32" t="e">
        <f>SUMIFS('Master List'!#REF!,'Master List'!#REF!,"Enemy", 'Master List'!A:A, B43)&amp; " (" &amp; SUMIFS('Master List'!#REF!,'Master List'!#REF!,"Enemy", 'Master List'!A:A, B43)+F46+F48&amp;")"</f>
        <v>#REF!</v>
      </c>
      <c r="G43" s="32" t="e">
        <f>SUMIFS('Master List'!#REF!,'Master List'!#REF!,"Location", 'Master List'!A:A, B43)&amp; " (" &amp; SUMIFS('Master List'!#REF!,'Master List'!#REF!,"Location", 'Master List'!A:A, B43)+G46+G48&amp;")"</f>
        <v>#REF!</v>
      </c>
      <c r="H43" s="22" t="e">
        <f>SUMIFS('Master List'!#REF!,'Master List'!#REF!,"Objective", 'Master List'!A:A, B43)&amp; " (" &amp; SUMIFS('Master List'!#REF!,'Master List'!#REF!,"Objective", 'Master List'!A:A, B43)+H46+H48&amp;")"</f>
        <v>#REF!</v>
      </c>
      <c r="I43" s="22" t="e">
        <f>SUMIFS('Master List'!#REF!,'Master List'!#REF!,"Objective - Ally", 'Master List'!A:A, B43)&amp; " (" &amp; SUMIFS('Master List'!#REF!,'Master List'!#REF!,"Objective - Ally", 'Master List'!A:A, B43)+I46+I48&amp;")"</f>
        <v>#REF!</v>
      </c>
      <c r="J43" s="22" t="e">
        <f>LEFT(E43,FIND("(",E43)-2)+LEFT(F43,FIND("(",F43)-2)+LEFT(G43,FIND("(",G43)-2)+LEFT(H43,FIND("(",H43)-2)+LEFT(I43,FIND("(",I43)-2)&amp;" ("&amp;(MID(E43,FIND("(",E43)+1,LEN(E43)-FIND("(",E43)-1))+((MID(F43,FIND("(",F43)+1,LEN(F43)-FIND("(",F43)-1)))+((MID(G43,FIND("(",G43)+1,LEN(G43)-FIND("(",G43)-1)))+((MID(H43,FIND("(",H43)+1,LEN(H43)-FIND("(",H43)-1)))+((MID(I43,FIND("(",I43)+1,LEN(I43)-FIND("(",I43)-1)))&amp;")"</f>
        <v>#REF!</v>
      </c>
    </row>
    <row r="44" spans="1:30" x14ac:dyDescent="0.25">
      <c r="B44" s="2" t="s">
        <v>132</v>
      </c>
      <c r="D44" s="38" t="e">
        <f>SUMIFS('Master List'!#REF!,'Master List'!#REF!,"Quest", 'Master List'!A:A, B44)</f>
        <v>#REF!</v>
      </c>
      <c r="E44" s="27" t="e">
        <f>SUMIFS('Master List'!#REF!,'Master List'!#REF!,"Treachery", 'Master List'!A:A, B44) &amp; " (" &amp; SUMIFS('Master List'!#REF!,'Master List'!#REF!,"Treachery", 'Master List'!A:A, B44)+E49+E48+E47&amp;")"</f>
        <v>#REF!</v>
      </c>
      <c r="F44" s="28" t="e">
        <f>SUMIFS('Master List'!#REF!,'Master List'!#REF!,"Enemy", 'Master List'!A:A, B44) &amp; " (" &amp; SUMIFS('Master List'!#REF!,'Master List'!#REF!,"Enemy", 'Master List'!A:A, B44)+F49+F48+F47&amp;")"</f>
        <v>#REF!</v>
      </c>
      <c r="G44" s="28" t="e">
        <f>SUMIFS('Master List'!#REF!,'Master List'!#REF!,"Location", 'Master List'!A:A, B44) &amp; " (" &amp; SUMIFS('Master List'!#REF!,'Master List'!#REF!,"Location", 'Master List'!A:A, B44)+G49+G48+G47&amp;")"</f>
        <v>#REF!</v>
      </c>
      <c r="H44" s="6" t="e">
        <f>SUMIFS('Master List'!#REF!,'Master List'!#REF!,"Objective", 'Master List'!A:A, B44) &amp; " (" &amp; SUMIFS('Master List'!#REF!,'Master List'!#REF!,"Objective", 'Master List'!A:A, B44)+H49+H48+H47&amp;")"</f>
        <v>#REF!</v>
      </c>
      <c r="I44" s="6" t="e">
        <f>SUMIFS('Master List'!#REF!,'Master List'!#REF!,"Objective - Ally", 'Master List'!A:A, B44)&amp; " (" &amp; SUMIFS('Master List'!#REF!,'Master List'!#REF!,"Objective - Ally", 'Master List'!A:A, B44)+II49+I48+I47&amp;")"</f>
        <v>#REF!</v>
      </c>
      <c r="J44" s="33" t="e">
        <f>LEFT(E44,FIND("(",E44)-2)+LEFT(F44,FIND("(",F44)-2)+LEFT(G44,FIND("(",G44)-2)+LEFT(H44,FIND("(",H44)-2)+LEFT(I44,FIND("(",I44)-2)&amp;" ("&amp;(MID(E44,FIND("(",E44)+1,LEN(E44)-FIND("(",E44)-1))+((MID(F44,FIND("(",F44)+1,LEN(F44)-FIND("(",F44)-1)))+((MID(G44,FIND("(",G44)+1,LEN(G44)-FIND("(",G44)-1)))+((MID(H44,FIND("(",H44)+1,LEN(H44)-FIND("(",H44)-1)))+((MID(I44,FIND("(",I44)+1,LEN(I44)-FIND("(",I44)-1)))&amp;")"</f>
        <v>#REF!</v>
      </c>
    </row>
    <row r="45" spans="1:30" x14ac:dyDescent="0.25">
      <c r="B45" s="2" t="s">
        <v>28</v>
      </c>
      <c r="D45" s="38" t="e">
        <f>SUMIFS('Master List'!#REF!,'Master List'!#REF!,"Quest", 'Master List'!A:A, B45)</f>
        <v>#REF!</v>
      </c>
      <c r="E45" s="6" t="e">
        <f>SUMIFS('Master List'!#REF!,'Master List'!#REF!,"Treachery", 'Master List'!A:A, B45)&amp;" ("&amp;SUMIFS('Master List'!#REF!,'Master List'!#REF!,"Treachery", 'Master List'!A:A, B45)+E46+E48&amp;")"</f>
        <v>#REF!</v>
      </c>
      <c r="F45" s="11" t="e">
        <f>SUMIFS('Master List'!#REF!,'Master List'!#REF!,"Enemy", 'Master List'!A:A, B45)&amp;" ("&amp;SUMIFS('Master List'!#REF!,'Master List'!#REF!,"Enemy", 'Master List'!A:A, B45)+F46+F48&amp;")"</f>
        <v>#REF!</v>
      </c>
      <c r="G45" s="11" t="e">
        <f>SUMIFS('Master List'!#REF!,'Master List'!#REF!,"Location", 'Master List'!A:A, B45)&amp;" ("&amp;SUMIFS('Master List'!#REF!,'Master List'!#REF!,"Location", 'Master List'!A:A, B45)+G46+G48&amp;")"</f>
        <v>#REF!</v>
      </c>
      <c r="H45" s="6" t="e">
        <f>SUMIFS('Master List'!#REF!,'Master List'!#REF!,"Objective", 'Master List'!A:A, B45)&amp;" ("&amp;SUMIFS('Master List'!#REF!,'Master List'!#REF!,"Objective", 'Master List'!A:A, B45)+H46+H48&amp;")"</f>
        <v>#REF!</v>
      </c>
      <c r="I45" s="6" t="e">
        <f>SUMIFS('Master List'!#REF!,'Master List'!#REF!,"Objective - Ally", 'Master List'!A:A, B45)&amp;" ("&amp;SUMIFS('Master List'!#REF!,'Master List'!#REF!,"Objective - Ally", 'Master List'!A:A, B45)+I46+II48&amp;")"</f>
        <v>#REF!</v>
      </c>
      <c r="J45" s="33" t="e">
        <f>LEFT(E45,FIND("(",E45)-2)+LEFT(F45,FIND("(",F45)-2)+LEFT(G45,FIND("(",G45)-2)+LEFT(H45,FIND("(",H45)-2)+LEFT(I45,FIND("(",I45)-2)&amp;" ("&amp;(MID(E45,FIND("(",E45)+1,LEN(E45)-FIND("(",E45)-1))+((MID(F45,FIND("(",F45)+1,LEN(F45)-FIND("(",F45)-1)))+((MID(G45,FIND("(",G45)+1,LEN(G45)-FIND("(",G45)-1)))+((MID(H45,FIND("(",H45)+1,LEN(H45)-FIND("(",H45)-1)))+((MID(I45,FIND("(",I45)+1,LEN(I45)-FIND("(",I45)-1)))&amp;")"</f>
        <v>#REF!</v>
      </c>
    </row>
    <row r="46" spans="1:30" x14ac:dyDescent="0.25">
      <c r="B46" t="s">
        <v>22</v>
      </c>
      <c r="D46" s="3"/>
      <c r="E46" s="12" t="e">
        <f>SUMIFS('Master List'!#REF!,'Master List'!#REF!,"Treachery", 'Master List'!A:A, B46)</f>
        <v>#REF!</v>
      </c>
      <c r="F46" s="1" t="e">
        <f>SUMIFS('Master List'!#REF!,'Master List'!#REF!,"Enemy", 'Master List'!A:A, B46)</f>
        <v>#REF!</v>
      </c>
      <c r="G46" s="1" t="e">
        <f>SUMIFS('Master List'!#REF!,'Master List'!#REF!,"Location", 'Master List'!A:A, B46)</f>
        <v>#REF!</v>
      </c>
      <c r="H46" s="12" t="e">
        <f>SUMIFS('Master List'!#REF!,'Master List'!#REF!,"Objective", 'Master List'!A:A, B46)</f>
        <v>#REF!</v>
      </c>
      <c r="I46" s="12" t="e">
        <f>SUMIFS('Master List'!#REF!,'Master List'!#REF!,"Objective - Ally", 'Master List'!A:A, B46)</f>
        <v>#REF!</v>
      </c>
      <c r="J46" s="6" t="e">
        <f t="shared" ref="J46:J52" si="0">SUM(E46:I46)</f>
        <v>#REF!</v>
      </c>
    </row>
    <row r="47" spans="1:30" x14ac:dyDescent="0.25">
      <c r="B47" t="s">
        <v>25</v>
      </c>
      <c r="D47" s="3"/>
      <c r="E47" s="12" t="e">
        <f>SUMIFS('Master List'!#REF!,'Master List'!#REF!,"Treachery", 'Master List'!A:A, B47)</f>
        <v>#REF!</v>
      </c>
      <c r="F47" s="1" t="e">
        <f>SUMIFS('Master List'!#REF!,'Master List'!#REF!,"Enemy", 'Master List'!A:A, B47)</f>
        <v>#REF!</v>
      </c>
      <c r="G47" s="1" t="e">
        <f>SUMIFS('Master List'!#REF!,'Master List'!#REF!,"Location", 'Master List'!A:A, B47)</f>
        <v>#REF!</v>
      </c>
      <c r="H47" s="12" t="e">
        <f>SUMIFS('Master List'!#REF!,'Master List'!#REF!,"Objective", 'Master List'!A:A, B47)</f>
        <v>#REF!</v>
      </c>
      <c r="I47" s="12" t="e">
        <f>SUMIFS('Master List'!#REF!,'Master List'!#REF!,"Objective - Ally", 'Master List'!A:A, B47)</f>
        <v>#REF!</v>
      </c>
      <c r="J47" s="6" t="e">
        <f t="shared" si="0"/>
        <v>#REF!</v>
      </c>
    </row>
    <row r="48" spans="1:30" x14ac:dyDescent="0.25">
      <c r="B48" t="s">
        <v>26</v>
      </c>
      <c r="D48" s="3"/>
      <c r="E48" s="12" t="e">
        <f>SUMIFS('Master List'!#REF!,'Master List'!#REF!,"Treachery", 'Master List'!A:A, B48)</f>
        <v>#REF!</v>
      </c>
      <c r="F48" s="1" t="e">
        <f>SUMIFS('Master List'!#REF!,'Master List'!#REF!,"Enemy", 'Master List'!A:A, B48)</f>
        <v>#REF!</v>
      </c>
      <c r="G48" s="1" t="e">
        <f>SUMIFS('Master List'!#REF!,'Master List'!#REF!,"Location", 'Master List'!A:A, B48)</f>
        <v>#REF!</v>
      </c>
      <c r="H48" s="12" t="e">
        <f>SUMIFS('Master List'!#REF!,'Master List'!#REF!,"Objective", 'Master List'!A:A, B48)</f>
        <v>#REF!</v>
      </c>
      <c r="I48" s="12" t="e">
        <f>SUMIFS('Master List'!#REF!,'Master List'!#REF!,"Objective - Ally", 'Master List'!A:A, B48)</f>
        <v>#REF!</v>
      </c>
      <c r="J48" s="6" t="e">
        <f t="shared" si="0"/>
        <v>#REF!</v>
      </c>
    </row>
    <row r="49" spans="2:30" x14ac:dyDescent="0.25">
      <c r="B49" t="s">
        <v>31</v>
      </c>
      <c r="D49" s="3"/>
      <c r="E49" s="12" t="e">
        <f>SUMIFS('Master List'!#REF!,'Master List'!#REF!,"Treachery", 'Master List'!A:A, B49)</f>
        <v>#REF!</v>
      </c>
      <c r="F49" s="1" t="e">
        <f>SUMIFS('Master List'!#REF!,'Master List'!#REF!,"Enemy", 'Master List'!A:A, B49)</f>
        <v>#REF!</v>
      </c>
      <c r="G49" s="1" t="e">
        <f>SUMIFS('Master List'!#REF!,'Master List'!#REF!,"Location", 'Master List'!A:A, B49)</f>
        <v>#REF!</v>
      </c>
      <c r="H49" s="12" t="e">
        <f>SUMIFS('Master List'!#REF!,'Master List'!#REF!,"Objective", 'Master List'!A:A, B49)</f>
        <v>#REF!</v>
      </c>
      <c r="I49" s="12" t="e">
        <f>SUMIFS('Master List'!#REF!,'Master List'!#REF!,"Objective - Ally", 'Master List'!A:A, B49)</f>
        <v>#REF!</v>
      </c>
      <c r="J49" s="6" t="e">
        <f t="shared" si="0"/>
        <v>#REF!</v>
      </c>
    </row>
    <row r="50" spans="2:30" s="4" customFormat="1" x14ac:dyDescent="0.25">
      <c r="B50" s="19" t="s">
        <v>131</v>
      </c>
      <c r="C50" s="19"/>
      <c r="D50" s="37"/>
      <c r="E50" s="20" t="e">
        <f>SUMIFS('Master List'!#REF!,'Master List'!#REF!,"Treachery", 'Master List'!A:A, B50)</f>
        <v>#REF!</v>
      </c>
      <c r="F50" s="21" t="e">
        <f>SUMIFS('Master List'!#REF!,'Master List'!#REF!,"Enemy", 'Master List'!A:A, B50)</f>
        <v>#REF!</v>
      </c>
      <c r="G50" s="21" t="e">
        <f>SUMIFS('Master List'!#REF!,'Master List'!#REF!,"Location", 'Master List'!A:A, B50)</f>
        <v>#REF!</v>
      </c>
      <c r="H50" s="20" t="e">
        <f>SUMIFS('Master List'!#REF!,'Master List'!#REF!,"Objective", 'Master List'!A:A, B50)</f>
        <v>#REF!</v>
      </c>
      <c r="I50" s="20" t="e">
        <f>SUMIFS('Master List'!#REF!,'Master List'!#REF!,"Objective - Ally", 'Master List'!A:A, B50)</f>
        <v>#REF!</v>
      </c>
      <c r="J50" s="22" t="e">
        <f t="shared" si="0"/>
        <v>#REF!</v>
      </c>
      <c r="K50" s="3"/>
      <c r="L50" s="3"/>
      <c r="M50" s="3"/>
      <c r="N50" s="3"/>
      <c r="O50" s="3"/>
      <c r="Z50" s="3"/>
      <c r="AA50" s="3"/>
      <c r="AB50" s="3"/>
      <c r="AC50" s="3"/>
      <c r="AD50" s="3"/>
    </row>
    <row r="51" spans="2:30" x14ac:dyDescent="0.25">
      <c r="B51" t="s">
        <v>133</v>
      </c>
      <c r="D51" s="3"/>
      <c r="E51" s="12" t="e">
        <f>SUMIFS('Master List'!#REF!,'Master List'!#REF!,"Treachery", 'Master List'!A:A, B51)</f>
        <v>#REF!</v>
      </c>
      <c r="F51" s="1" t="e">
        <f>SUMIFS('Master List'!#REF!,'Master List'!#REF!,"Enemy", 'Master List'!A:A, B51)</f>
        <v>#REF!</v>
      </c>
      <c r="G51" s="1" t="e">
        <f>SUMIFS('Master List'!#REF!,'Master List'!#REF!,"Location", 'Master List'!A:A, B51)</f>
        <v>#REF!</v>
      </c>
      <c r="H51" s="12" t="e">
        <f>SUMIFS('Master List'!#REF!,'Master List'!#REF!,"Objective", 'Master List'!A:A, B51)</f>
        <v>#REF!</v>
      </c>
      <c r="I51" s="12" t="e">
        <f>SUMIFS('Master List'!#REF!,'Master List'!#REF!,"Objective - Ally", 'Master List'!A:A, B51)</f>
        <v>#REF!</v>
      </c>
      <c r="J51" s="6" t="e">
        <f t="shared" si="0"/>
        <v>#REF!</v>
      </c>
    </row>
    <row r="52" spans="2:30" x14ac:dyDescent="0.25">
      <c r="B52" t="s">
        <v>99</v>
      </c>
      <c r="D52" s="3"/>
      <c r="E52" s="12" t="e">
        <f>SUMIFS('Master List'!#REF!,'Master List'!#REF!,"Treachery", 'Master List'!A:A, B52)</f>
        <v>#REF!</v>
      </c>
      <c r="F52" s="1" t="e">
        <f>SUMIFS('Master List'!#REF!,'Master List'!#REF!,"Enemy", 'Master List'!A:A, B52)</f>
        <v>#REF!</v>
      </c>
      <c r="G52" s="1" t="e">
        <f>SUMIFS('Master List'!#REF!,'Master List'!#REF!,"Location", 'Master List'!A:A, B52)</f>
        <v>#REF!</v>
      </c>
      <c r="H52" s="12" t="e">
        <f>SUMIFS('Master List'!#REF!,'Master List'!#REF!,"Objective", 'Master List'!A:A, B52)</f>
        <v>#REF!</v>
      </c>
      <c r="I52" s="12" t="e">
        <f>SUMIFS('Master List'!#REF!,'Master List'!#REF!,"Objective - Ally", 'Master List'!A:A, B52)</f>
        <v>#REF!</v>
      </c>
      <c r="J52" s="6" t="e">
        <f t="shared" si="0"/>
        <v>#REF!</v>
      </c>
    </row>
    <row r="53" spans="2:30" x14ac:dyDescent="0.25">
      <c r="B53" s="17" t="s">
        <v>58</v>
      </c>
      <c r="C53" s="17"/>
      <c r="D53" s="37" t="e">
        <f>SUMIFS('Master List'!#REF!,'Master List'!#REF!,"Quest", 'Master List'!A:A, B53)</f>
        <v>#REF!</v>
      </c>
      <c r="E53" s="18" t="e">
        <f>SUMIFS('Master List'!#REF!,'Master List'!#REF!,"Treachery", 'Master List'!A:A, B53)&amp;" ("&amp;SUMIFS('Master List'!#REF!,'Master List'!#REF!,"Treachery", 'Master List'!A:A, B53)+SUMIFS('Master List'!#REF!,'Master List'!#REF!,"Treachery", 'Master List'!A:A,B44)+E49&amp;")"</f>
        <v>#REF!</v>
      </c>
      <c r="F53" s="29" t="e">
        <f>SUMIFS('Master List'!#REF!,'Master List'!#REF!,"Enemy", 'Master List'!A:A, B53)&amp;" ("&amp;SUMIFS('Master List'!#REF!,'Master List'!#REF!,"Enemy", 'Master List'!A:A, B53)+SUMIFS('Master List'!#REF!,'Master List'!#REF!,"Enemy", 'Master List'!A:A,B44)+F49&amp;")"</f>
        <v>#REF!</v>
      </c>
      <c r="G53" s="29" t="e">
        <f>SUMIFS('Master List'!#REF!,'Master List'!#REF!,"Location", 'Master List'!A:A, B53)&amp;" ("&amp;SUMIFS('Master List'!#REF!,'Master List'!#REF!,"Location", 'Master List'!A:A, B53)+SUMIFS('Master List'!#REF!,'Master List'!#REF!,"Location", 'Master List'!A:A,B44)+G49&amp;")"</f>
        <v>#REF!</v>
      </c>
      <c r="H53" s="18" t="e">
        <f>SUMIFS('Master List'!#REF!,'Master List'!#REF!,"Objective", 'Master List'!A:A, B53)&amp;" ("&amp;SUMIFS('Master List'!#REF!,'Master List'!#REF!,"Objective", 'Master List'!A:A, B53)+SUMIFS('Master List'!#REF!,'Master List'!#REF!,"Objective", 'Master List'!A:A,B44)+H49&amp;")"</f>
        <v>#REF!</v>
      </c>
      <c r="I53" s="18" t="e">
        <f>SUMIFS('Master List'!#REF!,'Master List'!#REF!,"Objective - Ally", 'Master List'!A:A, B53)&amp;" ("&amp;SUMIFS('Master List'!#REF!,'Master List'!#REF!,"Objective - Ally", 'Master List'!A:A, B53)+SUMIFS('Master List'!#REF!,'Master List'!#REF!,"Objective - Ally", 'Master List'!A:A,B44)+I49&amp;")"</f>
        <v>#REF!</v>
      </c>
      <c r="J53" s="22" t="e">
        <f>LEFT(E53,FIND("(",E53)-2)+LEFT(F53,FIND("(",F53)-2)+LEFT(G53,FIND("(",G53)-2)+LEFT(H53,FIND("(",H53)-2)+LEFT(I53,FIND("(",I53)-2)&amp;" ("&amp;(MID(E53,FIND("(",E53)+1,LEN(E53)-FIND("(",E53)-1))+((MID(F53,FIND("(",F53)+1,LEN(F53)-FIND("(",F53)-1)))+((MID(G53,FIND("(",G53)+1,LEN(G53)-FIND("(",G53)-1)))+((MID(H53,FIND("(",H53)+1,LEN(H53)-FIND("(",H53)-1)))+((MID(I53,FIND("(",I53)+1,LEN(I53)-FIND("(",I53)-1)))&amp;")"</f>
        <v>#REF!</v>
      </c>
    </row>
    <row r="54" spans="2:30" x14ac:dyDescent="0.25">
      <c r="B54" s="13" t="s">
        <v>59</v>
      </c>
      <c r="C54" s="13"/>
      <c r="D54" s="38" t="e">
        <f>SUMIFS('Master List'!#REF!,'Master List'!#REF!,"Quest", 'Master List'!A:A, B54)</f>
        <v>#REF!</v>
      </c>
      <c r="E54" s="14" t="e">
        <f>SUMIFS('Master List'!#REF!,'Master List'!#REF!,"Treachery", 'Master List'!A:A, B54)&amp;" ("&amp;SUMIFS('Master List'!#REF!,'Master List'!#REF!,"Treachery", 'Master List'!A:A, B54)+SUMIFS('Master List'!#REF!,'Master List'!#REF!,"Treachery", 'Master List'!A:A,B44)+E47&amp;")"</f>
        <v>#REF!</v>
      </c>
      <c r="F54" s="30" t="e">
        <f>SUMIFS('Master List'!#REF!,'Master List'!#REF!,"Enemy", 'Master List'!A:A, B54)&amp;" ("&amp;SUMIFS('Master List'!#REF!,'Master List'!#REF!,"Enemy", 'Master List'!A:A, B54)+SUMIFS('Master List'!#REF!,'Master List'!#REF!,"Enemy", 'Master List'!A:A,B44)+F47&amp;")"</f>
        <v>#REF!</v>
      </c>
      <c r="G54" s="30" t="e">
        <f>SUMIFS('Master List'!#REF!,'Master List'!#REF!,"Location", 'Master List'!A:A, B54)&amp;" ("&amp;SUMIFS('Master List'!#REF!,'Master List'!#REF!,"Location", 'Master List'!A:A, B54)+SUMIFS('Master List'!#REF!,'Master List'!#REF!,"Location", 'Master List'!A:A,B44)+G47&amp;")"</f>
        <v>#REF!</v>
      </c>
      <c r="H54" s="14" t="e">
        <f>SUMIFS('Master List'!#REF!,'Master List'!#REF!,"Objective", 'Master List'!A:A, B54)&amp;" ("&amp;SUMIFS('Master List'!#REF!,'Master List'!#REF!,"Objective", 'Master List'!A:A, B54)+SUMIFS('Master List'!#REF!,'Master List'!#REF!,"Objective", 'Master List'!A:A,B44)+H47&amp;")"</f>
        <v>#REF!</v>
      </c>
      <c r="I54" s="14" t="e">
        <f>SUMIFS('Master List'!#REF!,'Master List'!#REF!,"Objective - Ally", 'Master List'!A:A, B54)&amp;" ("&amp;SUMIFS('Master List'!#REF!,'Master List'!#REF!,"Objective - Ally", 'Master List'!A:A, B54)+SUMIFS('Master List'!#REF!,'Master List'!#REF!,"Objective - Ally", 'Master List'!A:A,B44)+I47&amp;")"</f>
        <v>#REF!</v>
      </c>
      <c r="J54" s="33" t="e">
        <f t="shared" ref="J54:J67" si="1">LEFT(E54,FIND("(",E54)-2)+LEFT(F54,FIND("(",F54)-2)+LEFT(G54,FIND("(",G54)-2)+LEFT(H54,FIND("(",H54)-2)+LEFT(I54,FIND("(",I54)-2)&amp;" ("&amp;(MID(E54,FIND("(",E54)+1,LEN(E54)-FIND("(",E54)-1))+((MID(F54,FIND("(",F54)+1,LEN(F54)-FIND("(",F54)-1)))+((MID(G54,FIND("(",G54)+1,LEN(G54)-FIND("(",G54)-1)))+((MID(H54,FIND("(",H54)+1,LEN(H54)-FIND("(",H54)-1)))+((MID(I54,FIND("(",I54)+1,LEN(I54)-FIND("(",I54)-1)))&amp;")"</f>
        <v>#REF!</v>
      </c>
    </row>
    <row r="55" spans="2:30" x14ac:dyDescent="0.25">
      <c r="B55" s="13" t="s">
        <v>32</v>
      </c>
      <c r="C55" s="13"/>
      <c r="D55" s="38" t="e">
        <f>SUMIFS('Master List'!#REF!,'Master List'!#REF!,"Quest", 'Master List'!A:A, B55)</f>
        <v>#REF!</v>
      </c>
      <c r="E55" s="14" t="e">
        <f>SUMIFS('Master List'!#REF!,'Master List'!#REF!,"Treachery", 'Master List'!A:A, B55)&amp;" ("&amp;SUMIFS('Master List'!#REF!,'Master List'!#REF!,"Treachery", 'Master List'!A:A, B55)+E48+E46&amp;")"</f>
        <v>#REF!</v>
      </c>
      <c r="F55" s="30" t="e">
        <f>SUMIFS('Master List'!#REF!,'Master List'!#REF!,"Enemy", 'Master List'!A:A, B55)&amp;" ("&amp;SUMIFS('Master List'!#REF!,'Master List'!#REF!,"Enemy", 'Master List'!A:A, B55)+F48+F46&amp;")"</f>
        <v>#REF!</v>
      </c>
      <c r="G55" s="30" t="e">
        <f>SUMIFS('Master List'!#REF!,'Master List'!#REF!,"Location", 'Master List'!A:A, B55)&amp;" ("&amp;SUMIFS('Master List'!#REF!,'Master List'!#REF!,"Location", 'Master List'!A:A, B55)+G48+G46&amp;")"</f>
        <v>#REF!</v>
      </c>
      <c r="H55" s="14" t="e">
        <f>SUMIFS('Master List'!#REF!,'Master List'!#REF!,"Objective", 'Master List'!A:A, B55)&amp;" ("&amp;SUMIFS('Master List'!#REF!,'Master List'!#REF!,"Objective", 'Master List'!A:A, B55)+H48+H46&amp;")"</f>
        <v>#REF!</v>
      </c>
      <c r="I55" s="14" t="e">
        <f>SUMIFS('Master List'!#REF!,'Master List'!#REF!,"Objective - Ally", 'Master List'!A:A, B55)&amp;" ("&amp;SUMIFS('Master List'!#REF!,'Master List'!#REF!,"Objective - Ally", 'Master List'!A:A, B55)+I48+I46&amp;")"</f>
        <v>#REF!</v>
      </c>
      <c r="J55" s="33" t="e">
        <f t="shared" si="1"/>
        <v>#REF!</v>
      </c>
    </row>
    <row r="56" spans="2:30" x14ac:dyDescent="0.25">
      <c r="B56" s="13" t="s">
        <v>35</v>
      </c>
      <c r="C56" s="13"/>
      <c r="D56" s="38" t="e">
        <f>SUMIFS('Master List'!#REF!,'Master List'!#REF!,"Quest", 'Master List'!A:A, B56)</f>
        <v>#REF!</v>
      </c>
      <c r="E56" s="14" t="e">
        <f>SUMIFS('Master List'!#REF!,'Master List'!#REF!,"Treachery", 'Master List'!A:A, B56)&amp;" ("&amp;SUMIFS('Master List'!#REF!,'Master List'!#REF!,"Treachery", 'Master List'!A:A, B56)+E48+E49&amp;")"</f>
        <v>#REF!</v>
      </c>
      <c r="F56" s="30" t="e">
        <f>SUMIFS('Master List'!#REF!,'Master List'!#REF!,"Enemy", 'Master List'!A:A, B56)&amp;" ("&amp;SUMIFS('Master List'!#REF!,'Master List'!#REF!,"Enemy", 'Master List'!A:A, B56)+F48+F49&amp;")"</f>
        <v>#REF!</v>
      </c>
      <c r="G56" s="30" t="e">
        <f>SUMIFS('Master List'!#REF!,'Master List'!#REF!,"Location", 'Master List'!A:A, B56)&amp;" ("&amp;SUMIFS('Master List'!#REF!,'Master List'!#REF!,"Location", 'Master List'!A:A, B56)+G48+G49&amp;")"</f>
        <v>#REF!</v>
      </c>
      <c r="H56" s="14" t="e">
        <f>SUMIFS('Master List'!#REF!,'Master List'!#REF!,"Objective", 'Master List'!A:A, B56)&amp;" ("&amp;SUMIFS('Master List'!#REF!,'Master List'!#REF!,"Objective", 'Master List'!A:A, B56)+H48+H49&amp;")"</f>
        <v>#REF!</v>
      </c>
      <c r="I56" s="14" t="e">
        <f>SUMIFS('Master List'!#REF!,'Master List'!#REF!,"Objective - Ally", 'Master List'!A:A, B56)&amp;" ("&amp;SUMIFS('Master List'!#REF!,'Master List'!#REF!,"Objective - Ally", 'Master List'!A:A, B56)+I48+I49&amp;")"</f>
        <v>#REF!</v>
      </c>
      <c r="J56" s="33" t="e">
        <f t="shared" si="1"/>
        <v>#REF!</v>
      </c>
    </row>
    <row r="57" spans="2:30" x14ac:dyDescent="0.25">
      <c r="B57" s="13" t="s">
        <v>36</v>
      </c>
      <c r="C57" s="13"/>
      <c r="D57" s="38" t="e">
        <f>SUMIFS('Master List'!#REF!,'Master List'!#REF!,"Quest", 'Master List'!A:A, B57)</f>
        <v>#REF!</v>
      </c>
      <c r="E57" s="14" t="e">
        <f>SUMIFS('Master List'!#REF!,'Master List'!#REF!,"Treachery", 'Master List'!A:A, B57)&amp;" ("&amp;SUMIFS('Master List'!#REF!,'Master List'!#REF!,"Treachery", 'Master List'!A:A, B57)+E49+E47&amp;")"</f>
        <v>#REF!</v>
      </c>
      <c r="F57" s="30" t="e">
        <f>SUMIFS('Master List'!#REF!,'Master List'!#REF!,"Enemy", 'Master List'!A:A, B57)&amp;" ("&amp;SUMIFS('Master List'!#REF!,'Master List'!#REF!,"Enemy", 'Master List'!A:A, B57)+F49+F47&amp;")"</f>
        <v>#REF!</v>
      </c>
      <c r="G57" s="30" t="e">
        <f>SUMIFS('Master List'!#REF!,'Master List'!#REF!,"Location", 'Master List'!A:A, B57)&amp;" ("&amp;SUMIFS('Master List'!#REF!,'Master List'!#REF!,"Location", 'Master List'!A:A, B57)+G49+G47&amp;")"</f>
        <v>#REF!</v>
      </c>
      <c r="H57" s="14" t="e">
        <f>SUMIFS('Master List'!#REF!,'Master List'!#REF!,"Objective", 'Master List'!A:A, B57)&amp;" ("&amp;SUMIFS('Master List'!#REF!,'Master List'!#REF!,"Objective", 'Master List'!A:A, B57)+H49+H47&amp;")"</f>
        <v>#REF!</v>
      </c>
      <c r="I57" s="14" t="e">
        <f>SUMIFS('Master List'!#REF!,'Master List'!#REF!,"Objective - Ally", 'Master List'!A:A, B57)&amp;" ("&amp;SUMIFS('Master List'!#REF!,'Master List'!#REF!,"Objective - Ally", 'Master List'!A:A, B57)+I49+I47&amp;")"</f>
        <v>#REF!</v>
      </c>
      <c r="J57" s="33" t="e">
        <f t="shared" si="1"/>
        <v>#REF!</v>
      </c>
    </row>
    <row r="58" spans="2:30" x14ac:dyDescent="0.25">
      <c r="B58" s="13" t="s">
        <v>37</v>
      </c>
      <c r="C58" s="13"/>
      <c r="D58" s="38" t="e">
        <f>SUMIFS('Master List'!#REF!,'Master List'!#REF!,"Quest", 'Master List'!A:A, B58)</f>
        <v>#REF!</v>
      </c>
      <c r="E58" s="14" t="e">
        <f>SUMIFS('Master List'!#REF!,'Master List'!#REF!,"Treachery", 'Master List'!A:A, B58)&amp;" ("&amp;SUMIFS('Master List'!#REF!,'Master List'!#REF!,"Treachery", 'Master List'!A:A, B58)+E46+E47&amp;")"</f>
        <v>#REF!</v>
      </c>
      <c r="F58" s="30" t="e">
        <f>SUMIFS('Master List'!#REF!,'Master List'!#REF!,"Enemy", 'Master List'!A:A, B58)&amp;" ("&amp;SUMIFS('Master List'!#REF!,'Master List'!#REF!,"Enemy", 'Master List'!A:A, B58)+F46+F47&amp;")"</f>
        <v>#REF!</v>
      </c>
      <c r="G58" s="30" t="e">
        <f>SUMIFS('Master List'!#REF!,'Master List'!#REF!,"Location", 'Master List'!A:A, B58)&amp;" ("&amp;SUMIFS('Master List'!#REF!,'Master List'!#REF!,"Location", 'Master List'!A:A, B58)+G46+G47&amp;")"</f>
        <v>#REF!</v>
      </c>
      <c r="H58" s="14" t="e">
        <f>SUMIFS('Master List'!#REF!,'Master List'!#REF!,"Objective", 'Master List'!A:A, B58)&amp;" ("&amp;SUMIFS('Master List'!#REF!,'Master List'!#REF!,"Objective", 'Master List'!A:A, B58)+H46+H47&amp;")"</f>
        <v>#REF!</v>
      </c>
      <c r="I58" s="14" t="e">
        <f>SUMIFS('Master List'!#REF!,'Master List'!#REF!,"Objective - Ally", 'Master List'!A:A, B58)&amp;" ("&amp;SUMIFS('Master List'!#REF!,'Master List'!#REF!,"Objective - Ally", 'Master List'!A:A, B58)+I46+I47&amp;")"</f>
        <v>#REF!</v>
      </c>
      <c r="J58" s="33" t="e">
        <f t="shared" si="1"/>
        <v>#REF!</v>
      </c>
    </row>
    <row r="59" spans="2:30" s="4" customFormat="1" x14ac:dyDescent="0.25">
      <c r="B59" s="17" t="s">
        <v>163</v>
      </c>
      <c r="C59" s="17"/>
      <c r="D59" s="37"/>
      <c r="E59" s="20" t="e">
        <f>SUMIFS('Master List'!#REF!,'Master List'!#REF!,"Treachery", 'Master List'!A:A, B59)</f>
        <v>#REF!</v>
      </c>
      <c r="F59" s="21" t="e">
        <f>SUMIFS('Master List'!#REF!,'Master List'!#REF!,"Enemy", 'Master List'!A:A, B59)</f>
        <v>#REF!</v>
      </c>
      <c r="G59" s="21" t="e">
        <f>SUMIFS('Master List'!#REF!,'Master List'!#REF!,"Location", 'Master List'!A:A, B59)</f>
        <v>#REF!</v>
      </c>
      <c r="H59" s="20" t="e">
        <f>SUMIFS('Master List'!#REF!,'Master List'!#REF!,"Objective", 'Master List'!A:A, B59)</f>
        <v>#REF!</v>
      </c>
      <c r="I59" s="20" t="e">
        <f>SUMIFS('Master List'!#REF!,'Master List'!#REF!,"Objective - Ally", 'Master List'!A:A, B59)</f>
        <v>#REF!</v>
      </c>
      <c r="J59" s="22" t="e">
        <f t="shared" ref="J59:J64" si="2">SUM(E59:I59)</f>
        <v>#REF!</v>
      </c>
      <c r="K59" s="3"/>
      <c r="L59" s="3"/>
      <c r="M59" s="3"/>
      <c r="N59" s="3"/>
      <c r="O59" s="3"/>
      <c r="Z59" s="3"/>
      <c r="AA59" s="3"/>
      <c r="AB59" s="3"/>
      <c r="AC59" s="3"/>
      <c r="AD59" s="3"/>
    </row>
    <row r="60" spans="2:30" s="4" customFormat="1" x14ac:dyDescent="0.25">
      <c r="B60" s="13" t="s">
        <v>164</v>
      </c>
      <c r="C60" s="13"/>
      <c r="D60" s="38"/>
      <c r="E60" s="12" t="e">
        <f>SUMIFS('Master List'!#REF!,'Master List'!#REF!,"Treachery", 'Master List'!A:A, B60)</f>
        <v>#REF!</v>
      </c>
      <c r="F60" s="44" t="e">
        <f>SUMIFS('Master List'!#REF!,'Master List'!#REF!,"Enemy", 'Master List'!A:A, B60)</f>
        <v>#REF!</v>
      </c>
      <c r="G60" s="44" t="e">
        <f>SUMIFS('Master List'!#REF!,'Master List'!#REF!,"Location", 'Master List'!A:A, B60)</f>
        <v>#REF!</v>
      </c>
      <c r="H60" s="43" t="e">
        <f>SUMIFS('Master List'!#REF!,'Master List'!#REF!,"Objective", 'Master List'!A:A, B60)</f>
        <v>#REF!</v>
      </c>
      <c r="I60" s="43" t="e">
        <f>SUMIFS('Master List'!#REF!,'Master List'!#REF!,"Objective - Ally", 'Master List'!A:A, B60)</f>
        <v>#REF!</v>
      </c>
      <c r="J60" s="33" t="e">
        <f t="shared" si="2"/>
        <v>#REF!</v>
      </c>
      <c r="K60" s="3"/>
      <c r="L60" s="3"/>
      <c r="M60" s="3"/>
      <c r="N60" s="3"/>
      <c r="O60" s="3"/>
      <c r="Z60" s="3"/>
      <c r="AA60" s="3"/>
      <c r="AB60" s="3"/>
      <c r="AC60" s="3"/>
      <c r="AD60" s="3"/>
    </row>
    <row r="61" spans="2:30" s="4" customFormat="1" x14ac:dyDescent="0.25">
      <c r="B61" s="13" t="s">
        <v>175</v>
      </c>
      <c r="C61" s="13"/>
      <c r="D61" s="38"/>
      <c r="E61" s="12" t="e">
        <f>SUMIFS('Master List'!#REF!,'Master List'!#REF!,"Treachery", 'Master List'!A:A, B61)</f>
        <v>#REF!</v>
      </c>
      <c r="F61" s="44" t="e">
        <f>SUMIFS('Master List'!#REF!,'Master List'!#REF!,"Enemy", 'Master List'!A:A, B61)</f>
        <v>#REF!</v>
      </c>
      <c r="G61" s="44" t="e">
        <f>SUMIFS('Master List'!#REF!,'Master List'!#REF!,"Location", 'Master List'!A:A, B61)</f>
        <v>#REF!</v>
      </c>
      <c r="H61" s="43" t="e">
        <f>SUMIFS('Master List'!#REF!,'Master List'!#REF!,"Objective", 'Master List'!A:A, B61)</f>
        <v>#REF!</v>
      </c>
      <c r="I61" s="43" t="e">
        <f>SUMIFS('Master List'!#REF!,'Master List'!#REF!,"Objective - Ally", 'Master List'!A:A, B61)</f>
        <v>#REF!</v>
      </c>
      <c r="J61" s="33" t="e">
        <f t="shared" si="2"/>
        <v>#REF!</v>
      </c>
      <c r="K61" s="3"/>
      <c r="L61" s="3"/>
      <c r="M61" s="3"/>
      <c r="N61" s="3"/>
      <c r="O61" s="3"/>
      <c r="Z61" s="3"/>
      <c r="AA61" s="3"/>
      <c r="AB61" s="3"/>
      <c r="AC61" s="3"/>
      <c r="AD61" s="3"/>
    </row>
    <row r="62" spans="2:30" s="4" customFormat="1" x14ac:dyDescent="0.25">
      <c r="B62" s="13" t="s">
        <v>169</v>
      </c>
      <c r="C62" s="13"/>
      <c r="D62" s="38"/>
      <c r="E62" s="12" t="e">
        <f>SUMIFS('Master List'!#REF!,'Master List'!#REF!,"Treachery", 'Master List'!A:A, B62)</f>
        <v>#REF!</v>
      </c>
      <c r="F62" s="44" t="e">
        <f>SUMIFS('Master List'!#REF!,'Master List'!#REF!,"Enemy", 'Master List'!A:A, B62)</f>
        <v>#REF!</v>
      </c>
      <c r="G62" s="44" t="e">
        <f>SUMIFS('Master List'!#REF!,'Master List'!#REF!,"Location", 'Master List'!A:A, B62)</f>
        <v>#REF!</v>
      </c>
      <c r="H62" s="43" t="e">
        <f>SUMIFS('Master List'!#REF!,'Master List'!#REF!,"Objective", 'Master List'!A:A, B62)</f>
        <v>#REF!</v>
      </c>
      <c r="I62" s="43" t="e">
        <f>SUMIFS('Master List'!#REF!,'Master List'!#REF!,"Objective - Ally", 'Master List'!A:A, B62)</f>
        <v>#REF!</v>
      </c>
      <c r="J62" s="33" t="e">
        <f t="shared" si="2"/>
        <v>#REF!</v>
      </c>
      <c r="K62" s="3"/>
      <c r="L62" s="3"/>
      <c r="M62" s="3"/>
      <c r="N62" s="3"/>
      <c r="O62" s="3"/>
      <c r="Z62" s="3"/>
      <c r="AA62" s="3"/>
      <c r="AB62" s="3"/>
      <c r="AC62" s="3"/>
      <c r="AD62" s="3"/>
    </row>
    <row r="63" spans="2:30" s="4" customFormat="1" x14ac:dyDescent="0.25">
      <c r="B63" s="13" t="s">
        <v>170</v>
      </c>
      <c r="C63" s="13"/>
      <c r="D63" s="38"/>
      <c r="E63" s="12" t="e">
        <f>SUMIFS('Master List'!#REF!,'Master List'!#REF!,"Treachery", 'Master List'!A:A, B63)</f>
        <v>#REF!</v>
      </c>
      <c r="F63" s="44" t="e">
        <f>SUMIFS('Master List'!#REF!,'Master List'!#REF!,"Enemy", 'Master List'!A:A, B63)</f>
        <v>#REF!</v>
      </c>
      <c r="G63" s="44" t="e">
        <f>SUMIFS('Master List'!#REF!,'Master List'!#REF!,"Location", 'Master List'!A:A, B63)</f>
        <v>#REF!</v>
      </c>
      <c r="H63" s="43" t="e">
        <f>SUMIFS('Master List'!#REF!,'Master List'!#REF!,"Objective", 'Master List'!A:A, B63)</f>
        <v>#REF!</v>
      </c>
      <c r="I63" s="43" t="e">
        <f>SUMIFS('Master List'!#REF!,'Master List'!#REF!,"Objective - Ally", 'Master List'!A:A, B63)</f>
        <v>#REF!</v>
      </c>
      <c r="J63" s="33" t="e">
        <f t="shared" si="2"/>
        <v>#REF!</v>
      </c>
      <c r="K63" s="3"/>
      <c r="L63" s="3"/>
      <c r="M63" s="3"/>
      <c r="N63" s="3"/>
      <c r="O63" s="3"/>
      <c r="Z63" s="3"/>
      <c r="AA63" s="3"/>
      <c r="AB63" s="3"/>
      <c r="AC63" s="3"/>
      <c r="AD63" s="3"/>
    </row>
    <row r="64" spans="2:30" s="4" customFormat="1" x14ac:dyDescent="0.25">
      <c r="B64" s="13" t="s">
        <v>171</v>
      </c>
      <c r="C64" s="13"/>
      <c r="D64" s="38"/>
      <c r="E64" s="12" t="e">
        <f>SUMIFS('Master List'!#REF!,'Master List'!#REF!,"Treachery", 'Master List'!A:A, B64)</f>
        <v>#REF!</v>
      </c>
      <c r="F64" s="44" t="e">
        <f>SUMIFS('Master List'!#REF!,'Master List'!#REF!,"Enemy", 'Master List'!A:A, B64)</f>
        <v>#REF!</v>
      </c>
      <c r="G64" s="44" t="e">
        <f>SUMIFS('Master List'!#REF!,'Master List'!#REF!,"Location", 'Master List'!A:A, B64)</f>
        <v>#REF!</v>
      </c>
      <c r="H64" s="43" t="e">
        <f>SUMIFS('Master List'!#REF!,'Master List'!#REF!,"Objective", 'Master List'!A:A, B64)</f>
        <v>#REF!</v>
      </c>
      <c r="I64" s="43" t="e">
        <f>SUMIFS('Master List'!#REF!,'Master List'!#REF!,"Objective - Ally", 'Master List'!A:A, B64)</f>
        <v>#REF!</v>
      </c>
      <c r="J64" s="33" t="e">
        <f t="shared" si="2"/>
        <v>#REF!</v>
      </c>
      <c r="K64" s="3"/>
      <c r="L64" s="3"/>
      <c r="M64" s="3"/>
      <c r="N64" s="3"/>
      <c r="O64" s="3"/>
      <c r="Z64" s="3"/>
      <c r="AA64" s="3"/>
      <c r="AB64" s="3"/>
      <c r="AC64" s="3"/>
      <c r="AD64" s="3"/>
    </row>
    <row r="65" spans="2:10" x14ac:dyDescent="0.25">
      <c r="B65" s="51" t="s">
        <v>39</v>
      </c>
      <c r="C65" s="19"/>
      <c r="D65" s="37" t="e">
        <f>SUMIFS('Master List'!#REF!,'Master List'!#REF!,"Quest", 'Master List'!A:A, B65)</f>
        <v>#REF!</v>
      </c>
      <c r="E65" s="22" t="e">
        <f>SUMIFS('Master List'!#REF!,'Master List'!#REF!,"Treachery", 'Master List'!A:A, B65)&amp;" ("&amp;SUMIFS('Master List'!#REF!,'Master List'!#REF!,"Treachery", 'Master List'!A:A, B65)+E69+E71+E73&amp;")"</f>
        <v>#REF!</v>
      </c>
      <c r="F65" s="32" t="e">
        <f>SUMIFS('Master List'!#REF!,'Master List'!#REF!,"Enemy", 'Master List'!A:A, B65)&amp;" ("&amp;SUMIFS('Master List'!#REF!,'Master List'!#REF!,"Enemy", 'Master List'!A:A, B65)+F69+F71+F73&amp;")"</f>
        <v>#REF!</v>
      </c>
      <c r="G65" s="32" t="e">
        <f>SUMIFS('Master List'!#REF!,'Master List'!#REF!,"Location", 'Master List'!A:A, B65)&amp;" ("&amp;SUMIFS('Master List'!#REF!,'Master List'!#REF!,"Location", 'Master List'!A:A, B65)+G69+G71+G73&amp;")"</f>
        <v>#REF!</v>
      </c>
      <c r="H65" s="22" t="e">
        <f>SUMIFS('Master List'!#REF!,'Master List'!#REF!,"Objective", 'Master List'!A:A, B65)&amp;" ("&amp;SUMIFS('Master List'!#REF!,'Master List'!#REF!,"Objective", 'Master List'!A:A, B65)+H69+H71+H73&amp;")"</f>
        <v>#REF!</v>
      </c>
      <c r="I65" s="22" t="e">
        <f>SUMIFS('Master List'!#REF!,'Master List'!#REF!,"Objective - Ally", 'Master List'!A:A, B65)&amp;" ("&amp;SUMIFS('Master List'!#REF!,'Master List'!#REF!,"Objective - Ally", 'Master List'!A:A, B65)+I69+I71+I73&amp;")"</f>
        <v>#REF!</v>
      </c>
      <c r="J65" s="22" t="e">
        <f>LEFT(E65,FIND("(",E65)-2)+LEFT(F65,FIND("(",F65)-2)+LEFT(G65,FIND("(",G65)-2)+LEFT(H65,FIND("(",H65)-2)+LEFT(I65,FIND("(",I65)-2)&amp;" ("&amp;(MID(E65,FIND("(",E65)+1,LEN(E65)-FIND("(",E65)-1))+((MID(F65,FIND("(",F65)+1,LEN(F65)-FIND("(",F65)-1)))+((MID(G65,FIND("(",G65)+1,LEN(G65)-FIND("(",G65)-1)))+((MID(H65,FIND("(",H65)+1,LEN(H65)-FIND("(",H65)-1)))+((MID(I65,FIND("(",I65)+1,LEN(I65)-FIND("(",I65)-1)))&amp;")"</f>
        <v>#REF!</v>
      </c>
    </row>
    <row r="66" spans="2:10" x14ac:dyDescent="0.25">
      <c r="B66" s="2" t="s">
        <v>40</v>
      </c>
      <c r="D66" s="38" t="e">
        <f>SUMIFS('Master List'!#REF!,'Master List'!#REF!,"Quest", 'Master List'!A:A, B66)</f>
        <v>#REF!</v>
      </c>
      <c r="E66" s="6" t="e">
        <f>SUMIFS('Master List'!#REF!,'Master List'!#REF!,"Treachery", 'Master List'!A:A, B66)&amp;" ("&amp;SUMIFS('Master List'!#REF!,'Master List'!#REF!,"Treachery", 'Master List'!A:A, B66)+E68+E73&amp;")"</f>
        <v>#REF!</v>
      </c>
      <c r="F66" s="11" t="e">
        <f>SUMIFS('Master List'!#REF!,'Master List'!#REF!,"Enemy", 'Master List'!A:A, B66)&amp;" ("&amp;SUMIFS('Master List'!#REF!,'Master List'!#REF!,"Enemy", 'Master List'!A:A, B66)+F69+F71+F73&amp;")"</f>
        <v>#REF!</v>
      </c>
      <c r="G66" s="11" t="e">
        <f>SUMIFS('Master List'!#REF!,'Master List'!#REF!,"Location", 'Master List'!A:A, B66)&amp;" ("&amp;SUMIFS('Master List'!#REF!,'Master List'!#REF!,"Location", 'Master List'!A:A, B66)+G69+G71+G73&amp;")"</f>
        <v>#REF!</v>
      </c>
      <c r="H66" s="6" t="e">
        <f>SUMIFS('Master List'!#REF!,'Master List'!#REF!,"Objective", 'Master List'!A:A, B66)&amp;" ("&amp;SUMIFS('Master List'!#REF!,'Master List'!#REF!,"Objective", 'Master List'!A:A, B66)+H69+H71+H73&amp;")"</f>
        <v>#REF!</v>
      </c>
      <c r="I66" s="6" t="e">
        <f>SUMIFS('Master List'!#REF!,'Master List'!#REF!,"Objective - Ally", 'Master List'!A:A, B66)&amp;" ("&amp;SUMIFS('Master List'!#REF!,'Master List'!#REF!,"Objective - Ally", 'Master List'!A:A, B66)+I69+I71+I73&amp;")"</f>
        <v>#REF!</v>
      </c>
      <c r="J66" s="33" t="e">
        <f t="shared" si="1"/>
        <v>#REF!</v>
      </c>
    </row>
    <row r="67" spans="2:10" x14ac:dyDescent="0.25">
      <c r="B67" s="2" t="s">
        <v>41</v>
      </c>
      <c r="D67" s="38" t="e">
        <f>SUMIFS('Master List'!#REF!,'Master List'!#REF!,"Quest", 'Master List'!A:A, B67)</f>
        <v>#REF!</v>
      </c>
      <c r="E67" s="6" t="e">
        <f>SUMIFS('Master List'!#REF!,'Master List'!#REF!,"Treachery", 'Master List'!A:A, B67)&amp;" ("&amp;SUMIFS('Master List'!#REF!,'Master List'!#REF!,"Treachery", 'Master List'!A:A, B67)+E71+E70+E68&amp;")"</f>
        <v>#REF!</v>
      </c>
      <c r="F67" s="11" t="e">
        <f>SUMIFS('Master List'!#REF!,'Master List'!#REF!,"Enemy", 'Master List'!A:A, B67)&amp;" ("&amp;SUMIFS('Master List'!#REF!,'Master List'!#REF!,"Enemy", 'Master List'!A:A, B67)+F71+F70+F68&amp;")"</f>
        <v>#REF!</v>
      </c>
      <c r="G67" s="11" t="e">
        <f>SUMIFS('Master List'!#REF!,'Master List'!#REF!,"Location", 'Master List'!A:A, B67)&amp;" ("&amp;SUMIFS('Master List'!#REF!,'Master List'!#REF!,"Location", 'Master List'!A:A, B67)+G71+G70+G68&amp;")"</f>
        <v>#REF!</v>
      </c>
      <c r="H67" s="6" t="e">
        <f>SUMIFS('Master List'!#REF!,'Master List'!#REF!,"Objective", 'Master List'!A:A, B67)&amp;" ("&amp;SUMIFS('Master List'!#REF!,'Master List'!#REF!,"Objective", 'Master List'!A:A, B67)+H71+H70+H68&amp;")"</f>
        <v>#REF!</v>
      </c>
      <c r="I67" s="6" t="e">
        <f>SUMIFS('Master List'!#REF!,'Master List'!#REF!,"Objective - Ally", 'Master List'!A:A, B67)&amp;" ("&amp;SUMIFS('Master List'!#REF!,'Master List'!#REF!,"Objective - Ally", 'Master List'!A:A, B67)+I71+I70+I68&amp;")"</f>
        <v>#REF!</v>
      </c>
      <c r="J67" s="33" t="e">
        <f t="shared" si="1"/>
        <v>#REF!</v>
      </c>
    </row>
    <row r="68" spans="2:10" x14ac:dyDescent="0.25">
      <c r="B68" t="s">
        <v>42</v>
      </c>
      <c r="D68" s="3"/>
      <c r="E68" s="12" t="e">
        <f>SUMIFS('Master List'!#REF!,'Master List'!#REF!,"Treachery", 'Master List'!A:A, B68)</f>
        <v>#REF!</v>
      </c>
      <c r="F68" s="1" t="e">
        <f>SUMIFS('Master List'!#REF!,'Master List'!#REF!,"Enemy", 'Master List'!A:A, B68)</f>
        <v>#REF!</v>
      </c>
      <c r="G68" s="1" t="e">
        <f>SUMIFS('Master List'!#REF!,'Master List'!#REF!,"Location", 'Master List'!A:A, B68)</f>
        <v>#REF!</v>
      </c>
      <c r="H68" s="12" t="e">
        <f>SUMIFS('Master List'!#REF!,'Master List'!#REF!,"Objective", 'Master List'!A:A, B68)</f>
        <v>#REF!</v>
      </c>
      <c r="I68" s="12" t="e">
        <f>SUMIFS('Master List'!#REF!,'Master List'!#REF!,"Objective - Ally", 'Master List'!A:A, B68)</f>
        <v>#REF!</v>
      </c>
      <c r="J68" s="6" t="e">
        <f t="shared" ref="J68:J73" si="3">SUM(E68:I68)</f>
        <v>#REF!</v>
      </c>
    </row>
    <row r="69" spans="2:10" x14ac:dyDescent="0.25">
      <c r="B69" t="s">
        <v>43</v>
      </c>
      <c r="D69" s="3"/>
      <c r="E69" s="12" t="e">
        <f>SUMIFS('Master List'!#REF!,'Master List'!#REF!,"Treachery", 'Master List'!A:A, B69)</f>
        <v>#REF!</v>
      </c>
      <c r="F69" s="1" t="e">
        <f>SUMIFS('Master List'!#REF!,'Master List'!#REF!,"Enemy", 'Master List'!A:A, B69)</f>
        <v>#REF!</v>
      </c>
      <c r="G69" s="1" t="e">
        <f>SUMIFS('Master List'!#REF!,'Master List'!#REF!,"Location", 'Master List'!A:A, B69)</f>
        <v>#REF!</v>
      </c>
      <c r="H69" s="12" t="e">
        <f>SUMIFS('Master List'!#REF!,'Master List'!#REF!,"Objective", 'Master List'!A:A, B69)</f>
        <v>#REF!</v>
      </c>
      <c r="I69" s="12" t="e">
        <f>SUMIFS('Master List'!#REF!,'Master List'!#REF!,"Objective - Ally", 'Master List'!A:A, B69)</f>
        <v>#REF!</v>
      </c>
      <c r="J69" s="6" t="e">
        <f t="shared" si="3"/>
        <v>#REF!</v>
      </c>
    </row>
    <row r="70" spans="2:10" x14ac:dyDescent="0.25">
      <c r="B70" t="s">
        <v>44</v>
      </c>
      <c r="D70" s="3"/>
      <c r="E70" s="12" t="e">
        <f>SUMIFS('Master List'!#REF!,'Master List'!#REF!,"Treachery", 'Master List'!A:A, B70)</f>
        <v>#REF!</v>
      </c>
      <c r="F70" s="1" t="e">
        <f>SUMIFS('Master List'!#REF!,'Master List'!#REF!,"Enemy", 'Master List'!A:A, B70)</f>
        <v>#REF!</v>
      </c>
      <c r="G70" s="1" t="e">
        <f>SUMIFS('Master List'!#REF!,'Master List'!#REF!,"Location", 'Master List'!A:A, B70)</f>
        <v>#REF!</v>
      </c>
      <c r="H70" s="12" t="e">
        <f>SUMIFS('Master List'!#REF!,'Master List'!#REF!,"Objective", 'Master List'!A:A, B70)</f>
        <v>#REF!</v>
      </c>
      <c r="I70" s="12" t="e">
        <f>SUMIFS('Master List'!#REF!,'Master List'!#REF!,"Objective - Ally", 'Master List'!A:A, B70)</f>
        <v>#REF!</v>
      </c>
      <c r="J70" s="6" t="e">
        <f t="shared" si="3"/>
        <v>#REF!</v>
      </c>
    </row>
    <row r="71" spans="2:10" x14ac:dyDescent="0.25">
      <c r="B71" t="s">
        <v>45</v>
      </c>
      <c r="D71" s="3"/>
      <c r="E71" s="12" t="e">
        <f>SUMIFS('Master List'!#REF!,'Master List'!#REF!,"Treachery", 'Master List'!A:A, B71)</f>
        <v>#REF!</v>
      </c>
      <c r="F71" s="1" t="e">
        <f>SUMIFS('Master List'!#REF!,'Master List'!#REF!,"Enemy", 'Master List'!A:A, B71)</f>
        <v>#REF!</v>
      </c>
      <c r="G71" s="1" t="e">
        <f>SUMIFS('Master List'!#REF!,'Master List'!#REF!,"Location", 'Master List'!A:A, B71)</f>
        <v>#REF!</v>
      </c>
      <c r="H71" s="12" t="e">
        <f>SUMIFS('Master List'!#REF!,'Master List'!#REF!,"Objective", 'Master List'!A:A, B71)</f>
        <v>#REF!</v>
      </c>
      <c r="I71" s="12" t="e">
        <f>SUMIFS('Master List'!#REF!,'Master List'!#REF!,"Objective - Ally", 'Master List'!A:A, B71)</f>
        <v>#REF!</v>
      </c>
      <c r="J71" s="6" t="e">
        <f t="shared" si="3"/>
        <v>#REF!</v>
      </c>
    </row>
    <row r="72" spans="2:10" x14ac:dyDescent="0.25">
      <c r="B72" t="s">
        <v>46</v>
      </c>
      <c r="D72" s="3"/>
      <c r="E72" s="12" t="e">
        <f>SUMIFS('Master List'!#REF!,'Master List'!#REF!,"Treachery", 'Master List'!A:A, B72)</f>
        <v>#REF!</v>
      </c>
      <c r="F72" s="1" t="e">
        <f>SUMIFS('Master List'!#REF!,'Master List'!#REF!,"Enemy", 'Master List'!A:A, B72)</f>
        <v>#REF!</v>
      </c>
      <c r="G72" s="1" t="e">
        <f>SUMIFS('Master List'!#REF!,'Master List'!#REF!,"Location", 'Master List'!A:A, B72)</f>
        <v>#REF!</v>
      </c>
      <c r="H72" s="12" t="e">
        <f>SUMIFS('Master List'!#REF!,'Master List'!#REF!,"Objective", 'Master List'!A:A, B72)</f>
        <v>#REF!</v>
      </c>
      <c r="I72" s="12" t="e">
        <f>SUMIFS('Master List'!#REF!,'Master List'!#REF!,"Objective - Ally", 'Master List'!A:A, B72)</f>
        <v>#REF!</v>
      </c>
      <c r="J72" s="6" t="e">
        <f t="shared" si="3"/>
        <v>#REF!</v>
      </c>
    </row>
    <row r="73" spans="2:10" x14ac:dyDescent="0.25">
      <c r="B73" t="s">
        <v>47</v>
      </c>
      <c r="D73" s="3"/>
      <c r="E73" s="12" t="e">
        <f>SUMIFS('Master List'!#REF!,'Master List'!#REF!,"Treachery", 'Master List'!A:A, B73)</f>
        <v>#REF!</v>
      </c>
      <c r="F73" s="1" t="e">
        <f>SUMIFS('Master List'!#REF!,'Master List'!#REF!,"Enemy", 'Master List'!A:A, B73)</f>
        <v>#REF!</v>
      </c>
      <c r="G73" s="1" t="e">
        <f>SUMIFS('Master List'!#REF!,'Master List'!#REF!,"Location", 'Master List'!A:A, B73)</f>
        <v>#REF!</v>
      </c>
      <c r="H73" s="12" t="e">
        <f>SUMIFS('Master List'!#REF!,'Master List'!#REF!,"Objective", 'Master List'!A:A, B73)</f>
        <v>#REF!</v>
      </c>
      <c r="I73" s="12" t="e">
        <f>SUMIFS('Master List'!#REF!,'Master List'!#REF!,"Objective - Ally", 'Master List'!A:A, B73)</f>
        <v>#REF!</v>
      </c>
      <c r="J73" s="6" t="e">
        <f t="shared" si="3"/>
        <v>#REF!</v>
      </c>
    </row>
    <row r="74" spans="2:10" x14ac:dyDescent="0.25">
      <c r="B74" s="17" t="s">
        <v>48</v>
      </c>
      <c r="C74" s="17"/>
      <c r="D74" s="37" t="e">
        <f>SUMIFS('Master List'!#REF!,'Master List'!#REF!,"Quest", 'Master List'!A:A, B74)</f>
        <v>#REF!</v>
      </c>
      <c r="E74" s="18" t="e">
        <f>SUMIFS('Master List'!#REF!,'Master List'!#REF!,"Treachery", 'Master List'!A:A, B74)&amp;" ("&amp;SUMIFS('Master List'!#REF!,'Master List'!#REF!,"Treachery", 'Master List'!A:A, B74)+E72&amp;")"</f>
        <v>#REF!</v>
      </c>
      <c r="F74" s="29" t="e">
        <f>SUMIFS('Master List'!#REF!,'Master List'!#REF!,"Enemy", 'Master List'!A:A, B74)&amp;" ("&amp;SUMIFS('Master List'!#REF!,'Master List'!#REF!,"Enemy", 'Master List'!A:A, B74)+F72&amp;")"</f>
        <v>#REF!</v>
      </c>
      <c r="G74" s="29" t="e">
        <f>SUMIFS('Master List'!#REF!,'Master List'!#REF!,"Location", 'Master List'!A:A, B74)&amp;" ("&amp;SUMIFS('Master List'!#REF!,'Master List'!#REF!,"Location", 'Master List'!A:A, B74)+G72&amp;")"</f>
        <v>#REF!</v>
      </c>
      <c r="H74" s="18" t="e">
        <f>SUMIFS('Master List'!#REF!,'Master List'!#REF!,"Objective", 'Master List'!A:A, B74)&amp;" ("&amp;SUMIFS('Master List'!#REF!,'Master List'!#REF!,"Objective", 'Master List'!A:A, B74)+H72&amp;")"</f>
        <v>#REF!</v>
      </c>
      <c r="I74" s="18" t="e">
        <f>SUMIFS('Master List'!#REF!,'Master List'!#REF!,"Objective - Ally", 'Master List'!A:A, B74)&amp;" ("&amp;SUMIFS('Master List'!#REF!,'Master List'!#REF!,"Objective - Ally", 'Master List'!A:A, B74)+I72&amp;")"</f>
        <v>#REF!</v>
      </c>
      <c r="J74" s="22" t="e">
        <f t="shared" ref="J74:J82" si="4">LEFT(E74,FIND("(",E74)-2)+LEFT(F74,FIND("(",F74)-2)+LEFT(G74,FIND("(",G74)-2)+LEFT(H74,FIND("(",H74)-2)+LEFT(I74,FIND("(",I74)-2)&amp;" ("&amp;(MID(E74,FIND("(",E74)+1,LEN(E74)-FIND("(",E74)-1))+((MID(F74,FIND("(",F74)+1,LEN(F74)-FIND("(",F74)-1)))+((MID(G74,FIND("(",G74)+1,LEN(G74)-FIND("(",G74)-1)))+((MID(H74,FIND("(",H74)+1,LEN(H74)-FIND("(",H74)-1)))+((MID(I74,FIND("(",I74)+1,LEN(I74)-FIND("(",I74)-1)))&amp;")"</f>
        <v>#REF!</v>
      </c>
    </row>
    <row r="75" spans="2:10" x14ac:dyDescent="0.25">
      <c r="B75" s="13" t="s">
        <v>49</v>
      </c>
      <c r="C75" s="13"/>
      <c r="D75" s="38" t="e">
        <f>SUMIFS('Master List'!#REF!,'Master List'!#REF!,"Quest", 'Master List'!A:A, B75)</f>
        <v>#REF!</v>
      </c>
      <c r="E75" s="14" t="e">
        <f>SUMIFS('Master List'!#REF!,'Master List'!#REF!,"Treachery", 'Master List'!A:A, B75)&amp;" ("&amp;SUMIFS('Master List'!#REF!,'Master List'!#REF!,"Treachery", 'Master List'!A:A, B75)+E72+E68&amp;")"</f>
        <v>#REF!</v>
      </c>
      <c r="F75" s="30" t="e">
        <f>SUMIFS('Master List'!#REF!,'Master List'!#REF!,"Enemy", 'Master List'!A:A, B75)&amp;" ("&amp;SUMIFS('Master List'!#REF!,'Master List'!#REF!,"Enemy", 'Master List'!A:A, B75)+F72+F68&amp;")"</f>
        <v>#REF!</v>
      </c>
      <c r="G75" s="30" t="e">
        <f>SUMIFS('Master List'!#REF!,'Master List'!#REF!,"Location", 'Master List'!A:A, B75)&amp;" ("&amp;SUMIFS('Master List'!#REF!,'Master List'!#REF!,"Location", 'Master List'!A:A, B75)+G72+G68&amp;")"</f>
        <v>#REF!</v>
      </c>
      <c r="H75" s="14" t="e">
        <f>SUMIFS('Master List'!#REF!,'Master List'!#REF!,"Objective", 'Master List'!A:A, B75)&amp;" ("&amp;SUMIFS('Master List'!#REF!,'Master List'!#REF!,"Objective", 'Master List'!A:A, B75)+H72+H68&amp;")"</f>
        <v>#REF!</v>
      </c>
      <c r="I75" s="14" t="e">
        <f>SUMIFS('Master List'!#REF!,'Master List'!#REF!,"Objective - Ally", 'Master List'!A:A, B75)&amp;" ("&amp;SUMIFS('Master List'!#REF!,'Master List'!#REF!,"Objective - Ally", 'Master List'!A:A, B75)+I72+I68&amp;")"</f>
        <v>#REF!</v>
      </c>
      <c r="J75" s="33" t="e">
        <f t="shared" si="4"/>
        <v>#REF!</v>
      </c>
    </row>
    <row r="76" spans="2:10" x14ac:dyDescent="0.25">
      <c r="B76" s="13" t="s">
        <v>50</v>
      </c>
      <c r="C76" s="13"/>
      <c r="D76" s="38" t="e">
        <f>SUMIFS('Master List'!#REF!,'Master List'!#REF!,"Quest", 'Master List'!A:A, B76)</f>
        <v>#REF!</v>
      </c>
      <c r="E76" s="14" t="e">
        <f>SUMIFS('Master List'!#REF!,'Master List'!#REF!,"Treachery", 'Master List'!A:A, B76)&amp;" ("&amp;SUMIFS('Master List'!#REF!,'Master List'!#REF!,"Treachery", 'Master List'!A:A, B76)+E72&amp;")"</f>
        <v>#REF!</v>
      </c>
      <c r="F76" s="30" t="e">
        <f>SUMIFS('Master List'!#REF!,'Master List'!#REF!,"Enemy", 'Master List'!A:A, B76)&amp;" ("&amp;SUMIFS('Master List'!#REF!,'Master List'!#REF!,"Enemy", 'Master List'!A:A, B76)+F72&amp;")"</f>
        <v>#REF!</v>
      </c>
      <c r="G76" s="30" t="e">
        <f>SUMIFS('Master List'!#REF!,'Master List'!#REF!,"Location", 'Master List'!A:A, B76)&amp;" ("&amp;SUMIFS('Master List'!#REF!,'Master List'!#REF!,"Location", 'Master List'!A:A, B76)+G72&amp;")"</f>
        <v>#REF!</v>
      </c>
      <c r="H76" s="14" t="e">
        <f>SUMIFS('Master List'!#REF!,'Master List'!#REF!,"Objective", 'Master List'!A:A, B76)&amp;" ("&amp;SUMIFS('Master List'!#REF!,'Master List'!#REF!,"Objective", 'Master List'!A:A, B76)+H72&amp;")"</f>
        <v>#REF!</v>
      </c>
      <c r="I76" s="14" t="e">
        <f>SUMIFS('Master List'!#REF!,'Master List'!#REF!,"Objective - Ally", 'Master List'!A:A, B76)&amp;" ("&amp;SUMIFS('Master List'!#REF!,'Master List'!#REF!,"Objective - Ally", 'Master List'!A:A, B76)+I72&amp;")"</f>
        <v>#REF!</v>
      </c>
      <c r="J76" s="33" t="e">
        <f t="shared" si="4"/>
        <v>#REF!</v>
      </c>
    </row>
    <row r="77" spans="2:10" x14ac:dyDescent="0.25">
      <c r="B77" s="13" t="s">
        <v>17</v>
      </c>
      <c r="C77" s="13"/>
      <c r="D77" s="38" t="e">
        <f>SUMIFS('Master List'!#REF!,'Master List'!#REF!,"Quest", 'Master List'!A:A, B77)</f>
        <v>#REF!</v>
      </c>
      <c r="E77" s="14" t="e">
        <f>SUMIFS('Master List'!#REF!,'Master List'!#REF!,"Treachery", 'Master List'!A:A, B77)&amp;" ("&amp;SUMIFS('Master List'!#REF!,'Master List'!#REF!,"Treachery", 'Master List'!A:A, B77)+E69+E71&amp;")"</f>
        <v>#REF!</v>
      </c>
      <c r="F77" s="30" t="e">
        <f>SUMIFS('Master List'!#REF!,'Master List'!#REF!,"Enemy", 'Master List'!A:A, B77)&amp;" ("&amp;SUMIFS('Master List'!#REF!,'Master List'!#REF!,"Enemy", 'Master List'!A:A, B77)+F69+F71&amp;")"</f>
        <v>#REF!</v>
      </c>
      <c r="G77" s="30" t="e">
        <f>SUMIFS('Master List'!#REF!,'Master List'!#REF!,"Location", 'Master List'!A:A, B77)&amp;" ("&amp;SUMIFS('Master List'!#REF!,'Master List'!#REF!,"Location", 'Master List'!A:A, B77)+G69+G71&amp;")"</f>
        <v>#REF!</v>
      </c>
      <c r="H77" s="14" t="e">
        <f>SUMIFS('Master List'!#REF!,'Master List'!#REF!,"Objective", 'Master List'!A:A, B77)&amp;" ("&amp;SUMIFS('Master List'!#REF!,'Master List'!#REF!,"Objective", 'Master List'!A:A, B77)+H69+H71&amp;")"</f>
        <v>#REF!</v>
      </c>
      <c r="I77" s="14" t="e">
        <f>SUMIFS('Master List'!#REF!,'Master List'!#REF!,"Objective - Ally", 'Master List'!A:A, B77)&amp;" ("&amp;SUMIFS('Master List'!#REF!,'Master List'!#REF!,"Objective - Ally", 'Master List'!A:A, B77)+I69+I71&amp;")"</f>
        <v>#REF!</v>
      </c>
      <c r="J77" s="33" t="e">
        <f t="shared" si="4"/>
        <v>#REF!</v>
      </c>
    </row>
    <row r="78" spans="2:10" x14ac:dyDescent="0.25">
      <c r="B78" s="13" t="s">
        <v>14</v>
      </c>
      <c r="C78" s="13"/>
      <c r="D78" s="38" t="e">
        <f>SUMIFS('Master List'!#REF!,'Master List'!#REF!,"Quest", 'Master List'!A:A, B78)</f>
        <v>#REF!</v>
      </c>
      <c r="E78" s="14" t="e">
        <f>SUMIFS('Master List'!#REF!,'Master List'!#REF!,"Treachery", 'Master List'!A:A, B78)&amp;" ("&amp;SUMIFS('Master List'!#REF!,'Master List'!#REF!,"Treachery", 'Master List'!A:A, B78)+E71+E69+E73&amp;")"</f>
        <v>#REF!</v>
      </c>
      <c r="F78" s="30" t="e">
        <f>SUMIFS('Master List'!#REF!,'Master List'!#REF!,"Enemy", 'Master List'!A:A, B78)&amp;" ("&amp;SUMIFS('Master List'!#REF!,'Master List'!#REF!,"Enemy", 'Master List'!A:A, B78)+F71+F69+F73&amp;")"</f>
        <v>#REF!</v>
      </c>
      <c r="G78" s="30" t="e">
        <f>SUMIFS('Master List'!#REF!,'Master List'!#REF!,"Location", 'Master List'!A:A, B78)&amp;" ("&amp;SUMIFS('Master List'!#REF!,'Master List'!#REF!,"Location", 'Master List'!A:A, B78)+G71+G69+G73&amp;")"</f>
        <v>#REF!</v>
      </c>
      <c r="H78" s="14" t="e">
        <f>SUMIFS('Master List'!#REF!,'Master List'!#REF!,"Objective", 'Master List'!A:A, B78)&amp;" ("&amp;SUMIFS('Master List'!#REF!,'Master List'!#REF!,"Objective", 'Master List'!A:A, B78)+H71+H69+H73&amp;")"</f>
        <v>#REF!</v>
      </c>
      <c r="I78" s="14" t="e">
        <f>SUMIFS('Master List'!#REF!,'Master List'!#REF!,"Objective - Ally", 'Master List'!A:A, B78)&amp;" ("&amp;SUMIFS('Master List'!#REF!,'Master List'!#REF!,"Objective", 'Master List'!A:A, B78)+I71+I69+I73&amp;")"</f>
        <v>#REF!</v>
      </c>
      <c r="J78" s="33" t="e">
        <f t="shared" si="4"/>
        <v>#REF!</v>
      </c>
    </row>
    <row r="79" spans="2:10" x14ac:dyDescent="0.25">
      <c r="B79" s="15" t="s">
        <v>15</v>
      </c>
      <c r="C79" s="15"/>
      <c r="D79" s="39" t="e">
        <f>SUMIFS('Master List'!#REF!,'Master List'!#REF!,"Quest", 'Master List'!A:A, B79)</f>
        <v>#REF!</v>
      </c>
      <c r="E79" s="16" t="e">
        <f>SUMIFS('Master List'!#REF!,'Master List'!#REF!,"Treachery", 'Master List'!A:A, B79)&amp;" ("&amp;SUMIFS('Master List'!#REF!,'Master List'!#REF!,"Treachery", 'Master List'!A:A, B79)+E70+E73&amp;")"</f>
        <v>#REF!</v>
      </c>
      <c r="F79" s="31" t="e">
        <f>SUMIFS('Master List'!#REF!,'Master List'!#REF!,"Enemy", 'Master List'!A:A, B79)&amp;" ("&amp;SUMIFS('Master List'!#REF!,'Master List'!#REF!,"Enemy", 'Master List'!A:A, B79)+F70+F73&amp;")"</f>
        <v>#REF!</v>
      </c>
      <c r="G79" s="31" t="e">
        <f>SUMIFS('Master List'!#REF!,'Master List'!#REF!,"Location", 'Master List'!A:A, B79)&amp;" ("&amp;SUMIFS('Master List'!#REF!,'Master List'!#REF!,"Location", 'Master List'!A:A, B79)+G70+G73&amp;")"</f>
        <v>#REF!</v>
      </c>
      <c r="H79" s="16" t="e">
        <f>SUMIFS('Master List'!#REF!,'Master List'!#REF!,"Objective", 'Master List'!A:A, B79)&amp;" ("&amp;SUMIFS('Master List'!#REF!,'Master List'!#REF!,"Objective", 'Master List'!A:A, B79)+H70+H73&amp;")"</f>
        <v>#REF!</v>
      </c>
      <c r="I79" s="16" t="e">
        <f>SUMIFS('Master List'!#REF!,'Master List'!#REF!,"Objective - Ally", 'Master List'!A:A, B79)&amp;" ("&amp;SUMIFS('Master List'!#REF!,'Master List'!#REF!,"Objective - Ally", 'Master List'!A:A, B79)+I70+I73&amp;")"</f>
        <v>#REF!</v>
      </c>
      <c r="J79" s="33" t="e">
        <f t="shared" si="4"/>
        <v>#REF!</v>
      </c>
    </row>
    <row r="80" spans="2:10" x14ac:dyDescent="0.25">
      <c r="B80" s="2" t="s">
        <v>73</v>
      </c>
      <c r="D80" s="37" t="e">
        <f>SUMIFS('Master List'!#REF!,'Master List'!#REF!,"Quest", 'Master List'!A:A, B80)</f>
        <v>#REF!</v>
      </c>
      <c r="E80" s="6" t="e">
        <f>SUMIFS('Master List'!#REF!,'Master List'!#REF!,"Treachery", 'Master List'!A:A, B80)&amp;" ("&amp;SUMIFS('Master List'!#REF!,'Master List'!#REF!,"Treachery", 'Master List'!A:A, B80)+E83+E84&amp;")"</f>
        <v>#REF!</v>
      </c>
      <c r="F80" s="11" t="e">
        <f>SUMIFS('Master List'!#REF!,'Master List'!#REF!,"Enemy", 'Master List'!A:A, B80)&amp;" ("&amp;SUMIFS('Master List'!#REF!,'Master List'!#REF!,"Enemy", 'Master List'!A:A, B80)+F83+F84&amp;")"</f>
        <v>#REF!</v>
      </c>
      <c r="G80" s="11" t="e">
        <f>SUMIFS('Master List'!#REF!,'Master List'!#REF!,"Location", 'Master List'!A:A, B80)&amp;" ("&amp;SUMIFS('Master List'!#REF!,'Master List'!#REF!,"Location", 'Master List'!A:A, B80)+G83+G84&amp;")"</f>
        <v>#REF!</v>
      </c>
      <c r="H80" s="6" t="e">
        <f>SUMIFS('Master List'!#REF!,'Master List'!#REF!,"Objective", 'Master List'!A:A, B80)&amp;" ("&amp;SUMIFS('Master List'!#REF!,'Master List'!#REF!,"Objective", 'Master List'!A:A, B80)+H83+H84&amp;")"</f>
        <v>#REF!</v>
      </c>
      <c r="I80" s="6" t="e">
        <f>SUMIFS('Master List'!#REF!,'Master List'!#REF!,"Objective - Ally", 'Master List'!A:A, B80)&amp;" ("&amp;SUMIFS('Master List'!#REF!,'Master List'!#REF!,"Objective - Ally", 'Master List'!A:A, B80)+I83+I84&amp;")"</f>
        <v>#REF!</v>
      </c>
      <c r="J80" s="22" t="e">
        <f t="shared" si="4"/>
        <v>#REF!</v>
      </c>
    </row>
    <row r="81" spans="2:30" x14ac:dyDescent="0.25">
      <c r="B81" s="2" t="s">
        <v>74</v>
      </c>
      <c r="D81" s="38" t="e">
        <f>SUMIFS('Master List'!#REF!,'Master List'!#REF!,"Quest", 'Master List'!A:A, B81)</f>
        <v>#REF!</v>
      </c>
      <c r="E81" s="6" t="e">
        <f>SUMIFS('Master List'!#REF!,'Master List'!#REF!,"Treachery", 'Master List'!A:A, B81)&amp;" ("&amp;SUMIFS('Master List'!#REF!,'Master List'!#REF!,"Treachery", 'Master List'!A:A, B81)+E85+E86+E87&amp;")"</f>
        <v>#REF!</v>
      </c>
      <c r="F81" s="11" t="e">
        <f>SUMIFS('Master List'!#REF!,'Master List'!#REF!,"Enemy", 'Master List'!A:A, B81)&amp;" ("&amp;SUMIFS('Master List'!#REF!,'Master List'!#REF!,"Enemy", 'Master List'!A:A, B81)+F85+F86+F87&amp;")"</f>
        <v>#REF!</v>
      </c>
      <c r="G81" s="11" t="e">
        <f>SUMIFS('Master List'!#REF!,'Master List'!#REF!,"Location", 'Master List'!A:A, B81)&amp;" ("&amp;SUMIFS('Master List'!#REF!,'Master List'!#REF!,"Location", 'Master List'!A:A, B81)+G85+G86+G87&amp;")"</f>
        <v>#REF!</v>
      </c>
      <c r="H81" s="6" t="e">
        <f>SUMIFS('Master List'!#REF!,'Master List'!#REF!,"Objective", 'Master List'!A:A, B81)&amp;" ("&amp;SUMIFS('Master List'!#REF!,'Master List'!#REF!,"Objective", 'Master List'!A:A, B81)+H85+H86+H87&amp;")"</f>
        <v>#REF!</v>
      </c>
      <c r="I81" s="6" t="e">
        <f>SUMIFS('Master List'!#REF!,'Master List'!#REF!,"Objective - Ally", 'Master List'!A:A, B81)&amp;" ("&amp;SUMIFS('Master List'!#REF!,'Master List'!#REF!,"Objective - Ally", 'Master List'!A:A, B81)+I85+I86+I87&amp;")"</f>
        <v>#REF!</v>
      </c>
      <c r="J81" s="33" t="e">
        <f t="shared" si="4"/>
        <v>#REF!</v>
      </c>
    </row>
    <row r="82" spans="2:30" x14ac:dyDescent="0.25">
      <c r="B82" s="2" t="s">
        <v>75</v>
      </c>
      <c r="D82" s="38" t="e">
        <f>SUMIFS('Master List'!#REF!,'Master List'!#REF!,"Quest", 'Master List'!A:A, B82)</f>
        <v>#REF!</v>
      </c>
      <c r="E82" s="6" t="e">
        <f>SUMIFS('Master List'!#REF!,'Master List'!#REF!,"Treachery", 'Master List'!A:A, B82)&amp;" ("&amp;SUMIFS('Master List'!#REF!,'Master List'!#REF!,"Treachery", 'Master List'!A:A, B82)+E88+E87+E89&amp;")"</f>
        <v>#REF!</v>
      </c>
      <c r="F82" s="11" t="e">
        <f>SUMIFS('Master List'!#REF!,'Master List'!#REF!,"Enemy", 'Master List'!A:A, B82)&amp;" ("&amp;SUMIFS('Master List'!#REF!,'Master List'!#REF!,"Enemy", 'Master List'!A:A, B82)+F88+F87+F89&amp;")"</f>
        <v>#REF!</v>
      </c>
      <c r="G82" s="11" t="e">
        <f>SUMIFS('Master List'!#REF!,'Master List'!#REF!,"Location", 'Master List'!A:A, B82)&amp;" ("&amp;SUMIFS('Master List'!#REF!,'Master List'!#REF!,"Location", 'Master List'!A:A, B82)+G88+G87+G89&amp;")"</f>
        <v>#REF!</v>
      </c>
      <c r="H82" s="6" t="e">
        <f>SUMIFS('Master List'!#REF!,'Master List'!#REF!,"Objective", 'Master List'!A:A, B82)&amp;" ("&amp;SUMIFS('Master List'!#REF!,'Master List'!#REF!,"Objective", 'Master List'!A:A, B82)+H88+H87+H89&amp;")"</f>
        <v>#REF!</v>
      </c>
      <c r="I82" s="6" t="e">
        <f>SUMIFS('Master List'!#REF!,'Master List'!#REF!,"Objective - Ally", 'Master List'!A:A, B82)&amp;" ("&amp;SUMIFS('Master List'!#REF!,'Master List'!#REF!,"Objective - Ally", 'Master List'!A:A, B82)+I88+I87+I89&amp;")"</f>
        <v>#REF!</v>
      </c>
      <c r="J82" s="33" t="e">
        <f t="shared" si="4"/>
        <v>#REF!</v>
      </c>
    </row>
    <row r="83" spans="2:30" x14ac:dyDescent="0.25">
      <c r="B83" t="s">
        <v>76</v>
      </c>
      <c r="D83" s="3"/>
      <c r="E83" s="12" t="e">
        <f>SUMIFS('Master List'!#REF!,'Master List'!#REF!,"Treachery", 'Master List'!A:A, B83)</f>
        <v>#REF!</v>
      </c>
      <c r="F83" s="1" t="e">
        <f>SUMIFS('Master List'!#REF!,'Master List'!#REF!,"Enemy", 'Master List'!A:A, B83)</f>
        <v>#REF!</v>
      </c>
      <c r="G83" s="1" t="e">
        <f>SUMIFS('Master List'!#REF!,'Master List'!#REF!,"Location", 'Master List'!A:A, B83)</f>
        <v>#REF!</v>
      </c>
      <c r="H83" s="12" t="e">
        <f>SUMIFS('Master List'!#REF!,'Master List'!#REF!,"Objective", 'Master List'!A:A, B83)</f>
        <v>#REF!</v>
      </c>
      <c r="I83" s="12" t="e">
        <f>SUMIFS('Master List'!#REF!,'Master List'!#REF!,"Objective - Ally", 'Master List'!A:A, B83)</f>
        <v>#REF!</v>
      </c>
      <c r="J83" s="6" t="e">
        <f t="shared" ref="J83:J89" si="5">SUM(E83:I83)</f>
        <v>#REF!</v>
      </c>
    </row>
    <row r="84" spans="2:30" x14ac:dyDescent="0.25">
      <c r="B84" t="s">
        <v>77</v>
      </c>
      <c r="D84" s="3"/>
      <c r="E84" s="12" t="e">
        <f>SUMIFS('Master List'!#REF!,'Master List'!#REF!,"Treachery", 'Master List'!A:A, B84)</f>
        <v>#REF!</v>
      </c>
      <c r="F84" s="1" t="e">
        <f>SUMIFS('Master List'!#REF!,'Master List'!#REF!,"Enemy", 'Master List'!A:A, B84)</f>
        <v>#REF!</v>
      </c>
      <c r="G84" s="1" t="e">
        <f>SUMIFS('Master List'!#REF!,'Master List'!#REF!,"Location", 'Master List'!A:A, B84)</f>
        <v>#REF!</v>
      </c>
      <c r="H84" s="12" t="e">
        <f>SUMIFS('Master List'!#REF!,'Master List'!#REF!,"Objective", 'Master List'!A:A, B84)</f>
        <v>#REF!</v>
      </c>
      <c r="I84" s="12" t="e">
        <f>SUMIFS('Master List'!#REF!,'Master List'!#REF!,"Objective - Ally", 'Master List'!A:A, B84)</f>
        <v>#REF!</v>
      </c>
      <c r="J84" s="6" t="e">
        <f t="shared" si="5"/>
        <v>#REF!</v>
      </c>
    </row>
    <row r="85" spans="2:30" x14ac:dyDescent="0.25">
      <c r="B85" t="s">
        <v>78</v>
      </c>
      <c r="D85" s="3"/>
      <c r="E85" s="12" t="e">
        <f>SUMIFS('Master List'!#REF!,'Master List'!#REF!,"Treachery", 'Master List'!A:A, B85)</f>
        <v>#REF!</v>
      </c>
      <c r="F85" s="1" t="e">
        <f>SUMIFS('Master List'!#REF!,'Master List'!#REF!,"Enemy", 'Master List'!A:A, B85)</f>
        <v>#REF!</v>
      </c>
      <c r="G85" s="1" t="e">
        <f>SUMIFS('Master List'!#REF!,'Master List'!#REF!,"Location", 'Master List'!A:A, B85)</f>
        <v>#REF!</v>
      </c>
      <c r="H85" s="12" t="e">
        <f>SUMIFS('Master List'!#REF!,'Master List'!#REF!,"Objective", 'Master List'!A:A, B85)</f>
        <v>#REF!</v>
      </c>
      <c r="I85" s="12" t="e">
        <f>SUMIFS('Master List'!#REF!,'Master List'!#REF!,"Objective - Ally", 'Master List'!A:A, B85)</f>
        <v>#REF!</v>
      </c>
      <c r="J85" s="6" t="e">
        <f t="shared" si="5"/>
        <v>#REF!</v>
      </c>
    </row>
    <row r="86" spans="2:30" x14ac:dyDescent="0.25">
      <c r="B86" t="s">
        <v>79</v>
      </c>
      <c r="D86" s="3"/>
      <c r="E86" s="12" t="e">
        <f>SUMIFS('Master List'!#REF!,'Master List'!#REF!,"Treachery", 'Master List'!A:A, B86)</f>
        <v>#REF!</v>
      </c>
      <c r="F86" s="1" t="e">
        <f>SUMIFS('Master List'!#REF!,'Master List'!#REF!,"Enemy", 'Master List'!A:A, B86)</f>
        <v>#REF!</v>
      </c>
      <c r="G86" s="1" t="e">
        <f>SUMIFS('Master List'!#REF!,'Master List'!#REF!,"Location", 'Master List'!A:A, B86)</f>
        <v>#REF!</v>
      </c>
      <c r="H86" s="12" t="e">
        <f>SUMIFS('Master List'!#REF!,'Master List'!#REF!,"Objective", 'Master List'!A:A, B86)</f>
        <v>#REF!</v>
      </c>
      <c r="I86" s="12" t="e">
        <f>SUMIFS('Master List'!#REF!,'Master List'!#REF!,"Objective - Ally", 'Master List'!A:A, B86)</f>
        <v>#REF!</v>
      </c>
      <c r="J86" s="6" t="e">
        <f t="shared" si="5"/>
        <v>#REF!</v>
      </c>
    </row>
    <row r="87" spans="2:30" x14ac:dyDescent="0.25">
      <c r="B87" t="s">
        <v>80</v>
      </c>
      <c r="D87" s="3"/>
      <c r="E87" s="12" t="e">
        <f>SUMIFS('Master List'!#REF!,'Master List'!#REF!,"Treachery", 'Master List'!A:A, B87)</f>
        <v>#REF!</v>
      </c>
      <c r="F87" s="1" t="e">
        <f>SUMIFS('Master List'!#REF!,'Master List'!#REF!,"Enemy", 'Master List'!A:A, B87)</f>
        <v>#REF!</v>
      </c>
      <c r="G87" s="1" t="e">
        <f>SUMIFS('Master List'!#REF!,'Master List'!#REF!,"Location", 'Master List'!A:A, B87)</f>
        <v>#REF!</v>
      </c>
      <c r="H87" s="12" t="e">
        <f>SUMIFS('Master List'!#REF!,'Master List'!#REF!,"Objective", 'Master List'!A:A, B87)</f>
        <v>#REF!</v>
      </c>
      <c r="I87" s="12" t="e">
        <f>SUMIFS('Master List'!#REF!,'Master List'!#REF!,"Objective - Ally", 'Master List'!A:A, B87)</f>
        <v>#REF!</v>
      </c>
      <c r="J87" s="6" t="e">
        <f t="shared" si="5"/>
        <v>#REF!</v>
      </c>
    </row>
    <row r="88" spans="2:30" x14ac:dyDescent="0.25">
      <c r="B88" t="s">
        <v>81</v>
      </c>
      <c r="D88" s="3"/>
      <c r="E88" s="12" t="e">
        <f>SUMIFS('Master List'!#REF!,'Master List'!#REF!,"Treachery", 'Master List'!A:A, B88)</f>
        <v>#REF!</v>
      </c>
      <c r="F88" s="1" t="e">
        <f>SUMIFS('Master List'!#REF!,'Master List'!#REF!,"Enemy", 'Master List'!A:A, B88)</f>
        <v>#REF!</v>
      </c>
      <c r="G88" s="1" t="e">
        <f>SUMIFS('Master List'!#REF!,'Master List'!#REF!,"Location", 'Master List'!A:A, B88)</f>
        <v>#REF!</v>
      </c>
      <c r="H88" s="12" t="e">
        <f>SUMIFS('Master List'!#REF!,'Master List'!#REF!,"Objective", 'Master List'!A:A, B88)</f>
        <v>#REF!</v>
      </c>
      <c r="I88" s="12" t="e">
        <f>SUMIFS('Master List'!#REF!,'Master List'!#REF!,"Objective - Ally", 'Master List'!A:A, B88)</f>
        <v>#REF!</v>
      </c>
      <c r="J88" s="6" t="e">
        <f t="shared" si="5"/>
        <v>#REF!</v>
      </c>
    </row>
    <row r="89" spans="2:30" x14ac:dyDescent="0.25">
      <c r="B89" t="s">
        <v>82</v>
      </c>
      <c r="D89" s="3"/>
      <c r="E89" s="12" t="e">
        <f>SUMIFS('Master List'!#REF!,'Master List'!#REF!,"Treachery", 'Master List'!A:A, B89)</f>
        <v>#REF!</v>
      </c>
      <c r="F89" s="1" t="e">
        <f>SUMIFS('Master List'!#REF!,'Master List'!#REF!,"Enemy", 'Master List'!A:A, B89)</f>
        <v>#REF!</v>
      </c>
      <c r="G89" s="1" t="e">
        <f>SUMIFS('Master List'!#REF!,'Master List'!#REF!,"Location", 'Master List'!A:A, B89)</f>
        <v>#REF!</v>
      </c>
      <c r="H89" s="12" t="e">
        <f>SUMIFS('Master List'!#REF!,'Master List'!#REF!,"Objective", 'Master List'!A:A, B89)</f>
        <v>#REF!</v>
      </c>
      <c r="I89" s="12" t="e">
        <f>SUMIFS('Master List'!#REF!,'Master List'!#REF!,"Objective - Ally", 'Master List'!A:A, B89)</f>
        <v>#REF!</v>
      </c>
      <c r="J89" s="6" t="e">
        <f t="shared" si="5"/>
        <v>#REF!</v>
      </c>
    </row>
    <row r="90" spans="2:30" x14ac:dyDescent="0.25">
      <c r="B90" s="19" t="s">
        <v>69</v>
      </c>
      <c r="C90" s="19"/>
      <c r="D90" s="37" t="e">
        <f>SUMIFS('Master List'!#REF!,'Master List'!#REF!,"Quest", 'Master List'!A:A, B90)</f>
        <v>#REF!</v>
      </c>
      <c r="E90" s="22" t="e">
        <f>SUMIFS('Master List'!#REF!,'Master List'!#REF!,"Treachery", 'Master List'!A:A, B90)&amp;" ("&amp;SUMIFS('Master List'!#REF!,'Master List'!#REF!,"Treachery", 'Master List'!A:A, B90)+E83+E84&amp;")"</f>
        <v>#REF!</v>
      </c>
      <c r="F90" s="32" t="e">
        <f>SUMIFS('Master List'!#REF!,'Master List'!#REF!,"Enemy", 'Master List'!A:A, B90)&amp;" ("&amp;SUMIFS('Master List'!#REF!,'Master List'!#REF!,"Enemy", 'Master List'!A:A, B90)+F83+F84&amp;")"</f>
        <v>#REF!</v>
      </c>
      <c r="G90" s="32" t="e">
        <f>SUMIFS('Master List'!#REF!,'Master List'!#REF!,"Location", 'Master List'!A:A, B90)&amp;" ("&amp;SUMIFS('Master List'!#REF!,'Master List'!#REF!,"Location", 'Master List'!A:A, B90)+G83+G84&amp;")"</f>
        <v>#REF!</v>
      </c>
      <c r="H90" s="22" t="e">
        <f>SUMIFS('Master List'!#REF!,'Master List'!#REF!,"Objective", 'Master List'!A:A, B90)&amp;" ("&amp;SUMIFS('Master List'!#REF!,'Master List'!#REF!,"Objective", 'Master List'!A:A, B90)+H83+H84&amp;")"</f>
        <v>#REF!</v>
      </c>
      <c r="I90" s="22" t="e">
        <f>SUMIFS('Master List'!#REF!,'Master List'!#REF!,"Objective - Ally", 'Master List'!A:A, B90)&amp;" ("&amp;SUMIFS('Master List'!#REF!,'Master List'!#REF!,"Objective - Ally", 'Master List'!A:A, B90)+I83+I84&amp;")"</f>
        <v>#REF!</v>
      </c>
      <c r="J90" s="22" t="e">
        <f>LEFT(E90,FIND("(",E90)-2)+LEFT(F90,FIND("(",F90)-2)+LEFT(G90,FIND("(",G90)-2)+LEFT(H90,FIND("(",H90)-2)+LEFT(I90,FIND("(",I90)-2)&amp;" ("&amp;(MID(E90,FIND("(",E90)+1,LEN(E90)-FIND("(",E90)-1))+((MID(F90,FIND("(",F90)+1,LEN(F90)-FIND("(",F90)-1)))+((MID(G90,FIND("(",G90)+1,LEN(G90)-FIND("(",G90)-1)))+((MID(H90,FIND("(",H90)+1,LEN(H90)-FIND("(",H90)-1)))+((MID(I90,FIND("(",I90)+1,LEN(I90)-FIND("(",I90)-1)))&amp;")"</f>
        <v>#REF!</v>
      </c>
    </row>
    <row r="91" spans="2:30" x14ac:dyDescent="0.25">
      <c r="B91" t="s">
        <v>71</v>
      </c>
      <c r="D91" s="38" t="e">
        <f>SUMIFS('Master List'!#REF!,'Master List'!#REF!,"Quest", 'Master List'!A:A, B91)</f>
        <v>#REF!</v>
      </c>
      <c r="E91" s="6" t="e">
        <f>SUMIFS('Master List'!#REF!,'Master List'!#REF!,"Treachery", 'Master List'!A:A, B91)&amp;" ("&amp;SUMIFS('Master List'!#REF!,'Master List'!#REF!,"Treachery", 'Master List'!A:A, B91)+E85&amp;")"</f>
        <v>#REF!</v>
      </c>
      <c r="F91" s="11" t="e">
        <f>SUMIFS('Master List'!#REF!,'Master List'!#REF!,"Enemy", 'Master List'!A:A, B91)&amp;" ("&amp;SUMIFS('Master List'!#REF!,'Master List'!#REF!,"Enemy", 'Master List'!A:A, B91)+F85&amp;")"</f>
        <v>#REF!</v>
      </c>
      <c r="G91" s="11" t="e">
        <f>SUMIFS('Master List'!#REF!,'Master List'!#REF!,"Location", 'Master List'!A:A, B91)&amp;" ("&amp;SUMIFS('Master List'!#REF!,'Master List'!#REF!,"Location", 'Master List'!A:A, B91)+G85&amp;")"</f>
        <v>#REF!</v>
      </c>
      <c r="H91" s="6" t="e">
        <f>SUMIFS('Master List'!#REF!,'Master List'!#REF!,"Objective", 'Master List'!A:A, B91)&amp;" ("&amp;SUMIFS('Master List'!#REF!,'Master List'!#REF!,"Objective", 'Master List'!A:A, B91)+H85&amp;")"</f>
        <v>#REF!</v>
      </c>
      <c r="I91" s="6" t="e">
        <f>SUMIFS('Master List'!#REF!,'Master List'!#REF!,"Objective - Ally", 'Master List'!A:A, B91)&amp;" ("&amp;SUMIFS('Master List'!#REF!,'Master List'!#REF!,"Objective - Ally", 'Master List'!A:A, B91)+I85&amp;")"</f>
        <v>#REF!</v>
      </c>
      <c r="J91" s="33" t="e">
        <f>LEFT(E91,FIND("(",E91)-2)+LEFT(F91,FIND("(",F91)-2)+LEFT(G91,FIND("(",G91)-2)+LEFT(H91,FIND("(",H91)-2)+LEFT(I91,FIND("(",I91)-2)&amp;" ("&amp;(MID(E91,FIND("(",E91)+1,LEN(E91)-FIND("(",E91)-1))+((MID(F91,FIND("(",F91)+1,LEN(F91)-FIND("(",F91)-1)))+((MID(G91,FIND("(",G91)+1,LEN(G91)-FIND("(",G91)-1)))+((MID(H91,FIND("(",H91)+1,LEN(H91)-FIND("(",H91)-1)))+((MID(I91,FIND("(",I91)+1,LEN(I91)-FIND("(",I91)-1)))&amp;")"</f>
        <v>#REF!</v>
      </c>
    </row>
    <row r="92" spans="2:30" x14ac:dyDescent="0.25">
      <c r="B92" t="s">
        <v>94</v>
      </c>
      <c r="D92" s="38" t="e">
        <f>SUMIFS('Master List'!#REF!,'Master List'!#REF!,"Quest", 'Master List'!A:A, B92)</f>
        <v>#REF!</v>
      </c>
      <c r="E92" s="6" t="e">
        <f>SUMIFS('Master List'!#REF!,'Master List'!#REF!,"Treachery", 'Master List'!A:A, B92)&amp;" ("&amp;SUMIFS('Master List'!#REF!,'Master List'!#REF!,"Treachery", 'Master List'!A:A, B92)+E89&amp;")"</f>
        <v>#REF!</v>
      </c>
      <c r="F92" s="11" t="e">
        <f>SUMIFS('Master List'!#REF!,'Master List'!#REF!,"Enemy", 'Master List'!A:A, B92)&amp;" ("&amp;SUMIFS('Master List'!#REF!,'Master List'!#REF!,"Enemy", 'Master List'!A:A, B92)+F89&amp;")"</f>
        <v>#REF!</v>
      </c>
      <c r="G92" s="11" t="e">
        <f>SUMIFS('Master List'!#REF!,'Master List'!#REF!,"Location", 'Master List'!A:A, B92)&amp;" ("&amp;SUMIFS('Master List'!#REF!,'Master List'!#REF!,"Location", 'Master List'!A:A, B92)+G89&amp;")"</f>
        <v>#REF!</v>
      </c>
      <c r="H92" s="6" t="e">
        <f>SUMIFS('Master List'!#REF!,'Master List'!#REF!,"Objective", 'Master List'!A:A, B92)&amp;" ("&amp;SUMIFS('Master List'!#REF!,'Master List'!#REF!,"Objective", 'Master List'!A:A, B92)+H89&amp;")"</f>
        <v>#REF!</v>
      </c>
      <c r="I92" s="6" t="e">
        <f>SUMIFS('Master List'!#REF!,'Master List'!#REF!,"Objective - Ally", 'Master List'!A:A, B92)&amp;" ("&amp;SUMIFS('Master List'!#REF!,'Master List'!#REF!,"Objective - Ally", 'Master List'!A:A, B92)+I89&amp;")"</f>
        <v>#REF!</v>
      </c>
      <c r="J92" s="33" t="e">
        <f>LEFT(E92,FIND("(",E92)-2)+LEFT(F92,FIND("(",F92)-2)+LEFT(G92,FIND("(",G92)-2)+LEFT(H92,FIND("(",H92)-2)+LEFT(I92,FIND("(",I92)-2)&amp;" ("&amp;(MID(E92,FIND("(",E92)+1,LEN(E92)-FIND("(",E92)-1))+((MID(F92,FIND("(",F92)+1,LEN(F92)-FIND("(",F92)-1)))+((MID(G92,FIND("(",G92)+1,LEN(G92)-FIND("(",G92)-1)))+((MID(H92,FIND("(",H92)+1,LEN(H92)-FIND("(",H92)-1)))+((MID(I92,FIND("(",I92)+1,LEN(I92)-FIND("(",I92)-1)))&amp;")"</f>
        <v>#REF!</v>
      </c>
    </row>
    <row r="93" spans="2:30" x14ac:dyDescent="0.25">
      <c r="B93" s="45" t="s">
        <v>115</v>
      </c>
      <c r="C93" s="45"/>
      <c r="D93" s="38" t="e">
        <f>SUMIFS('Master List'!#REF!,'Master List'!#REF!,"Quest", 'Master List'!A:A, B93)</f>
        <v>#REF!</v>
      </c>
      <c r="E93" s="33" t="e">
        <f>SUMIFS('Master List'!#REF!,'Master List'!#REF!,"Treachery", 'Master List'!A:A, B93)&amp;" ("&amp;SUMIFS('Master List'!#REF!,'Master List'!#REF!,"Treachery", 'Master List'!A:A, B93)+E88+E87&amp;")"</f>
        <v>#REF!</v>
      </c>
      <c r="F93" s="48" t="e">
        <f>SUMIFS('Master List'!#REF!,'Master List'!#REF!,"Enemy", 'Master List'!A:A, B93)&amp;" ("&amp;SUMIFS('Master List'!#REF!,'Master List'!#REF!,"Enemy", 'Master List'!A:A, B93)+F88+F87&amp;")"</f>
        <v>#REF!</v>
      </c>
      <c r="G93" s="48" t="e">
        <f>SUMIFS('Master List'!#REF!,'Master List'!#REF!,"Location", 'Master List'!A:A, B93)&amp;" ("&amp;SUMIFS('Master List'!#REF!,'Master List'!#REF!,"Location", 'Master List'!A:A, B93)+G88+G87&amp;")"</f>
        <v>#REF!</v>
      </c>
      <c r="H93" s="33" t="e">
        <f>SUMIFS('Master List'!#REF!,'Master List'!#REF!,"Objective", 'Master List'!A:A, B93)&amp;" ("&amp;SUMIFS('Master List'!#REF!,'Master List'!#REF!,"Objective", 'Master List'!A:A, B93)+H88+H87&amp;")"</f>
        <v>#REF!</v>
      </c>
      <c r="I93" s="33" t="e">
        <f>SUMIFS('Master List'!#REF!,'Master List'!#REF!,"Objective - Ally", 'Master List'!A:A, B93)&amp;" ("&amp;SUMIFS('Master List'!#REF!,'Master List'!#REF!,"Objective - Ally", 'Master List'!A:A, B93)+I88+I87&amp;")"</f>
        <v>#REF!</v>
      </c>
      <c r="J93" s="33" t="e">
        <f>LEFT(E93,FIND("(",E93)-2)+LEFT(F93,FIND("(",F93)-2)+LEFT(G93,FIND("(",G93)-2)+LEFT(H93,FIND("(",H93)-2)+LEFT(I93,FIND("(",I93)-2)&amp;" ("&amp;(MID(E93,FIND("(",E93)+1,LEN(E93)-FIND("(",E93)-1))+((MID(F93,FIND("(",F93)+1,LEN(F93)-FIND("(",F93)-1)))+((MID(G93,FIND("(",G93)+1,LEN(G93)-FIND("(",G93)-1)))+((MID(H93,FIND("(",H93)+1,LEN(H93)-FIND("(",H93)-1)))+((MID(I93,FIND("(",I93)+1,LEN(I93)-FIND("(",I93)-1)))&amp;")"</f>
        <v>#REF!</v>
      </c>
    </row>
    <row r="94" spans="2:30" s="4" customFormat="1" x14ac:dyDescent="0.25">
      <c r="B94" s="13" t="s">
        <v>144</v>
      </c>
      <c r="C94" s="45"/>
      <c r="D94" s="38" t="e">
        <f>SUMIFS('Master List'!#REF!,'Master List'!#REF!,"Quest", 'Master List'!A:A, B94)</f>
        <v>#REF!</v>
      </c>
      <c r="E94" s="33" t="e">
        <f>SUMIFS('Master List'!#REF!,'Master List'!#REF!,"Treachery", 'Master List'!A:A, B94)&amp;" ("&amp;SUMIFS('Master List'!#REF!,'Master List'!#REF!,"Treachery", 'Master List'!A:A, B94)+E89&amp;")"</f>
        <v>#REF!</v>
      </c>
      <c r="F94" s="48" t="e">
        <f>SUMIFS('Master List'!#REF!,'Master List'!#REF!,"Enemy", 'Master List'!A:A, B94)&amp;" ("&amp;SUMIFS('Master List'!#REF!,'Master List'!#REF!,"Enemy", 'Master List'!A:A, B94)+F89&amp;")"</f>
        <v>#REF!</v>
      </c>
      <c r="G94" s="48" t="e">
        <f>SUMIFS('Master List'!#REF!,'Master List'!#REF!,"Location", 'Master List'!A:A, B94)&amp;" ("&amp;SUMIFS('Master List'!#REF!,'Master List'!#REF!,"Location", 'Master List'!A:A, B94)+G89&amp;")"</f>
        <v>#REF!</v>
      </c>
      <c r="H94" s="33" t="e">
        <f>SUMIFS('Master List'!#REF!,'Master List'!#REF!,"Objective", 'Master List'!A:A, B94)&amp;" ("&amp;SUMIFS('Master List'!#REF!,'Master List'!#REF!,"Objective", 'Master List'!A:A, B94)+H89&amp;")"</f>
        <v>#REF!</v>
      </c>
      <c r="I94" s="33" t="e">
        <f>SUMIFS('Master List'!#REF!,'Master List'!#REF!,"Objective - Ally", 'Master List'!A:A, B94)&amp;" ("&amp;SUMIFS('Master List'!#REF!,'Master List'!#REF!,"Objective - Ally", 'Master List'!A:A, B94)+I89&amp;")"</f>
        <v>#REF!</v>
      </c>
      <c r="J94" s="33" t="e">
        <f>LEFT(E94,FIND("(",E94)-2)+LEFT(F94,FIND("(",F94)-2)+LEFT(G94,FIND("(",G94)-2)+LEFT(H94,FIND("(",H94)-2)+LEFT(I94,FIND("(",I94)-2)&amp;" ("&amp;(MID(E94,FIND("(",E94)+1,LEN(E94)-FIND("(",E94)-1))+((MID(F94,FIND("(",F94)+1,LEN(F94)-FIND("(",F94)-1)))+((MID(G94,FIND("(",G94)+1,LEN(G94)-FIND("(",G94)-1)))+((MID(H94,FIND("(",H94)+1,LEN(H94)-FIND("(",H94)-1)))+((MID(I94,FIND("(",I94)+1,LEN(I94)-FIND("(",I94)-1)))&amp;")"</f>
        <v>#REF!</v>
      </c>
      <c r="K94" s="3"/>
      <c r="L94" s="3"/>
      <c r="M94" s="3"/>
      <c r="N94" s="3"/>
      <c r="O94" s="3"/>
      <c r="Z94" s="3"/>
      <c r="AA94" s="3"/>
      <c r="AB94" s="3"/>
      <c r="AC94" s="3"/>
      <c r="AD94" s="3"/>
    </row>
    <row r="95" spans="2:30" s="4" customFormat="1" x14ac:dyDescent="0.25">
      <c r="B95" s="13" t="s">
        <v>147</v>
      </c>
      <c r="C95" s="45"/>
      <c r="D95" s="38"/>
      <c r="E95" s="33"/>
      <c r="F95" s="48"/>
      <c r="G95" s="48"/>
      <c r="H95" s="33"/>
      <c r="I95" s="33"/>
      <c r="J95" s="33"/>
      <c r="K95" s="3"/>
      <c r="L95" s="3"/>
      <c r="M95" s="3"/>
      <c r="N95" s="3"/>
      <c r="O95" s="3"/>
      <c r="Z95" s="3"/>
      <c r="AA95" s="3"/>
      <c r="AB95" s="3"/>
      <c r="AC95" s="3"/>
      <c r="AD95" s="3"/>
    </row>
    <row r="96" spans="2:30" x14ac:dyDescent="0.25">
      <c r="B96" s="19" t="s">
        <v>63</v>
      </c>
      <c r="C96" s="19"/>
      <c r="D96" s="37" t="e">
        <f>SUMIFS('Master List'!#REF!,'Master List'!#REF!,"Quest", 'Master List'!A:A, B96)</f>
        <v>#REF!</v>
      </c>
      <c r="E96" s="20" t="e">
        <f>SUMIFS('Master List'!#REF!,'Master List'!#REF!,"Treachery", 'Master List'!A:A, B96)</f>
        <v>#REF!</v>
      </c>
      <c r="F96" s="21" t="e">
        <f>SUMIFS('Master List'!#REF!,'Master List'!#REF!,"Enemy", 'Master List'!A:A, B96)</f>
        <v>#REF!</v>
      </c>
      <c r="G96" s="21" t="e">
        <f>SUMIFS('Master List'!#REF!,'Master List'!#REF!,"Location", 'Master List'!A:A, B96)</f>
        <v>#REF!</v>
      </c>
      <c r="H96" s="20" t="e">
        <f>SUMIFS('Master List'!#REF!,'Master List'!#REF!,"Objective", 'Master List'!A:A, B96)</f>
        <v>#REF!</v>
      </c>
      <c r="I96" s="20" t="e">
        <f>SUMIFS('Master List'!#REF!,'Master List'!#REF!,"Objective - Ally", 'Master List'!A:A, B96)</f>
        <v>#REF!</v>
      </c>
      <c r="J96" s="22" t="e">
        <f>SUM(E96:I96)</f>
        <v>#REF!</v>
      </c>
    </row>
    <row r="97" spans="2:30" x14ac:dyDescent="0.25">
      <c r="B97" t="s">
        <v>65</v>
      </c>
      <c r="D97" s="38" t="e">
        <f>SUMIFS('Master List'!#REF!,'Master List'!#REF!,"Quest", 'Master List'!A:A, B97)</f>
        <v>#REF!</v>
      </c>
      <c r="E97" s="12" t="e">
        <f>SUMIFS('Master List'!#REF!,'Master List'!#REF!,"Treachery", 'Master List'!A:A, B97)</f>
        <v>#REF!</v>
      </c>
      <c r="F97" s="1" t="e">
        <f>SUMIFS('Master List'!#REF!,'Master List'!#REF!,"Enemy", 'Master List'!A:A, B97)</f>
        <v>#REF!</v>
      </c>
      <c r="G97" s="1" t="e">
        <f>SUMIFS('Master List'!#REF!,'Master List'!#REF!,"Location", 'Master List'!A:A, B97)</f>
        <v>#REF!</v>
      </c>
      <c r="H97" s="12" t="e">
        <f>SUMIFS('Master List'!#REF!,'Master List'!#REF!,"Objective", 'Master List'!A:A, B97)</f>
        <v>#REF!</v>
      </c>
      <c r="I97" s="12" t="e">
        <f>SUMIFS('Master List'!#REF!,'Master List'!#REF!,"Objective - Ally", 'Master List'!A:A, B97)</f>
        <v>#REF!</v>
      </c>
      <c r="J97" s="6" t="e">
        <f>SUM(E97:I97)</f>
        <v>#REF!</v>
      </c>
    </row>
    <row r="98" spans="2:30" s="4" customFormat="1" x14ac:dyDescent="0.25">
      <c r="B98" s="4" t="s">
        <v>148</v>
      </c>
      <c r="D98" s="39" t="e">
        <f>SUMIFS('Master List'!#REF!,'Master List'!#REF!,"Quest", 'Master List'!A:A, B98)</f>
        <v>#REF!</v>
      </c>
      <c r="E98" s="12" t="e">
        <f>SUMIFS('Master List'!#REF!,'Master List'!#REF!,"Treachery", 'Master List'!A:A, B98)</f>
        <v>#REF!</v>
      </c>
      <c r="F98" s="1" t="e">
        <f>SUMIFS('Master List'!#REF!,'Master List'!#REF!,"Enemy", 'Master List'!A:A, B98)</f>
        <v>#REF!</v>
      </c>
      <c r="G98" s="1" t="e">
        <f>SUMIFS('Master List'!#REF!,'Master List'!#REF!,"Location", 'Master List'!A:A, B98)</f>
        <v>#REF!</v>
      </c>
      <c r="H98" s="12" t="e">
        <f>SUMIFS('Master List'!#REF!,'Master List'!#REF!,"Objective", 'Master List'!A:A, B98)</f>
        <v>#REF!</v>
      </c>
      <c r="I98" s="12" t="e">
        <f>SUMIFS('Master List'!#REF!,'Master List'!#REF!,"Objective - Ally", 'Master List'!A:A, B98)</f>
        <v>#REF!</v>
      </c>
      <c r="J98" s="6" t="e">
        <f>SUM(E98:I98)</f>
        <v>#REF!</v>
      </c>
      <c r="K98" s="3"/>
      <c r="L98" s="3"/>
      <c r="M98" s="3"/>
      <c r="N98" s="3"/>
      <c r="O98" s="3"/>
      <c r="Z98" s="3"/>
      <c r="AA98" s="3"/>
      <c r="AB98" s="3"/>
      <c r="AC98" s="3"/>
      <c r="AD98" s="3"/>
    </row>
    <row r="99" spans="2:30" x14ac:dyDescent="0.25">
      <c r="B99" s="51" t="s">
        <v>60</v>
      </c>
      <c r="C99" s="19"/>
      <c r="D99" s="38" t="e">
        <f>SUMIFS('Master List'!#REF!,'Master List'!#REF!,"Quest", 'Master List'!A:A, B99)</f>
        <v>#REF!</v>
      </c>
      <c r="E99" s="22" t="e">
        <f>SUMIFS('Master List'!#REF!,'Master List'!#REF!,"Treachery", 'Master List'!A:A, B99)&amp;" ("&amp;SUMIFS('Master List'!#REF!,'Master List'!#REF!,"Treachery", 'Master List'!A:A, B99)+E102&amp;")"</f>
        <v>#REF!</v>
      </c>
      <c r="F99" s="32" t="e">
        <f>SUMIFS('Master List'!#REF!,'Master List'!#REF!,"Enemy", 'Master List'!A:A, B99)&amp;" ("&amp;SUMIFS('Master List'!#REF!,'Master List'!#REF!,"Enemy", 'Master List'!A:A, B99)+F102&amp;")"</f>
        <v>#REF!</v>
      </c>
      <c r="G99" s="32" t="e">
        <f>SUMIFS('Master List'!#REF!,'Master List'!#REF!,"Location", 'Master List'!A:A, B99)&amp;" ("&amp;SUMIFS('Master List'!#REF!,'Master List'!#REF!,"Location", 'Master List'!A:A, B99)+G102&amp;")"</f>
        <v>#REF!</v>
      </c>
      <c r="H99" s="22" t="e">
        <f>SUMIFS('Master List'!#REF!,'Master List'!#REF!,"Objective", 'Master List'!A:A, B99)&amp;" ("&amp;SUMIFS('Master List'!#REF!,'Master List'!#REF!,"Objective", 'Master List'!A:A, B99)+H102&amp;")"</f>
        <v>#REF!</v>
      </c>
      <c r="I99" s="22" t="e">
        <f>SUMIFS('Master List'!#REF!,'Master List'!#REF!,"Objective - Ally", 'Master List'!A:A, B99)&amp;" ("&amp;SUMIFS('Master List'!#REF!,'Master List'!#REF!,"Objective - Ally", 'Master List'!A:A, B99)+I102&amp;")"</f>
        <v>#REF!</v>
      </c>
      <c r="J99" s="22" t="e">
        <f>LEFT(E99,FIND("(",E99)-2)+LEFT(F99,FIND("(",F99)-2)+LEFT(G99,FIND("(",G99)-2)+LEFT(H99,FIND("(",H99)-2)+LEFT(I99,FIND("(",I99)-2)&amp;" ("&amp;(MID(E99,FIND("(",E99)+1,LEN(E99)-FIND("(",E99)-1))+((MID(F99,FIND("(",F99)+1,LEN(F99)-FIND("(",F99)-1)))+((MID(G99,FIND("(",G99)+1,LEN(G99)-FIND("(",G99)-1)))+((MID(H99,FIND("(",H99)+1,LEN(H99)-FIND("(",H99)-1)))+((MID(I99,FIND("(",I99)+1,LEN(I99)-FIND("(",I99)-1)))&amp;")"</f>
        <v>#REF!</v>
      </c>
    </row>
    <row r="100" spans="2:30" x14ac:dyDescent="0.25">
      <c r="B100" s="2" t="s">
        <v>53</v>
      </c>
      <c r="D100" s="38" t="e">
        <f>SUMIFS('Master List'!#REF!,'Master List'!#REF!,"Quest", 'Master List'!A:A, B100)</f>
        <v>#REF!</v>
      </c>
      <c r="E100" s="6" t="e">
        <f>SUMIFS('Master List'!#REF!,'Master List'!#REF!,"Treachery", 'Master List'!A:A, B100)&amp;" ("&amp;SUMIFS('Master List'!#REF!,'Master List'!#REF!,"Treachery", 'Master List'!A:A, B100)+E102&amp;") ("&amp;E103+E104&amp;")"</f>
        <v>#REF!</v>
      </c>
      <c r="F100" s="11" t="e">
        <f>SUMIFS('Master List'!#REF!,'Master List'!#REF!,"Enemy", 'Master List'!A:A, B100)&amp;" ("&amp;SUMIFS('Master List'!#REF!,'Master List'!#REF!,"Enemy", 'Master List'!A:A, B100)+F102&amp;") ("&amp;F103+F104&amp;")"</f>
        <v>#REF!</v>
      </c>
      <c r="G100" s="11" t="e">
        <f>SUMIFS('Master List'!#REF!,'Master List'!#REF!,"Location", 'Master List'!A:A, B100)&amp;" ("&amp;SUMIFS('Master List'!#REF!,'Master List'!#REF!,"Location", 'Master List'!A:A, B100)+G102&amp;") ("&amp;G103+G104&amp;")"</f>
        <v>#REF!</v>
      </c>
      <c r="H100" s="6" t="e">
        <f>SUMIFS('Master List'!#REF!,'Master List'!#REF!,"Objective", 'Master List'!A:A, B100)&amp;" ("&amp;SUMIFS('Master List'!#REF!,'Master List'!#REF!,"Objective", 'Master List'!A:A, B100)+H102&amp;") ("&amp;H103+H104&amp;")"</f>
        <v>#REF!</v>
      </c>
      <c r="I100" s="6" t="e">
        <f>SUMIFS('Master List'!#REF!,'Master List'!#REF!,"Objective - Ally", 'Master List'!A:A, B100)&amp;" ("&amp;SUMIFS('Master List'!#REF!,'Master List'!#REF!,"Objective - Ally", 'Master List'!A:A, B100)+I102&amp;") ("&amp;I103+I104&amp;")"</f>
        <v>#REF!</v>
      </c>
      <c r="J100" s="33" t="s">
        <v>134</v>
      </c>
    </row>
    <row r="101" spans="2:30" x14ac:dyDescent="0.25">
      <c r="B101" s="2" t="s">
        <v>54</v>
      </c>
      <c r="D101" s="38" t="e">
        <f>SUMIFS('Master List'!#REF!,'Master List'!#REF!,"Quest", 'Master List'!A:A, B101)</f>
        <v>#REF!</v>
      </c>
      <c r="E101" s="6" t="e">
        <f>SUMIFS('Master List'!#REF!,'Master List'!#REF!,"Treachery", 'Master List'!A:A, B101)&amp;" ("&amp;SUMIFS('Master List'!#REF!,'Master List'!#REF!,"Treachery", 'Master List'!A:A, B101)+E103&amp;")"</f>
        <v>#REF!</v>
      </c>
      <c r="F101" s="11" t="e">
        <f>SUMIFS('Master List'!#REF!,'Master List'!#REF!,"Enemy", 'Master List'!A:A, B101)&amp;" ("&amp;SUMIFS('Master List'!#REF!,'Master List'!#REF!,"Enemy", 'Master List'!A:A, B101)+F103&amp;")"</f>
        <v>#REF!</v>
      </c>
      <c r="G101" s="11" t="e">
        <f>SUMIFS('Master List'!#REF!,'Master List'!#REF!,"Location", 'Master List'!A:A, B101)&amp;" ("&amp;SUMIFS('Master List'!#REF!,'Master List'!#REF!,"Location", 'Master List'!A:A, B101)+G103&amp;")"</f>
        <v>#REF!</v>
      </c>
      <c r="H101" s="6" t="e">
        <f>SUMIFS('Master List'!#REF!,'Master List'!#REF!,"Objective", 'Master List'!A:A, B101)&amp;" ("&amp;SUMIFS('Master List'!#REF!,'Master List'!#REF!,"Objective", 'Master List'!A:A, B101)+H103&amp;")"</f>
        <v>#REF!</v>
      </c>
      <c r="I101" s="6" t="e">
        <f>SUMIFS('Master List'!#REF!,'Master List'!#REF!,"Objective - Ally", 'Master List'!A:A, B101)&amp;" ("&amp;SUMIFS('Master List'!#REF!,'Master List'!#REF!,"Objective - Ally", 'Master List'!A:A, B101)+I103&amp;")"</f>
        <v>#REF!</v>
      </c>
      <c r="J101" s="33" t="e">
        <f>LEFT(E101,FIND("(",E101)-2)+LEFT(F101,FIND("(",F101)-2)+LEFT(G101,FIND("(",G101)-2)+LEFT(H101,FIND("(",H101)-2)+LEFT(I101,FIND("(",I101)-2)&amp;" ("&amp;(MID(E101,FIND("(",E101)+1,LEN(E101)-FIND("(",E101)-1))+((MID(F101,FIND("(",F101)+1,LEN(F101)-FIND("(",F101)-1)))+((MID(G101,FIND("(",G101)+1,LEN(G101)-FIND("(",G101)-1)))+((MID(H101,FIND("(",H101)+1,LEN(H101)-FIND("(",H101)-1)))+((MID(I101,FIND("(",I101)+1,LEN(I101)-FIND("(",I101)-1)))&amp;")"</f>
        <v>#REF!</v>
      </c>
    </row>
    <row r="102" spans="2:30" x14ac:dyDescent="0.25">
      <c r="B102" t="s">
        <v>51</v>
      </c>
      <c r="D102" s="3"/>
      <c r="E102" s="12" t="e">
        <f>SUMIFS('Master List'!#REF!,'Master List'!#REF!,"Treachery", 'Master List'!A:A, B102)</f>
        <v>#REF!</v>
      </c>
      <c r="F102" s="1" t="e">
        <f>SUMIFS('Master List'!#REF!,'Master List'!#REF!,"Enemy", 'Master List'!A:A, B102)</f>
        <v>#REF!</v>
      </c>
      <c r="G102" s="1" t="e">
        <f>SUMIFS('Master List'!#REF!,'Master List'!#REF!,"Location", 'Master List'!A:A, B102)</f>
        <v>#REF!</v>
      </c>
      <c r="H102" s="12" t="e">
        <f>SUMIFS('Master List'!#REF!,'Master List'!#REF!,"Objective", 'Master List'!A:A, B102)</f>
        <v>#REF!</v>
      </c>
      <c r="I102" s="12" t="e">
        <f>SUMIFS('Master List'!#REF!,'Master List'!#REF!,"Objective - Ally", 'Master List'!A:A, B102)</f>
        <v>#REF!</v>
      </c>
      <c r="J102" s="6" t="e">
        <f>SUM(E102:I102)</f>
        <v>#REF!</v>
      </c>
    </row>
    <row r="103" spans="2:30" x14ac:dyDescent="0.25">
      <c r="B103" t="s">
        <v>30</v>
      </c>
      <c r="D103" s="3"/>
      <c r="E103" s="12" t="e">
        <f>SUMIFS('Master List'!#REF!,'Master List'!#REF!,"Treachery", 'Master List'!A:A, B103)</f>
        <v>#REF!</v>
      </c>
      <c r="F103" s="1" t="e">
        <f>SUMIFS('Master List'!#REF!,'Master List'!#REF!,"Enemy", 'Master List'!A:A, B103)</f>
        <v>#REF!</v>
      </c>
      <c r="G103" s="1" t="e">
        <f>SUMIFS('Master List'!#REF!,'Master List'!#REF!,"Location", 'Master List'!A:A, B103)</f>
        <v>#REF!</v>
      </c>
      <c r="H103" s="12" t="e">
        <f>SUMIFS('Master List'!#REF!,'Master List'!#REF!,"Objective", 'Master List'!A:A, B103)</f>
        <v>#REF!</v>
      </c>
      <c r="I103" s="12" t="e">
        <f>SUMIFS('Master List'!#REF!,'Master List'!#REF!,"Objective - Ally", 'Master List'!A:A, B103)</f>
        <v>#REF!</v>
      </c>
      <c r="J103" s="6" t="e">
        <f>SUM(E103:I103)</f>
        <v>#REF!</v>
      </c>
    </row>
    <row r="104" spans="2:30" x14ac:dyDescent="0.25">
      <c r="B104" t="s">
        <v>52</v>
      </c>
      <c r="D104" s="3"/>
      <c r="E104" s="12" t="e">
        <f>SUMIFS('Master List'!#REF!,'Master List'!#REF!,"Treachery", 'Master List'!A:A, B104)</f>
        <v>#REF!</v>
      </c>
      <c r="F104" s="1" t="e">
        <f>SUMIFS('Master List'!#REF!,'Master List'!#REF!,"Enemy", 'Master List'!A:A, B104)</f>
        <v>#REF!</v>
      </c>
      <c r="G104" s="1" t="e">
        <f>SUMIFS('Master List'!#REF!,'Master List'!#REF!,"Location", 'Master List'!A:A, B104)</f>
        <v>#REF!</v>
      </c>
      <c r="H104" s="12" t="e">
        <f>SUMIFS('Master List'!#REF!,'Master List'!#REF!,"Objective", 'Master List'!A:A, B104)</f>
        <v>#REF!</v>
      </c>
      <c r="I104" s="12" t="e">
        <f>SUMIFS('Master List'!#REF!,'Master List'!#REF!,"Objective - Ally", 'Master List'!A:A, B104)</f>
        <v>#REF!</v>
      </c>
      <c r="J104" s="6" t="e">
        <f>SUM(E104:I104)</f>
        <v>#REF!</v>
      </c>
    </row>
    <row r="105" spans="2:30" x14ac:dyDescent="0.25">
      <c r="B105" s="34" t="s">
        <v>57</v>
      </c>
      <c r="C105" s="34"/>
      <c r="D105" s="37" t="e">
        <f>SUMIFS('Master List'!#REF!,'Master List'!#REF!,"Quest", 'Master List'!A:A, B105)</f>
        <v>#REF!</v>
      </c>
      <c r="E105" s="35" t="e">
        <f>SUMIFS('Master List'!#REF!,'Master List'!#REF!,"Treachery", 'Master List'!A:A, B105)&amp;" ("&amp;SUMIFS('Master List'!#REF!,'Master List'!#REF!,"Treachery", 'Master List'!A:A, B105)+E108&amp;")"</f>
        <v>#REF!</v>
      </c>
      <c r="F105" s="36" t="e">
        <f>SUMIFS('Master List'!#REF!,'Master List'!#REF!,"Enemy", 'Master List'!A:A, B105)&amp;" ("&amp;SUMIFS('Master List'!#REF!,'Master List'!#REF!,"Enemy", 'Master List'!A:A, B105)+F108&amp;")"</f>
        <v>#REF!</v>
      </c>
      <c r="G105" s="36" t="e">
        <f>SUMIFS('Master List'!#REF!,'Master List'!#REF!,"Location", 'Master List'!A:A, B105)&amp;" ("&amp;SUMIFS('Master List'!#REF!,'Master List'!#REF!,"Location", 'Master List'!A:A, B105)+G108&amp;")"</f>
        <v>#REF!</v>
      </c>
      <c r="H105" s="35" t="e">
        <f>SUMIFS('Master List'!#REF!,'Master List'!#REF!,"Objective", 'Master List'!A:A, B105)&amp;" ("&amp;SUMIFS('Master List'!#REF!,'Master List'!#REF!,"Objective", 'Master List'!A:A, B105)+H108&amp;")"</f>
        <v>#REF!</v>
      </c>
      <c r="I105" s="35" t="e">
        <f>SUMIFS('Master List'!#REF!,'Master List'!#REF!,"Objective - Ally", 'Master List'!A:A, B105)&amp;" ("&amp;SUMIFS('Master List'!#REF!,'Master List'!#REF!,"Objective - Ally", 'Master List'!A:A, B105)+I108&amp;")"</f>
        <v>#REF!</v>
      </c>
      <c r="J105" s="22" t="e">
        <f>LEFT(E105,FIND("(",E105)-2)+LEFT(F105,FIND("(",F105)-2)+LEFT(G105,FIND("(",G105)-2)+LEFT(H105,FIND("(",H105)-2)+LEFT(I105,FIND("(",I105)-2)&amp;" ("&amp;(MID(E105,FIND("(",E105)+1,LEN(E105)-FIND("(",E105)-1))+((MID(F105,FIND("(",F105)+1,LEN(F105)-FIND("(",F105)-1)))+((MID(G105,FIND("(",G105)+1,LEN(G105)-FIND("(",G105)-1)))+((MID(H105,FIND("(",H105)+1,LEN(H105)-FIND("(",H105)-1)))+((MID(I105,FIND("(",I105)+1,LEN(I105)-FIND("(",I105)-1)))&amp;")"</f>
        <v>#REF!</v>
      </c>
    </row>
    <row r="106" spans="2:30" x14ac:dyDescent="0.25">
      <c r="B106" t="s">
        <v>85</v>
      </c>
      <c r="D106" s="38" t="e">
        <f>SUMIFS('Master List'!#REF!,'Master List'!#REF!,"Quest", 'Master List'!A:A, B106)</f>
        <v>#REF!</v>
      </c>
      <c r="E106" s="6" t="e">
        <f>SUMIFS('Master List'!#REF!,'Master List'!#REF!,"Treachery", 'Master List'!A:A, B106)&amp;" ("&amp;SUMIFS('Master List'!#REF!,'Master List'!#REF!,"Treachery", 'Master List'!A:A, B106)+E108&amp;")"</f>
        <v>#REF!</v>
      </c>
      <c r="F106" s="11" t="e">
        <f>SUMIFS('Master List'!#REF!,'Master List'!#REF!,"Enemy", 'Master List'!A:A, B106)&amp;" ("&amp;SUMIFS('Master List'!#REF!,'Master List'!#REF!,"Enemy", 'Master List'!A:A, B106)+F108&amp;")"</f>
        <v>#REF!</v>
      </c>
      <c r="G106" s="11" t="e">
        <f>SUMIFS('Master List'!#REF!,'Master List'!#REF!,"Location", 'Master List'!A:A, B106)&amp;" ("&amp;SUMIFS('Master List'!#REF!,'Master List'!#REF!,"Location", 'Master List'!A:A, B106)+G108&amp;")"</f>
        <v>#REF!</v>
      </c>
      <c r="H106" s="6" t="e">
        <f>SUMIFS('Master List'!#REF!,'Master List'!#REF!,"Objective", 'Master List'!A:A, B106)&amp;" ("&amp;SUMIFS('Master List'!#REF!,'Master List'!#REF!,"Objective", 'Master List'!A:A, B106)+H108&amp;")"</f>
        <v>#REF!</v>
      </c>
      <c r="I106" s="6" t="e">
        <f>SUMIFS('Master List'!#REF!,'Master List'!#REF!,"Objective - Ally", 'Master List'!A:A, B106)&amp;" ("&amp;SUMIFS('Master List'!#REF!,'Master List'!#REF!,"Objective - Ally", 'Master List'!A:A, B106)+I108&amp;")"</f>
        <v>#REF!</v>
      </c>
      <c r="J106" s="33" t="e">
        <f>LEFT(E106,FIND("(",E106)-2)+LEFT(F106,FIND("(",F106)-2)+LEFT(G106,FIND("(",G106)-2)+LEFT(H106,FIND("(",H106)-2)+LEFT(I106,FIND("(",I106)-2)&amp;" ("&amp;(MID(E106,FIND("(",E106)+1,LEN(E106)-FIND("(",E106)-1))+((MID(F106,FIND("(",F106)+1,LEN(F106)-FIND("(",F106)-1)))+((MID(G106,FIND("(",G106)+1,LEN(G106)-FIND("(",G106)-1)))+((MID(H106,FIND("(",H106)+1,LEN(H106)-FIND("(",H106)-1)))+((MID(I106,FIND("(",I106)+1,LEN(I106)-FIND("(",I106)-1)))&amp;")"</f>
        <v>#REF!</v>
      </c>
    </row>
    <row r="107" spans="2:30" x14ac:dyDescent="0.25">
      <c r="B107" t="s">
        <v>86</v>
      </c>
      <c r="D107" s="38" t="e">
        <f>SUMIFS('Master List'!#REF!,'Master List'!#REF!,"Quest", 'Master List'!A:A, B107)</f>
        <v>#REF!</v>
      </c>
      <c r="E107" s="6" t="e">
        <f>SUMIFS('Master List'!#REF!,'Master List'!#REF!,"Treachery", 'Master List'!A:A, B107)&amp;" ("&amp;SUMIFS('Master List'!#REF!,'Master List'!#REF!,"Treachery", 'Master List'!A:A, B107)+E108&amp;")"</f>
        <v>#REF!</v>
      </c>
      <c r="F107" s="11" t="e">
        <f>SUMIFS('Master List'!#REF!,'Master List'!#REF!,"Enemy", 'Master List'!A:A, B107)&amp;" ("&amp;SUMIFS('Master List'!#REF!,'Master List'!#REF!,"Enemy", 'Master List'!A:A, B107)+F108&amp;")"</f>
        <v>#REF!</v>
      </c>
      <c r="G107" s="11" t="e">
        <f>SUMIFS('Master List'!#REF!,'Master List'!#REF!,"Location", 'Master List'!A:A, B107)&amp;" ("&amp;SUMIFS('Master List'!#REF!,'Master List'!#REF!,"Location", 'Master List'!A:A, B107)+G108&amp;")"</f>
        <v>#REF!</v>
      </c>
      <c r="H107" s="6" t="e">
        <f>SUMIFS('Master List'!#REF!,'Master List'!#REF!,"Objective", 'Master List'!A:A, B107)&amp;" ("&amp;SUMIFS('Master List'!#REF!,'Master List'!#REF!,"Objective", 'Master List'!A:A, B107)+H108&amp;")"</f>
        <v>#REF!</v>
      </c>
      <c r="I107" s="6" t="e">
        <f>SUMIFS('Master List'!#REF!,'Master List'!#REF!,"Objective - Ally", 'Master List'!A:A, B107)&amp;" ("&amp;SUMIFS('Master List'!#REF!,'Master List'!#REF!,"Objective - Ally", 'Master List'!A:A, B107)+I108&amp;")"</f>
        <v>#REF!</v>
      </c>
      <c r="J107" s="33" t="e">
        <f>LEFT(E107,FIND("(",E107)-2)+LEFT(F107,FIND("(",F107)-2)+LEFT(G107,FIND("(",G107)-2)+LEFT(H107,FIND("(",H107)-2)+LEFT(I107,FIND("(",I107)-2)&amp;" ("&amp;(MID(E107,FIND("(",E107)+1,LEN(E107)-FIND("(",E107)-1))+((MID(F107,FIND("(",F107)+1,LEN(F107)-FIND("(",F107)-1)))+((MID(G107,FIND("(",G107)+1,LEN(G107)-FIND("(",G107)-1)))+((MID(H107,FIND("(",H107)+1,LEN(H107)-FIND("(",H107)-1)))+((MID(I107,FIND("(",I107)+1,LEN(I107)-FIND("(",I107)-1)))&amp;")"</f>
        <v>#REF!</v>
      </c>
    </row>
    <row r="108" spans="2:30" x14ac:dyDescent="0.25">
      <c r="B108" s="23" t="s">
        <v>84</v>
      </c>
      <c r="C108" s="23"/>
      <c r="D108" s="38"/>
      <c r="E108" s="24" t="e">
        <f>SUMIFS('Master List'!#REF!,'Master List'!#REF!,"Treachery", 'Master List'!A:A, B108)</f>
        <v>#REF!</v>
      </c>
      <c r="F108" s="25" t="e">
        <f>SUMIFS('Master List'!#REF!,'Master List'!#REF!,"Enemy", 'Master List'!A:A, B108)</f>
        <v>#REF!</v>
      </c>
      <c r="G108" s="25" t="e">
        <f>SUMIFS('Master List'!#REF!,'Master List'!#REF!,"Location", 'Master List'!A:A, B108)</f>
        <v>#REF!</v>
      </c>
      <c r="H108" s="24" t="e">
        <f>SUMIFS('Master List'!#REF!,'Master List'!#REF!,"Objective", 'Master List'!A:A, B108)</f>
        <v>#REF!</v>
      </c>
      <c r="I108" s="24" t="e">
        <f>SUMIFS('Master List'!#REF!,'Master List'!#REF!,"Objective - Ally", 'Master List'!A:A, B108)</f>
        <v>#REF!</v>
      </c>
      <c r="J108" s="26" t="e">
        <f>SUM(E108:I108)</f>
        <v>#REF!</v>
      </c>
    </row>
    <row r="109" spans="2:30" x14ac:dyDescent="0.25">
      <c r="B109" s="50" t="s">
        <v>137</v>
      </c>
      <c r="D109" s="37" t="e">
        <f>SUMIFS('Master List'!#REF!,'Master List'!#REF!,"Quest", 'Master List'!A:A, B109)</f>
        <v>#REF!</v>
      </c>
      <c r="E109" s="46" t="e">
        <f>SUMIFS('Master List'!#REF!,'Master List'!#REF!,"Treachery", 'Master List'!A:A, B109)&amp;"("&amp;(SUMIFS('Master List'!#REF!,'Master List'!#REF!,"Treachery", 'Master List'!A:A, B109))+E115+E113+E114&amp;")"</f>
        <v>#REF!</v>
      </c>
      <c r="F109" s="47" t="e">
        <f>SUMIFS('Master List'!#REF!,'Master List'!#REF!,"Enemy", 'Master List'!A:A, B109)&amp;"("&amp;SUMIFS('Master List'!#REF!,'Master List'!#REF!,"Enemy", 'Master List'!A:A, B109)+F115+F113+F114&amp;")"</f>
        <v>#REF!</v>
      </c>
      <c r="G109" s="47" t="e">
        <f>SUMIFS('Master List'!#REF!,'Master List'!#REF!,"Location", 'Master List'!A:A, B109)&amp;"("&amp;SUMIFS('Master List'!#REF!,'Master List'!#REF!,"Location", 'Master List'!A:A, B109)+G113+G114+G115&amp;")"</f>
        <v>#REF!</v>
      </c>
      <c r="H109" s="46" t="e">
        <f>SUMIFS('Master List'!#REF!,'Master List'!#REF!,"Objective", 'Master List'!A:A, B109)&amp;"("&amp;SUMIFS('Master List'!#REF!,'Master List'!#REF!,"Objective", 'Master List'!A:A, B109)+H113+H114+H115&amp;")"</f>
        <v>#REF!</v>
      </c>
      <c r="I109" s="46" t="e">
        <f>SUMIFS('Master List'!#REF!,'Master List'!#REF!,"Objective - Ally", 'Master List'!A:A, B109)&amp;"("&amp;SUMIFS('Master List'!#REF!,'Master List'!#REF!,"Objective - Ally", 'Master List'!A:A, B109)+I113+I114+I115&amp;")"</f>
        <v>#REF!</v>
      </c>
      <c r="J109" s="33" t="e">
        <f>LEFT(E109,FIND("(",E109)-1)+LEFT(F109,FIND("(",F109)-1)+LEFT(G109,FIND("(",G109)-1)+LEFT(H109,FIND("(",H109)-1)+LEFT(I109,FIND("(",I109)-1)&amp;" ("&amp;(MID(E109,FIND("(",E109)+1,LEN(E109)-FIND("(",E109)-1))+((MID(F109,FIND("(",F109)+1,LEN(F109)-FIND("(",F109)-1)))+((MID(G109,FIND("(",G109)+1,LEN(G109)-FIND("(",G109)-1)))+((MID(H109,FIND("(",H109)+1,LEN(H109)-FIND("(",H109)-1)))+((MID(I109,FIND("(",I109)+1,LEN(I109)-FIND("(",I109)-1)))&amp;")"</f>
        <v>#REF!</v>
      </c>
      <c r="K109" s="49"/>
    </row>
    <row r="110" spans="2:30" x14ac:dyDescent="0.25">
      <c r="B110" s="50" t="s">
        <v>138</v>
      </c>
      <c r="E110" s="33" t="e">
        <f>SUMIFS('Master List'!#REF!,'Master List'!#REF!,"Treachery", 'Master List'!A:A, B110)&amp;"("&amp;SUMIFS('Master List'!#REF!,'Master List'!#REF!,"Treachery", 'Master List'!A:A, B110)+E115+E112+E113&amp;")"</f>
        <v>#REF!</v>
      </c>
      <c r="F110" s="48" t="e">
        <f>SUMIFS('Master List'!#REF!,'Master List'!#REF!,"Enemy", 'Master List'!A:A, B110)&amp;"("&amp;SUMIFS('Master List'!#REF!,'Master List'!#REF!,"Enemy", 'Master List'!A:A, B110)+F115+F113+F112&amp;")"</f>
        <v>#REF!</v>
      </c>
      <c r="G110" s="48" t="e">
        <f>SUMIFS('Master List'!#REF!,'Master List'!#REF!,"Location", 'Master List'!A:A, B110)&amp;"("&amp;SUMIFS('Master List'!#REF!,'Master List'!#REF!,"Location", 'Master List'!A:A, B110)+G112+G113+G115&amp;")"</f>
        <v>#REF!</v>
      </c>
      <c r="H110" s="33" t="e">
        <f>SUMIFS('Master List'!#REF!,'Master List'!#REF!,"Objective", 'Master List'!A:A, B110)&amp;"("&amp;SUMIFS('Master List'!#REF!,'Master List'!#REF!,"Objective", 'Master List'!A:A, B110)+H115+H113+H112&amp;")"</f>
        <v>#REF!</v>
      </c>
      <c r="I110" s="33" t="e">
        <f>SUMIFS('Master List'!#REF!,'Master List'!#REF!,"Ally", 'Master List'!A:A, B110)&amp;"("&amp;SUMIFS('Master List'!#REF!,'Master List'!#REF!,"Ally", 'Master List'!A:A, B110)+I115+I113+I112&amp;")"</f>
        <v>#REF!</v>
      </c>
      <c r="J110" s="33" t="e">
        <f>LEFT(E110,FIND("(",E110)-1)+LEFT(F110,FIND("(",F110)-1)+LEFT(G110,FIND("(",G110)-1)+LEFT(H110,FIND("(",H110)-1)+LEFT(I110,FIND("(",I110)-1)&amp;" ("&amp;(MID(E110,FIND("(",E110)+1,LEN(E110)-FIND("(",E110)-1))+((MID(F110,FIND("(",F110)+1,LEN(F110)-FIND("(",F110)-1)))+((MID(G110,FIND("(",G110)+1,LEN(G110)-FIND("(",G110)-1)))+((MID(H110,FIND("(",H110)+1,LEN(H110)-FIND("(",H110)-1)))+((MID(I110,FIND("(",I110)+1,LEN(I110)-FIND("(",I110)-1)))&amp;")"</f>
        <v>#REF!</v>
      </c>
    </row>
    <row r="111" spans="2:30" x14ac:dyDescent="0.25">
      <c r="B111" s="50" t="s">
        <v>139</v>
      </c>
      <c r="E111" s="33" t="e">
        <f>SUMIFS('Master List'!#REF!,'Master List'!#REF!,"Treachery", 'Master List'!A:A, B111)&amp;"("&amp;SUMIFS('Master List'!#REF!,'Master List'!#REF!,"Treachery", 'Master List'!A:A, B111)+E115+E114+E112&amp;")"</f>
        <v>#REF!</v>
      </c>
      <c r="F111" s="48" t="e">
        <f>SUMIFS('Master List'!#REF!,'Master List'!#REF!,"Enemy", 'Master List'!A:A, B111)&amp;"("&amp;SUMIFS('Master List'!#REF!,'Master List'!#REF!,"Enemy", 'Master List'!A:A, B111)+F115+F114+F112&amp;")"</f>
        <v>#REF!</v>
      </c>
      <c r="G111" s="48" t="e">
        <f>SUMIFS('Master List'!#REF!,'Master List'!#REF!,"Location", 'Master List'!A:A, B111)&amp;"("&amp;SUMIFS('Master List'!#REF!,'Master List'!#REF!,"Location", 'Master List'!A:A, B111)+G115+G114+G112&amp;")"</f>
        <v>#REF!</v>
      </c>
      <c r="H111" s="33" t="e">
        <f>SUMIFS('Master List'!#REF!,'Master List'!#REF!,"Objective", 'Master List'!A:A, B111)&amp;"("&amp;SUMIFS('Master List'!#REF!,'Master List'!#REF!,"Objective", 'Master List'!A:A, B111)+H115+H114+H112&amp;")"</f>
        <v>#REF!</v>
      </c>
      <c r="I111" s="33" t="e">
        <f>SUMIFS('Master List'!#REF!,'Master List'!#REF!,"Objective - Ally", 'Master List'!A:A, B111)&amp;"("&amp;SUMIFS('Master List'!#REF!,'Master List'!#REF!,"Objective - Ally", 'Master List'!A:A, B111)+I115+I114+I112&amp;")"</f>
        <v>#REF!</v>
      </c>
      <c r="J111" s="33" t="e">
        <f>LEFT(E111,FIND("(",E111)-1)+LEFT(F111,FIND("(",F111)-1)+LEFT(G111,FIND("(",G111)-1)+LEFT(H111,FIND("(",H111)-1)+LEFT(I111,FIND("(",I111)-1)&amp;" ("&amp;(MID(E111,FIND("(",E111)+1,LEN(E111)-FIND("(",E111)-1))+((MID(F111,FIND("(",F111)+1,LEN(F111)-FIND("(",F111)-1)))+((MID(G111,FIND("(",G111)+1,LEN(G111)-FIND("(",G111)-1)))+((MID(H111,FIND("(",H111)+1,LEN(H111)-FIND("(",H111)-1)))+((MID(I111,FIND("(",I111)+1,LEN(I111)-FIND("(",I111)-1)))&amp;")"</f>
        <v>#REF!</v>
      </c>
    </row>
    <row r="112" spans="2:30" x14ac:dyDescent="0.25">
      <c r="B112" s="13" t="s">
        <v>141</v>
      </c>
      <c r="E112" s="43" t="e">
        <f>SUMIFS('Master List'!#REF!,'Master List'!#REF!,"Treachery", 'Master List'!A:A, B112)</f>
        <v>#REF!</v>
      </c>
      <c r="F112" s="44" t="e">
        <f>SUMIFS('Master List'!#REF!,'Master List'!#REF!,"Enemy", 'Master List'!A:A, B112)</f>
        <v>#REF!</v>
      </c>
      <c r="G112" s="44" t="e">
        <f>SUMIFS('Master List'!#REF!,'Master List'!#REF!,"Location", 'Master List'!A:A, B112)</f>
        <v>#REF!</v>
      </c>
      <c r="H112" s="43" t="e">
        <f>SUMIFS('Master List'!#REF!,'Master List'!#REF!,"Objective", 'Master List'!A:A, B112)</f>
        <v>#REF!</v>
      </c>
      <c r="I112" s="43" t="e">
        <f>SUMIFS('Master List'!#REF!,'Master List'!#REF!,"Objective - Ally", 'Master List'!A:A, B112)</f>
        <v>#REF!</v>
      </c>
      <c r="J112" s="33" t="e">
        <f>SUM(E112:I112)</f>
        <v>#REF!</v>
      </c>
    </row>
    <row r="113" spans="2:10" x14ac:dyDescent="0.25">
      <c r="B113" s="13" t="s">
        <v>143</v>
      </c>
      <c r="E113" s="43" t="e">
        <f>SUMIFS('Master List'!#REF!,'Master List'!#REF!,"Treachery", 'Master List'!A:A, B113)</f>
        <v>#REF!</v>
      </c>
      <c r="F113" s="44" t="e">
        <f>SUMIFS('Master List'!#REF!,'Master List'!#REF!,"Enemy", 'Master List'!A:A, B113)</f>
        <v>#REF!</v>
      </c>
      <c r="G113" s="44" t="e">
        <f>SUMIFS('Master List'!#REF!,'Master List'!#REF!,"Location", 'Master List'!A:A, B113)</f>
        <v>#REF!</v>
      </c>
      <c r="H113" s="43" t="e">
        <f>SUMIFS('Master List'!#REF!,'Master List'!#REF!,"Objective", 'Master List'!A:A, B113)</f>
        <v>#REF!</v>
      </c>
      <c r="I113" s="43" t="e">
        <f>SUMIFS('Master List'!#REF!,'Master List'!#REF!,"Objective - Ally", 'Master List'!A:A, B113)</f>
        <v>#REF!</v>
      </c>
      <c r="J113" s="33" t="e">
        <f>SUM(E113:I113)</f>
        <v>#REF!</v>
      </c>
    </row>
    <row r="114" spans="2:10" x14ac:dyDescent="0.25">
      <c r="B114" s="45" t="s">
        <v>117</v>
      </c>
      <c r="C114" s="45"/>
      <c r="D114" s="45"/>
      <c r="E114" s="43" t="e">
        <f>SUMIFS('Master List'!#REF!,'Master List'!#REF!,"Treachery", 'Master List'!A:A, B114)</f>
        <v>#REF!</v>
      </c>
      <c r="F114" s="44" t="e">
        <f>SUMIFS('Master List'!#REF!,'Master List'!#REF!,"Enemy", 'Master List'!A:A, B114)</f>
        <v>#REF!</v>
      </c>
      <c r="G114" s="44" t="e">
        <f>SUMIFS('Master List'!#REF!,'Master List'!#REF!,"Location", 'Master List'!A:A, B114)</f>
        <v>#REF!</v>
      </c>
      <c r="H114" s="43" t="e">
        <f>SUMIFS('Master List'!#REF!,'Master List'!#REF!,"Objective", 'Master List'!A:A, B114)</f>
        <v>#REF!</v>
      </c>
      <c r="I114" s="43" t="e">
        <f>SUMIFS('Master List'!#REF!,'Master List'!#REF!,"Objective - Ally", 'Master List'!A:A, B114)</f>
        <v>#REF!</v>
      </c>
      <c r="J114" s="33" t="e">
        <f>SUM(E114:I114)</f>
        <v>#REF!</v>
      </c>
    </row>
    <row r="115" spans="2:10" x14ac:dyDescent="0.25">
      <c r="B115" s="15" t="s">
        <v>142</v>
      </c>
      <c r="C115" s="23"/>
      <c r="D115" s="23"/>
      <c r="E115" s="24" t="e">
        <f>SUMIFS('Master List'!#REF!,'Master List'!#REF!,"Treachery", 'Master List'!A:A, B115)</f>
        <v>#REF!</v>
      </c>
      <c r="F115" s="25" t="e">
        <f>SUMIFS('Master List'!#REF!,'Master List'!#REF!,"Enemy", 'Master List'!A:A, B115)</f>
        <v>#REF!</v>
      </c>
      <c r="G115" s="25" t="e">
        <f>SUMIFS('Master List'!#REF!,'Master List'!#REF!,"Location", 'Master List'!A:A, B115)</f>
        <v>#REF!</v>
      </c>
      <c r="H115" s="24" t="e">
        <f>SUMIFS('Master List'!#REF!,'Master List'!#REF!,"Objective", 'Master List'!A:A, B115)</f>
        <v>#REF!</v>
      </c>
      <c r="I115" s="24" t="e">
        <f>SUMIFS('Master List'!#REF!,'Master List'!#REF!,"Objective - Ally", 'Master List'!A:A, B115)</f>
        <v>#REF!</v>
      </c>
      <c r="J115" s="26" t="e">
        <f>SUM(E115:I115)</f>
        <v>#REF!</v>
      </c>
    </row>
  </sheetData>
  <pageMargins left="0.7" right="0.7" top="0.75" bottom="0.75" header="0.3" footer="0.3"/>
  <pageSetup paperSize="9" orientation="portrait" r:id="rId1"/>
  <ignoredErrors>
    <ignoredError sqref="E109:I109 J10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List</vt:lpstr>
      <vt:lpstr>Sets</vt:lpstr>
      <vt:lpstr>'Master List'!HeroTestExport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keywords>Artifact. Item. Ring.</cp:keywords>
  <cp:lastModifiedBy>Admin</cp:lastModifiedBy>
  <dcterms:created xsi:type="dcterms:W3CDTF">2012-09-21T17:05:07Z</dcterms:created>
  <dcterms:modified xsi:type="dcterms:W3CDTF">2015-03-21T08:14:31Z</dcterms:modified>
</cp:coreProperties>
</file>