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dgin/DSRG/ClockLab/Rhythms_Teens_Thesis/"/>
    </mc:Choice>
  </mc:AlternateContent>
  <xr:revisionPtr revIDLastSave="0" documentId="13_ncr:1_{C244899C-094D-D94F-B4E0-C635EFC846F5}" xr6:coauthVersionLast="47" xr6:coauthVersionMax="47" xr10:uidLastSave="{00000000-0000-0000-0000-000000000000}"/>
  <bookViews>
    <workbookView xWindow="4860" yWindow="460" windowWidth="28340" windowHeight="15560" xr2:uid="{00000000-000D-0000-FFFF-FFFF00000000}"/>
  </bookViews>
  <sheets>
    <sheet name="Data" sheetId="1" r:id="rId1"/>
    <sheet name="Key" sheetId="3" r:id="rId2"/>
    <sheet name="ClockAverages" sheetId="2" r:id="rId3"/>
    <sheet name="Remov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3" i="3" l="1"/>
  <c r="V24" i="3" s="1"/>
  <c r="E5" i="4"/>
  <c r="E4" i="4"/>
  <c r="E3" i="4"/>
  <c r="R43" i="3"/>
  <c r="R44" i="3" s="1"/>
  <c r="P43" i="3" l="1"/>
  <c r="P44" i="3" s="1"/>
  <c r="S32" i="2" l="1"/>
  <c r="T32" i="2" s="1"/>
  <c r="AC32" i="2"/>
  <c r="AD32" i="2" s="1"/>
  <c r="I32" i="2"/>
  <c r="J32" i="2" s="1"/>
  <c r="AC31" i="2" l="1"/>
  <c r="AD31" i="2" s="1"/>
  <c r="S31" i="2"/>
  <c r="T31" i="2" s="1"/>
  <c r="I31" i="2"/>
  <c r="J31" i="2" s="1"/>
  <c r="AC30" i="2"/>
  <c r="AD30" i="2" s="1"/>
  <c r="S30" i="2"/>
  <c r="T30" i="2" s="1"/>
  <c r="I30" i="2"/>
  <c r="J30" i="2" s="1"/>
  <c r="AC29" i="2"/>
  <c r="AD29" i="2" s="1"/>
  <c r="S29" i="2"/>
  <c r="T29" i="2" s="1"/>
  <c r="I29" i="2"/>
  <c r="J29" i="2" s="1"/>
  <c r="J2" i="2"/>
  <c r="I13" i="2"/>
  <c r="I14" i="2"/>
  <c r="J14" i="2" s="1"/>
  <c r="AC14" i="2"/>
  <c r="AD14" i="2" s="1"/>
  <c r="AC11" i="2"/>
  <c r="AD11" i="2" s="1"/>
  <c r="S11" i="2"/>
  <c r="T11" i="2" s="1"/>
  <c r="AC15" i="2"/>
  <c r="AD15" i="2" s="1"/>
  <c r="S15" i="2"/>
  <c r="T15" i="2" s="1"/>
  <c r="I15" i="2"/>
  <c r="J15" i="2" s="1"/>
  <c r="I11" i="2"/>
  <c r="J11" i="2" s="1"/>
  <c r="AC28" i="2"/>
  <c r="AD28" i="2" s="1"/>
  <c r="S28" i="2"/>
  <c r="T28" i="2" s="1"/>
  <c r="I28" i="2"/>
  <c r="J28" i="2" s="1"/>
  <c r="AC27" i="2"/>
  <c r="AD27" i="2" s="1"/>
  <c r="S27" i="2"/>
  <c r="T27" i="2" s="1"/>
  <c r="I27" i="2"/>
  <c r="J27" i="2" s="1"/>
  <c r="AC26" i="2"/>
  <c r="AD26" i="2" s="1"/>
  <c r="S26" i="2"/>
  <c r="T26" i="2" s="1"/>
  <c r="I26" i="2"/>
  <c r="J26" i="2" s="1"/>
  <c r="AC25" i="2"/>
  <c r="AD25" i="2" s="1"/>
  <c r="AC24" i="2"/>
  <c r="AD24" i="2" s="1"/>
  <c r="S25" i="2"/>
  <c r="T25" i="2" s="1"/>
  <c r="I25" i="2"/>
  <c r="J25" i="2" s="1"/>
  <c r="S24" i="2"/>
  <c r="T24" i="2" s="1"/>
  <c r="I24" i="2"/>
  <c r="J24" i="2" s="1"/>
  <c r="AC23" i="2"/>
  <c r="AD23" i="2" s="1"/>
  <c r="S23" i="2"/>
  <c r="T23" i="2" s="1"/>
  <c r="I23" i="2"/>
  <c r="J23" i="2" s="1"/>
  <c r="AC22" i="2"/>
  <c r="AD22" i="2" s="1"/>
  <c r="S22" i="2"/>
  <c r="T22" i="2" s="1"/>
  <c r="I22" i="2"/>
  <c r="J22" i="2" s="1"/>
  <c r="AC21" i="2"/>
  <c r="AD21" i="2" s="1"/>
  <c r="S21" i="2"/>
  <c r="T21" i="2" s="1"/>
  <c r="I21" i="2"/>
  <c r="J21" i="2" s="1"/>
  <c r="I20" i="2"/>
  <c r="J20" i="2" s="1"/>
  <c r="AC20" i="2"/>
  <c r="AD20" i="2" s="1"/>
  <c r="S20" i="2"/>
  <c r="T20" i="2" s="1"/>
  <c r="AC19" i="2"/>
  <c r="AD19" i="2" s="1"/>
  <c r="S19" i="2"/>
  <c r="T19" i="2" s="1"/>
  <c r="I19" i="2"/>
  <c r="J19" i="2" s="1"/>
  <c r="AD18" i="2"/>
  <c r="AC18" i="2"/>
  <c r="T18" i="2"/>
  <c r="S18" i="2"/>
  <c r="J18" i="2"/>
  <c r="I18" i="2"/>
  <c r="AD17" i="2"/>
  <c r="AC17" i="2"/>
  <c r="T17" i="2"/>
  <c r="S17" i="2"/>
  <c r="J17" i="2"/>
  <c r="I17" i="2"/>
  <c r="AD16" i="2"/>
  <c r="AC16" i="2"/>
  <c r="S16" i="2"/>
  <c r="T16" i="2" s="1"/>
  <c r="J16" i="2"/>
  <c r="I16" i="2"/>
  <c r="T14" i="2" l="1"/>
  <c r="S14" i="2"/>
  <c r="AD13" i="2"/>
  <c r="AC13" i="2"/>
  <c r="T13" i="2"/>
  <c r="S13" i="2"/>
  <c r="J13" i="2"/>
  <c r="AD12" i="2"/>
  <c r="AC12" i="2"/>
  <c r="T12" i="2"/>
  <c r="S12" i="2"/>
  <c r="J12" i="2"/>
  <c r="I12" i="2"/>
  <c r="T10" i="2"/>
  <c r="S10" i="2"/>
  <c r="AD10" i="2"/>
  <c r="AC10" i="2"/>
  <c r="J10" i="2"/>
  <c r="I10" i="2"/>
  <c r="AD9" i="2"/>
  <c r="AC9" i="2"/>
  <c r="J9" i="2"/>
  <c r="T9" i="2"/>
  <c r="S9" i="2"/>
  <c r="I9" i="2"/>
  <c r="AD6" i="2" l="1"/>
  <c r="AC6" i="2"/>
  <c r="T6" i="2"/>
  <c r="S6" i="2"/>
  <c r="J6" i="2"/>
  <c r="I6" i="2"/>
  <c r="AD5" i="2"/>
  <c r="AC5" i="2"/>
  <c r="T5" i="2"/>
  <c r="S5" i="2"/>
  <c r="J5" i="2"/>
  <c r="I5" i="2"/>
  <c r="AD4" i="2"/>
  <c r="T4" i="2"/>
  <c r="AC4" i="2"/>
  <c r="S4" i="2"/>
  <c r="J4" i="2"/>
  <c r="I4" i="2"/>
  <c r="AD3" i="2"/>
  <c r="AC3" i="2"/>
  <c r="T3" i="2"/>
  <c r="S3" i="2"/>
  <c r="J3" i="2"/>
  <c r="I3" i="2"/>
  <c r="AD2" i="2"/>
  <c r="AC2" i="2"/>
  <c r="T2" i="2"/>
  <c r="S2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Irma Mendoza</author>
    <author>tc={1A7E6FD7-DA19-E645-8443-7F6001E5FA08}</author>
    <author>tc={8FEB7B67-2001-4544-A112-357ADC353BFB}</author>
    <author>tc={52A6D08B-A922-0348-92E1-D89493F0FC11}</author>
    <author>tc={16AE9FC5-09B4-3B4A-A05F-93E76523ED06}</author>
    <author>tc={0FB6B93D-4D67-DC4F-93EE-83C00933B54E}</author>
    <author>tc={9EF75B1A-BDA4-B54C-90EE-E8955BDEFFE4}</author>
    <author>tc={316E5EB8-8812-BD43-AD1B-30F56A54F537}</author>
    <author>tc={C7D22633-2051-0D4C-ABDF-2EF78347D3F7}</author>
    <author>tc={9225648B-9C10-844C-B453-0579F83AC771}</author>
    <author>tc={F7195B93-D56A-4A42-8AB0-288ABDA5BF09}</author>
    <author>Annalysa Lovos</author>
  </authors>
  <commentList>
    <comment ref="X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Irma Mendoza: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all numbers in yellow check if they are correct
</t>
        </r>
      </text>
    </comment>
    <comment ref="AI1" authorId="1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VisRecScore variable on AMAP data 3-15-21</t>
      </text>
    </comment>
    <comment ref="AJ1" authorId="2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 K in AMAP_ScoresOnly_3-15-21</t>
      </text>
    </comment>
    <comment ref="AK1" authorId="3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 M in AMAP_ScoresOnly_3-15-21</t>
      </text>
    </comment>
    <comment ref="AL1" authorId="4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 O in AMAP_ScoresOnly_3-15-21</t>
      </text>
    </comment>
    <comment ref="AM1" authorId="5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 S in AMAP_ScoresOnly_3-15-21</t>
      </text>
    </comment>
    <comment ref="AN1" authorId="6" shapeId="0" xr:uid="{00000000-0006-0000-00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ECInhibit, col TD on AMAP Data_3-15-21</t>
      </text>
    </comment>
    <comment ref="AO1" authorId="7" shapeId="0" xr:uid="{00000000-0006-0000-00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 Z in AMAP_scores_only
Reply:
    Ask Jamie, Ken if these data need to averaged before use</t>
      </text>
    </comment>
    <comment ref="AQ1" authorId="8" shapeId="0" xr:uid="{00000000-0006-0000-0000-00001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ECAlt column VJ AMAP Data_3-15-21</t>
      </text>
    </comment>
    <comment ref="AR1" authorId="9" shapeId="0" xr:uid="{00000000-0006-0000-0000-00001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 AH AMAP_ScoresOnly; divide this by # of alt trials there are scores for
</t>
      </text>
    </comment>
    <comment ref="AT1" authorId="10" shapeId="0" xr:uid="{00000000-0006-0000-0000-00001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ECAltTime / 25 trials?
Reply:
    it’s from col ? in AMAP Data_3.15.21
</t>
      </text>
    </comment>
    <comment ref="V29" authorId="11" shapeId="0" xr:uid="{00000000-0006-0000-0000-00001A000000}">
      <text>
        <r>
          <rPr>
            <b/>
            <sz val="9"/>
            <color rgb="FF000000"/>
            <rFont val="Tahoma"/>
            <family val="2"/>
          </rPr>
          <t>Annalysa Lovos: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Utilized the WASO (minutes) average measurement</t>
        </r>
      </text>
    </comment>
    <comment ref="V38" authorId="11" shapeId="0" xr:uid="{00000000-0006-0000-0000-00001C000000}">
      <text>
        <r>
          <rPr>
            <b/>
            <sz val="9"/>
            <color rgb="FF000000"/>
            <rFont val="Tahoma"/>
            <family val="2"/>
          </rPr>
          <t>Annalysa Lovos: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Utilized the WASO (minutes) average measurement</t>
        </r>
      </text>
    </comment>
    <comment ref="V70" authorId="11" shapeId="0" xr:uid="{00000000-0006-0000-0000-000026000000}">
      <text>
        <r>
          <rPr>
            <b/>
            <sz val="9"/>
            <color rgb="FF000000"/>
            <rFont val="Tahoma"/>
            <family val="2"/>
          </rPr>
          <t>Annalysa Lovos: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Utilized the WASO (minutes) average measurement</t>
        </r>
      </text>
    </comment>
    <comment ref="V78" authorId="11" shapeId="0" xr:uid="{00000000-0006-0000-0000-00002B000000}">
      <text>
        <r>
          <rPr>
            <b/>
            <sz val="9"/>
            <color rgb="FF000000"/>
            <rFont val="Tahoma"/>
            <family val="2"/>
          </rPr>
          <t>Annalysa Lovos: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Utilized the WASO (minutes) average measurement</t>
        </r>
      </text>
    </comment>
    <comment ref="V81" authorId="11" shapeId="0" xr:uid="{00000000-0006-0000-0000-00002E000000}">
      <text>
        <r>
          <rPr>
            <b/>
            <sz val="9"/>
            <color rgb="FF000000"/>
            <rFont val="Tahoma"/>
            <family val="2"/>
          </rPr>
          <t>Annalysa Lovos: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Utilized the WASO (minutes) average measurement</t>
        </r>
      </text>
    </comment>
    <comment ref="V82" authorId="11" shapeId="0" xr:uid="{00000000-0006-0000-0000-00002F000000}">
      <text>
        <r>
          <rPr>
            <b/>
            <sz val="9"/>
            <color rgb="FF000000"/>
            <rFont val="Tahoma"/>
            <family val="2"/>
          </rPr>
          <t>Annalysa Lovos: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Utilized the WASO (minutes) average measurement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Annalysa Lovos</author>
  </authors>
  <commentList>
    <comment ref="A7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1/18/2019 is bad data
</t>
        </r>
      </text>
    </comment>
    <comment ref="A8" authorId="0" shapeId="0" xr:uid="{00000000-0006-0000-02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1/9/2020 bad data
</t>
        </r>
      </text>
    </comment>
    <comment ref="A11" authorId="1" shapeId="0" xr:uid="{00000000-0006-0000-0200-000003000000}">
      <text>
        <r>
          <rPr>
            <b/>
            <sz val="9"/>
            <color rgb="FF000000"/>
            <rFont val="Tahoma"/>
            <family val="2"/>
          </rPr>
          <t>Annalysa Lovos: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and half days of usable data</t>
        </r>
      </text>
    </comment>
    <comment ref="A15" authorId="1" shapeId="0" xr:uid="{00000000-0006-0000-0200-000004000000}">
      <text>
        <r>
          <rPr>
            <b/>
            <sz val="9"/>
            <color rgb="FF000000"/>
            <rFont val="Tahoma"/>
            <family val="2"/>
          </rPr>
          <t>Annalysa Lovos: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loads of gaps unusable data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Irma Mendoza</author>
  </authors>
  <commentList>
    <comment ref="Q4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Irma Mendoza: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it says NaN</t>
        </r>
      </text>
    </comment>
  </commentList>
</comments>
</file>

<file path=xl/sharedStrings.xml><?xml version="1.0" encoding="utf-8"?>
<sst xmlns="http://schemas.openxmlformats.org/spreadsheetml/2006/main" count="564" uniqueCount="169">
  <si>
    <t>SubID</t>
  </si>
  <si>
    <t>Onsets_avg</t>
  </si>
  <si>
    <t>Offsets_avg</t>
  </si>
  <si>
    <t>Acrophase</t>
  </si>
  <si>
    <t>Amplitude</t>
  </si>
  <si>
    <t>L5</t>
  </si>
  <si>
    <t>M10</t>
  </si>
  <si>
    <t>RA</t>
  </si>
  <si>
    <t>IS</t>
  </si>
  <si>
    <t>IV</t>
  </si>
  <si>
    <t>MESOR</t>
  </si>
  <si>
    <t>AvgSlpTime</t>
  </si>
  <si>
    <t>SEavg</t>
  </si>
  <si>
    <t>Group</t>
  </si>
  <si>
    <t>KBITverbRaw</t>
  </si>
  <si>
    <t>CSHQtot</t>
  </si>
  <si>
    <t>AMAPdelay(17)</t>
  </si>
  <si>
    <t>CSHQslpDur</t>
  </si>
  <si>
    <t>CSHQnwak</t>
  </si>
  <si>
    <t>CSHQslpdisbrth</t>
  </si>
  <si>
    <t>FFTamp</t>
  </si>
  <si>
    <t>DOB</t>
  </si>
  <si>
    <t>Total</t>
  </si>
  <si>
    <t>Means</t>
  </si>
  <si>
    <t>Acrophase1</t>
  </si>
  <si>
    <t>Acrophase2</t>
  </si>
  <si>
    <t>Acrophase3</t>
  </si>
  <si>
    <t>Acrophase4</t>
  </si>
  <si>
    <t>Acrophase5</t>
  </si>
  <si>
    <t>Acrophase6</t>
  </si>
  <si>
    <t>Acrophase7</t>
  </si>
  <si>
    <t>Offsets1</t>
  </si>
  <si>
    <t>Offsets2</t>
  </si>
  <si>
    <t>Offsets3</t>
  </si>
  <si>
    <t>Offsets4</t>
  </si>
  <si>
    <t>Offsets5</t>
  </si>
  <si>
    <t>Offsets6</t>
  </si>
  <si>
    <t>Offsets7</t>
  </si>
  <si>
    <t>Date_of_Acti</t>
  </si>
  <si>
    <t>Onsets1</t>
  </si>
  <si>
    <t>Onsets2</t>
  </si>
  <si>
    <t>Onsets3</t>
  </si>
  <si>
    <t>Onsets4</t>
  </si>
  <si>
    <t>Onsets5</t>
  </si>
  <si>
    <t>Onsets6</t>
  </si>
  <si>
    <t>Onsets7</t>
  </si>
  <si>
    <t>Key:</t>
  </si>
  <si>
    <t>Gender</t>
  </si>
  <si>
    <t>Participant #</t>
  </si>
  <si>
    <t xml:space="preserve">orange = </t>
  </si>
  <si>
    <t>pilot participant</t>
  </si>
  <si>
    <t xml:space="preserve">rust = </t>
  </si>
  <si>
    <t xml:space="preserve">already included via prior study </t>
  </si>
  <si>
    <t>excluded</t>
  </si>
  <si>
    <t>Male</t>
  </si>
  <si>
    <t>1 =</t>
  </si>
  <si>
    <t>2 =</t>
  </si>
  <si>
    <t>Female</t>
  </si>
  <si>
    <t>gray =</t>
  </si>
  <si>
    <t>BRIEFgec(T)</t>
  </si>
  <si>
    <t>BRIEFin(T)</t>
  </si>
  <si>
    <t>BRIEFsh(T)</t>
  </si>
  <si>
    <t>BRIEFwm(T)</t>
  </si>
  <si>
    <t>BRIEFpo(T)</t>
  </si>
  <si>
    <t>KBITverSUM</t>
  </si>
  <si>
    <t>Male=1</t>
  </si>
  <si>
    <t>KBITverbst</t>
  </si>
  <si>
    <t>AMAP_04_tempord</t>
  </si>
  <si>
    <t>AMAP_11_OIC2</t>
  </si>
  <si>
    <t>AMAP_12_Efsw</t>
  </si>
  <si>
    <t>AMAP_12_Efalt</t>
  </si>
  <si>
    <t>AMAP_12_Efin</t>
  </si>
  <si>
    <t>AMAP_05_scenes</t>
  </si>
  <si>
    <t>AMAP_12_Efin_in</t>
  </si>
  <si>
    <t>FullDays</t>
  </si>
  <si>
    <t>WeekendDays</t>
  </si>
  <si>
    <t>Teens, DS</t>
  </si>
  <si>
    <t>Kids, DS</t>
  </si>
  <si>
    <t>Adults, DS</t>
  </si>
  <si>
    <t>Kids, TD</t>
  </si>
  <si>
    <t>Teens, TD</t>
  </si>
  <si>
    <t>Adults, TD</t>
  </si>
  <si>
    <t>2+ days/nights</t>
  </si>
  <si>
    <t>total #</t>
  </si>
  <si>
    <t>Age_Acti</t>
  </si>
  <si>
    <t>WASOmin</t>
  </si>
  <si>
    <t>WASOmax</t>
  </si>
  <si>
    <t>WASOavgmin</t>
  </si>
  <si>
    <t>AvgDuratn</t>
  </si>
  <si>
    <t>KBITIQcomp</t>
  </si>
  <si>
    <t>NaN</t>
  </si>
  <si>
    <t>Participants</t>
  </si>
  <si>
    <t>KBIT_nverbst</t>
  </si>
  <si>
    <t>Kids_DS</t>
  </si>
  <si>
    <t>Kids_TD</t>
  </si>
  <si>
    <t>Teens_DS</t>
  </si>
  <si>
    <t>Teens_TD</t>
  </si>
  <si>
    <t>Twenties_DS</t>
  </si>
  <si>
    <t>Twenties_TD</t>
  </si>
  <si>
    <t>NIH Adult</t>
  </si>
  <si>
    <t>Adult SRE study</t>
  </si>
  <si>
    <t>TD kids</t>
  </si>
  <si>
    <t>with formula</t>
  </si>
  <si>
    <t>avg</t>
  </si>
  <si>
    <t>remove</t>
  </si>
  <si>
    <t>boy=1</t>
  </si>
  <si>
    <t>boy/girl</t>
  </si>
  <si>
    <t>replace with</t>
  </si>
  <si>
    <t>age</t>
  </si>
  <si>
    <t>Removed Kids_TD (excluded for age-matching purposes)</t>
  </si>
  <si>
    <t>NIH MDD DS</t>
  </si>
  <si>
    <t>Adult SRE (TD)8/28/1943</t>
  </si>
  <si>
    <t>CSHQbedres</t>
  </si>
  <si>
    <t>CSHQslosdel</t>
  </si>
  <si>
    <t>CSHQslanx</t>
  </si>
  <si>
    <t>CSHQparas</t>
  </si>
  <si>
    <t>CSHQdaytmsl</t>
  </si>
  <si>
    <t>Agex3</t>
  </si>
  <si>
    <t>DS/TD</t>
  </si>
  <si>
    <t>Kids</t>
  </si>
  <si>
    <t>DS</t>
  </si>
  <si>
    <t>TD</t>
  </si>
  <si>
    <t>Teens</t>
  </si>
  <si>
    <t>Twenties</t>
  </si>
  <si>
    <t>AMAP_07_LLCorrect</t>
  </si>
  <si>
    <t>AMAP_08_SpatialTot</t>
  </si>
  <si>
    <t>AMAP_09_SceneRecScore</t>
  </si>
  <si>
    <t>AMAP_10_OIC1_Score</t>
  </si>
  <si>
    <t>AMAP_12_EF_Inhib_P</t>
  </si>
  <si>
    <t>EFInhibitTime</t>
  </si>
  <si>
    <t>ECAltTime</t>
  </si>
  <si>
    <t>Efalt_Avg_Time</t>
  </si>
  <si>
    <t>EFAlt_SumTime</t>
  </si>
  <si>
    <t>TestVersion</t>
  </si>
  <si>
    <t>C</t>
  </si>
  <si>
    <t>A</t>
  </si>
  <si>
    <t>B</t>
  </si>
  <si>
    <t xml:space="preserve">45.74	</t>
  </si>
  <si>
    <t>Ethnicity</t>
  </si>
  <si>
    <t>Ethnicity Key</t>
  </si>
  <si>
    <t>1= white, nonhispanic</t>
  </si>
  <si>
    <t>black, nonhispanic</t>
  </si>
  <si>
    <t>3= white, hispanic</t>
  </si>
  <si>
    <t>4= black, hispanic</t>
  </si>
  <si>
    <t>5= American Indian, Alaska native</t>
  </si>
  <si>
    <t>6= Asian Pacific islander</t>
  </si>
  <si>
    <t>7= bi/multiracial</t>
  </si>
  <si>
    <t>8= other</t>
  </si>
  <si>
    <t>9= prefer not to answer</t>
  </si>
  <si>
    <t>hispanic hispanic</t>
  </si>
  <si>
    <t>1 2</t>
  </si>
  <si>
    <t>1 6 8</t>
  </si>
  <si>
    <t xml:space="preserve">1 6 </t>
  </si>
  <si>
    <t>1 6</t>
  </si>
  <si>
    <t>8 hispanic</t>
  </si>
  <si>
    <t>3 4 5 6</t>
  </si>
  <si>
    <t xml:space="preserve"> </t>
  </si>
  <si>
    <t>black</t>
  </si>
  <si>
    <t>hispanic</t>
  </si>
  <si>
    <t>white</t>
  </si>
  <si>
    <t>Amer.Indian</t>
  </si>
  <si>
    <t>API</t>
  </si>
  <si>
    <t>bi/multi</t>
  </si>
  <si>
    <t>other</t>
  </si>
  <si>
    <t>did not provide</t>
  </si>
  <si>
    <t>#ppl</t>
  </si>
  <si>
    <t>% of total</t>
  </si>
  <si>
    <t>diff</t>
  </si>
  <si>
    <t>% of Tucson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</si>
</sst>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9C57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4" fillId="18" borderId="0" applyNumberFormat="0" applyBorder="0" applyAlignment="0" applyProtection="0"/>
  </cellStyleXfs>
  <cellXfs count="60">
    <xf numFmtId="0" fontId="0" fillId="0" borderId="0" xfId="0"/>
    <xf numFmtId="0" fontId="0" fillId="8" borderId="0" xfId="0" applyFill="1" applyAlignment="1">
      <alignment horizontal="center"/>
    </xf>
    <xf numFmtId="0" fontId="0" fillId="9" borderId="0" xfId="0" applyFill="1"/>
    <xf numFmtId="0" fontId="0" fillId="5" borderId="0" xfId="0" applyFill="1"/>
    <xf numFmtId="0" fontId="0" fillId="10" borderId="0" xfId="0" applyFill="1"/>
    <xf numFmtId="0" fontId="0" fillId="11" borderId="0" xfId="0" applyFill="1"/>
    <xf numFmtId="0" fontId="0" fillId="5" borderId="0" xfId="0" applyFont="1" applyFill="1"/>
    <xf numFmtId="0" fontId="0" fillId="12" borderId="0" xfId="0" applyFill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1" fillId="0" borderId="0" xfId="0" applyFont="1"/>
    <xf numFmtId="0" fontId="9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9" fillId="13" borderId="0" xfId="0" applyFont="1" applyFill="1" applyAlignment="1">
      <alignment horizontal="left"/>
    </xf>
    <xf numFmtId="14" fontId="9" fillId="13" borderId="0" xfId="0" applyNumberFormat="1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0" fillId="13" borderId="0" xfId="0" applyFill="1" applyAlignment="1">
      <alignment horizontal="left"/>
    </xf>
    <xf numFmtId="0" fontId="0" fillId="13" borderId="0" xfId="0" applyFill="1" applyAlignment="1">
      <alignment horizontal="center"/>
    </xf>
    <xf numFmtId="0" fontId="11" fillId="0" borderId="0" xfId="0" applyFont="1" applyAlignment="1">
      <alignment horizontal="left"/>
    </xf>
    <xf numFmtId="0" fontId="0" fillId="13" borderId="0" xfId="0" applyFill="1"/>
    <xf numFmtId="0" fontId="11" fillId="13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8" fillId="13" borderId="0" xfId="0" applyFont="1" applyFill="1" applyAlignment="1">
      <alignment horizontal="left"/>
    </xf>
    <xf numFmtId="0" fontId="12" fillId="14" borderId="0" xfId="0" applyFont="1" applyFill="1" applyAlignment="1">
      <alignment horizontal="left"/>
    </xf>
    <xf numFmtId="0" fontId="12" fillId="15" borderId="0" xfId="0" applyFont="1" applyFill="1" applyAlignment="1">
      <alignment horizontal="left"/>
    </xf>
    <xf numFmtId="0" fontId="12" fillId="16" borderId="0" xfId="0" applyFont="1" applyFill="1" applyAlignment="1">
      <alignment horizontal="left"/>
    </xf>
    <xf numFmtId="0" fontId="12" fillId="17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3" fillId="0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1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1" fillId="4" borderId="0" xfId="0" applyFont="1" applyFill="1" applyAlignment="1"/>
    <xf numFmtId="0" fontId="0" fillId="0" borderId="0" xfId="0" applyFill="1" applyAlignment="1"/>
    <xf numFmtId="0" fontId="4" fillId="0" borderId="0" xfId="0" applyFont="1" applyFill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DCCDFF"/>
      <color rgb="FFCAA1FF"/>
      <color rgb="FFB67DFF"/>
      <color rgb="FFCF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vos, Annalysa Kelly - (aklovos)" id="{30652B21-C19E-A246-BD63-462DEB3B9B2B}" userId="S::aklovos@email.arizona.edu::a2394ead-fd4f-485d-a17a-f42cb04d69ca" providerId="AD"/>
  <person displayName="Lovos, Annalysa K" id="{F79C6BF3-0EC7-9D4E-8684-B37E19F276BB}" userId="S::akl2263@austin.eid.utexas.edu::6bdf9ac1-b14b-48a2-981f-f0592b81d8b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I1" dT="2021-03-30T16:58:52.35" personId="{30652B21-C19E-A246-BD63-462DEB3B9B2B}" id="{1A7E6FD7-DA19-E645-8443-7F6001E5FA08}">
    <text>VisRecScore variable on AMAP data 3-15-21</text>
  </threadedComment>
  <threadedComment ref="AJ1" dT="2021-05-20T22:49:56.11" personId="{F79C6BF3-0EC7-9D4E-8684-B37E19F276BB}" id="{8FEB7B67-2001-4544-A112-357ADC353BFB}">
    <text>Column K in AMAP_ScoresOnly_3-15-21</text>
  </threadedComment>
  <threadedComment ref="AK1" dT="2021-05-20T22:50:18.36" personId="{F79C6BF3-0EC7-9D4E-8684-B37E19F276BB}" id="{52A6D08B-A922-0348-92E1-D89493F0FC11}">
    <text>Column M in AMAP_ScoresOnly_3-15-21</text>
  </threadedComment>
  <threadedComment ref="AL1" dT="2021-05-20T22:50:34.53" personId="{F79C6BF3-0EC7-9D4E-8684-B37E19F276BB}" id="{16AE9FC5-09B4-3B4A-A05F-93E76523ED06}">
    <text>Column O in AMAP_ScoresOnly_3-15-21</text>
  </threadedComment>
  <threadedComment ref="AM1" dT="2021-05-20T22:52:26.50" personId="{F79C6BF3-0EC7-9D4E-8684-B37E19F276BB}" id="{0FB6B93D-4D67-DC4F-93EE-83C00933B54E}">
    <text>Column S in AMAP_ScoresOnly_3-15-21</text>
  </threadedComment>
  <threadedComment ref="AN1" dT="2021-03-30T17:39:37.63" personId="{30652B21-C19E-A246-BD63-462DEB3B9B2B}" id="{9EF75B1A-BDA4-B54C-90EE-E8955BDEFFE4}">
    <text>From ECInhibit, col TD on AMAP Data_3-15-21</text>
  </threadedComment>
  <threadedComment ref="AO1" dT="2021-05-22T21:51:05.26" personId="{F79C6BF3-0EC7-9D4E-8684-B37E19F276BB}" id="{316E5EB8-8812-BD43-AD1B-30F56A54F537}">
    <text xml:space="preserve">Column Z in AMAP_scores_only
</text>
  </threadedComment>
  <threadedComment ref="AO1" dT="2021-05-23T03:14:57.19" personId="{F79C6BF3-0EC7-9D4E-8684-B37E19F276BB}" id="{AFEEC283-4D04-BF4F-937D-7802A833408A}" parentId="{316E5EB8-8812-BD43-AD1B-30F56A54F537}">
    <text>Ask Jamie, Ken if these data need to averaged before use</text>
  </threadedComment>
  <threadedComment ref="AQ1" dT="2021-03-30T17:27:43.83" personId="{30652B21-C19E-A246-BD63-462DEB3B9B2B}" id="{C7D22633-2051-0D4C-ABDF-2EF78347D3F7}">
    <text>From ECAlt column VJ AMAP Data_3-15-21</text>
  </threadedComment>
  <threadedComment ref="AR1" dT="2021-05-23T02:37:51.62" personId="{F79C6BF3-0EC7-9D4E-8684-B37E19F276BB}" id="{9225648B-9C10-844C-B453-0579F83AC771}">
    <text xml:space="preserve">Col AH AMAP_ScoresOnly; divide this by # of alt trials there are scores for
</text>
  </threadedComment>
  <threadedComment ref="AT1" dT="2021-05-22T21:55:17.38" personId="{F79C6BF3-0EC7-9D4E-8684-B37E19F276BB}" id="{F7195B93-D56A-4A42-8AB0-288ABDA5BF09}">
    <text>ECAltTime / 25 trials?</text>
  </threadedComment>
  <threadedComment ref="AT1" dT="2021-05-23T02:54:40.35" personId="{F79C6BF3-0EC7-9D4E-8684-B37E19F276BB}" id="{FD17C668-4002-7445-9849-39868F3ABEEA}" parentId="{F7195B93-D56A-4A42-8AB0-288ABDA5BF09}">
    <text xml:space="preserve">it’s from col ? in AMAP Data_3.15.21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87"/>
  <sheetViews>
    <sheetView tabSelected="1" zoomScaleNormal="100" workbookViewId="0">
      <pane xSplit="1" topLeftCell="B1" activePane="topRight" state="frozen"/>
      <selection pane="topRight" activeCell="B1" sqref="B1:B1048576"/>
    </sheetView>
  </sheetViews>
  <sheetFormatPr baseColWidth="10" defaultColWidth="11" defaultRowHeight="16" x14ac:dyDescent="0.2"/>
  <cols>
    <col min="1" max="7" width="11" style="19"/>
    <col min="8" max="8" width="13.1640625" style="19" customWidth="1"/>
    <col min="9" max="21" width="11" style="19"/>
    <col min="22" max="22" width="12.5" style="19" customWidth="1"/>
    <col min="23" max="33" width="11" style="19"/>
    <col min="34" max="34" width="12.6640625" style="19" customWidth="1"/>
    <col min="35" max="37" width="17.6640625" style="19" customWidth="1"/>
    <col min="38" max="38" width="20" style="19" customWidth="1"/>
    <col min="39" max="39" width="17.6640625" style="19" customWidth="1"/>
    <col min="40" max="41" width="13.1640625" style="19" customWidth="1"/>
    <col min="42" max="42" width="19.6640625" style="19" customWidth="1"/>
    <col min="43" max="44" width="13.83203125" style="19" customWidth="1"/>
    <col min="45" max="45" width="16" style="19" customWidth="1"/>
    <col min="46" max="46" width="14.6640625" style="21" customWidth="1"/>
    <col min="47" max="47" width="11" style="8"/>
    <col min="48" max="51" width="11" style="19"/>
    <col min="52" max="52" width="12.6640625" style="25" customWidth="1"/>
    <col min="53" max="53" width="10" style="19" customWidth="1"/>
    <col min="54" max="54" width="14.5" style="19" customWidth="1"/>
    <col min="55" max="60" width="11" style="19"/>
  </cols>
  <sheetData>
    <row r="1" spans="1:47" s="10" customFormat="1" x14ac:dyDescent="0.2">
      <c r="A1" s="14" t="s">
        <v>13</v>
      </c>
      <c r="B1" s="14" t="s">
        <v>84</v>
      </c>
      <c r="C1" s="14" t="s">
        <v>117</v>
      </c>
      <c r="D1" s="14" t="s">
        <v>118</v>
      </c>
      <c r="E1" s="14" t="s">
        <v>65</v>
      </c>
      <c r="F1" s="14" t="s">
        <v>138</v>
      </c>
      <c r="G1" s="14" t="s">
        <v>74</v>
      </c>
      <c r="H1" s="14" t="s">
        <v>75</v>
      </c>
      <c r="I1" s="14" t="s">
        <v>1</v>
      </c>
      <c r="J1" s="14" t="s">
        <v>2</v>
      </c>
      <c r="K1" s="14" t="s">
        <v>3</v>
      </c>
      <c r="L1" s="14" t="s">
        <v>4</v>
      </c>
      <c r="M1" s="14" t="s">
        <v>5</v>
      </c>
      <c r="N1" s="14" t="s">
        <v>6</v>
      </c>
      <c r="O1" s="14" t="s">
        <v>7</v>
      </c>
      <c r="P1" s="14" t="s">
        <v>8</v>
      </c>
      <c r="Q1" s="14" t="s">
        <v>9</v>
      </c>
      <c r="R1" s="14" t="s">
        <v>20</v>
      </c>
      <c r="S1" s="14" t="s">
        <v>10</v>
      </c>
      <c r="T1" s="14" t="s">
        <v>11</v>
      </c>
      <c r="U1" s="14" t="s">
        <v>12</v>
      </c>
      <c r="V1" s="14" t="s">
        <v>87</v>
      </c>
      <c r="W1" s="14" t="s">
        <v>88</v>
      </c>
      <c r="X1" s="16" t="s">
        <v>59</v>
      </c>
      <c r="Y1" s="17" t="s">
        <v>112</v>
      </c>
      <c r="Z1" s="17" t="s">
        <v>113</v>
      </c>
      <c r="AA1" s="17" t="s">
        <v>17</v>
      </c>
      <c r="AB1" s="17" t="s">
        <v>114</v>
      </c>
      <c r="AC1" s="17" t="s">
        <v>18</v>
      </c>
      <c r="AD1" s="17" t="s">
        <v>115</v>
      </c>
      <c r="AE1" s="17" t="s">
        <v>19</v>
      </c>
      <c r="AF1" s="17" t="s">
        <v>116</v>
      </c>
      <c r="AG1" s="17" t="s">
        <v>15</v>
      </c>
      <c r="AH1" s="15" t="s">
        <v>14</v>
      </c>
      <c r="AI1" s="15" t="s">
        <v>72</v>
      </c>
      <c r="AJ1" s="15" t="s">
        <v>124</v>
      </c>
      <c r="AK1" s="15" t="s">
        <v>125</v>
      </c>
      <c r="AL1" s="15" t="s">
        <v>126</v>
      </c>
      <c r="AM1" s="15" t="s">
        <v>127</v>
      </c>
      <c r="AN1" s="15" t="s">
        <v>71</v>
      </c>
      <c r="AO1" s="15" t="s">
        <v>129</v>
      </c>
      <c r="AP1" s="15" t="s">
        <v>128</v>
      </c>
      <c r="AQ1" s="15" t="s">
        <v>70</v>
      </c>
      <c r="AR1" s="15" t="s">
        <v>130</v>
      </c>
      <c r="AS1" s="15" t="s">
        <v>132</v>
      </c>
      <c r="AT1" s="15" t="s">
        <v>131</v>
      </c>
      <c r="AU1" s="51" t="s">
        <v>133</v>
      </c>
    </row>
    <row r="2" spans="1:47" s="10" customFormat="1" x14ac:dyDescent="0.2">
      <c r="A2" s="49" t="s">
        <v>97</v>
      </c>
      <c r="B2" s="49">
        <v>23.37</v>
      </c>
      <c r="C2" s="49" t="s">
        <v>123</v>
      </c>
      <c r="D2" s="49" t="s">
        <v>120</v>
      </c>
      <c r="E2" s="49">
        <v>1</v>
      </c>
      <c r="F2" s="49">
        <v>1</v>
      </c>
      <c r="G2" s="49">
        <v>6</v>
      </c>
      <c r="H2" s="49">
        <v>2</v>
      </c>
      <c r="I2" s="49">
        <v>6.833333333333333</v>
      </c>
      <c r="J2" s="49">
        <v>20.294999999999998</v>
      </c>
      <c r="K2" s="49">
        <v>14.72</v>
      </c>
      <c r="L2" s="49">
        <v>326.63900000000001</v>
      </c>
      <c r="M2" s="49">
        <v>8.8559999999999999</v>
      </c>
      <c r="N2" s="49">
        <v>279.64600000000002</v>
      </c>
      <c r="O2" s="49">
        <v>0.93899999999999995</v>
      </c>
      <c r="P2" s="49">
        <v>0.78200000000000003</v>
      </c>
      <c r="Q2" s="49">
        <v>0.51300000000000001</v>
      </c>
      <c r="R2" s="49">
        <v>0.35620000000000002</v>
      </c>
      <c r="S2" s="49">
        <v>152.233</v>
      </c>
      <c r="T2" s="49">
        <v>454.63333333333333</v>
      </c>
      <c r="U2" s="49">
        <v>89.26</v>
      </c>
      <c r="V2" s="21">
        <v>42.64</v>
      </c>
      <c r="W2" s="21">
        <v>506.49999999999994</v>
      </c>
      <c r="X2" s="21">
        <v>38</v>
      </c>
      <c r="Y2" s="48">
        <v>13</v>
      </c>
      <c r="Z2" s="48">
        <v>1</v>
      </c>
      <c r="AA2" s="48">
        <v>7</v>
      </c>
      <c r="AB2" s="48">
        <v>4</v>
      </c>
      <c r="AC2" s="48">
        <v>3</v>
      </c>
      <c r="AD2" s="48">
        <v>7</v>
      </c>
      <c r="AE2" s="48">
        <v>4</v>
      </c>
      <c r="AF2" s="48">
        <v>12</v>
      </c>
      <c r="AG2" s="54">
        <v>46</v>
      </c>
      <c r="AH2" s="21">
        <v>18</v>
      </c>
      <c r="AI2" s="21">
        <v>12</v>
      </c>
      <c r="AJ2" s="21"/>
      <c r="AK2" s="21"/>
      <c r="AL2" s="21"/>
      <c r="AM2" s="21">
        <v>9</v>
      </c>
      <c r="AN2" s="21">
        <v>12</v>
      </c>
      <c r="AO2" s="21">
        <v>13.13</v>
      </c>
      <c r="AP2" s="21">
        <v>0</v>
      </c>
      <c r="AQ2" s="21">
        <v>23</v>
      </c>
      <c r="AR2" s="21">
        <v>65.44</v>
      </c>
      <c r="AS2" s="21">
        <v>48.76</v>
      </c>
      <c r="AT2" s="21">
        <v>1.9503999999999999</v>
      </c>
      <c r="AU2" s="8" t="s">
        <v>135</v>
      </c>
    </row>
    <row r="3" spans="1:47" s="10" customFormat="1" x14ac:dyDescent="0.2">
      <c r="A3" s="49" t="s">
        <v>97</v>
      </c>
      <c r="B3" s="49">
        <v>23.56</v>
      </c>
      <c r="C3" s="49" t="s">
        <v>123</v>
      </c>
      <c r="D3" s="49" t="s">
        <v>120</v>
      </c>
      <c r="E3" s="49">
        <v>1</v>
      </c>
      <c r="F3" s="49">
        <v>1</v>
      </c>
      <c r="G3" s="49">
        <v>6</v>
      </c>
      <c r="H3" s="49">
        <v>2</v>
      </c>
      <c r="I3" s="49">
        <v>7.3616666666666655</v>
      </c>
      <c r="J3" s="49">
        <v>23.191666666666666</v>
      </c>
      <c r="K3" s="49">
        <v>13.94</v>
      </c>
      <c r="L3" s="49">
        <v>323.37700000000001</v>
      </c>
      <c r="M3" s="49">
        <v>35.357999999999997</v>
      </c>
      <c r="N3" s="49">
        <v>327.88200000000001</v>
      </c>
      <c r="O3" s="49">
        <v>0.80500000000000005</v>
      </c>
      <c r="P3" s="49">
        <v>0.53</v>
      </c>
      <c r="Q3" s="49">
        <v>0.75</v>
      </c>
      <c r="R3" s="49">
        <v>0.17030000000000001</v>
      </c>
      <c r="S3" s="49">
        <v>213.52500000000001</v>
      </c>
      <c r="T3" s="49">
        <v>350.63333333333333</v>
      </c>
      <c r="U3" s="49">
        <v>70.39</v>
      </c>
      <c r="V3" s="21">
        <v>141.21</v>
      </c>
      <c r="W3" s="21">
        <v>498.7</v>
      </c>
      <c r="X3" s="21">
        <v>54</v>
      </c>
      <c r="Y3" s="48">
        <v>13</v>
      </c>
      <c r="Z3" s="48">
        <v>1</v>
      </c>
      <c r="AA3" s="48">
        <v>6</v>
      </c>
      <c r="AB3" s="48">
        <v>5</v>
      </c>
      <c r="AC3" s="48">
        <v>5</v>
      </c>
      <c r="AD3" s="48">
        <v>8</v>
      </c>
      <c r="AE3" s="48">
        <v>6</v>
      </c>
      <c r="AF3" s="48">
        <v>13</v>
      </c>
      <c r="AG3" s="54">
        <v>52</v>
      </c>
      <c r="AH3" s="21">
        <v>28</v>
      </c>
      <c r="AI3" s="21">
        <v>10</v>
      </c>
      <c r="AJ3" s="21"/>
      <c r="AK3" s="21"/>
      <c r="AL3" s="21"/>
      <c r="AM3" s="21">
        <v>18</v>
      </c>
      <c r="AN3" s="21">
        <v>12</v>
      </c>
      <c r="AO3" s="21">
        <v>9.0399999999999991</v>
      </c>
      <c r="AP3" s="21">
        <v>0</v>
      </c>
      <c r="AQ3" s="21">
        <v>24</v>
      </c>
      <c r="AR3" s="21">
        <v>61.8</v>
      </c>
      <c r="AS3" s="21">
        <v>45.14</v>
      </c>
      <c r="AT3" s="21">
        <v>1.8056000000000001</v>
      </c>
      <c r="AU3" s="8" t="s">
        <v>135</v>
      </c>
    </row>
    <row r="4" spans="1:47" s="10" customFormat="1" x14ac:dyDescent="0.2">
      <c r="A4" s="21" t="s">
        <v>95</v>
      </c>
      <c r="B4" s="21">
        <v>17.829999999999998</v>
      </c>
      <c r="C4" s="21" t="s">
        <v>122</v>
      </c>
      <c r="D4" s="21" t="s">
        <v>120</v>
      </c>
      <c r="E4" s="21">
        <v>2</v>
      </c>
      <c r="F4" s="21">
        <v>1</v>
      </c>
      <c r="G4" s="21">
        <v>6</v>
      </c>
      <c r="H4" s="21">
        <v>1</v>
      </c>
      <c r="I4" s="21">
        <v>7.35</v>
      </c>
      <c r="J4" s="21">
        <v>19.603300000000001</v>
      </c>
      <c r="K4" s="21">
        <v>12.976699999999999</v>
      </c>
      <c r="L4" s="21">
        <v>274.80399999999997</v>
      </c>
      <c r="M4" s="21">
        <v>19.277000000000001</v>
      </c>
      <c r="N4" s="21">
        <v>259.88400000000001</v>
      </c>
      <c r="O4" s="21">
        <v>0.86199999999999999</v>
      </c>
      <c r="P4" s="21">
        <v>0.76700000000000002</v>
      </c>
      <c r="Q4" s="21">
        <v>0.88600000000000001</v>
      </c>
      <c r="R4" s="21">
        <v>0.2283</v>
      </c>
      <c r="S4" s="21">
        <v>145.947</v>
      </c>
      <c r="T4" s="21">
        <v>515.91999999999996</v>
      </c>
      <c r="U4" s="21">
        <v>86.15</v>
      </c>
      <c r="V4" s="21">
        <v>74</v>
      </c>
      <c r="W4" s="21">
        <v>613.41999999999996</v>
      </c>
      <c r="X4" s="22">
        <v>73</v>
      </c>
      <c r="Y4" s="21">
        <v>13</v>
      </c>
      <c r="Z4" s="21">
        <v>1</v>
      </c>
      <c r="AA4" s="21">
        <v>8</v>
      </c>
      <c r="AB4" s="21">
        <v>5</v>
      </c>
      <c r="AC4" s="21">
        <v>6</v>
      </c>
      <c r="AD4" s="21">
        <v>10</v>
      </c>
      <c r="AE4" s="21">
        <v>3</v>
      </c>
      <c r="AF4" s="21">
        <v>14</v>
      </c>
      <c r="AG4" s="21">
        <v>55</v>
      </c>
      <c r="AH4" s="21">
        <v>15</v>
      </c>
      <c r="AI4" s="21">
        <v>11</v>
      </c>
      <c r="AJ4" s="21"/>
      <c r="AK4" s="21"/>
      <c r="AL4" s="21"/>
      <c r="AM4" s="21">
        <v>22</v>
      </c>
      <c r="AN4" s="21">
        <v>12</v>
      </c>
      <c r="AO4" s="21">
        <v>9.06</v>
      </c>
      <c r="AP4" s="21">
        <v>0</v>
      </c>
      <c r="AQ4" s="21">
        <v>24</v>
      </c>
      <c r="AR4" s="21">
        <v>51.27</v>
      </c>
      <c r="AS4" s="21">
        <v>34.61999999999999</v>
      </c>
      <c r="AT4" s="21">
        <v>1.3847999999999996</v>
      </c>
      <c r="AU4" s="8" t="s">
        <v>135</v>
      </c>
    </row>
    <row r="5" spans="1:47" s="13" customFormat="1" x14ac:dyDescent="0.2">
      <c r="A5" s="21" t="s">
        <v>95</v>
      </c>
      <c r="B5" s="21">
        <v>16.53</v>
      </c>
      <c r="C5" s="21" t="s">
        <v>122</v>
      </c>
      <c r="D5" s="21" t="s">
        <v>120</v>
      </c>
      <c r="E5" s="21">
        <v>1</v>
      </c>
      <c r="F5" s="21">
        <v>1</v>
      </c>
      <c r="G5" s="21">
        <v>6.5</v>
      </c>
      <c r="H5" s="21">
        <v>2</v>
      </c>
      <c r="I5" s="21">
        <v>5.1749999999999998</v>
      </c>
      <c r="J5" s="21">
        <v>21.034199999999998</v>
      </c>
      <c r="K5" s="21">
        <v>13.84</v>
      </c>
      <c r="L5" s="21">
        <v>471.38799999999998</v>
      </c>
      <c r="M5" s="21">
        <v>6.6429999999999998</v>
      </c>
      <c r="N5" s="21">
        <v>464.13099999999997</v>
      </c>
      <c r="O5" s="21">
        <v>0.97199999999999998</v>
      </c>
      <c r="P5" s="21">
        <v>0.83399999999999996</v>
      </c>
      <c r="Q5" s="21">
        <v>0.58899999999999997</v>
      </c>
      <c r="R5" s="21">
        <v>0.22869999999999999</v>
      </c>
      <c r="S5" s="21">
        <v>292.596</v>
      </c>
      <c r="T5" s="21">
        <v>425.78</v>
      </c>
      <c r="U5" s="21">
        <v>89.28</v>
      </c>
      <c r="V5" s="21">
        <v>42.21</v>
      </c>
      <c r="W5" s="21">
        <v>477</v>
      </c>
      <c r="X5" s="22">
        <v>65</v>
      </c>
      <c r="Y5" s="48">
        <v>13</v>
      </c>
      <c r="Z5" s="48">
        <v>1</v>
      </c>
      <c r="AA5" s="48">
        <v>6</v>
      </c>
      <c r="AB5" s="48">
        <v>5</v>
      </c>
      <c r="AC5" s="48">
        <v>3</v>
      </c>
      <c r="AD5" s="48">
        <v>8</v>
      </c>
      <c r="AE5" s="48">
        <v>4</v>
      </c>
      <c r="AF5" s="48">
        <v>14</v>
      </c>
      <c r="AG5" s="54">
        <v>49</v>
      </c>
      <c r="AH5" s="21">
        <v>14</v>
      </c>
      <c r="AI5" s="21">
        <v>3</v>
      </c>
      <c r="AJ5" s="21"/>
      <c r="AK5" s="21"/>
      <c r="AL5" s="21"/>
      <c r="AM5" s="21">
        <v>8</v>
      </c>
      <c r="AN5" s="21">
        <v>12</v>
      </c>
      <c r="AO5" s="21">
        <v>18.86</v>
      </c>
      <c r="AP5" s="21">
        <v>0</v>
      </c>
      <c r="AQ5" s="21">
        <v>25</v>
      </c>
      <c r="AR5" s="21">
        <v>58.74</v>
      </c>
      <c r="AS5" s="21">
        <v>42.069999999999993</v>
      </c>
      <c r="AT5" s="21">
        <v>1.6827999999999996</v>
      </c>
      <c r="AU5" s="8" t="s">
        <v>135</v>
      </c>
    </row>
    <row r="6" spans="1:47" s="13" customFormat="1" x14ac:dyDescent="0.2">
      <c r="A6" s="21" t="s">
        <v>95</v>
      </c>
      <c r="B6" s="21">
        <v>16.989999999999998</v>
      </c>
      <c r="C6" s="21" t="s">
        <v>122</v>
      </c>
      <c r="D6" s="21" t="s">
        <v>120</v>
      </c>
      <c r="E6" s="21">
        <v>2</v>
      </c>
      <c r="F6" s="21">
        <v>1</v>
      </c>
      <c r="G6" s="21">
        <v>5.5</v>
      </c>
      <c r="H6" s="21">
        <v>1</v>
      </c>
      <c r="I6" s="21">
        <v>8.4459999999999997</v>
      </c>
      <c r="J6" s="21">
        <v>19.0167</v>
      </c>
      <c r="K6" s="21">
        <v>15.336</v>
      </c>
      <c r="L6" s="21">
        <v>268.61799999999999</v>
      </c>
      <c r="M6" s="21">
        <v>22.408999999999999</v>
      </c>
      <c r="N6" s="21">
        <v>259.00900000000001</v>
      </c>
      <c r="O6" s="21">
        <v>0.84099999999999997</v>
      </c>
      <c r="P6" s="21">
        <v>0.71099999999999997</v>
      </c>
      <c r="Q6" s="21">
        <v>0.46400000000000002</v>
      </c>
      <c r="R6" s="21">
        <v>0.22550000000000001</v>
      </c>
      <c r="S6" s="21">
        <v>159.55600000000001</v>
      </c>
      <c r="T6" s="21">
        <v>403.5</v>
      </c>
      <c r="U6" s="21">
        <v>80.7</v>
      </c>
      <c r="V6" s="21">
        <v>81.83</v>
      </c>
      <c r="W6" s="21">
        <v>501.07</v>
      </c>
      <c r="X6" s="22">
        <v>59</v>
      </c>
      <c r="Y6" s="48">
        <v>15</v>
      </c>
      <c r="Z6" s="48">
        <v>2</v>
      </c>
      <c r="AA6" s="48">
        <v>7</v>
      </c>
      <c r="AB6" s="48">
        <v>9</v>
      </c>
      <c r="AC6" s="48">
        <v>3</v>
      </c>
      <c r="AD6" s="48">
        <v>9</v>
      </c>
      <c r="AE6" s="48">
        <v>3</v>
      </c>
      <c r="AF6" s="48">
        <v>13</v>
      </c>
      <c r="AG6" s="54">
        <v>53</v>
      </c>
      <c r="AH6" s="21">
        <v>17</v>
      </c>
      <c r="AI6" s="21">
        <v>10</v>
      </c>
      <c r="AJ6" s="21"/>
      <c r="AK6" s="21"/>
      <c r="AL6" s="21"/>
      <c r="AM6" s="21">
        <v>16</v>
      </c>
      <c r="AN6" s="21">
        <v>12</v>
      </c>
      <c r="AO6" s="21">
        <v>13.66</v>
      </c>
      <c r="AP6" s="21">
        <v>0</v>
      </c>
      <c r="AQ6" s="21">
        <v>22</v>
      </c>
      <c r="AR6" s="21">
        <v>63.34</v>
      </c>
      <c r="AS6" s="21">
        <v>46.669999999999995</v>
      </c>
      <c r="AT6" s="21">
        <v>1.8667999999999998</v>
      </c>
      <c r="AU6" s="8" t="s">
        <v>135</v>
      </c>
    </row>
    <row r="7" spans="1:47" s="13" customFormat="1" ht="17" customHeight="1" x14ac:dyDescent="0.2">
      <c r="A7" s="49" t="s">
        <v>97</v>
      </c>
      <c r="B7" s="49">
        <v>22.32</v>
      </c>
      <c r="C7" s="49" t="s">
        <v>123</v>
      </c>
      <c r="D7" s="49" t="s">
        <v>120</v>
      </c>
      <c r="E7" s="49">
        <v>1</v>
      </c>
      <c r="F7" s="49">
        <v>1</v>
      </c>
      <c r="G7" s="49">
        <v>6</v>
      </c>
      <c r="H7" s="49">
        <v>2</v>
      </c>
      <c r="I7" s="49">
        <v>6.7433333333333332</v>
      </c>
      <c r="J7" s="49">
        <v>24.11</v>
      </c>
      <c r="K7" s="49">
        <v>13.52</v>
      </c>
      <c r="L7" s="49">
        <v>209.506</v>
      </c>
      <c r="M7" s="49">
        <v>41.029000000000003</v>
      </c>
      <c r="N7" s="49">
        <v>290.12700000000001</v>
      </c>
      <c r="O7" s="49">
        <v>0.752</v>
      </c>
      <c r="P7" s="49">
        <v>0.36399999999999999</v>
      </c>
      <c r="Q7" s="49">
        <v>1.37</v>
      </c>
      <c r="R7" s="49">
        <v>4.4200000000000003E-2</v>
      </c>
      <c r="S7" s="49">
        <v>199.399</v>
      </c>
      <c r="T7" s="49">
        <v>350.75</v>
      </c>
      <c r="U7" s="49">
        <v>85.06</v>
      </c>
      <c r="V7" s="21">
        <v>56.75</v>
      </c>
      <c r="W7" s="21">
        <v>411.56666666666666</v>
      </c>
      <c r="X7" s="21">
        <v>61</v>
      </c>
      <c r="Y7" s="48">
        <v>13</v>
      </c>
      <c r="Z7" s="48">
        <v>1</v>
      </c>
      <c r="AA7" s="48">
        <v>8</v>
      </c>
      <c r="AB7" s="48">
        <v>5</v>
      </c>
      <c r="AC7" s="48">
        <v>3</v>
      </c>
      <c r="AD7" s="48">
        <v>7</v>
      </c>
      <c r="AE7" s="48">
        <v>3</v>
      </c>
      <c r="AF7" s="48">
        <v>10</v>
      </c>
      <c r="AG7" s="54">
        <v>45</v>
      </c>
      <c r="AH7" s="21">
        <v>20</v>
      </c>
      <c r="AI7" s="21">
        <v>10</v>
      </c>
      <c r="AJ7" s="21"/>
      <c r="AK7" s="21"/>
      <c r="AL7" s="21"/>
      <c r="AM7" s="21">
        <v>15</v>
      </c>
      <c r="AN7" s="21">
        <v>12</v>
      </c>
      <c r="AO7" s="21">
        <v>10.83</v>
      </c>
      <c r="AP7" s="21">
        <v>0</v>
      </c>
      <c r="AQ7" s="21">
        <v>23</v>
      </c>
      <c r="AR7" s="21">
        <v>60.02</v>
      </c>
      <c r="AS7" s="21">
        <v>43.54999999999999</v>
      </c>
      <c r="AT7" s="21">
        <v>1.7419999999999995</v>
      </c>
      <c r="AU7" s="8" t="s">
        <v>135</v>
      </c>
    </row>
    <row r="8" spans="1:47" s="13" customFormat="1" x14ac:dyDescent="0.2">
      <c r="A8" s="21" t="s">
        <v>95</v>
      </c>
      <c r="B8" s="21">
        <v>18.72</v>
      </c>
      <c r="C8" s="21" t="s">
        <v>122</v>
      </c>
      <c r="D8" s="21" t="s">
        <v>120</v>
      </c>
      <c r="E8" s="21">
        <v>2</v>
      </c>
      <c r="F8" s="21">
        <v>1</v>
      </c>
      <c r="G8" s="21">
        <v>7</v>
      </c>
      <c r="H8" s="21">
        <v>2</v>
      </c>
      <c r="I8" s="21">
        <v>5.8616999999999999</v>
      </c>
      <c r="J8" s="21">
        <v>20.6629</v>
      </c>
      <c r="K8" s="21">
        <v>13.345000000000001</v>
      </c>
      <c r="L8" s="21">
        <v>485.44499999999999</v>
      </c>
      <c r="M8" s="21">
        <v>21.446000000000002</v>
      </c>
      <c r="N8" s="21">
        <v>440.91699999999997</v>
      </c>
      <c r="O8" s="21">
        <v>0.90700000000000003</v>
      </c>
      <c r="P8" s="21">
        <v>0.73599999999999999</v>
      </c>
      <c r="Q8" s="21">
        <v>0.71699999999999997</v>
      </c>
      <c r="R8" s="21">
        <v>0.29759999999999998</v>
      </c>
      <c r="S8" s="21">
        <v>277.88799999999998</v>
      </c>
      <c r="T8" s="21">
        <v>424.07</v>
      </c>
      <c r="U8" s="21">
        <v>81.94</v>
      </c>
      <c r="V8" s="21">
        <v>83.86</v>
      </c>
      <c r="W8" s="21">
        <v>517.5</v>
      </c>
      <c r="X8" s="22">
        <v>61</v>
      </c>
      <c r="Y8" s="48">
        <v>13</v>
      </c>
      <c r="Z8" s="48">
        <v>1</v>
      </c>
      <c r="AA8" s="48">
        <v>7</v>
      </c>
      <c r="AB8" s="48">
        <v>4</v>
      </c>
      <c r="AC8" s="48">
        <v>4</v>
      </c>
      <c r="AD8" s="48">
        <v>8</v>
      </c>
      <c r="AE8" s="48">
        <v>3</v>
      </c>
      <c r="AF8" s="48">
        <v>10</v>
      </c>
      <c r="AG8" s="54">
        <v>45</v>
      </c>
      <c r="AH8" s="21">
        <v>25</v>
      </c>
      <c r="AI8" s="21">
        <v>11</v>
      </c>
      <c r="AJ8" s="21"/>
      <c r="AK8" s="21"/>
      <c r="AL8" s="21"/>
      <c r="AM8" s="21">
        <v>21</v>
      </c>
      <c r="AN8" s="21">
        <v>12</v>
      </c>
      <c r="AO8" s="21">
        <v>13.83</v>
      </c>
      <c r="AP8" s="21">
        <v>0</v>
      </c>
      <c r="AQ8" s="21">
        <v>24</v>
      </c>
      <c r="AR8" s="21">
        <v>63.3</v>
      </c>
      <c r="AS8" s="21">
        <v>46.650000000000013</v>
      </c>
      <c r="AT8" s="21">
        <v>1.8660000000000005</v>
      </c>
      <c r="AU8" s="8" t="s">
        <v>135</v>
      </c>
    </row>
    <row r="9" spans="1:47" s="13" customFormat="1" x14ac:dyDescent="0.2">
      <c r="A9" s="18" t="s">
        <v>93</v>
      </c>
      <c r="B9" s="18">
        <v>7.7</v>
      </c>
      <c r="C9" s="18" t="s">
        <v>119</v>
      </c>
      <c r="D9" s="18" t="s">
        <v>120</v>
      </c>
      <c r="E9" s="18">
        <v>1</v>
      </c>
      <c r="F9" s="18">
        <v>1</v>
      </c>
      <c r="G9" s="18">
        <v>8</v>
      </c>
      <c r="H9" s="18">
        <v>3</v>
      </c>
      <c r="I9" s="18">
        <v>6.55</v>
      </c>
      <c r="J9" s="18">
        <v>21.184290000000001</v>
      </c>
      <c r="K9" s="18">
        <v>14.222860000000001</v>
      </c>
      <c r="L9" s="18">
        <v>645.35400000000004</v>
      </c>
      <c r="M9" s="18">
        <v>14.566000000000001</v>
      </c>
      <c r="N9" s="18">
        <v>551.13099999999997</v>
      </c>
      <c r="O9" s="18">
        <v>0.94899999999999995</v>
      </c>
      <c r="P9" s="18">
        <v>0.84399999999999997</v>
      </c>
      <c r="Q9" s="18">
        <v>0.31900000000000001</v>
      </c>
      <c r="R9" s="18">
        <v>0.4128</v>
      </c>
      <c r="S9" s="18">
        <v>311.72399999999999</v>
      </c>
      <c r="T9" s="18">
        <v>486.81</v>
      </c>
      <c r="U9" s="18">
        <v>88.01</v>
      </c>
      <c r="V9" s="19">
        <v>65.13</v>
      </c>
      <c r="W9" s="19">
        <v>555.12</v>
      </c>
      <c r="X9" s="20"/>
      <c r="Y9" s="19">
        <v>6</v>
      </c>
      <c r="Z9" s="19">
        <v>1</v>
      </c>
      <c r="AA9" s="19">
        <v>3</v>
      </c>
      <c r="AB9" s="19">
        <v>4</v>
      </c>
      <c r="AC9" s="19">
        <v>3</v>
      </c>
      <c r="AD9" s="19">
        <v>9</v>
      </c>
      <c r="AE9" s="19">
        <v>6</v>
      </c>
      <c r="AF9" s="19">
        <v>8</v>
      </c>
      <c r="AG9" s="19">
        <v>38</v>
      </c>
      <c r="AH9" s="21">
        <v>10</v>
      </c>
      <c r="AI9" s="21">
        <v>4</v>
      </c>
      <c r="AJ9" s="21">
        <v>4</v>
      </c>
      <c r="AK9" s="21">
        <v>11</v>
      </c>
      <c r="AL9" s="21">
        <v>2</v>
      </c>
      <c r="AM9" s="21">
        <v>4</v>
      </c>
      <c r="AN9" s="21">
        <v>4</v>
      </c>
      <c r="AO9" s="21">
        <v>8.26</v>
      </c>
      <c r="AP9" s="19">
        <v>1</v>
      </c>
      <c r="AQ9" s="21">
        <v>15</v>
      </c>
      <c r="AR9" s="21">
        <v>98.96</v>
      </c>
      <c r="AS9" s="19">
        <v>82.259999999999991</v>
      </c>
      <c r="AT9" s="19">
        <v>3.2903999999999995</v>
      </c>
      <c r="AU9" s="8" t="s">
        <v>135</v>
      </c>
    </row>
    <row r="10" spans="1:47" s="13" customFormat="1" x14ac:dyDescent="0.2">
      <c r="A10" s="21" t="s">
        <v>95</v>
      </c>
      <c r="B10" s="21">
        <v>15.84</v>
      </c>
      <c r="C10" s="21" t="s">
        <v>122</v>
      </c>
      <c r="D10" s="21" t="s">
        <v>120</v>
      </c>
      <c r="E10" s="21">
        <v>1</v>
      </c>
      <c r="F10" s="21">
        <v>1</v>
      </c>
      <c r="G10" s="21">
        <v>6</v>
      </c>
      <c r="H10" s="21">
        <v>1.5</v>
      </c>
      <c r="I10" s="21">
        <v>6.6360000000000001</v>
      </c>
      <c r="J10" s="21">
        <v>21.697099999999999</v>
      </c>
      <c r="K10" s="21">
        <v>14.807499999999999</v>
      </c>
      <c r="L10" s="21">
        <v>292.69400000000002</v>
      </c>
      <c r="M10" s="21">
        <v>33.573</v>
      </c>
      <c r="N10" s="21">
        <v>320.09500000000003</v>
      </c>
      <c r="O10" s="21">
        <v>0.81</v>
      </c>
      <c r="P10" s="21">
        <v>0.79400000000000004</v>
      </c>
      <c r="Q10" s="21">
        <v>0.872</v>
      </c>
      <c r="R10" s="21">
        <v>0.1366</v>
      </c>
      <c r="S10" s="21">
        <v>215.69399999999999</v>
      </c>
      <c r="T10" s="21">
        <v>472.04</v>
      </c>
      <c r="U10" s="21">
        <v>87.53</v>
      </c>
      <c r="V10" s="21">
        <v>63.54</v>
      </c>
      <c r="W10" s="21">
        <v>580.21</v>
      </c>
      <c r="X10" s="22">
        <v>77</v>
      </c>
      <c r="Y10" s="21">
        <v>6</v>
      </c>
      <c r="Z10" s="21">
        <v>1</v>
      </c>
      <c r="AA10" s="21">
        <v>3</v>
      </c>
      <c r="AB10" s="21">
        <v>4</v>
      </c>
      <c r="AC10" s="21">
        <v>3</v>
      </c>
      <c r="AD10" s="21">
        <v>13</v>
      </c>
      <c r="AE10" s="21">
        <v>3</v>
      </c>
      <c r="AF10" s="21">
        <v>15</v>
      </c>
      <c r="AG10" s="21">
        <v>46</v>
      </c>
      <c r="AH10" s="21">
        <v>12</v>
      </c>
      <c r="AI10" s="21">
        <v>5</v>
      </c>
      <c r="AJ10" s="21">
        <v>1</v>
      </c>
      <c r="AK10" s="21">
        <v>11</v>
      </c>
      <c r="AL10" s="21">
        <v>4</v>
      </c>
      <c r="AM10" s="21">
        <v>1</v>
      </c>
      <c r="AN10" s="21">
        <v>12</v>
      </c>
      <c r="AO10" s="21">
        <v>23</v>
      </c>
      <c r="AP10" s="21">
        <v>0</v>
      </c>
      <c r="AQ10" s="21">
        <v>18</v>
      </c>
      <c r="AR10" s="21">
        <v>143.61000000000001</v>
      </c>
      <c r="AS10" s="21">
        <v>126.93999999999998</v>
      </c>
      <c r="AT10" s="21">
        <v>5.0775999999999994</v>
      </c>
      <c r="AU10" s="8" t="s">
        <v>136</v>
      </c>
    </row>
    <row r="11" spans="1:47" s="13" customFormat="1" x14ac:dyDescent="0.2">
      <c r="A11" s="37" t="s">
        <v>93</v>
      </c>
      <c r="B11" s="37">
        <v>7.76</v>
      </c>
      <c r="C11" s="37" t="s">
        <v>119</v>
      </c>
      <c r="D11" s="37" t="s">
        <v>120</v>
      </c>
      <c r="E11" s="37">
        <v>2</v>
      </c>
      <c r="F11" s="37">
        <v>1</v>
      </c>
      <c r="G11" s="37">
        <v>6.5</v>
      </c>
      <c r="H11" s="37">
        <v>2</v>
      </c>
      <c r="I11" s="37">
        <v>7.0585709999999997</v>
      </c>
      <c r="J11" s="37">
        <v>19.947140000000001</v>
      </c>
      <c r="K11" s="37">
        <v>13.706670000000001</v>
      </c>
      <c r="L11" s="37">
        <v>665.52099999999996</v>
      </c>
      <c r="M11" s="37">
        <v>17.280999999999999</v>
      </c>
      <c r="N11" s="37">
        <v>554.72799999999995</v>
      </c>
      <c r="O11" s="37">
        <v>0.94</v>
      </c>
      <c r="P11" s="37">
        <v>0.83799999999999997</v>
      </c>
      <c r="Q11" s="37">
        <v>0.34499999999999997</v>
      </c>
      <c r="R11" s="37">
        <v>0.32419999999999999</v>
      </c>
      <c r="S11" s="37">
        <v>288.04599999999999</v>
      </c>
      <c r="T11" s="37">
        <v>603</v>
      </c>
      <c r="U11" s="37">
        <v>87.99</v>
      </c>
      <c r="V11" s="21">
        <v>68.25</v>
      </c>
      <c r="W11" s="21">
        <v>671.25</v>
      </c>
      <c r="X11" s="21">
        <v>58</v>
      </c>
      <c r="Y11" s="21">
        <v>1</v>
      </c>
      <c r="Z11" s="21">
        <v>3</v>
      </c>
      <c r="AA11" s="21">
        <v>5</v>
      </c>
      <c r="AB11" s="21">
        <v>5</v>
      </c>
      <c r="AC11" s="21">
        <v>9</v>
      </c>
      <c r="AD11" s="21">
        <v>3</v>
      </c>
      <c r="AE11" s="21">
        <v>11</v>
      </c>
      <c r="AF11" s="21">
        <v>11</v>
      </c>
      <c r="AG11" s="21">
        <v>42</v>
      </c>
      <c r="AH11" s="21"/>
      <c r="AI11" s="21">
        <v>6</v>
      </c>
      <c r="AJ11" s="21">
        <v>0</v>
      </c>
      <c r="AK11" s="21">
        <v>8</v>
      </c>
      <c r="AL11" s="21">
        <v>4</v>
      </c>
      <c r="AM11" s="21">
        <v>12</v>
      </c>
      <c r="AN11" s="21">
        <v>14</v>
      </c>
      <c r="AO11" s="21">
        <v>14.26</v>
      </c>
      <c r="AP11" s="21"/>
      <c r="AQ11" s="21">
        <v>18</v>
      </c>
      <c r="AR11" s="21">
        <v>79.55</v>
      </c>
      <c r="AS11" s="21">
        <v>62.889999999999986</v>
      </c>
      <c r="AT11" s="21">
        <v>2.5155999999999996</v>
      </c>
      <c r="AU11" s="52" t="s">
        <v>136</v>
      </c>
    </row>
    <row r="12" spans="1:47" s="13" customFormat="1" x14ac:dyDescent="0.2">
      <c r="A12" s="37" t="s">
        <v>93</v>
      </c>
      <c r="B12" s="37">
        <v>8.31</v>
      </c>
      <c r="C12" s="37" t="s">
        <v>119</v>
      </c>
      <c r="D12" s="37" t="s">
        <v>120</v>
      </c>
      <c r="E12" s="37">
        <v>1</v>
      </c>
      <c r="F12" s="37">
        <v>1</v>
      </c>
      <c r="G12" s="37">
        <v>5.5</v>
      </c>
      <c r="H12" s="37">
        <v>2</v>
      </c>
      <c r="I12" s="37">
        <v>5.7880000000000003</v>
      </c>
      <c r="J12" s="37">
        <v>20.69333</v>
      </c>
      <c r="K12" s="37">
        <v>12.244</v>
      </c>
      <c r="L12" s="37">
        <v>692.53</v>
      </c>
      <c r="M12" s="37">
        <v>22.469000000000001</v>
      </c>
      <c r="N12" s="37">
        <v>623.27300000000002</v>
      </c>
      <c r="O12" s="37">
        <v>0.93</v>
      </c>
      <c r="P12" s="37">
        <v>0.73699999999999999</v>
      </c>
      <c r="Q12" s="37">
        <v>0.65100000000000002</v>
      </c>
      <c r="R12" s="37">
        <v>0.26219999999999999</v>
      </c>
      <c r="S12" s="37">
        <v>352.06200000000001</v>
      </c>
      <c r="T12" s="37">
        <v>428.75</v>
      </c>
      <c r="U12" s="37">
        <v>77.349999999999994</v>
      </c>
      <c r="V12" s="21">
        <v>104.67</v>
      </c>
      <c r="W12" s="21">
        <v>533.41999999999996</v>
      </c>
      <c r="X12" s="21">
        <v>51</v>
      </c>
      <c r="Y12" s="21">
        <v>6</v>
      </c>
      <c r="Z12" s="21">
        <v>1</v>
      </c>
      <c r="AA12" s="21">
        <v>4</v>
      </c>
      <c r="AB12" s="21">
        <v>4</v>
      </c>
      <c r="AC12" s="21">
        <v>5</v>
      </c>
      <c r="AD12" s="21">
        <v>10</v>
      </c>
      <c r="AE12" s="21">
        <v>3</v>
      </c>
      <c r="AF12" s="21">
        <v>8</v>
      </c>
      <c r="AG12" s="21">
        <v>39</v>
      </c>
      <c r="AH12" s="21">
        <v>9</v>
      </c>
      <c r="AI12" s="21">
        <v>11</v>
      </c>
      <c r="AJ12" s="21">
        <v>8</v>
      </c>
      <c r="AK12" s="21">
        <v>13</v>
      </c>
      <c r="AL12" s="21">
        <v>7</v>
      </c>
      <c r="AM12" s="21">
        <v>1</v>
      </c>
      <c r="AN12" s="21">
        <v>12</v>
      </c>
      <c r="AO12" s="21">
        <v>17.899999999999999</v>
      </c>
      <c r="AP12" s="21">
        <v>5</v>
      </c>
      <c r="AQ12" s="21">
        <v>20</v>
      </c>
      <c r="AR12" s="21">
        <v>22.87</v>
      </c>
      <c r="AS12" s="21">
        <v>31.18</v>
      </c>
      <c r="AT12" s="21">
        <v>1.2472000000000001</v>
      </c>
      <c r="AU12" s="52" t="s">
        <v>135</v>
      </c>
    </row>
    <row r="13" spans="1:47" s="13" customFormat="1" x14ac:dyDescent="0.2">
      <c r="A13" s="37" t="s">
        <v>93</v>
      </c>
      <c r="B13" s="37">
        <v>10.46</v>
      </c>
      <c r="C13" s="37" t="s">
        <v>119</v>
      </c>
      <c r="D13" s="37" t="s">
        <v>120</v>
      </c>
      <c r="E13" s="37">
        <v>1</v>
      </c>
      <c r="F13" s="37">
        <v>1</v>
      </c>
      <c r="G13" s="37">
        <v>6.5</v>
      </c>
      <c r="H13" s="37">
        <v>2</v>
      </c>
      <c r="I13" s="37">
        <v>6.6383330000000003</v>
      </c>
      <c r="J13" s="37">
        <v>20.603999999999999</v>
      </c>
      <c r="K13" s="37">
        <v>14.02333</v>
      </c>
      <c r="L13" s="37">
        <v>496.33699999999999</v>
      </c>
      <c r="M13" s="37">
        <v>6.5670000000000002</v>
      </c>
      <c r="N13" s="37">
        <v>420.173</v>
      </c>
      <c r="O13" s="37">
        <v>0.96899999999999997</v>
      </c>
      <c r="P13" s="37">
        <v>0.69799999999999995</v>
      </c>
      <c r="Q13" s="37">
        <v>0.55700000000000005</v>
      </c>
      <c r="R13" s="37">
        <v>0.26290000000000002</v>
      </c>
      <c r="S13" s="37">
        <v>238.727</v>
      </c>
      <c r="T13" s="37">
        <v>525.66999999999996</v>
      </c>
      <c r="U13" s="37">
        <v>92.7</v>
      </c>
      <c r="V13" s="21">
        <v>59.64</v>
      </c>
      <c r="W13" s="21">
        <v>698.13</v>
      </c>
      <c r="X13" s="21">
        <v>62</v>
      </c>
      <c r="Y13" s="21">
        <v>10</v>
      </c>
      <c r="Z13" s="21">
        <v>1</v>
      </c>
      <c r="AA13" s="21">
        <v>3</v>
      </c>
      <c r="AB13" s="21">
        <v>6</v>
      </c>
      <c r="AC13" s="21">
        <v>3</v>
      </c>
      <c r="AD13" s="21">
        <v>7</v>
      </c>
      <c r="AE13" s="21">
        <v>3</v>
      </c>
      <c r="AF13" s="21">
        <v>8</v>
      </c>
      <c r="AG13" s="21">
        <v>37</v>
      </c>
      <c r="AH13" s="21">
        <v>33</v>
      </c>
      <c r="AI13" s="21">
        <v>12</v>
      </c>
      <c r="AJ13" s="21">
        <v>13</v>
      </c>
      <c r="AK13" s="21">
        <v>18</v>
      </c>
      <c r="AL13" s="21">
        <v>9</v>
      </c>
      <c r="AM13" s="21">
        <v>16</v>
      </c>
      <c r="AN13" s="21">
        <v>12</v>
      </c>
      <c r="AO13" s="21">
        <v>14.56</v>
      </c>
      <c r="AP13" s="21">
        <v>0</v>
      </c>
      <c r="AQ13" s="21">
        <v>23</v>
      </c>
      <c r="AR13" s="21">
        <v>56.04</v>
      </c>
      <c r="AS13" s="21">
        <v>39.340000000000003</v>
      </c>
      <c r="AT13" s="21">
        <v>1.5736000000000001</v>
      </c>
      <c r="AU13" s="52" t="s">
        <v>135</v>
      </c>
    </row>
    <row r="14" spans="1:47" s="13" customFormat="1" x14ac:dyDescent="0.2">
      <c r="A14" s="21" t="s">
        <v>95</v>
      </c>
      <c r="B14" s="21">
        <v>13.67</v>
      </c>
      <c r="C14" s="21" t="s">
        <v>122</v>
      </c>
      <c r="D14" s="21" t="s">
        <v>120</v>
      </c>
      <c r="E14" s="21">
        <v>1</v>
      </c>
      <c r="F14" s="21">
        <v>1</v>
      </c>
      <c r="G14" s="21">
        <v>6.5</v>
      </c>
      <c r="H14" s="21">
        <v>2</v>
      </c>
      <c r="I14" s="21">
        <v>6.3033299999999999</v>
      </c>
      <c r="J14" s="21">
        <v>21.63571</v>
      </c>
      <c r="K14" s="21">
        <v>14.025</v>
      </c>
      <c r="L14" s="21">
        <v>583.79399999999998</v>
      </c>
      <c r="M14" s="21">
        <v>18.021000000000001</v>
      </c>
      <c r="N14" s="21">
        <v>526.89499999999998</v>
      </c>
      <c r="O14" s="21">
        <v>0.96299999999999997</v>
      </c>
      <c r="P14" s="21">
        <v>0.72799999999999998</v>
      </c>
      <c r="Q14" s="21">
        <v>0.495</v>
      </c>
      <c r="R14" s="21">
        <v>0.30809999999999998</v>
      </c>
      <c r="S14" s="21">
        <v>325.03699999999998</v>
      </c>
      <c r="T14" s="21">
        <v>396.57</v>
      </c>
      <c r="U14" s="21">
        <v>92.12</v>
      </c>
      <c r="V14" s="21">
        <v>35.43</v>
      </c>
      <c r="W14" s="21">
        <v>483.79</v>
      </c>
      <c r="X14" s="22">
        <v>64</v>
      </c>
      <c r="Y14" s="21">
        <v>6</v>
      </c>
      <c r="Z14" s="21">
        <v>1</v>
      </c>
      <c r="AA14" s="21">
        <v>3</v>
      </c>
      <c r="AB14" s="21">
        <v>7</v>
      </c>
      <c r="AC14" s="21">
        <v>3</v>
      </c>
      <c r="AD14" s="21">
        <v>11</v>
      </c>
      <c r="AE14" s="21">
        <v>6</v>
      </c>
      <c r="AF14" s="21">
        <v>13</v>
      </c>
      <c r="AG14" s="21">
        <v>48</v>
      </c>
      <c r="AH14" s="21">
        <v>35</v>
      </c>
      <c r="AI14" s="21">
        <v>9</v>
      </c>
      <c r="AJ14" s="21">
        <v>14</v>
      </c>
      <c r="AK14" s="21">
        <v>17</v>
      </c>
      <c r="AL14" s="21">
        <v>10</v>
      </c>
      <c r="AM14" s="21">
        <v>15</v>
      </c>
      <c r="AN14" s="21">
        <v>12</v>
      </c>
      <c r="AO14" s="21">
        <v>19.57</v>
      </c>
      <c r="AP14" s="21">
        <v>0</v>
      </c>
      <c r="AQ14" s="21">
        <v>23</v>
      </c>
      <c r="AR14" s="21">
        <v>55.2</v>
      </c>
      <c r="AS14" s="21">
        <v>38.529999999999994</v>
      </c>
      <c r="AT14" s="21">
        <v>1.5411999999999997</v>
      </c>
      <c r="AU14" s="8" t="s">
        <v>134</v>
      </c>
    </row>
    <row r="15" spans="1:47" s="13" customFormat="1" x14ac:dyDescent="0.2">
      <c r="A15" s="21" t="s">
        <v>95</v>
      </c>
      <c r="B15" s="21">
        <v>17.29</v>
      </c>
      <c r="C15" s="21" t="s">
        <v>122</v>
      </c>
      <c r="D15" s="21" t="s">
        <v>120</v>
      </c>
      <c r="E15" s="21">
        <v>2</v>
      </c>
      <c r="F15" s="21">
        <v>1</v>
      </c>
      <c r="G15" s="21">
        <v>6</v>
      </c>
      <c r="H15" s="21">
        <v>2</v>
      </c>
      <c r="I15" s="21">
        <v>8.5667000000000009</v>
      </c>
      <c r="J15" s="21">
        <v>21.745000000000001</v>
      </c>
      <c r="K15" s="21">
        <v>14.843299999999999</v>
      </c>
      <c r="L15" s="21">
        <v>282.77499999999998</v>
      </c>
      <c r="M15" s="21">
        <v>15.016999999999999</v>
      </c>
      <c r="N15" s="21">
        <v>247.083</v>
      </c>
      <c r="O15" s="21">
        <v>0.88300000000000001</v>
      </c>
      <c r="P15" s="21">
        <v>0.52600000000000002</v>
      </c>
      <c r="Q15" s="21">
        <v>1.008</v>
      </c>
      <c r="R15" s="21">
        <v>0.1348</v>
      </c>
      <c r="S15" s="21">
        <v>141.40600000000001</v>
      </c>
      <c r="T15" s="21">
        <v>518.4</v>
      </c>
      <c r="U15" s="21">
        <v>83.76</v>
      </c>
      <c r="V15" s="21">
        <v>93.5</v>
      </c>
      <c r="W15" s="21">
        <v>614</v>
      </c>
      <c r="X15" s="21">
        <v>53</v>
      </c>
      <c r="Y15" s="21">
        <v>6</v>
      </c>
      <c r="Z15" s="21">
        <v>1</v>
      </c>
      <c r="AA15" s="21">
        <v>3</v>
      </c>
      <c r="AB15" s="21">
        <v>5</v>
      </c>
      <c r="AC15" s="21">
        <v>4</v>
      </c>
      <c r="AD15" s="21">
        <v>9</v>
      </c>
      <c r="AE15" s="21">
        <v>6</v>
      </c>
      <c r="AF15" s="21">
        <v>14</v>
      </c>
      <c r="AG15" s="21">
        <v>46</v>
      </c>
      <c r="AH15" s="21">
        <v>17</v>
      </c>
      <c r="AI15" s="21">
        <v>12</v>
      </c>
      <c r="AJ15" s="21">
        <v>21</v>
      </c>
      <c r="AK15" s="21">
        <v>23</v>
      </c>
      <c r="AL15" s="21">
        <v>10</v>
      </c>
      <c r="AM15" s="21">
        <v>22</v>
      </c>
      <c r="AN15" s="21">
        <v>12</v>
      </c>
      <c r="AO15" s="21">
        <v>8.33</v>
      </c>
      <c r="AP15" s="21">
        <v>0</v>
      </c>
      <c r="AQ15" s="21">
        <v>25</v>
      </c>
      <c r="AR15" s="21">
        <v>39.200000000000003</v>
      </c>
      <c r="AS15" s="21">
        <v>19.98</v>
      </c>
      <c r="AT15" s="21">
        <v>0.79920000000000002</v>
      </c>
      <c r="AU15" s="8" t="s">
        <v>136</v>
      </c>
    </row>
    <row r="16" spans="1:47" s="13" customFormat="1" x14ac:dyDescent="0.2">
      <c r="A16" s="21" t="s">
        <v>95</v>
      </c>
      <c r="B16" s="21">
        <v>11.81</v>
      </c>
      <c r="C16" s="21" t="s">
        <v>122</v>
      </c>
      <c r="D16" s="21" t="s">
        <v>120</v>
      </c>
      <c r="E16" s="21">
        <v>1</v>
      </c>
      <c r="F16" s="21">
        <v>1</v>
      </c>
      <c r="G16" s="21">
        <v>6</v>
      </c>
      <c r="H16" s="21">
        <v>2</v>
      </c>
      <c r="I16" s="21">
        <v>5.9367000000000001</v>
      </c>
      <c r="J16" s="21">
        <v>20.743300000000001</v>
      </c>
      <c r="K16" s="21">
        <v>12.548</v>
      </c>
      <c r="L16" s="21">
        <v>422.178</v>
      </c>
      <c r="M16" s="21">
        <v>13.194000000000001</v>
      </c>
      <c r="N16" s="21">
        <v>388.87599999999998</v>
      </c>
      <c r="O16" s="21">
        <v>0.93400000000000005</v>
      </c>
      <c r="P16" s="21">
        <v>0.67</v>
      </c>
      <c r="Q16" s="21">
        <v>0.89400000000000002</v>
      </c>
      <c r="R16" s="21">
        <v>0.1678</v>
      </c>
      <c r="S16" s="21">
        <v>244.42</v>
      </c>
      <c r="T16" s="21">
        <v>483.5</v>
      </c>
      <c r="U16" s="21">
        <v>87.85</v>
      </c>
      <c r="V16" s="21">
        <v>61.42</v>
      </c>
      <c r="W16" s="21">
        <v>544.91999999999996</v>
      </c>
      <c r="X16" s="22">
        <v>62</v>
      </c>
      <c r="Y16" s="21">
        <v>6</v>
      </c>
      <c r="Z16" s="21">
        <v>1</v>
      </c>
      <c r="AA16" s="21">
        <v>5</v>
      </c>
      <c r="AB16" s="21">
        <v>4</v>
      </c>
      <c r="AC16" s="21">
        <v>3</v>
      </c>
      <c r="AD16" s="21">
        <v>11</v>
      </c>
      <c r="AE16" s="21">
        <v>4</v>
      </c>
      <c r="AF16" s="21">
        <v>10</v>
      </c>
      <c r="AG16" s="21">
        <v>42</v>
      </c>
      <c r="AH16" s="21">
        <v>15</v>
      </c>
      <c r="AI16" s="21">
        <v>6</v>
      </c>
      <c r="AJ16" s="21">
        <v>10</v>
      </c>
      <c r="AK16" s="21">
        <v>12</v>
      </c>
      <c r="AL16" s="21">
        <v>5</v>
      </c>
      <c r="AM16" s="21">
        <v>2</v>
      </c>
      <c r="AN16" s="21">
        <v>12</v>
      </c>
      <c r="AO16" s="21">
        <v>10.5</v>
      </c>
      <c r="AP16" s="21">
        <v>0</v>
      </c>
      <c r="AQ16" s="21">
        <v>23</v>
      </c>
      <c r="AR16" s="21">
        <v>53.34</v>
      </c>
      <c r="AS16" s="21">
        <v>36.660000000000004</v>
      </c>
      <c r="AT16" s="21">
        <v>1.4664000000000001</v>
      </c>
      <c r="AU16" s="8" t="s">
        <v>135</v>
      </c>
    </row>
    <row r="17" spans="1:47" s="13" customFormat="1" x14ac:dyDescent="0.2">
      <c r="A17" s="37" t="s">
        <v>93</v>
      </c>
      <c r="B17" s="37">
        <v>7.03</v>
      </c>
      <c r="C17" s="37" t="s">
        <v>119</v>
      </c>
      <c r="D17" s="37" t="s">
        <v>120</v>
      </c>
      <c r="E17" s="37">
        <v>2</v>
      </c>
      <c r="F17" s="37">
        <v>1</v>
      </c>
      <c r="G17" s="37">
        <v>6</v>
      </c>
      <c r="H17" s="37">
        <v>2</v>
      </c>
      <c r="I17" s="37">
        <v>6.5914289999999998</v>
      </c>
      <c r="J17" s="37">
        <v>20.444289999999999</v>
      </c>
      <c r="K17" s="37">
        <v>12.915710000000001</v>
      </c>
      <c r="L17" s="37">
        <v>696.78399999999999</v>
      </c>
      <c r="M17" s="37">
        <v>32.671999999999997</v>
      </c>
      <c r="N17" s="37">
        <v>625.63300000000004</v>
      </c>
      <c r="O17" s="37">
        <v>0.90100000000000002</v>
      </c>
      <c r="P17" s="37">
        <v>0.64200000000000002</v>
      </c>
      <c r="Q17" s="37">
        <v>0.64800000000000002</v>
      </c>
      <c r="R17" s="37">
        <v>0.1628</v>
      </c>
      <c r="S17" s="37">
        <v>374.70400000000001</v>
      </c>
      <c r="T17" s="37">
        <v>447.57</v>
      </c>
      <c r="U17" s="37">
        <v>82.69</v>
      </c>
      <c r="V17" s="21">
        <v>92.14</v>
      </c>
      <c r="W17" s="21">
        <v>595.57000000000005</v>
      </c>
      <c r="X17" s="21">
        <v>49</v>
      </c>
      <c r="Y17" s="21">
        <v>11</v>
      </c>
      <c r="Z17" s="21">
        <v>1</v>
      </c>
      <c r="AA17" s="21">
        <v>3</v>
      </c>
      <c r="AB17" s="21">
        <v>8</v>
      </c>
      <c r="AC17" s="21">
        <v>7</v>
      </c>
      <c r="AD17" s="21">
        <v>9</v>
      </c>
      <c r="AE17" s="21">
        <v>3</v>
      </c>
      <c r="AF17" s="21">
        <v>12</v>
      </c>
      <c r="AG17" s="21">
        <v>49</v>
      </c>
      <c r="AH17" s="21">
        <v>2</v>
      </c>
      <c r="AI17" s="21">
        <v>3</v>
      </c>
      <c r="AJ17" s="21"/>
      <c r="AK17" s="21">
        <v>10</v>
      </c>
      <c r="AL17" s="21">
        <v>4</v>
      </c>
      <c r="AM17" s="21"/>
      <c r="AN17" s="21">
        <v>12</v>
      </c>
      <c r="AO17" s="21">
        <v>62.4</v>
      </c>
      <c r="AP17" s="21">
        <v>23</v>
      </c>
      <c r="AQ17" s="21">
        <v>11</v>
      </c>
      <c r="AR17" s="21">
        <v>41.54</v>
      </c>
      <c r="AS17" s="21">
        <v>24.849999999999998</v>
      </c>
      <c r="AT17" s="21">
        <v>0.99399999999999988</v>
      </c>
      <c r="AU17" s="52" t="s">
        <v>136</v>
      </c>
    </row>
    <row r="18" spans="1:47" s="13" customFormat="1" x14ac:dyDescent="0.2">
      <c r="A18" s="21" t="s">
        <v>95</v>
      </c>
      <c r="B18" s="21">
        <v>17.239999999999998</v>
      </c>
      <c r="C18" s="21" t="s">
        <v>122</v>
      </c>
      <c r="D18" s="21" t="s">
        <v>120</v>
      </c>
      <c r="E18" s="21">
        <v>1</v>
      </c>
      <c r="F18" s="21">
        <v>1</v>
      </c>
      <c r="G18" s="21">
        <v>7</v>
      </c>
      <c r="H18" s="21">
        <v>2</v>
      </c>
      <c r="I18" s="21">
        <v>5.9786999999999999</v>
      </c>
      <c r="J18" s="21">
        <v>20.282699999999998</v>
      </c>
      <c r="K18" s="21">
        <v>14.7257</v>
      </c>
      <c r="L18" s="21">
        <v>292.80500000000001</v>
      </c>
      <c r="M18" s="21">
        <v>9.3759999999999994</v>
      </c>
      <c r="N18" s="21">
        <v>274.702</v>
      </c>
      <c r="O18" s="21">
        <v>0.93500000000000005</v>
      </c>
      <c r="P18" s="21">
        <v>0.64400000000000002</v>
      </c>
      <c r="Q18" s="21">
        <v>0.65500000000000003</v>
      </c>
      <c r="R18" s="21">
        <v>0.1988</v>
      </c>
      <c r="S18" s="21">
        <v>171.08099999999999</v>
      </c>
      <c r="T18" s="21">
        <v>473.14</v>
      </c>
      <c r="U18" s="21">
        <v>91.26</v>
      </c>
      <c r="V18" s="21">
        <v>39.5</v>
      </c>
      <c r="W18" s="21">
        <v>514.86</v>
      </c>
      <c r="X18" s="22">
        <v>56</v>
      </c>
      <c r="Y18" s="21">
        <v>15</v>
      </c>
      <c r="Z18" s="21">
        <v>1</v>
      </c>
      <c r="AA18" s="21">
        <v>6</v>
      </c>
      <c r="AB18" s="21">
        <v>8</v>
      </c>
      <c r="AC18" s="21">
        <v>4</v>
      </c>
      <c r="AD18" s="21">
        <v>8</v>
      </c>
      <c r="AE18" s="21">
        <v>3</v>
      </c>
      <c r="AF18" s="21">
        <v>13</v>
      </c>
      <c r="AG18" s="21">
        <v>52</v>
      </c>
      <c r="AH18" s="21">
        <v>19</v>
      </c>
      <c r="AI18" s="21">
        <v>9</v>
      </c>
      <c r="AJ18" s="21">
        <v>18</v>
      </c>
      <c r="AK18" s="21">
        <v>17</v>
      </c>
      <c r="AL18" s="21">
        <v>6</v>
      </c>
      <c r="AM18" s="21">
        <v>11</v>
      </c>
      <c r="AN18" s="21">
        <v>12</v>
      </c>
      <c r="AO18" s="21">
        <v>10.5</v>
      </c>
      <c r="AP18" s="21">
        <v>1</v>
      </c>
      <c r="AQ18" s="21">
        <v>25</v>
      </c>
      <c r="AR18" s="21">
        <v>49.5</v>
      </c>
      <c r="AS18" s="21">
        <v>32.53</v>
      </c>
      <c r="AT18" s="21">
        <v>1.3012000000000001</v>
      </c>
      <c r="AU18" s="8" t="s">
        <v>134</v>
      </c>
    </row>
    <row r="19" spans="1:47" s="13" customFormat="1" x14ac:dyDescent="0.2">
      <c r="A19" s="21" t="s">
        <v>95</v>
      </c>
      <c r="B19" s="21">
        <v>17.16</v>
      </c>
      <c r="C19" s="21" t="s">
        <v>122</v>
      </c>
      <c r="D19" s="21" t="s">
        <v>120</v>
      </c>
      <c r="E19" s="21">
        <v>1</v>
      </c>
      <c r="F19" s="21">
        <v>1</v>
      </c>
      <c r="G19" s="21">
        <v>6</v>
      </c>
      <c r="H19" s="21">
        <v>1</v>
      </c>
      <c r="I19" s="21">
        <v>5.4779</v>
      </c>
      <c r="J19" s="21">
        <v>19.806000000000001</v>
      </c>
      <c r="K19" s="21">
        <v>14.8432</v>
      </c>
      <c r="L19" s="21">
        <v>354.51600000000002</v>
      </c>
      <c r="M19" s="21">
        <v>17.408999999999999</v>
      </c>
      <c r="N19" s="21">
        <v>346.12200000000001</v>
      </c>
      <c r="O19" s="21">
        <v>0.90400000000000003</v>
      </c>
      <c r="P19" s="21">
        <v>0.70399999999999996</v>
      </c>
      <c r="Q19" s="21">
        <v>1.0409999999999999</v>
      </c>
      <c r="R19" s="21">
        <v>0.15129999999999999</v>
      </c>
      <c r="S19" s="21">
        <v>216.35300000000001</v>
      </c>
      <c r="T19" s="21">
        <v>421.08</v>
      </c>
      <c r="U19" s="21">
        <v>84.55</v>
      </c>
      <c r="V19" s="21">
        <v>72.58</v>
      </c>
      <c r="W19" s="21">
        <v>498.75</v>
      </c>
      <c r="X19" s="22">
        <v>80</v>
      </c>
      <c r="Y19" s="21">
        <v>6</v>
      </c>
      <c r="Z19" s="21">
        <v>1</v>
      </c>
      <c r="AA19" s="21">
        <v>3</v>
      </c>
      <c r="AB19" s="21">
        <v>4</v>
      </c>
      <c r="AC19" s="21">
        <v>3</v>
      </c>
      <c r="AD19" s="21">
        <v>10</v>
      </c>
      <c r="AE19" s="21">
        <v>3</v>
      </c>
      <c r="AF19" s="21">
        <v>10</v>
      </c>
      <c r="AG19" s="21">
        <v>38</v>
      </c>
      <c r="AH19" s="21">
        <v>11</v>
      </c>
      <c r="AI19" s="21">
        <v>4</v>
      </c>
      <c r="AJ19" s="21"/>
      <c r="AK19" s="21">
        <v>13</v>
      </c>
      <c r="AL19" s="21">
        <v>5</v>
      </c>
      <c r="AM19" s="21">
        <v>2</v>
      </c>
      <c r="AN19" s="21">
        <v>12</v>
      </c>
      <c r="AO19" s="21">
        <v>21.22</v>
      </c>
      <c r="AP19" s="21">
        <v>7</v>
      </c>
      <c r="AQ19" s="21">
        <v>22</v>
      </c>
      <c r="AR19" s="21">
        <v>58.34</v>
      </c>
      <c r="AS19" s="21">
        <v>49.420000000000009</v>
      </c>
      <c r="AT19" s="21">
        <v>1.9768000000000003</v>
      </c>
      <c r="AU19" s="8" t="s">
        <v>135</v>
      </c>
    </row>
    <row r="20" spans="1:47" s="13" customFormat="1" x14ac:dyDescent="0.2">
      <c r="A20" s="27" t="s">
        <v>94</v>
      </c>
      <c r="B20" s="27">
        <v>7.1</v>
      </c>
      <c r="C20" s="37" t="s">
        <v>119</v>
      </c>
      <c r="D20" s="37" t="s">
        <v>121</v>
      </c>
      <c r="E20" s="27">
        <v>2</v>
      </c>
      <c r="F20" s="27">
        <v>1</v>
      </c>
      <c r="G20" s="27">
        <v>7</v>
      </c>
      <c r="H20" s="27">
        <v>2</v>
      </c>
      <c r="I20" s="27">
        <v>9.23</v>
      </c>
      <c r="J20" s="27">
        <v>20.54</v>
      </c>
      <c r="K20" s="27">
        <v>13.76</v>
      </c>
      <c r="L20" s="27">
        <v>748.52099999999996</v>
      </c>
      <c r="M20" s="28">
        <v>17.617000000000001</v>
      </c>
      <c r="N20" s="28">
        <v>611.73199999999997</v>
      </c>
      <c r="O20" s="28">
        <v>0.94399999999999995</v>
      </c>
      <c r="P20" s="28">
        <v>0.79500000000000004</v>
      </c>
      <c r="Q20" s="27">
        <v>0.42299999999999999</v>
      </c>
      <c r="R20" s="28">
        <v>0.35670000000000002</v>
      </c>
      <c r="S20" s="28">
        <v>327.399</v>
      </c>
      <c r="T20" s="27">
        <v>511.83</v>
      </c>
      <c r="U20" s="27">
        <v>90.32</v>
      </c>
      <c r="V20" s="27">
        <v>74.930000000000007</v>
      </c>
      <c r="W20" s="27">
        <v>562.16999999999996</v>
      </c>
      <c r="X20" s="28">
        <v>34</v>
      </c>
      <c r="Y20" s="28">
        <v>7</v>
      </c>
      <c r="Z20" s="28">
        <v>1</v>
      </c>
      <c r="AA20" s="28">
        <v>3</v>
      </c>
      <c r="AB20" s="28">
        <v>5</v>
      </c>
      <c r="AC20" s="28">
        <v>3</v>
      </c>
      <c r="AD20" s="21">
        <v>7</v>
      </c>
      <c r="AE20" s="28">
        <v>3</v>
      </c>
      <c r="AF20" s="21">
        <v>11</v>
      </c>
      <c r="AG20" s="28">
        <v>37</v>
      </c>
      <c r="AH20" s="28">
        <v>39</v>
      </c>
      <c r="AI20" s="28">
        <v>11</v>
      </c>
      <c r="AJ20" s="28">
        <v>19</v>
      </c>
      <c r="AK20" s="28">
        <v>21</v>
      </c>
      <c r="AL20" s="28">
        <v>9</v>
      </c>
      <c r="AM20" s="28">
        <v>20</v>
      </c>
      <c r="AN20" s="28">
        <v>12</v>
      </c>
      <c r="AO20" s="28">
        <v>15.93</v>
      </c>
      <c r="AP20" s="28">
        <v>0</v>
      </c>
      <c r="AQ20" s="28">
        <v>24</v>
      </c>
      <c r="AR20" s="28">
        <v>53.13</v>
      </c>
      <c r="AS20" s="28">
        <v>36.44</v>
      </c>
      <c r="AT20" s="28">
        <v>1.4576</v>
      </c>
      <c r="AU20" s="52" t="s">
        <v>134</v>
      </c>
    </row>
    <row r="21" spans="1:47" s="13" customFormat="1" ht="17" customHeight="1" x14ac:dyDescent="0.2">
      <c r="A21" s="27" t="s">
        <v>94</v>
      </c>
      <c r="B21" s="27">
        <v>6.59</v>
      </c>
      <c r="C21" s="37" t="s">
        <v>119</v>
      </c>
      <c r="D21" s="37" t="s">
        <v>121</v>
      </c>
      <c r="E21" s="27">
        <v>1</v>
      </c>
      <c r="F21" s="27">
        <v>1</v>
      </c>
      <c r="G21" s="27">
        <v>7</v>
      </c>
      <c r="H21" s="27">
        <v>2</v>
      </c>
      <c r="I21" s="27">
        <v>6.94</v>
      </c>
      <c r="J21" s="27">
        <v>20.94</v>
      </c>
      <c r="K21" s="27">
        <v>13.85</v>
      </c>
      <c r="L21" s="27">
        <v>798.99300000000005</v>
      </c>
      <c r="M21" s="28">
        <v>6.9370000000000003</v>
      </c>
      <c r="N21" s="28">
        <v>665.971</v>
      </c>
      <c r="O21" s="28">
        <v>0.97899999999999998</v>
      </c>
      <c r="P21" s="28">
        <v>0.78600000000000003</v>
      </c>
      <c r="Q21" s="27">
        <v>0.59399999999999997</v>
      </c>
      <c r="R21" s="28">
        <v>0.29759999999999998</v>
      </c>
      <c r="S21" s="28">
        <v>361.63099999999997</v>
      </c>
      <c r="T21" s="27">
        <v>512.70000000000005</v>
      </c>
      <c r="U21" s="27">
        <v>93.63</v>
      </c>
      <c r="V21" s="27">
        <v>28.5</v>
      </c>
      <c r="W21" s="27">
        <v>553.07000000000005</v>
      </c>
      <c r="X21" s="28">
        <v>72</v>
      </c>
      <c r="Y21" s="28">
        <v>7</v>
      </c>
      <c r="Z21" s="28">
        <v>1</v>
      </c>
      <c r="AA21" s="28">
        <v>3</v>
      </c>
      <c r="AB21" s="28">
        <v>4</v>
      </c>
      <c r="AC21" s="28">
        <v>4</v>
      </c>
      <c r="AD21" s="21">
        <v>12</v>
      </c>
      <c r="AE21" s="28">
        <v>4</v>
      </c>
      <c r="AF21" s="21">
        <v>11</v>
      </c>
      <c r="AG21" s="28">
        <v>44</v>
      </c>
      <c r="AH21" s="28">
        <v>37</v>
      </c>
      <c r="AI21" s="28">
        <v>12</v>
      </c>
      <c r="AJ21" s="28">
        <v>15</v>
      </c>
      <c r="AK21" s="28">
        <v>23</v>
      </c>
      <c r="AL21" s="28">
        <v>11</v>
      </c>
      <c r="AM21" s="28">
        <v>16</v>
      </c>
      <c r="AN21" s="28">
        <v>12</v>
      </c>
      <c r="AO21" s="28">
        <v>10.73</v>
      </c>
      <c r="AP21" s="28">
        <v>0</v>
      </c>
      <c r="AQ21" s="28">
        <v>25</v>
      </c>
      <c r="AR21" s="23">
        <v>57.57</v>
      </c>
      <c r="AS21" s="23"/>
      <c r="AT21" s="28"/>
      <c r="AU21" s="52"/>
    </row>
    <row r="22" spans="1:47" s="13" customFormat="1" x14ac:dyDescent="0.2">
      <c r="A22" s="27" t="s">
        <v>94</v>
      </c>
      <c r="B22" s="27">
        <v>6.83</v>
      </c>
      <c r="C22" s="37" t="s">
        <v>119</v>
      </c>
      <c r="D22" s="37" t="s">
        <v>121</v>
      </c>
      <c r="E22" s="27">
        <v>2</v>
      </c>
      <c r="F22" s="27">
        <v>1</v>
      </c>
      <c r="G22" s="27">
        <v>6.5</v>
      </c>
      <c r="H22" s="27">
        <v>2</v>
      </c>
      <c r="I22" s="27">
        <v>7.64</v>
      </c>
      <c r="J22" s="27">
        <v>20.94</v>
      </c>
      <c r="K22" s="27">
        <v>15</v>
      </c>
      <c r="L22" s="27">
        <v>855.90099999999995</v>
      </c>
      <c r="M22" s="28">
        <v>22.363</v>
      </c>
      <c r="N22" s="28">
        <v>773.74900000000002</v>
      </c>
      <c r="O22" s="28">
        <v>0.94399999999999995</v>
      </c>
      <c r="P22" s="28">
        <v>0.59299999999999997</v>
      </c>
      <c r="Q22" s="27">
        <v>0.71699999999999997</v>
      </c>
      <c r="R22" s="28">
        <v>0.24629999999999999</v>
      </c>
      <c r="S22" s="28">
        <v>456.017</v>
      </c>
      <c r="T22" s="27">
        <v>406.5</v>
      </c>
      <c r="U22" s="27">
        <v>89.1</v>
      </c>
      <c r="V22" s="27">
        <v>49.5</v>
      </c>
      <c r="W22" s="27">
        <v>521.35</v>
      </c>
      <c r="X22" s="28">
        <v>44</v>
      </c>
      <c r="Y22" s="28">
        <v>6</v>
      </c>
      <c r="Z22" s="28">
        <v>1</v>
      </c>
      <c r="AA22" s="28">
        <v>3</v>
      </c>
      <c r="AB22" s="28">
        <v>4</v>
      </c>
      <c r="AC22" s="28">
        <v>5</v>
      </c>
      <c r="AD22" s="21">
        <v>9</v>
      </c>
      <c r="AE22" s="28">
        <v>3</v>
      </c>
      <c r="AF22" s="21">
        <v>9</v>
      </c>
      <c r="AG22" s="57">
        <v>38</v>
      </c>
      <c r="AH22" s="28">
        <v>34</v>
      </c>
      <c r="AI22" s="28">
        <v>12</v>
      </c>
      <c r="AJ22" s="28">
        <v>23</v>
      </c>
      <c r="AK22" s="28">
        <v>13</v>
      </c>
      <c r="AL22" s="28">
        <v>11</v>
      </c>
      <c r="AM22" s="28">
        <v>16</v>
      </c>
      <c r="AN22" s="28">
        <v>12</v>
      </c>
      <c r="AO22" s="28">
        <v>13.26</v>
      </c>
      <c r="AP22" s="28">
        <v>0</v>
      </c>
      <c r="AQ22" s="28">
        <v>25</v>
      </c>
      <c r="AR22" s="28">
        <v>56.9</v>
      </c>
      <c r="AS22" s="28"/>
      <c r="AT22" s="28"/>
      <c r="AU22" s="52"/>
    </row>
    <row r="23" spans="1:47" s="13" customFormat="1" x14ac:dyDescent="0.2">
      <c r="A23" s="27" t="s">
        <v>94</v>
      </c>
      <c r="B23" s="27">
        <v>6.44</v>
      </c>
      <c r="C23" s="37" t="s">
        <v>119</v>
      </c>
      <c r="D23" s="37" t="s">
        <v>121</v>
      </c>
      <c r="E23" s="27">
        <v>2</v>
      </c>
      <c r="F23" s="27">
        <v>1</v>
      </c>
      <c r="G23" s="27">
        <v>7</v>
      </c>
      <c r="H23" s="27">
        <v>2</v>
      </c>
      <c r="I23" s="27">
        <v>5.2</v>
      </c>
      <c r="J23" s="27">
        <v>18.95</v>
      </c>
      <c r="K23" s="27">
        <v>11.93</v>
      </c>
      <c r="L23" s="27">
        <v>791.68799999999999</v>
      </c>
      <c r="M23" s="28">
        <v>10.952</v>
      </c>
      <c r="N23" s="28">
        <v>680.65599999999995</v>
      </c>
      <c r="O23" s="28">
        <v>0.96799999999999997</v>
      </c>
      <c r="P23" s="28">
        <v>0.77</v>
      </c>
      <c r="Q23" s="27">
        <v>0.626</v>
      </c>
      <c r="R23" s="28">
        <v>0.2586</v>
      </c>
      <c r="S23" s="28">
        <v>392.709</v>
      </c>
      <c r="T23" s="27">
        <v>485.28</v>
      </c>
      <c r="U23" s="27">
        <v>89.23</v>
      </c>
      <c r="V23" s="27">
        <v>46.83</v>
      </c>
      <c r="W23" s="27">
        <v>545.13</v>
      </c>
      <c r="X23" s="28">
        <v>47</v>
      </c>
      <c r="Y23" s="28">
        <v>9</v>
      </c>
      <c r="Z23" s="28">
        <v>1</v>
      </c>
      <c r="AA23" s="28">
        <v>3</v>
      </c>
      <c r="AB23" s="28">
        <v>9</v>
      </c>
      <c r="AC23" s="28">
        <v>4</v>
      </c>
      <c r="AD23" s="21">
        <v>9</v>
      </c>
      <c r="AE23" s="28">
        <v>3</v>
      </c>
      <c r="AF23" s="21">
        <v>10</v>
      </c>
      <c r="AG23" s="57">
        <v>44</v>
      </c>
      <c r="AH23" s="28">
        <v>38</v>
      </c>
      <c r="AI23" s="28">
        <v>12</v>
      </c>
      <c r="AJ23" s="28">
        <v>20</v>
      </c>
      <c r="AK23" s="28">
        <v>20</v>
      </c>
      <c r="AL23" s="28">
        <v>11</v>
      </c>
      <c r="AM23" s="28">
        <v>24</v>
      </c>
      <c r="AN23" s="28">
        <v>12</v>
      </c>
      <c r="AO23" s="28">
        <v>12.26</v>
      </c>
      <c r="AP23" s="28">
        <v>1</v>
      </c>
      <c r="AQ23" s="28">
        <v>24</v>
      </c>
      <c r="AR23" s="28">
        <v>59.67</v>
      </c>
      <c r="AS23" s="28"/>
      <c r="AT23" s="28"/>
      <c r="AU23" s="52"/>
    </row>
    <row r="24" spans="1:47" s="13" customFormat="1" x14ac:dyDescent="0.2">
      <c r="A24" s="21" t="s">
        <v>96</v>
      </c>
      <c r="B24" s="21">
        <v>14.34</v>
      </c>
      <c r="C24" s="21" t="s">
        <v>122</v>
      </c>
      <c r="D24" s="21" t="s">
        <v>121</v>
      </c>
      <c r="E24" s="21">
        <v>1</v>
      </c>
      <c r="F24" s="21">
        <v>1</v>
      </c>
      <c r="G24" s="21">
        <v>5</v>
      </c>
      <c r="H24" s="21">
        <v>2</v>
      </c>
      <c r="I24" s="21">
        <v>7.5065999999999997</v>
      </c>
      <c r="J24" s="21">
        <v>24.535</v>
      </c>
      <c r="K24" s="21">
        <v>14.10575</v>
      </c>
      <c r="L24" s="21">
        <v>190.36500000000001</v>
      </c>
      <c r="M24" s="21">
        <v>10.406000000000001</v>
      </c>
      <c r="N24" s="21">
        <v>220.928</v>
      </c>
      <c r="O24" s="21">
        <v>0.91</v>
      </c>
      <c r="P24" s="21">
        <v>0.58399999999999996</v>
      </c>
      <c r="Q24" s="21">
        <v>0.755</v>
      </c>
      <c r="R24" s="21">
        <v>0.1081</v>
      </c>
      <c r="S24" s="21">
        <v>149.07599999999999</v>
      </c>
      <c r="T24" s="21">
        <v>359.75</v>
      </c>
      <c r="U24" s="21">
        <v>90.51</v>
      </c>
      <c r="V24" s="21">
        <v>36.17</v>
      </c>
      <c r="W24" s="21">
        <v>408.42</v>
      </c>
      <c r="X24" s="22">
        <v>52</v>
      </c>
      <c r="Y24" s="21">
        <v>6</v>
      </c>
      <c r="Z24" s="21">
        <v>2</v>
      </c>
      <c r="AA24" s="21">
        <v>3</v>
      </c>
      <c r="AB24" s="21">
        <v>4</v>
      </c>
      <c r="AC24" s="21">
        <v>3</v>
      </c>
      <c r="AD24" s="21">
        <v>7</v>
      </c>
      <c r="AE24" s="21">
        <v>3</v>
      </c>
      <c r="AF24" s="21">
        <v>14</v>
      </c>
      <c r="AG24" s="21">
        <v>40</v>
      </c>
      <c r="AH24" s="21">
        <v>84</v>
      </c>
      <c r="AI24" s="21">
        <v>12</v>
      </c>
      <c r="AJ24" s="21">
        <v>34</v>
      </c>
      <c r="AK24" s="21">
        <v>23</v>
      </c>
      <c r="AL24" s="21">
        <v>12</v>
      </c>
      <c r="AM24" s="21">
        <v>24</v>
      </c>
      <c r="AN24" s="21">
        <v>12</v>
      </c>
      <c r="AO24" s="21">
        <v>4.5999999999999996</v>
      </c>
      <c r="AP24" s="21">
        <v>0</v>
      </c>
      <c r="AQ24" s="21">
        <v>25</v>
      </c>
      <c r="AR24" s="21">
        <v>33.97</v>
      </c>
      <c r="AS24" s="21"/>
      <c r="AT24" s="21"/>
      <c r="AU24" s="8"/>
    </row>
    <row r="25" spans="1:47" s="13" customFormat="1" ht="17" customHeight="1" x14ac:dyDescent="0.2">
      <c r="A25" s="21" t="s">
        <v>96</v>
      </c>
      <c r="B25" s="21">
        <v>17.46</v>
      </c>
      <c r="C25" s="21" t="s">
        <v>122</v>
      </c>
      <c r="D25" s="21" t="s">
        <v>121</v>
      </c>
      <c r="E25" s="21">
        <v>2</v>
      </c>
      <c r="F25" s="21">
        <v>1</v>
      </c>
      <c r="G25" s="21">
        <v>6</v>
      </c>
      <c r="H25" s="21">
        <v>2</v>
      </c>
      <c r="I25" s="21">
        <v>7.3331670000000004</v>
      </c>
      <c r="J25" s="21">
        <v>22.407830000000001</v>
      </c>
      <c r="K25" s="21">
        <v>14.10575</v>
      </c>
      <c r="L25" s="21">
        <v>225.09399999999999</v>
      </c>
      <c r="M25" s="21">
        <v>12.449</v>
      </c>
      <c r="N25" s="21">
        <v>239.566</v>
      </c>
      <c r="O25" s="21">
        <v>0.90100000000000002</v>
      </c>
      <c r="P25" s="21">
        <v>0.621</v>
      </c>
      <c r="Q25" s="21">
        <v>0.77200000000000002</v>
      </c>
      <c r="R25" s="21">
        <v>0.1338</v>
      </c>
      <c r="S25" s="21">
        <v>162.22900000000001</v>
      </c>
      <c r="T25" s="21">
        <v>420</v>
      </c>
      <c r="U25" s="21">
        <v>89.65</v>
      </c>
      <c r="V25" s="21">
        <v>47.92</v>
      </c>
      <c r="W25" s="21">
        <v>468.58</v>
      </c>
      <c r="X25" s="21">
        <v>60</v>
      </c>
      <c r="Y25" s="21">
        <v>6</v>
      </c>
      <c r="Z25" s="21">
        <v>1</v>
      </c>
      <c r="AA25" s="21">
        <v>3</v>
      </c>
      <c r="AB25" s="21">
        <v>4</v>
      </c>
      <c r="AC25" s="21">
        <v>3</v>
      </c>
      <c r="AD25" s="21">
        <v>7</v>
      </c>
      <c r="AE25" s="21">
        <v>3</v>
      </c>
      <c r="AF25" s="21">
        <v>8</v>
      </c>
      <c r="AG25" s="21">
        <v>33</v>
      </c>
      <c r="AH25" s="21">
        <v>53</v>
      </c>
      <c r="AI25" s="21">
        <v>12</v>
      </c>
      <c r="AJ25" s="21">
        <v>32</v>
      </c>
      <c r="AK25" s="21">
        <v>23</v>
      </c>
      <c r="AL25" s="21">
        <v>12</v>
      </c>
      <c r="AM25" s="21">
        <v>22</v>
      </c>
      <c r="AN25" s="21">
        <v>12</v>
      </c>
      <c r="AO25" s="21">
        <v>5.86</v>
      </c>
      <c r="AP25" s="21">
        <v>0</v>
      </c>
      <c r="AQ25" s="21">
        <v>25</v>
      </c>
      <c r="AR25" s="21">
        <v>41.1</v>
      </c>
      <c r="AS25" s="21"/>
      <c r="AT25" s="21"/>
      <c r="AU25" s="8"/>
    </row>
    <row r="26" spans="1:47" s="13" customFormat="1" x14ac:dyDescent="0.2">
      <c r="A26" s="27" t="s">
        <v>94</v>
      </c>
      <c r="B26" s="27">
        <v>7.55</v>
      </c>
      <c r="C26" s="37" t="s">
        <v>119</v>
      </c>
      <c r="D26" s="37" t="s">
        <v>121</v>
      </c>
      <c r="E26" s="27">
        <v>1</v>
      </c>
      <c r="F26" s="27">
        <v>1</v>
      </c>
      <c r="G26" s="27">
        <v>7</v>
      </c>
      <c r="H26" s="27">
        <v>2</v>
      </c>
      <c r="I26" s="27">
        <v>6.79</v>
      </c>
      <c r="J26" s="27">
        <v>20.51</v>
      </c>
      <c r="K26" s="27">
        <v>13.31</v>
      </c>
      <c r="L26" s="27">
        <v>1145.759</v>
      </c>
      <c r="M26" s="28">
        <v>8.8970000000000002</v>
      </c>
      <c r="N26" s="28">
        <v>938.78300000000002</v>
      </c>
      <c r="O26" s="28">
        <v>0.98099999999999998</v>
      </c>
      <c r="P26" s="28">
        <v>0.623</v>
      </c>
      <c r="Q26" s="27">
        <v>0.84299999999999997</v>
      </c>
      <c r="R26" s="28">
        <v>0.28639999999999999</v>
      </c>
      <c r="S26" s="28">
        <v>488.72800000000001</v>
      </c>
      <c r="T26" s="27">
        <v>526.70000000000005</v>
      </c>
      <c r="U26" s="27">
        <v>91.03</v>
      </c>
      <c r="V26" s="27">
        <v>44.29</v>
      </c>
      <c r="W26" s="27">
        <v>594.57000000000005</v>
      </c>
      <c r="X26" s="28">
        <v>51</v>
      </c>
      <c r="Y26" s="28">
        <v>6</v>
      </c>
      <c r="Z26" s="28">
        <v>1</v>
      </c>
      <c r="AA26" s="28">
        <v>3</v>
      </c>
      <c r="AB26" s="28">
        <v>4</v>
      </c>
      <c r="AC26" s="28">
        <v>3</v>
      </c>
      <c r="AD26" s="21">
        <v>7</v>
      </c>
      <c r="AE26" s="28">
        <v>3</v>
      </c>
      <c r="AF26" s="21">
        <v>8</v>
      </c>
      <c r="AG26" s="28">
        <v>33</v>
      </c>
      <c r="AH26" s="28">
        <v>51</v>
      </c>
      <c r="AI26" s="28">
        <v>12</v>
      </c>
      <c r="AJ26" s="28">
        <v>25</v>
      </c>
      <c r="AK26" s="28">
        <v>24</v>
      </c>
      <c r="AL26" s="28">
        <v>8</v>
      </c>
      <c r="AM26" s="28">
        <v>24</v>
      </c>
      <c r="AN26" s="28">
        <v>12</v>
      </c>
      <c r="AO26" s="28">
        <v>7.19</v>
      </c>
      <c r="AP26" s="28">
        <v>0</v>
      </c>
      <c r="AQ26" s="28">
        <v>25</v>
      </c>
      <c r="AR26" s="28">
        <v>42.4</v>
      </c>
      <c r="AS26" s="28"/>
      <c r="AT26" s="28"/>
      <c r="AU26" s="52"/>
    </row>
    <row r="27" spans="1:47" s="13" customFormat="1" x14ac:dyDescent="0.2">
      <c r="A27" s="21" t="s">
        <v>96</v>
      </c>
      <c r="B27" s="21">
        <v>11.23</v>
      </c>
      <c r="C27" s="19" t="s">
        <v>122</v>
      </c>
      <c r="D27" s="19" t="s">
        <v>121</v>
      </c>
      <c r="E27" s="21">
        <v>1</v>
      </c>
      <c r="F27" s="21">
        <v>1</v>
      </c>
      <c r="G27" s="21">
        <v>6.5</v>
      </c>
      <c r="H27" s="21">
        <v>2</v>
      </c>
      <c r="I27" s="21">
        <v>6.26</v>
      </c>
      <c r="J27" s="21">
        <v>19.48</v>
      </c>
      <c r="K27" s="21">
        <v>13.09</v>
      </c>
      <c r="L27" s="21">
        <v>542.18399999999997</v>
      </c>
      <c r="M27" s="21">
        <v>12.457000000000001</v>
      </c>
      <c r="N27" s="21">
        <v>476.72300000000001</v>
      </c>
      <c r="O27" s="21">
        <v>0.94899999999999995</v>
      </c>
      <c r="P27" s="21">
        <v>0.74399999999999999</v>
      </c>
      <c r="Q27" s="21">
        <v>1.038</v>
      </c>
      <c r="R27" s="21">
        <v>0.16739999999999999</v>
      </c>
      <c r="S27" s="21">
        <v>269.52499999999998</v>
      </c>
      <c r="T27" s="21">
        <v>516.28300000000002</v>
      </c>
      <c r="U27" s="21">
        <v>84.18</v>
      </c>
      <c r="V27" s="21">
        <v>91.43</v>
      </c>
      <c r="W27" s="21">
        <v>627.63300000000004</v>
      </c>
      <c r="X27" s="21">
        <v>54</v>
      </c>
      <c r="Y27" s="19">
        <v>6</v>
      </c>
      <c r="Z27" s="19">
        <v>2</v>
      </c>
      <c r="AA27" s="19">
        <v>3</v>
      </c>
      <c r="AB27" s="19">
        <v>5</v>
      </c>
      <c r="AC27" s="19">
        <v>5</v>
      </c>
      <c r="AD27" s="19">
        <v>10</v>
      </c>
      <c r="AE27" s="19">
        <v>3</v>
      </c>
      <c r="AF27" s="19">
        <v>10</v>
      </c>
      <c r="AG27" s="19">
        <v>42</v>
      </c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8"/>
    </row>
    <row r="28" spans="1:47" s="13" customFormat="1" x14ac:dyDescent="0.2">
      <c r="A28" s="21" t="s">
        <v>96</v>
      </c>
      <c r="B28" s="21">
        <v>17.87</v>
      </c>
      <c r="C28" s="19" t="s">
        <v>122</v>
      </c>
      <c r="D28" s="19" t="s">
        <v>121</v>
      </c>
      <c r="E28" s="21">
        <v>2</v>
      </c>
      <c r="F28" s="21">
        <v>1</v>
      </c>
      <c r="G28" s="21">
        <v>6.5</v>
      </c>
      <c r="H28" s="21">
        <v>2</v>
      </c>
      <c r="I28" s="21">
        <v>6.76</v>
      </c>
      <c r="J28" s="21">
        <v>19.43</v>
      </c>
      <c r="K28" s="21">
        <v>15.39</v>
      </c>
      <c r="L28" s="21">
        <v>342.16699999999997</v>
      </c>
      <c r="M28" s="21">
        <v>11.022</v>
      </c>
      <c r="N28" s="21">
        <v>320.96699999999998</v>
      </c>
      <c r="O28" s="21">
        <v>0.93400000000000005</v>
      </c>
      <c r="P28" s="21">
        <v>0.57399999999999995</v>
      </c>
      <c r="Q28" s="21">
        <v>1.2130000000000001</v>
      </c>
      <c r="R28" s="21">
        <v>0.13869999999999999</v>
      </c>
      <c r="S28" s="21">
        <v>195.79900000000001</v>
      </c>
      <c r="T28" s="21">
        <v>423.5</v>
      </c>
      <c r="U28" s="21">
        <v>90.14</v>
      </c>
      <c r="V28" s="21">
        <v>40.36</v>
      </c>
      <c r="W28" s="21">
        <v>473.28300000000002</v>
      </c>
      <c r="X28" s="21">
        <v>42</v>
      </c>
      <c r="Y28" s="19">
        <v>8</v>
      </c>
      <c r="Z28" s="19">
        <v>1</v>
      </c>
      <c r="AA28" s="19">
        <v>5</v>
      </c>
      <c r="AB28" s="19">
        <v>4</v>
      </c>
      <c r="AC28" s="19">
        <v>4</v>
      </c>
      <c r="AD28" s="19">
        <v>10</v>
      </c>
      <c r="AE28" s="19">
        <v>3</v>
      </c>
      <c r="AF28" s="19">
        <v>9</v>
      </c>
      <c r="AG28" s="19">
        <v>42</v>
      </c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8"/>
    </row>
    <row r="29" spans="1:47" s="13" customFormat="1" x14ac:dyDescent="0.2">
      <c r="A29" s="18" t="s">
        <v>93</v>
      </c>
      <c r="B29" s="18">
        <v>8.17</v>
      </c>
      <c r="C29" s="18" t="s">
        <v>119</v>
      </c>
      <c r="D29" s="18" t="s">
        <v>120</v>
      </c>
      <c r="E29" s="18">
        <v>1</v>
      </c>
      <c r="F29" s="18">
        <v>1</v>
      </c>
      <c r="G29" s="18">
        <v>6</v>
      </c>
      <c r="H29" s="18">
        <v>2</v>
      </c>
      <c r="I29" s="18">
        <v>6.5149999999999997</v>
      </c>
      <c r="J29" s="18">
        <v>20.65286</v>
      </c>
      <c r="K29" s="18">
        <v>13.904999999999999</v>
      </c>
      <c r="L29" s="18">
        <v>668.74699999999996</v>
      </c>
      <c r="M29" s="18">
        <v>33.195999999999998</v>
      </c>
      <c r="N29" s="18">
        <v>590.91499999999996</v>
      </c>
      <c r="O29" s="18">
        <v>0.89400000000000002</v>
      </c>
      <c r="P29" s="18">
        <v>0.86099999999999999</v>
      </c>
      <c r="Q29" s="18">
        <v>0.59699999999999998</v>
      </c>
      <c r="R29" s="18">
        <v>0.31840000000000002</v>
      </c>
      <c r="S29" s="18">
        <v>348.56799999999998</v>
      </c>
      <c r="T29" s="18">
        <v>459.5</v>
      </c>
      <c r="U29" s="18">
        <v>82.35</v>
      </c>
      <c r="V29" s="19">
        <v>95.36</v>
      </c>
      <c r="W29" s="19">
        <v>3558.28</v>
      </c>
      <c r="X29" s="19">
        <v>59</v>
      </c>
      <c r="Y29" s="19">
        <v>9</v>
      </c>
      <c r="Z29" s="19">
        <v>1</v>
      </c>
      <c r="AA29" s="19">
        <v>4</v>
      </c>
      <c r="AB29" s="19">
        <v>7</v>
      </c>
      <c r="AC29" s="19">
        <v>6</v>
      </c>
      <c r="AD29" s="19">
        <v>12</v>
      </c>
      <c r="AE29" s="19">
        <v>6</v>
      </c>
      <c r="AF29" s="19">
        <v>11</v>
      </c>
      <c r="AG29" s="19">
        <v>53</v>
      </c>
      <c r="AH29" s="20"/>
      <c r="AI29" s="19">
        <v>1</v>
      </c>
      <c r="AJ29" s="19">
        <v>1</v>
      </c>
      <c r="AK29" s="21">
        <v>11</v>
      </c>
      <c r="AL29" s="19">
        <v>5</v>
      </c>
      <c r="AM29" s="19">
        <v>3</v>
      </c>
      <c r="AN29" s="19">
        <v>0</v>
      </c>
      <c r="AO29" s="19">
        <v>13.23</v>
      </c>
      <c r="AP29" s="19">
        <v>5</v>
      </c>
      <c r="AQ29" s="21">
        <v>20</v>
      </c>
      <c r="AR29" s="21">
        <v>186.16</v>
      </c>
      <c r="AS29" s="21">
        <v>169.49</v>
      </c>
      <c r="AT29" s="21">
        <v>6.7796000000000003</v>
      </c>
      <c r="AU29" s="8" t="s">
        <v>134</v>
      </c>
    </row>
    <row r="30" spans="1:47" s="13" customFormat="1" x14ac:dyDescent="0.2">
      <c r="A30" s="27" t="s">
        <v>94</v>
      </c>
      <c r="B30" s="27">
        <v>9.1199999999999992</v>
      </c>
      <c r="C30" s="37" t="s">
        <v>119</v>
      </c>
      <c r="D30" s="37" t="s">
        <v>121</v>
      </c>
      <c r="E30" s="27">
        <v>2</v>
      </c>
      <c r="F30" s="27">
        <v>1</v>
      </c>
      <c r="G30" s="27">
        <v>6.5</v>
      </c>
      <c r="H30" s="27">
        <v>2</v>
      </c>
      <c r="I30" s="27">
        <v>5.99</v>
      </c>
      <c r="J30" s="27">
        <v>20.61</v>
      </c>
      <c r="K30" s="27">
        <v>13.12</v>
      </c>
      <c r="L30" s="27">
        <v>641.23199999999997</v>
      </c>
      <c r="M30" s="28">
        <v>10.125</v>
      </c>
      <c r="N30" s="28">
        <v>554.31500000000005</v>
      </c>
      <c r="O30" s="28">
        <v>0.96399999999999997</v>
      </c>
      <c r="P30" s="28">
        <v>0.61399999999999999</v>
      </c>
      <c r="Q30" s="27">
        <v>0.69</v>
      </c>
      <c r="R30" s="28">
        <v>0.20230000000000001</v>
      </c>
      <c r="S30" s="28">
        <v>326.82</v>
      </c>
      <c r="T30" s="27">
        <v>482.38</v>
      </c>
      <c r="U30" s="27">
        <v>92.68</v>
      </c>
      <c r="V30" s="27">
        <v>34.18</v>
      </c>
      <c r="W30" s="27">
        <v>570.16999999999996</v>
      </c>
      <c r="X30" s="28"/>
      <c r="Y30" s="28">
        <v>6</v>
      </c>
      <c r="Z30" s="28">
        <v>1</v>
      </c>
      <c r="AA30" s="28">
        <v>3</v>
      </c>
      <c r="AB30" s="28">
        <v>5</v>
      </c>
      <c r="AC30" s="28">
        <v>4</v>
      </c>
      <c r="AD30" s="21">
        <v>8</v>
      </c>
      <c r="AE30" s="28">
        <v>3</v>
      </c>
      <c r="AF30" s="21">
        <v>10</v>
      </c>
      <c r="AG30" s="28">
        <v>38</v>
      </c>
      <c r="AH30" s="28">
        <v>72</v>
      </c>
      <c r="AI30" s="28">
        <v>10</v>
      </c>
      <c r="AJ30" s="28">
        <v>23</v>
      </c>
      <c r="AK30" s="28">
        <v>24</v>
      </c>
      <c r="AL30" s="28">
        <v>11</v>
      </c>
      <c r="AM30" s="28">
        <v>18</v>
      </c>
      <c r="AN30" s="28">
        <v>12</v>
      </c>
      <c r="AO30" s="28">
        <v>4.2300000000000004</v>
      </c>
      <c r="AP30" s="28">
        <v>0</v>
      </c>
      <c r="AQ30" s="28">
        <v>25</v>
      </c>
      <c r="AR30" s="28">
        <v>36.64</v>
      </c>
      <c r="AS30" s="28"/>
      <c r="AT30" s="28"/>
      <c r="AU30" s="52"/>
    </row>
    <row r="31" spans="1:47" s="13" customFormat="1" x14ac:dyDescent="0.2">
      <c r="A31" s="27" t="s">
        <v>94</v>
      </c>
      <c r="B31" s="27">
        <v>6.42</v>
      </c>
      <c r="C31" s="18" t="s">
        <v>119</v>
      </c>
      <c r="D31" s="18" t="s">
        <v>121</v>
      </c>
      <c r="E31" s="27">
        <v>1</v>
      </c>
      <c r="F31" s="27">
        <v>1</v>
      </c>
      <c r="G31" s="27">
        <v>7</v>
      </c>
      <c r="H31" s="27">
        <v>2</v>
      </c>
      <c r="I31" s="27">
        <v>5.62</v>
      </c>
      <c r="J31" s="27">
        <v>18.89</v>
      </c>
      <c r="K31" s="27">
        <v>12.79</v>
      </c>
      <c r="L31" s="27">
        <v>913.84</v>
      </c>
      <c r="M31" s="28">
        <v>19.361999999999998</v>
      </c>
      <c r="N31" s="28">
        <v>777.06600000000003</v>
      </c>
      <c r="O31" s="28">
        <v>0.95099999999999996</v>
      </c>
      <c r="P31" s="28">
        <v>0.61399999999999999</v>
      </c>
      <c r="Q31" s="27">
        <v>0.66100000000000003</v>
      </c>
      <c r="R31" s="28">
        <v>0.23730000000000001</v>
      </c>
      <c r="S31" s="28">
        <v>422.01</v>
      </c>
      <c r="T31" s="27">
        <v>482.63</v>
      </c>
      <c r="U31" s="27">
        <v>84.86</v>
      </c>
      <c r="V31" s="27">
        <v>78.64</v>
      </c>
      <c r="W31" s="27">
        <v>566.41999999999996</v>
      </c>
      <c r="X31" s="28">
        <v>64</v>
      </c>
      <c r="Y31" s="46">
        <v>16</v>
      </c>
      <c r="Z31" s="46">
        <v>2</v>
      </c>
      <c r="AA31" s="46">
        <v>8</v>
      </c>
      <c r="AB31" s="46">
        <v>10</v>
      </c>
      <c r="AC31" s="46">
        <v>8</v>
      </c>
      <c r="AD31" s="19">
        <v>12</v>
      </c>
      <c r="AE31" s="46">
        <v>4</v>
      </c>
      <c r="AF31" s="19">
        <v>9</v>
      </c>
      <c r="AG31" s="46">
        <v>63</v>
      </c>
      <c r="AH31" s="28">
        <v>41</v>
      </c>
      <c r="AI31" s="28">
        <v>12</v>
      </c>
      <c r="AJ31" s="28">
        <v>14</v>
      </c>
      <c r="AK31" s="28">
        <v>21</v>
      </c>
      <c r="AL31" s="28">
        <v>10</v>
      </c>
      <c r="AM31" s="28">
        <v>16</v>
      </c>
      <c r="AN31" s="28">
        <v>12</v>
      </c>
      <c r="AO31" s="28">
        <v>16.91</v>
      </c>
      <c r="AP31" s="28">
        <v>0</v>
      </c>
      <c r="AQ31" s="28">
        <v>24</v>
      </c>
      <c r="AR31" s="28">
        <v>57.2</v>
      </c>
      <c r="AS31" s="28"/>
      <c r="AT31" s="28"/>
      <c r="AU31" s="52"/>
    </row>
    <row r="32" spans="1:47" s="13" customFormat="1" x14ac:dyDescent="0.2">
      <c r="A32" s="27" t="s">
        <v>94</v>
      </c>
      <c r="B32" s="27">
        <v>7.3</v>
      </c>
      <c r="C32" s="18" t="s">
        <v>119</v>
      </c>
      <c r="D32" s="18" t="s">
        <v>121</v>
      </c>
      <c r="E32" s="27">
        <v>2</v>
      </c>
      <c r="F32" s="27">
        <v>1</v>
      </c>
      <c r="G32" s="27">
        <v>6.5</v>
      </c>
      <c r="H32" s="27">
        <v>2</v>
      </c>
      <c r="I32" s="27">
        <v>6.66</v>
      </c>
      <c r="J32" s="27">
        <v>20.54</v>
      </c>
      <c r="K32" s="27">
        <v>14.07</v>
      </c>
      <c r="L32" s="27">
        <v>896.44799999999998</v>
      </c>
      <c r="M32" s="28">
        <v>15.879</v>
      </c>
      <c r="N32" s="28">
        <v>754.81700000000001</v>
      </c>
      <c r="O32" s="28">
        <v>0.95899999999999996</v>
      </c>
      <c r="P32" s="28">
        <v>0.77600000000000002</v>
      </c>
      <c r="Q32" s="27">
        <v>0.496</v>
      </c>
      <c r="R32" s="28">
        <v>0.33850000000000002</v>
      </c>
      <c r="S32" s="28">
        <v>405.88099999999997</v>
      </c>
      <c r="T32" s="27">
        <v>427.78</v>
      </c>
      <c r="U32" s="27">
        <v>81.08</v>
      </c>
      <c r="V32" s="27">
        <v>69.14</v>
      </c>
      <c r="W32" s="27">
        <v>594.70000000000005</v>
      </c>
      <c r="X32" s="28">
        <v>41</v>
      </c>
      <c r="Y32" s="46">
        <v>7</v>
      </c>
      <c r="Z32" s="46">
        <v>1</v>
      </c>
      <c r="AA32" s="46">
        <v>4</v>
      </c>
      <c r="AB32" s="46">
        <v>5</v>
      </c>
      <c r="AC32" s="46">
        <v>4</v>
      </c>
      <c r="AD32" s="19">
        <v>8</v>
      </c>
      <c r="AE32" s="46">
        <v>3</v>
      </c>
      <c r="AF32" s="19">
        <v>13</v>
      </c>
      <c r="AG32" s="46">
        <v>42</v>
      </c>
      <c r="AH32" s="28">
        <v>35</v>
      </c>
      <c r="AI32" s="28">
        <v>10</v>
      </c>
      <c r="AJ32" s="28">
        <v>27</v>
      </c>
      <c r="AK32" s="28">
        <v>23</v>
      </c>
      <c r="AL32" s="28">
        <v>12</v>
      </c>
      <c r="AM32" s="28">
        <v>23</v>
      </c>
      <c r="AN32" s="28">
        <v>12</v>
      </c>
      <c r="AO32" s="28">
        <v>7.89</v>
      </c>
      <c r="AP32" s="28">
        <v>0</v>
      </c>
      <c r="AQ32" s="28">
        <v>24</v>
      </c>
      <c r="AR32" s="28">
        <v>44.7</v>
      </c>
      <c r="AS32" s="28"/>
      <c r="AT32" s="28"/>
      <c r="AU32" s="52"/>
    </row>
    <row r="33" spans="1:60" s="13" customFormat="1" x14ac:dyDescent="0.2">
      <c r="A33" s="21" t="s">
        <v>96</v>
      </c>
      <c r="B33" s="21">
        <v>14.5</v>
      </c>
      <c r="C33" s="21" t="s">
        <v>122</v>
      </c>
      <c r="D33" s="21" t="s">
        <v>121</v>
      </c>
      <c r="E33" s="21">
        <v>1</v>
      </c>
      <c r="F33" s="21">
        <v>1</v>
      </c>
      <c r="G33" s="21">
        <v>5</v>
      </c>
      <c r="H33" s="21">
        <v>1</v>
      </c>
      <c r="I33" s="21">
        <v>7.4747500000000002</v>
      </c>
      <c r="J33" s="21">
        <v>23.206600000000002</v>
      </c>
      <c r="K33" s="21">
        <v>15.137499999999999</v>
      </c>
      <c r="L33" s="21">
        <v>390.16899999999998</v>
      </c>
      <c r="M33" s="21">
        <v>8.48</v>
      </c>
      <c r="N33" s="21">
        <v>365.73200000000003</v>
      </c>
      <c r="O33" s="21">
        <v>0.95499999999999996</v>
      </c>
      <c r="P33" s="21">
        <v>0.70099999999999996</v>
      </c>
      <c r="Q33" s="21">
        <v>0.83599999999999997</v>
      </c>
      <c r="R33" s="21">
        <v>9.3299999999999994E-2</v>
      </c>
      <c r="S33" s="21">
        <v>218.959</v>
      </c>
      <c r="T33" s="21">
        <v>427.63</v>
      </c>
      <c r="U33" s="21">
        <v>92.11</v>
      </c>
      <c r="V33" s="21">
        <v>32.880000000000003</v>
      </c>
      <c r="W33" s="21">
        <v>460.81</v>
      </c>
      <c r="X33" s="21">
        <v>49</v>
      </c>
      <c r="Y33" s="21">
        <v>6</v>
      </c>
      <c r="Z33" s="21">
        <v>1</v>
      </c>
      <c r="AA33" s="21">
        <v>4</v>
      </c>
      <c r="AB33" s="21">
        <v>4</v>
      </c>
      <c r="AC33" s="21">
        <v>4</v>
      </c>
      <c r="AD33" s="21">
        <v>7</v>
      </c>
      <c r="AE33" s="21">
        <v>3</v>
      </c>
      <c r="AF33" s="21">
        <v>10</v>
      </c>
      <c r="AG33" s="21">
        <v>37</v>
      </c>
      <c r="AH33" s="21">
        <v>44</v>
      </c>
      <c r="AI33" s="21">
        <v>11</v>
      </c>
      <c r="AJ33" s="21">
        <v>27</v>
      </c>
      <c r="AK33" s="21">
        <v>24</v>
      </c>
      <c r="AL33" s="21">
        <v>12</v>
      </c>
      <c r="AM33" s="21">
        <v>24</v>
      </c>
      <c r="AN33" s="21">
        <v>12</v>
      </c>
      <c r="AO33" s="21">
        <v>4.46</v>
      </c>
      <c r="AP33" s="21">
        <v>0</v>
      </c>
      <c r="AQ33" s="21">
        <v>23</v>
      </c>
      <c r="AR33" s="21">
        <v>34.14</v>
      </c>
      <c r="AS33" s="21"/>
      <c r="AT33" s="21"/>
      <c r="AU33" s="8"/>
    </row>
    <row r="34" spans="1:60" s="13" customFormat="1" x14ac:dyDescent="0.2">
      <c r="A34" s="21" t="s">
        <v>96</v>
      </c>
      <c r="B34" s="21">
        <v>14.29</v>
      </c>
      <c r="C34" s="21" t="s">
        <v>122</v>
      </c>
      <c r="D34" s="21" t="s">
        <v>121</v>
      </c>
      <c r="E34" s="21">
        <v>1</v>
      </c>
      <c r="F34" s="21">
        <v>1</v>
      </c>
      <c r="G34" s="21">
        <v>7</v>
      </c>
      <c r="H34" s="21">
        <v>2</v>
      </c>
      <c r="I34" s="21">
        <v>7.3611250000000004</v>
      </c>
      <c r="J34" s="21">
        <v>22.031860000000002</v>
      </c>
      <c r="K34" s="21">
        <v>14.2555</v>
      </c>
      <c r="L34" s="21">
        <v>471.517</v>
      </c>
      <c r="M34" s="21">
        <v>12.385</v>
      </c>
      <c r="N34" s="21">
        <v>470.79399999999998</v>
      </c>
      <c r="O34" s="21">
        <v>0.94899999999999995</v>
      </c>
      <c r="P34" s="21">
        <v>0.27100000000000002</v>
      </c>
      <c r="Q34" s="21">
        <v>1.0169999999999999</v>
      </c>
      <c r="R34" s="21">
        <v>8.0199999999999994E-2</v>
      </c>
      <c r="S34" s="21">
        <v>296.14600000000002</v>
      </c>
      <c r="T34" s="21">
        <v>455</v>
      </c>
      <c r="U34" s="21">
        <v>89.28</v>
      </c>
      <c r="V34" s="21">
        <v>47.06</v>
      </c>
      <c r="W34" s="21">
        <v>502.06</v>
      </c>
      <c r="X34" s="21">
        <v>66</v>
      </c>
      <c r="Y34" s="21">
        <v>6</v>
      </c>
      <c r="Z34" s="21">
        <v>1</v>
      </c>
      <c r="AA34" s="21">
        <v>3</v>
      </c>
      <c r="AB34" s="21">
        <v>4</v>
      </c>
      <c r="AC34" s="21">
        <v>3</v>
      </c>
      <c r="AD34" s="21">
        <v>7</v>
      </c>
      <c r="AE34" s="21">
        <v>4</v>
      </c>
      <c r="AF34" s="21">
        <v>10</v>
      </c>
      <c r="AG34" s="50">
        <v>36</v>
      </c>
      <c r="AH34" s="21">
        <v>45</v>
      </c>
      <c r="AI34" s="21">
        <v>11</v>
      </c>
      <c r="AJ34" s="21">
        <v>35</v>
      </c>
      <c r="AK34" s="21">
        <v>24</v>
      </c>
      <c r="AL34" s="21">
        <v>11</v>
      </c>
      <c r="AM34" s="21">
        <v>22</v>
      </c>
      <c r="AN34" s="21">
        <v>12</v>
      </c>
      <c r="AO34" s="21">
        <v>7.06</v>
      </c>
      <c r="AP34" s="21">
        <v>0</v>
      </c>
      <c r="AQ34" s="21">
        <v>25</v>
      </c>
      <c r="AR34" s="21">
        <v>43</v>
      </c>
      <c r="AS34" s="21"/>
      <c r="AT34" s="21"/>
      <c r="AU34" s="8"/>
    </row>
    <row r="35" spans="1:60" s="13" customFormat="1" x14ac:dyDescent="0.2">
      <c r="A35" s="21" t="s">
        <v>96</v>
      </c>
      <c r="B35" s="21">
        <v>17.190000000000001</v>
      </c>
      <c r="C35" s="21" t="s">
        <v>122</v>
      </c>
      <c r="D35" s="21" t="s">
        <v>121</v>
      </c>
      <c r="E35" s="21">
        <v>2</v>
      </c>
      <c r="F35" s="21">
        <v>1</v>
      </c>
      <c r="G35" s="21">
        <v>7</v>
      </c>
      <c r="H35" s="21">
        <v>1</v>
      </c>
      <c r="I35" s="21">
        <v>8.9405710000000003</v>
      </c>
      <c r="J35" s="21">
        <v>22.061170000000001</v>
      </c>
      <c r="K35" s="21">
        <v>15.6005</v>
      </c>
      <c r="L35" s="21">
        <v>158.56399999999999</v>
      </c>
      <c r="M35" s="21">
        <v>7.6890000000000001</v>
      </c>
      <c r="N35" s="21">
        <v>160.64400000000001</v>
      </c>
      <c r="O35" s="21">
        <v>0.90900000000000003</v>
      </c>
      <c r="P35" s="21">
        <v>0.35699999999999998</v>
      </c>
      <c r="Q35" s="21">
        <v>0.91600000000000004</v>
      </c>
      <c r="R35" s="21">
        <v>7.3800000000000004E-2</v>
      </c>
      <c r="S35" s="21">
        <v>105.348</v>
      </c>
      <c r="T35" s="21">
        <v>463.33</v>
      </c>
      <c r="U35" s="21">
        <v>91.73</v>
      </c>
      <c r="V35" s="21">
        <v>37.83</v>
      </c>
      <c r="W35" s="21">
        <v>524.08000000000004</v>
      </c>
      <c r="X35" s="21">
        <v>62</v>
      </c>
      <c r="Y35" s="21">
        <v>7</v>
      </c>
      <c r="Z35" s="21">
        <v>2</v>
      </c>
      <c r="AA35" s="21">
        <v>9</v>
      </c>
      <c r="AB35" s="21">
        <v>4</v>
      </c>
      <c r="AC35" s="21">
        <v>4</v>
      </c>
      <c r="AD35" s="21">
        <v>7</v>
      </c>
      <c r="AE35" s="21">
        <v>3</v>
      </c>
      <c r="AF35" s="21">
        <v>18</v>
      </c>
      <c r="AG35" s="50">
        <v>52</v>
      </c>
      <c r="AH35" s="21">
        <v>52</v>
      </c>
      <c r="AI35" s="21">
        <v>12</v>
      </c>
      <c r="AJ35" s="21">
        <v>35</v>
      </c>
      <c r="AK35" s="21">
        <v>24</v>
      </c>
      <c r="AL35" s="21">
        <v>12</v>
      </c>
      <c r="AM35" s="21">
        <v>24</v>
      </c>
      <c r="AN35" s="21">
        <v>12</v>
      </c>
      <c r="AO35" s="21">
        <v>5.39</v>
      </c>
      <c r="AP35" s="21">
        <v>0</v>
      </c>
      <c r="AQ35" s="21">
        <v>25</v>
      </c>
      <c r="AR35" s="21">
        <v>36.64</v>
      </c>
      <c r="AS35" s="23"/>
      <c r="AT35" s="21"/>
      <c r="AU35" s="8"/>
    </row>
    <row r="36" spans="1:60" s="13" customFormat="1" x14ac:dyDescent="0.2">
      <c r="A36" s="27" t="s">
        <v>94</v>
      </c>
      <c r="B36" s="27">
        <v>7.7</v>
      </c>
      <c r="C36" s="37" t="s">
        <v>119</v>
      </c>
      <c r="D36" s="37" t="s">
        <v>121</v>
      </c>
      <c r="E36" s="27">
        <v>1</v>
      </c>
      <c r="F36" s="27">
        <v>1</v>
      </c>
      <c r="G36" s="27">
        <v>6.5</v>
      </c>
      <c r="H36" s="27">
        <v>2</v>
      </c>
      <c r="I36" s="27">
        <v>6.08</v>
      </c>
      <c r="J36" s="27">
        <v>19.260000000000002</v>
      </c>
      <c r="K36" s="27">
        <v>12.89</v>
      </c>
      <c r="L36" s="27">
        <v>976.16899999999998</v>
      </c>
      <c r="M36" s="28">
        <v>11.692</v>
      </c>
      <c r="N36" s="28">
        <v>832.56200000000001</v>
      </c>
      <c r="O36" s="28">
        <v>0.97199999999999998</v>
      </c>
      <c r="P36" s="28">
        <v>0.746</v>
      </c>
      <c r="Q36" s="27">
        <v>0.86699999999999999</v>
      </c>
      <c r="R36" s="28">
        <v>0.26229999999999998</v>
      </c>
      <c r="S36" s="28">
        <v>441.98</v>
      </c>
      <c r="T36" s="27">
        <v>511.28</v>
      </c>
      <c r="U36" s="27">
        <v>89.4</v>
      </c>
      <c r="V36" s="27">
        <v>54.07</v>
      </c>
      <c r="W36" s="27">
        <v>633.13</v>
      </c>
      <c r="X36" s="28">
        <v>49</v>
      </c>
      <c r="Y36" s="28">
        <v>6</v>
      </c>
      <c r="Z36" s="28">
        <v>1</v>
      </c>
      <c r="AA36" s="28">
        <v>3</v>
      </c>
      <c r="AB36" s="28">
        <v>5</v>
      </c>
      <c r="AC36" s="28">
        <v>3</v>
      </c>
      <c r="AD36" s="21">
        <v>7</v>
      </c>
      <c r="AE36" s="28">
        <v>3</v>
      </c>
      <c r="AF36" s="21">
        <v>12</v>
      </c>
      <c r="AG36" s="57">
        <v>38</v>
      </c>
      <c r="AH36" s="28">
        <v>54</v>
      </c>
      <c r="AI36" s="28">
        <v>12</v>
      </c>
      <c r="AJ36" s="28">
        <v>26</v>
      </c>
      <c r="AK36" s="28">
        <v>24</v>
      </c>
      <c r="AL36" s="28">
        <v>11</v>
      </c>
      <c r="AM36" s="28">
        <v>23</v>
      </c>
      <c r="AN36" s="28">
        <v>12</v>
      </c>
      <c r="AO36" s="28">
        <v>6.73</v>
      </c>
      <c r="AP36" s="28">
        <v>0</v>
      </c>
      <c r="AQ36" s="28">
        <v>25</v>
      </c>
      <c r="AR36" s="28">
        <v>42.47</v>
      </c>
      <c r="AS36" s="28"/>
      <c r="AT36" s="28"/>
      <c r="AU36" s="52"/>
    </row>
    <row r="37" spans="1:60" s="13" customFormat="1" x14ac:dyDescent="0.2">
      <c r="A37" s="21" t="s">
        <v>95</v>
      </c>
      <c r="B37" s="21">
        <v>12.88</v>
      </c>
      <c r="C37" s="21" t="s">
        <v>122</v>
      </c>
      <c r="D37" s="21" t="s">
        <v>120</v>
      </c>
      <c r="E37" s="21">
        <v>2</v>
      </c>
      <c r="F37" s="21">
        <v>1</v>
      </c>
      <c r="G37" s="21">
        <v>5.5</v>
      </c>
      <c r="H37" s="21">
        <v>2</v>
      </c>
      <c r="I37" s="21">
        <v>7.5617000000000001</v>
      </c>
      <c r="J37" s="21">
        <v>19.396699999999999</v>
      </c>
      <c r="K37" s="21">
        <v>15.336</v>
      </c>
      <c r="L37" s="21">
        <v>422.09699999999998</v>
      </c>
      <c r="M37" s="21">
        <v>23.071000000000002</v>
      </c>
      <c r="N37" s="21">
        <v>436.70100000000002</v>
      </c>
      <c r="O37" s="21">
        <v>0.9</v>
      </c>
      <c r="P37" s="21">
        <v>0.53300000000000003</v>
      </c>
      <c r="Q37" s="21">
        <v>0.85599999999999998</v>
      </c>
      <c r="R37" s="21">
        <v>0.14399999999999999</v>
      </c>
      <c r="S37" s="21">
        <v>289.88900000000001</v>
      </c>
      <c r="T37" s="21">
        <v>342.58</v>
      </c>
      <c r="U37" s="21">
        <v>82.37</v>
      </c>
      <c r="V37" s="21">
        <v>59.17</v>
      </c>
      <c r="W37" s="21">
        <v>490.08</v>
      </c>
      <c r="X37" s="21">
        <v>67</v>
      </c>
      <c r="Y37" s="21">
        <v>6</v>
      </c>
      <c r="Z37" s="21">
        <v>1</v>
      </c>
      <c r="AA37" s="21">
        <v>3</v>
      </c>
      <c r="AB37" s="21">
        <v>4</v>
      </c>
      <c r="AC37" s="21">
        <v>3</v>
      </c>
      <c r="AD37" s="21">
        <v>9</v>
      </c>
      <c r="AE37" s="21">
        <v>4</v>
      </c>
      <c r="AF37" s="21">
        <v>10</v>
      </c>
      <c r="AG37" s="21">
        <v>38</v>
      </c>
      <c r="AH37" s="21">
        <v>8</v>
      </c>
      <c r="AI37" s="21">
        <v>11</v>
      </c>
      <c r="AJ37" s="21">
        <v>16</v>
      </c>
      <c r="AK37" s="21">
        <v>18</v>
      </c>
      <c r="AL37" s="21">
        <v>10</v>
      </c>
      <c r="AM37" s="21">
        <v>15</v>
      </c>
      <c r="AN37" s="21">
        <v>12</v>
      </c>
      <c r="AO37" s="21">
        <v>10.5</v>
      </c>
      <c r="AP37" s="21">
        <v>0</v>
      </c>
      <c r="AQ37" s="21">
        <v>24</v>
      </c>
      <c r="AR37" s="21">
        <v>54.63</v>
      </c>
      <c r="AS37" s="21">
        <v>37.959999999999994</v>
      </c>
      <c r="AT37" s="21">
        <v>1.5183999999999997</v>
      </c>
      <c r="AU37" s="8" t="s">
        <v>135</v>
      </c>
    </row>
    <row r="38" spans="1:60" s="13" customFormat="1" x14ac:dyDescent="0.2">
      <c r="A38" s="37" t="s">
        <v>93</v>
      </c>
      <c r="B38" s="37">
        <v>6.87</v>
      </c>
      <c r="C38" s="37" t="s">
        <v>119</v>
      </c>
      <c r="D38" s="37" t="s">
        <v>120</v>
      </c>
      <c r="E38" s="37">
        <v>2</v>
      </c>
      <c r="F38" s="37">
        <v>1</v>
      </c>
      <c r="G38" s="37">
        <v>6</v>
      </c>
      <c r="H38" s="37">
        <v>1.5</v>
      </c>
      <c r="I38" s="37">
        <v>6.4333330000000002</v>
      </c>
      <c r="J38" s="37">
        <v>21.505710000000001</v>
      </c>
      <c r="K38" s="37">
        <v>13.004</v>
      </c>
      <c r="L38" s="37">
        <v>514.88699999999994</v>
      </c>
      <c r="M38" s="37">
        <v>29.838000000000001</v>
      </c>
      <c r="N38" s="37">
        <v>498.79599999999999</v>
      </c>
      <c r="O38" s="37">
        <v>0.88500000000000001</v>
      </c>
      <c r="P38" s="37">
        <v>0.75600000000000001</v>
      </c>
      <c r="Q38" s="37">
        <v>0.67900000000000005</v>
      </c>
      <c r="R38" s="37">
        <v>0.24260000000000001</v>
      </c>
      <c r="S38" s="37">
        <v>300.99099999999999</v>
      </c>
      <c r="T38" s="37">
        <v>477.56700000000001</v>
      </c>
      <c r="U38" s="37">
        <v>79.290000000000006</v>
      </c>
      <c r="V38" s="21">
        <v>86.92</v>
      </c>
      <c r="W38" s="21">
        <v>543.66999999999996</v>
      </c>
      <c r="X38" s="21">
        <v>82</v>
      </c>
      <c r="Y38" s="21">
        <v>13</v>
      </c>
      <c r="Z38" s="21">
        <v>1</v>
      </c>
      <c r="AA38" s="21">
        <v>6</v>
      </c>
      <c r="AB38" s="21">
        <v>9</v>
      </c>
      <c r="AC38" s="21">
        <v>8</v>
      </c>
      <c r="AD38" s="21">
        <v>11</v>
      </c>
      <c r="AE38" s="21">
        <v>5</v>
      </c>
      <c r="AF38" s="21">
        <v>13</v>
      </c>
      <c r="AG38" s="21">
        <v>61</v>
      </c>
      <c r="AH38" s="21">
        <v>31</v>
      </c>
      <c r="AI38" s="21">
        <v>3</v>
      </c>
      <c r="AJ38" s="21">
        <v>6</v>
      </c>
      <c r="AK38" s="21">
        <v>6</v>
      </c>
      <c r="AL38" s="21">
        <v>8</v>
      </c>
      <c r="AM38" s="21">
        <v>3</v>
      </c>
      <c r="AN38" s="21">
        <v>12</v>
      </c>
      <c r="AO38" s="21">
        <v>14.46</v>
      </c>
      <c r="AP38" s="21">
        <v>0</v>
      </c>
      <c r="AQ38" s="21">
        <v>19</v>
      </c>
      <c r="AR38" s="21">
        <v>49.44</v>
      </c>
      <c r="AS38" s="21">
        <v>32.789999999999992</v>
      </c>
      <c r="AT38" s="21">
        <v>1.3115999999999997</v>
      </c>
      <c r="AU38" s="52" t="s">
        <v>136</v>
      </c>
    </row>
    <row r="39" spans="1:60" s="13" customFormat="1" x14ac:dyDescent="0.2">
      <c r="A39" s="49" t="s">
        <v>97</v>
      </c>
      <c r="B39" s="49">
        <v>18.78</v>
      </c>
      <c r="C39" s="49" t="s">
        <v>123</v>
      </c>
      <c r="D39" s="49" t="s">
        <v>120</v>
      </c>
      <c r="E39" s="49">
        <v>1</v>
      </c>
      <c r="F39" s="49">
        <v>3</v>
      </c>
      <c r="G39" s="49">
        <v>6</v>
      </c>
      <c r="H39" s="49">
        <v>2</v>
      </c>
      <c r="I39" s="49">
        <v>6.6416666700000002</v>
      </c>
      <c r="J39" s="49">
        <v>21.723333333333333</v>
      </c>
      <c r="K39" s="49">
        <v>14.09</v>
      </c>
      <c r="L39" s="49">
        <v>682.47400000000005</v>
      </c>
      <c r="M39" s="49">
        <v>11.866</v>
      </c>
      <c r="N39" s="49">
        <v>638.42100000000005</v>
      </c>
      <c r="O39" s="49">
        <v>0.96399999999999997</v>
      </c>
      <c r="P39" s="49">
        <v>0.74399999999999999</v>
      </c>
      <c r="Q39" s="49">
        <v>0.65100000000000002</v>
      </c>
      <c r="R39" s="49">
        <v>0.27239999999999998</v>
      </c>
      <c r="S39" s="49">
        <v>384.96100000000001</v>
      </c>
      <c r="T39" s="49">
        <v>429.28333333333336</v>
      </c>
      <c r="U39" s="49">
        <v>88.95</v>
      </c>
      <c r="V39" s="21">
        <v>45.5</v>
      </c>
      <c r="W39" s="21">
        <v>541.91666666666663</v>
      </c>
      <c r="X39" s="21">
        <v>69</v>
      </c>
      <c r="Y39" s="48">
        <v>13</v>
      </c>
      <c r="Z39" s="48">
        <v>1</v>
      </c>
      <c r="AA39" s="48">
        <v>7</v>
      </c>
      <c r="AB39" s="48">
        <v>4</v>
      </c>
      <c r="AC39" s="48">
        <v>3</v>
      </c>
      <c r="AD39" s="48">
        <v>8</v>
      </c>
      <c r="AE39" s="48">
        <v>3</v>
      </c>
      <c r="AF39" s="48">
        <v>13</v>
      </c>
      <c r="AG39" s="54">
        <v>47</v>
      </c>
      <c r="AH39" s="21">
        <v>14</v>
      </c>
      <c r="AI39" s="21">
        <v>12</v>
      </c>
      <c r="AJ39" s="21"/>
      <c r="AK39" s="21"/>
      <c r="AL39" s="21"/>
      <c r="AM39" s="21">
        <v>10</v>
      </c>
      <c r="AN39" s="21">
        <v>12</v>
      </c>
      <c r="AO39" s="21">
        <v>11.23</v>
      </c>
      <c r="AP39" s="21">
        <v>0</v>
      </c>
      <c r="AQ39" s="21">
        <v>25</v>
      </c>
      <c r="AR39" s="21">
        <v>50.79</v>
      </c>
      <c r="AS39" s="21">
        <v>34.11</v>
      </c>
      <c r="AT39" s="21">
        <v>1.3644000000000001</v>
      </c>
      <c r="AU39" s="8" t="s">
        <v>135</v>
      </c>
    </row>
    <row r="40" spans="1:60" s="13" customFormat="1" x14ac:dyDescent="0.2">
      <c r="A40" s="21" t="s">
        <v>95</v>
      </c>
      <c r="B40" s="21">
        <v>15.71</v>
      </c>
      <c r="C40" s="21" t="s">
        <v>122</v>
      </c>
      <c r="D40" s="21" t="s">
        <v>120</v>
      </c>
      <c r="E40" s="21">
        <v>1</v>
      </c>
      <c r="F40" s="21">
        <v>3</v>
      </c>
      <c r="G40" s="21">
        <v>4.5</v>
      </c>
      <c r="H40" s="21">
        <v>2</v>
      </c>
      <c r="I40" s="21">
        <v>8.27</v>
      </c>
      <c r="J40" s="21">
        <v>23.605</v>
      </c>
      <c r="K40" s="21">
        <v>15.195</v>
      </c>
      <c r="L40" s="21">
        <v>543.91899999999998</v>
      </c>
      <c r="M40" s="21">
        <v>20.079999999999998</v>
      </c>
      <c r="N40" s="21">
        <v>525.245</v>
      </c>
      <c r="O40" s="21">
        <v>0.92600000000000005</v>
      </c>
      <c r="P40" s="21">
        <v>0.68100000000000005</v>
      </c>
      <c r="Q40" s="21">
        <v>0.54200000000000004</v>
      </c>
      <c r="R40" s="21">
        <v>0.2636</v>
      </c>
      <c r="S40" s="21">
        <v>343.96699999999998</v>
      </c>
      <c r="T40" s="21">
        <v>380</v>
      </c>
      <c r="U40" s="21">
        <v>82.25</v>
      </c>
      <c r="V40" s="21">
        <v>79.88</v>
      </c>
      <c r="W40" s="21">
        <v>463.12</v>
      </c>
      <c r="X40" s="22">
        <v>67</v>
      </c>
      <c r="Y40" s="21">
        <v>13</v>
      </c>
      <c r="Z40" s="21">
        <v>1</v>
      </c>
      <c r="AA40" s="21">
        <v>7</v>
      </c>
      <c r="AB40" s="21">
        <v>4</v>
      </c>
      <c r="AC40" s="21">
        <v>7</v>
      </c>
      <c r="AD40" s="21">
        <v>13</v>
      </c>
      <c r="AE40" s="21">
        <v>9</v>
      </c>
      <c r="AF40" s="21">
        <v>13</v>
      </c>
      <c r="AG40" s="21">
        <v>65</v>
      </c>
      <c r="AH40" s="21">
        <v>20</v>
      </c>
      <c r="AI40" s="21">
        <v>9</v>
      </c>
      <c r="AJ40" s="21"/>
      <c r="AK40" s="21"/>
      <c r="AL40" s="21"/>
      <c r="AM40" s="21">
        <v>21</v>
      </c>
      <c r="AN40" s="21">
        <v>12</v>
      </c>
      <c r="AO40" s="21">
        <v>8.4600000000000009</v>
      </c>
      <c r="AP40" s="21">
        <v>0</v>
      </c>
      <c r="AQ40" s="21">
        <v>22</v>
      </c>
      <c r="AR40" s="21">
        <v>54.4</v>
      </c>
      <c r="AS40" s="21">
        <v>37.730000000000004</v>
      </c>
      <c r="AT40" s="21">
        <v>1.5092000000000001</v>
      </c>
      <c r="AU40" s="8" t="s">
        <v>135</v>
      </c>
    </row>
    <row r="41" spans="1:60" s="13" customFormat="1" ht="17" customHeight="1" x14ac:dyDescent="0.2">
      <c r="A41" s="49" t="s">
        <v>97</v>
      </c>
      <c r="B41" s="49">
        <v>22.16</v>
      </c>
      <c r="C41" s="49" t="s">
        <v>123</v>
      </c>
      <c r="D41" s="49" t="s">
        <v>120</v>
      </c>
      <c r="E41" s="49">
        <v>2</v>
      </c>
      <c r="F41" s="49">
        <v>3</v>
      </c>
      <c r="G41" s="49">
        <v>5</v>
      </c>
      <c r="H41" s="49">
        <v>2</v>
      </c>
      <c r="I41" s="49">
        <v>9.9366666666666674</v>
      </c>
      <c r="J41" s="49">
        <v>19.904999999999998</v>
      </c>
      <c r="K41" s="49">
        <v>16.47</v>
      </c>
      <c r="L41" s="49">
        <v>345.09699999999998</v>
      </c>
      <c r="M41" s="49">
        <v>18.446000000000002</v>
      </c>
      <c r="N41" s="49">
        <v>310.87200000000001</v>
      </c>
      <c r="O41" s="49">
        <v>0.88800000000000001</v>
      </c>
      <c r="P41" s="49">
        <v>0.44500000000000001</v>
      </c>
      <c r="Q41" s="49">
        <v>1.085</v>
      </c>
      <c r="R41" s="49">
        <v>7.8200000000000006E-2</v>
      </c>
      <c r="S41" s="49">
        <v>180.292</v>
      </c>
      <c r="T41" s="49">
        <v>472.13333333333333</v>
      </c>
      <c r="U41" s="49">
        <v>74.36</v>
      </c>
      <c r="V41" s="21">
        <v>123.07</v>
      </c>
      <c r="W41" s="21">
        <v>682.91666666666663</v>
      </c>
      <c r="X41" s="21">
        <v>66</v>
      </c>
      <c r="Y41" s="48">
        <v>12</v>
      </c>
      <c r="Z41" s="48">
        <v>1</v>
      </c>
      <c r="AA41" s="48">
        <v>7</v>
      </c>
      <c r="AB41" s="48">
        <v>4</v>
      </c>
      <c r="AC41" s="48">
        <v>3</v>
      </c>
      <c r="AD41" s="48">
        <v>7</v>
      </c>
      <c r="AE41" s="48">
        <v>3</v>
      </c>
      <c r="AF41" s="48">
        <v>13</v>
      </c>
      <c r="AG41" s="54">
        <v>45</v>
      </c>
      <c r="AH41" s="21">
        <v>13</v>
      </c>
      <c r="AI41" s="21">
        <v>7</v>
      </c>
      <c r="AJ41" s="21"/>
      <c r="AK41" s="21"/>
      <c r="AL41" s="21"/>
      <c r="AM41" s="21">
        <v>19</v>
      </c>
      <c r="AN41" s="21">
        <v>12</v>
      </c>
      <c r="AO41" s="21">
        <v>19.260000000000002</v>
      </c>
      <c r="AP41" s="21">
        <v>0</v>
      </c>
      <c r="AQ41" s="21">
        <v>15</v>
      </c>
      <c r="AR41" s="21">
        <v>52.27</v>
      </c>
      <c r="AS41" s="21">
        <v>35.619999999999997</v>
      </c>
      <c r="AT41" s="21">
        <v>1.4247999999999998</v>
      </c>
      <c r="AU41" s="8" t="s">
        <v>135</v>
      </c>
      <c r="AV41" s="53"/>
    </row>
    <row r="42" spans="1:60" s="13" customFormat="1" x14ac:dyDescent="0.2">
      <c r="A42" s="49" t="s">
        <v>97</v>
      </c>
      <c r="B42" s="49">
        <v>26.59</v>
      </c>
      <c r="C42" s="49" t="s">
        <v>123</v>
      </c>
      <c r="D42" s="49" t="s">
        <v>120</v>
      </c>
      <c r="E42" s="49">
        <v>2</v>
      </c>
      <c r="F42" s="49">
        <v>3</v>
      </c>
      <c r="G42" s="49">
        <v>6</v>
      </c>
      <c r="H42" s="49">
        <v>2</v>
      </c>
      <c r="I42" s="49">
        <v>5.9016666666666673</v>
      </c>
      <c r="J42" s="49">
        <v>20.651666666666667</v>
      </c>
      <c r="K42" s="49">
        <v>14.21</v>
      </c>
      <c r="L42" s="49">
        <v>448.94900000000001</v>
      </c>
      <c r="M42" s="49">
        <v>9.4830000000000005</v>
      </c>
      <c r="N42" s="49">
        <v>403.29700000000003</v>
      </c>
      <c r="O42" s="49">
        <v>0.95399999999999996</v>
      </c>
      <c r="P42" s="49">
        <v>0.77</v>
      </c>
      <c r="Q42" s="49">
        <v>0.58299999999999996</v>
      </c>
      <c r="R42" s="49">
        <v>0.31390000000000001</v>
      </c>
      <c r="S42" s="49">
        <v>254.953</v>
      </c>
      <c r="T42" s="49">
        <v>438.13333333333338</v>
      </c>
      <c r="U42" s="49">
        <v>89.3</v>
      </c>
      <c r="V42" s="21">
        <v>46.29</v>
      </c>
      <c r="W42" s="21">
        <v>488.5</v>
      </c>
      <c r="X42" s="21">
        <v>69</v>
      </c>
      <c r="Y42" s="48">
        <v>11</v>
      </c>
      <c r="Z42" s="48">
        <v>1</v>
      </c>
      <c r="AA42" s="48">
        <v>7</v>
      </c>
      <c r="AB42" s="48">
        <v>5</v>
      </c>
      <c r="AC42" s="48">
        <v>3</v>
      </c>
      <c r="AD42" s="48">
        <v>10</v>
      </c>
      <c r="AE42" s="48">
        <v>5</v>
      </c>
      <c r="AF42" s="48">
        <v>15</v>
      </c>
      <c r="AG42" s="54">
        <v>52</v>
      </c>
      <c r="AH42" s="21">
        <v>21</v>
      </c>
      <c r="AI42" s="21">
        <v>11</v>
      </c>
      <c r="AJ42" s="21"/>
      <c r="AK42" s="21"/>
      <c r="AL42" s="21"/>
      <c r="AM42" s="21">
        <v>15</v>
      </c>
      <c r="AN42" s="21">
        <v>12</v>
      </c>
      <c r="AO42" s="21">
        <v>25.8</v>
      </c>
      <c r="AP42" s="21">
        <v>0</v>
      </c>
      <c r="AQ42" s="21">
        <v>25</v>
      </c>
      <c r="AR42" s="21">
        <v>59.1</v>
      </c>
      <c r="AS42" s="21">
        <v>42.410000000000011</v>
      </c>
      <c r="AT42" s="21">
        <v>1.6964000000000004</v>
      </c>
      <c r="AU42" s="8" t="s">
        <v>135</v>
      </c>
    </row>
    <row r="43" spans="1:60" x14ac:dyDescent="0.2">
      <c r="A43" s="49" t="s">
        <v>97</v>
      </c>
      <c r="B43" s="49">
        <v>21.92</v>
      </c>
      <c r="C43" s="49" t="s">
        <v>123</v>
      </c>
      <c r="D43" s="49" t="s">
        <v>120</v>
      </c>
      <c r="E43" s="49">
        <v>1</v>
      </c>
      <c r="F43" s="49">
        <v>3</v>
      </c>
      <c r="G43" s="49">
        <v>6</v>
      </c>
      <c r="H43" s="49">
        <v>2</v>
      </c>
      <c r="I43" s="49">
        <v>6.9783333333333326</v>
      </c>
      <c r="J43" s="49">
        <v>20.781666666666663</v>
      </c>
      <c r="K43" s="49">
        <v>13.44</v>
      </c>
      <c r="L43" s="49">
        <v>393.10199999999998</v>
      </c>
      <c r="M43" s="49">
        <v>19.492999999999999</v>
      </c>
      <c r="N43" s="49">
        <v>365.15800000000002</v>
      </c>
      <c r="O43" s="49">
        <v>0.89900000000000002</v>
      </c>
      <c r="P43" s="49">
        <v>0.61099999999999999</v>
      </c>
      <c r="Q43" s="49">
        <v>0.90200000000000002</v>
      </c>
      <c r="R43" s="49">
        <v>0.14399999999999999</v>
      </c>
      <c r="S43" s="49">
        <v>219.82499999999999</v>
      </c>
      <c r="T43" s="49">
        <v>446.70000000000005</v>
      </c>
      <c r="U43" s="49">
        <v>85.43</v>
      </c>
      <c r="V43" s="21">
        <v>70.290000000000006</v>
      </c>
      <c r="W43" s="21">
        <v>524.63333333333344</v>
      </c>
      <c r="X43" s="21">
        <v>73</v>
      </c>
      <c r="Y43" s="48">
        <v>13</v>
      </c>
      <c r="Z43" s="48">
        <v>1</v>
      </c>
      <c r="AA43" s="48">
        <v>7</v>
      </c>
      <c r="AB43" s="48">
        <v>5</v>
      </c>
      <c r="AC43" s="48">
        <v>3</v>
      </c>
      <c r="AD43" s="48">
        <v>7</v>
      </c>
      <c r="AE43" s="48">
        <v>3</v>
      </c>
      <c r="AF43" s="48">
        <v>16</v>
      </c>
      <c r="AG43" s="54">
        <v>50</v>
      </c>
      <c r="AH43" s="21">
        <v>15</v>
      </c>
      <c r="AI43" s="21">
        <v>8</v>
      </c>
      <c r="AJ43" s="21"/>
      <c r="AK43" s="21"/>
      <c r="AL43" s="21"/>
      <c r="AM43" s="21">
        <v>12</v>
      </c>
      <c r="AN43" s="21">
        <v>12</v>
      </c>
      <c r="AO43" s="21">
        <v>12.06</v>
      </c>
      <c r="AP43" s="21">
        <v>1</v>
      </c>
      <c r="AQ43" s="21">
        <v>24</v>
      </c>
      <c r="AR43" s="21">
        <v>50.4</v>
      </c>
      <c r="AS43" s="21">
        <v>33.74</v>
      </c>
      <c r="AT43" s="21">
        <v>1.3496000000000001</v>
      </c>
      <c r="AU43" s="8" t="s">
        <v>135</v>
      </c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0" x14ac:dyDescent="0.2">
      <c r="A44" s="49" t="s">
        <v>97</v>
      </c>
      <c r="B44" s="49">
        <v>24.52</v>
      </c>
      <c r="C44" s="49" t="s">
        <v>123</v>
      </c>
      <c r="D44" s="49" t="s">
        <v>120</v>
      </c>
      <c r="E44" s="49">
        <v>2</v>
      </c>
      <c r="F44" s="49">
        <v>3</v>
      </c>
      <c r="G44" s="49">
        <v>6</v>
      </c>
      <c r="H44" s="49">
        <v>1.5</v>
      </c>
      <c r="I44" s="49">
        <v>6.3816666666666668</v>
      </c>
      <c r="J44" s="49">
        <v>22.303333333333331</v>
      </c>
      <c r="K44" s="49">
        <v>13.41</v>
      </c>
      <c r="L44" s="49">
        <v>388.35700000000003</v>
      </c>
      <c r="M44" s="49">
        <v>17.753</v>
      </c>
      <c r="N44" s="49">
        <v>411.25</v>
      </c>
      <c r="O44" s="49">
        <v>0.91700000000000004</v>
      </c>
      <c r="P44" s="49">
        <v>0.67</v>
      </c>
      <c r="Q44" s="49">
        <v>0.67500000000000004</v>
      </c>
      <c r="R44" s="49">
        <v>0.155</v>
      </c>
      <c r="S44" s="49">
        <v>273.16300000000001</v>
      </c>
      <c r="T44" s="49">
        <v>369.13333333333327</v>
      </c>
      <c r="U44" s="49">
        <v>87.22</v>
      </c>
      <c r="V44" s="21">
        <v>46.64</v>
      </c>
      <c r="W44" s="21">
        <v>420.78333333333342</v>
      </c>
      <c r="X44" s="21">
        <v>58</v>
      </c>
      <c r="Y44" s="48">
        <v>16</v>
      </c>
      <c r="Z44" s="48">
        <v>2</v>
      </c>
      <c r="AA44" s="48">
        <v>7</v>
      </c>
      <c r="AB44" s="48">
        <v>6</v>
      </c>
      <c r="AC44" s="48">
        <v>3</v>
      </c>
      <c r="AD44" s="48">
        <v>8</v>
      </c>
      <c r="AE44" s="48">
        <v>3</v>
      </c>
      <c r="AF44" s="48">
        <v>14</v>
      </c>
      <c r="AG44" s="54">
        <v>51</v>
      </c>
      <c r="AH44" s="21">
        <v>28</v>
      </c>
      <c r="AI44" s="21">
        <v>12</v>
      </c>
      <c r="AJ44" s="21"/>
      <c r="AK44" s="21"/>
      <c r="AL44" s="21"/>
      <c r="AM44" s="21">
        <v>18</v>
      </c>
      <c r="AN44" s="21">
        <v>12</v>
      </c>
      <c r="AO44" s="21">
        <v>6.46</v>
      </c>
      <c r="AP44" s="21">
        <v>0</v>
      </c>
      <c r="AQ44" s="21">
        <v>24</v>
      </c>
      <c r="AR44" s="21">
        <v>46.94</v>
      </c>
      <c r="AS44" s="21">
        <v>30.25</v>
      </c>
      <c r="AT44" s="21">
        <v>1.21</v>
      </c>
      <c r="AU44" s="8" t="s">
        <v>135</v>
      </c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60" x14ac:dyDescent="0.2">
      <c r="A45" s="21" t="s">
        <v>95</v>
      </c>
      <c r="B45" s="21">
        <v>14.64</v>
      </c>
      <c r="C45" s="21" t="s">
        <v>122</v>
      </c>
      <c r="D45" s="21" t="s">
        <v>120</v>
      </c>
      <c r="E45" s="21">
        <v>2</v>
      </c>
      <c r="F45" s="21">
        <v>3</v>
      </c>
      <c r="G45" s="21">
        <v>5.5</v>
      </c>
      <c r="H45" s="21">
        <v>2</v>
      </c>
      <c r="I45" s="21">
        <v>7.71</v>
      </c>
      <c r="J45" s="21">
        <v>23.69</v>
      </c>
      <c r="K45" s="21">
        <v>16.094999999999999</v>
      </c>
      <c r="L45" s="21">
        <v>524.06299999999999</v>
      </c>
      <c r="M45" s="21">
        <v>13.561</v>
      </c>
      <c r="N45" s="21">
        <v>515.48</v>
      </c>
      <c r="O45" s="21">
        <v>0.94899999999999995</v>
      </c>
      <c r="P45" s="21">
        <v>0.747</v>
      </c>
      <c r="Q45" s="21">
        <v>0.55000000000000004</v>
      </c>
      <c r="R45" s="21">
        <v>0.27839999999999998</v>
      </c>
      <c r="S45" s="21">
        <v>333.52800000000002</v>
      </c>
      <c r="T45" s="21">
        <v>306.57</v>
      </c>
      <c r="U45" s="21">
        <v>90.3</v>
      </c>
      <c r="V45" s="21">
        <v>33</v>
      </c>
      <c r="W45" s="21">
        <v>427.63</v>
      </c>
      <c r="X45" s="22">
        <v>57</v>
      </c>
      <c r="Y45" s="48">
        <v>14</v>
      </c>
      <c r="Z45" s="48">
        <v>1</v>
      </c>
      <c r="AA45" s="48">
        <v>6</v>
      </c>
      <c r="AB45" s="48">
        <v>5</v>
      </c>
      <c r="AC45" s="48">
        <v>3</v>
      </c>
      <c r="AD45" s="48">
        <v>14</v>
      </c>
      <c r="AE45" s="48">
        <v>7</v>
      </c>
      <c r="AF45" s="48">
        <v>18</v>
      </c>
      <c r="AG45" s="54">
        <v>63</v>
      </c>
      <c r="AH45" s="21">
        <v>9</v>
      </c>
      <c r="AI45" s="21">
        <v>2</v>
      </c>
      <c r="AJ45" s="21"/>
      <c r="AK45" s="21"/>
      <c r="AL45" s="21"/>
      <c r="AM45" s="21">
        <v>4</v>
      </c>
      <c r="AN45" s="21">
        <v>12</v>
      </c>
      <c r="AO45" s="21">
        <v>12.26</v>
      </c>
      <c r="AP45" s="21">
        <v>0</v>
      </c>
      <c r="AQ45" s="21">
        <v>19</v>
      </c>
      <c r="AR45" s="21">
        <v>57.4</v>
      </c>
      <c r="AS45" s="21">
        <v>40.71</v>
      </c>
      <c r="AT45" s="21">
        <v>1.6284000000000001</v>
      </c>
      <c r="AU45" s="8" t="s">
        <v>135</v>
      </c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60" ht="17" customHeight="1" x14ac:dyDescent="0.2">
      <c r="A46" s="49" t="s">
        <v>97</v>
      </c>
      <c r="B46" s="49">
        <v>22.18</v>
      </c>
      <c r="C46" s="49" t="s">
        <v>123</v>
      </c>
      <c r="D46" s="49" t="s">
        <v>120</v>
      </c>
      <c r="E46" s="49">
        <v>1</v>
      </c>
      <c r="F46" s="49">
        <v>3</v>
      </c>
      <c r="G46" s="49">
        <v>6</v>
      </c>
      <c r="H46" s="49">
        <v>1.5</v>
      </c>
      <c r="I46" s="49">
        <v>6.3316666666666661</v>
      </c>
      <c r="J46" s="49">
        <v>21.648333333333337</v>
      </c>
      <c r="K46" s="49">
        <v>12.62</v>
      </c>
      <c r="L46" s="49">
        <v>408.07799999999997</v>
      </c>
      <c r="M46" s="49">
        <v>13.539</v>
      </c>
      <c r="N46" s="49">
        <v>435.16</v>
      </c>
      <c r="O46" s="49">
        <v>0.94</v>
      </c>
      <c r="P46" s="49">
        <v>0.60199999999999998</v>
      </c>
      <c r="Q46" s="49">
        <v>0.878</v>
      </c>
      <c r="R46" s="49">
        <v>0.629</v>
      </c>
      <c r="S46" s="49">
        <v>276.58</v>
      </c>
      <c r="T46" s="49">
        <v>366.7</v>
      </c>
      <c r="U46" s="49">
        <v>87.44</v>
      </c>
      <c r="V46" s="21">
        <v>52.21</v>
      </c>
      <c r="W46" s="21">
        <v>422.56666666666666</v>
      </c>
      <c r="X46" s="21"/>
      <c r="Y46" s="48">
        <v>13</v>
      </c>
      <c r="Z46" s="48">
        <v>1</v>
      </c>
      <c r="AA46" s="48">
        <v>7</v>
      </c>
      <c r="AB46" s="48">
        <v>4</v>
      </c>
      <c r="AC46" s="48">
        <v>3</v>
      </c>
      <c r="AD46" s="48">
        <v>7</v>
      </c>
      <c r="AE46" s="48">
        <v>4</v>
      </c>
      <c r="AF46" s="48">
        <v>12</v>
      </c>
      <c r="AG46" s="54">
        <v>46</v>
      </c>
      <c r="AH46" s="21">
        <v>12</v>
      </c>
      <c r="AI46" s="21">
        <v>11</v>
      </c>
      <c r="AJ46" s="21"/>
      <c r="AK46" s="21"/>
      <c r="AL46" s="21"/>
      <c r="AM46" s="21">
        <v>14</v>
      </c>
      <c r="AN46" s="21">
        <v>12</v>
      </c>
      <c r="AO46" s="21">
        <v>10.86</v>
      </c>
      <c r="AP46" s="21">
        <v>0</v>
      </c>
      <c r="AQ46" s="21">
        <v>25</v>
      </c>
      <c r="AR46" s="21">
        <v>49.74</v>
      </c>
      <c r="AS46" s="21">
        <v>33.089999999999996</v>
      </c>
      <c r="AT46" s="21">
        <v>1.3235999999999999</v>
      </c>
      <c r="AU46" s="8" t="s">
        <v>135</v>
      </c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60" x14ac:dyDescent="0.2">
      <c r="A47" s="27" t="s">
        <v>95</v>
      </c>
      <c r="B47" s="27">
        <v>15.42</v>
      </c>
      <c r="C47" s="21" t="s">
        <v>122</v>
      </c>
      <c r="D47" s="21" t="s">
        <v>120</v>
      </c>
      <c r="E47" s="27">
        <v>2</v>
      </c>
      <c r="F47" s="27">
        <v>3</v>
      </c>
      <c r="G47" s="27">
        <v>7</v>
      </c>
      <c r="H47" s="27"/>
      <c r="I47" s="27">
        <v>6.7466666666666661</v>
      </c>
      <c r="J47" s="27">
        <v>21.393333333333334</v>
      </c>
      <c r="K47" s="27">
        <v>11.17</v>
      </c>
      <c r="L47" s="27">
        <v>432.14299999999997</v>
      </c>
      <c r="M47" s="28">
        <v>20.427</v>
      </c>
      <c r="N47" s="28">
        <v>401.69099999999997</v>
      </c>
      <c r="O47" s="28">
        <v>0.90300000000000002</v>
      </c>
      <c r="P47" s="28">
        <v>0.72699999999999998</v>
      </c>
      <c r="Q47" s="27">
        <v>0.81399999999999995</v>
      </c>
      <c r="R47" s="28">
        <v>0.21529999999999999</v>
      </c>
      <c r="S47" s="23">
        <v>233.07400000000001</v>
      </c>
      <c r="T47" s="27">
        <v>462.5</v>
      </c>
      <c r="U47" s="27">
        <v>82.29</v>
      </c>
      <c r="V47" s="27">
        <v>75.209999999999994</v>
      </c>
      <c r="W47" s="27">
        <v>562.85</v>
      </c>
      <c r="X47" s="28">
        <v>57</v>
      </c>
      <c r="Y47" s="21">
        <v>2</v>
      </c>
      <c r="Z47" s="21">
        <v>4</v>
      </c>
      <c r="AA47" s="21">
        <v>6</v>
      </c>
      <c r="AB47" s="21">
        <v>3</v>
      </c>
      <c r="AC47" s="21">
        <v>9</v>
      </c>
      <c r="AD47" s="21">
        <v>3</v>
      </c>
      <c r="AE47" s="21">
        <v>15</v>
      </c>
      <c r="AF47" s="21">
        <v>15</v>
      </c>
      <c r="AG47" s="21">
        <v>45</v>
      </c>
      <c r="AH47" s="28">
        <v>24</v>
      </c>
      <c r="AI47" s="28">
        <v>12</v>
      </c>
      <c r="AJ47" s="28">
        <v>20</v>
      </c>
      <c r="AK47" s="28">
        <v>22</v>
      </c>
      <c r="AL47" s="28">
        <v>8</v>
      </c>
      <c r="AM47" s="28">
        <v>24</v>
      </c>
      <c r="AN47" s="28">
        <v>12</v>
      </c>
      <c r="AO47" s="28">
        <v>8.26</v>
      </c>
      <c r="AP47" s="28">
        <v>0</v>
      </c>
      <c r="AQ47" s="28">
        <v>25</v>
      </c>
      <c r="AR47" s="28">
        <v>41.78</v>
      </c>
      <c r="AS47" s="28">
        <v>25.13</v>
      </c>
      <c r="AT47" s="28">
        <v>1.0051999999999999</v>
      </c>
      <c r="AU47" s="52" t="s">
        <v>135</v>
      </c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60" x14ac:dyDescent="0.2">
      <c r="A48" s="37" t="s">
        <v>93</v>
      </c>
      <c r="B48" s="37">
        <v>6.57</v>
      </c>
      <c r="C48" s="37" t="s">
        <v>119</v>
      </c>
      <c r="D48" s="37" t="s">
        <v>120</v>
      </c>
      <c r="E48" s="37">
        <v>1</v>
      </c>
      <c r="F48" s="37">
        <v>3</v>
      </c>
      <c r="G48" s="37">
        <v>6</v>
      </c>
      <c r="H48" s="37">
        <v>2</v>
      </c>
      <c r="I48" s="37">
        <v>5.7316669999999998</v>
      </c>
      <c r="J48" s="37">
        <v>19.24333</v>
      </c>
      <c r="K48" s="37">
        <v>12.192500000000001</v>
      </c>
      <c r="L48" s="37">
        <v>1168.0295000000001</v>
      </c>
      <c r="M48" s="37">
        <v>18.211500000000001</v>
      </c>
      <c r="N48" s="37">
        <v>960.39400000000001</v>
      </c>
      <c r="O48" s="37">
        <v>0.96250000000000002</v>
      </c>
      <c r="P48" s="37">
        <v>0.97150000000000003</v>
      </c>
      <c r="Q48" s="37">
        <v>0.42099999999999999</v>
      </c>
      <c r="R48" s="37">
        <v>0.45295000000000002</v>
      </c>
      <c r="S48" s="37">
        <v>520.57749999999999</v>
      </c>
      <c r="T48" s="37">
        <v>474.14</v>
      </c>
      <c r="U48" s="37">
        <v>82.66</v>
      </c>
      <c r="V48" s="21">
        <v>95.71</v>
      </c>
      <c r="W48" s="21">
        <v>616.36</v>
      </c>
      <c r="X48" s="21">
        <v>68</v>
      </c>
      <c r="Y48" s="21">
        <v>6</v>
      </c>
      <c r="Z48" s="21">
        <v>1</v>
      </c>
      <c r="AA48" s="21">
        <v>8</v>
      </c>
      <c r="AB48" s="21">
        <v>4</v>
      </c>
      <c r="AC48" s="21">
        <v>5</v>
      </c>
      <c r="AD48" s="21">
        <v>12</v>
      </c>
      <c r="AE48" s="21">
        <v>4</v>
      </c>
      <c r="AF48" s="21">
        <v>13</v>
      </c>
      <c r="AG48" s="21">
        <v>51</v>
      </c>
      <c r="AH48" s="21">
        <v>2</v>
      </c>
      <c r="AI48" s="21">
        <v>3</v>
      </c>
      <c r="AJ48" s="21"/>
      <c r="AK48" s="21"/>
      <c r="AL48" s="21">
        <v>4</v>
      </c>
      <c r="AM48" s="21"/>
      <c r="AN48" s="21">
        <v>12</v>
      </c>
      <c r="AO48" s="21">
        <v>32.700000000000003</v>
      </c>
      <c r="AP48" s="21">
        <v>31</v>
      </c>
      <c r="AQ48" s="21"/>
      <c r="AR48" s="21"/>
      <c r="AS48" s="20"/>
      <c r="AT48" s="20"/>
      <c r="AU48" s="52" t="s">
        <v>135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0" x14ac:dyDescent="0.2">
      <c r="A49" s="21" t="s">
        <v>95</v>
      </c>
      <c r="B49" s="21">
        <v>16.38</v>
      </c>
      <c r="C49" s="21" t="s">
        <v>122</v>
      </c>
      <c r="D49" s="21" t="s">
        <v>120</v>
      </c>
      <c r="E49" s="21">
        <v>2</v>
      </c>
      <c r="F49" s="21">
        <v>3</v>
      </c>
      <c r="G49" s="21">
        <v>6</v>
      </c>
      <c r="H49" s="21">
        <v>2</v>
      </c>
      <c r="I49" s="21">
        <v>6.4794999999999998</v>
      </c>
      <c r="J49" s="21">
        <v>20.759399999999999</v>
      </c>
      <c r="K49" s="21">
        <v>13.9367</v>
      </c>
      <c r="L49" s="21">
        <v>356.678</v>
      </c>
      <c r="M49" s="21">
        <v>15.641</v>
      </c>
      <c r="N49" s="21">
        <v>340.93799999999999</v>
      </c>
      <c r="O49" s="21">
        <v>0.91200000000000003</v>
      </c>
      <c r="P49" s="21">
        <v>0.66900000000000004</v>
      </c>
      <c r="Q49" s="21">
        <v>0.70799999999999996</v>
      </c>
      <c r="R49" s="21">
        <v>0.2059</v>
      </c>
      <c r="S49" s="21">
        <v>221.596</v>
      </c>
      <c r="T49" s="21">
        <v>447.57</v>
      </c>
      <c r="U49" s="21">
        <v>85.56</v>
      </c>
      <c r="V49" s="21">
        <v>59.5</v>
      </c>
      <c r="W49" s="21">
        <v>525.29</v>
      </c>
      <c r="X49" s="22">
        <v>71</v>
      </c>
      <c r="Y49" s="21">
        <v>6</v>
      </c>
      <c r="Z49" s="21">
        <v>2</v>
      </c>
      <c r="AA49" s="21">
        <v>5</v>
      </c>
      <c r="AB49" s="21">
        <v>6</v>
      </c>
      <c r="AC49" s="21">
        <v>7</v>
      </c>
      <c r="AD49" s="21">
        <v>9</v>
      </c>
      <c r="AE49" s="21">
        <v>6</v>
      </c>
      <c r="AF49" s="21">
        <v>20</v>
      </c>
      <c r="AG49" s="21">
        <v>59</v>
      </c>
      <c r="AH49" s="21">
        <v>6</v>
      </c>
      <c r="AI49" s="21">
        <v>2</v>
      </c>
      <c r="AJ49" s="21"/>
      <c r="AK49" s="21">
        <v>13</v>
      </c>
      <c r="AL49" s="21">
        <v>6</v>
      </c>
      <c r="AM49" s="21">
        <v>3</v>
      </c>
      <c r="AN49" s="21">
        <v>12</v>
      </c>
      <c r="AO49" s="21">
        <v>22.63</v>
      </c>
      <c r="AP49" s="21">
        <v>0</v>
      </c>
      <c r="AQ49" s="21">
        <v>23</v>
      </c>
      <c r="AR49" s="21">
        <v>77.11</v>
      </c>
      <c r="AS49" s="21">
        <v>60.439999999999991</v>
      </c>
      <c r="AT49" s="21">
        <v>2.4175999999999997</v>
      </c>
      <c r="AU49" s="8" t="s">
        <v>136</v>
      </c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0" x14ac:dyDescent="0.2">
      <c r="A50" s="21" t="s">
        <v>95</v>
      </c>
      <c r="B50" s="21">
        <v>18.02</v>
      </c>
      <c r="C50" s="21" t="s">
        <v>122</v>
      </c>
      <c r="D50" s="21" t="s">
        <v>120</v>
      </c>
      <c r="E50" s="21">
        <v>2</v>
      </c>
      <c r="F50" s="21">
        <v>3</v>
      </c>
      <c r="G50" s="21">
        <v>5.5</v>
      </c>
      <c r="H50" s="21">
        <v>1.5</v>
      </c>
      <c r="I50" s="21">
        <v>5.7282999999999999</v>
      </c>
      <c r="J50" s="21">
        <v>20.044350000000001</v>
      </c>
      <c r="K50" s="21">
        <v>13.350199999999999</v>
      </c>
      <c r="L50" s="21">
        <v>645.81899999999996</v>
      </c>
      <c r="M50" s="21">
        <v>12.247</v>
      </c>
      <c r="N50" s="21">
        <v>561.42200000000003</v>
      </c>
      <c r="O50" s="21">
        <v>0.95699999999999996</v>
      </c>
      <c r="P50" s="21">
        <v>0.76100000000000001</v>
      </c>
      <c r="Q50" s="21">
        <v>0.44800000000000001</v>
      </c>
      <c r="R50" s="21">
        <v>0.3332</v>
      </c>
      <c r="S50" s="21">
        <v>323.42200000000003</v>
      </c>
      <c r="T50" s="21">
        <v>421.93</v>
      </c>
      <c r="U50" s="21">
        <v>91.74</v>
      </c>
      <c r="V50" s="21">
        <v>37.07</v>
      </c>
      <c r="W50" s="21">
        <v>518.86</v>
      </c>
      <c r="X50" s="22">
        <v>70</v>
      </c>
      <c r="Y50" s="21">
        <v>6</v>
      </c>
      <c r="Z50" s="21">
        <v>1</v>
      </c>
      <c r="AA50" s="21">
        <v>3</v>
      </c>
      <c r="AB50" s="21">
        <v>4</v>
      </c>
      <c r="AC50" s="21">
        <v>4</v>
      </c>
      <c r="AD50" s="21">
        <v>7</v>
      </c>
      <c r="AE50" s="21">
        <v>3</v>
      </c>
      <c r="AF50" s="21">
        <v>12</v>
      </c>
      <c r="AG50" s="21">
        <v>38</v>
      </c>
      <c r="AH50" s="21">
        <v>8</v>
      </c>
      <c r="AI50" s="21">
        <v>3</v>
      </c>
      <c r="AJ50" s="21">
        <v>1</v>
      </c>
      <c r="AK50" s="21">
        <v>12</v>
      </c>
      <c r="AL50" s="21">
        <v>6</v>
      </c>
      <c r="AM50" s="21">
        <v>3</v>
      </c>
      <c r="AN50" s="21">
        <v>12</v>
      </c>
      <c r="AO50" s="21">
        <v>13.4</v>
      </c>
      <c r="AP50" s="21">
        <v>0</v>
      </c>
      <c r="AQ50" s="21">
        <v>21</v>
      </c>
      <c r="AR50" s="21">
        <v>56.77</v>
      </c>
      <c r="AS50" s="21">
        <v>57.8</v>
      </c>
      <c r="AT50" s="21">
        <v>2.3119999999999998</v>
      </c>
      <c r="AU50" s="8" t="s">
        <v>134</v>
      </c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60" x14ac:dyDescent="0.2">
      <c r="A51" s="37" t="s">
        <v>93</v>
      </c>
      <c r="B51" s="37">
        <v>9.33</v>
      </c>
      <c r="C51" s="37" t="s">
        <v>119</v>
      </c>
      <c r="D51" s="37" t="s">
        <v>120</v>
      </c>
      <c r="E51" s="37">
        <v>2</v>
      </c>
      <c r="F51" s="37">
        <v>3</v>
      </c>
      <c r="G51" s="37">
        <v>5.5</v>
      </c>
      <c r="H51" s="37">
        <v>2</v>
      </c>
      <c r="I51" s="37">
        <v>7.18</v>
      </c>
      <c r="J51" s="37">
        <v>21.736000000000001</v>
      </c>
      <c r="K51" s="37">
        <v>14.678000000000001</v>
      </c>
      <c r="L51" s="37">
        <v>726.721</v>
      </c>
      <c r="M51" s="37">
        <v>56.201999999999998</v>
      </c>
      <c r="N51" s="37">
        <v>672.43600000000004</v>
      </c>
      <c r="O51" s="37">
        <v>0.84599999999999997</v>
      </c>
      <c r="P51" s="37">
        <v>0.74099999999999999</v>
      </c>
      <c r="Q51" s="37">
        <v>0.71399999999999997</v>
      </c>
      <c r="R51" s="37">
        <v>0.21690000000000001</v>
      </c>
      <c r="S51" s="37">
        <v>388.15800000000002</v>
      </c>
      <c r="T51" s="37">
        <v>382.75</v>
      </c>
      <c r="U51" s="37">
        <v>72.040000000000006</v>
      </c>
      <c r="V51" s="21">
        <v>141.16999999999999</v>
      </c>
      <c r="W51" s="21">
        <v>526.16999999999996</v>
      </c>
      <c r="X51" s="21">
        <v>62</v>
      </c>
      <c r="Y51" s="21">
        <v>14</v>
      </c>
      <c r="Z51" s="21">
        <v>2</v>
      </c>
      <c r="AA51" s="21">
        <v>6</v>
      </c>
      <c r="AB51" s="21">
        <v>10</v>
      </c>
      <c r="AC51" s="21">
        <v>4</v>
      </c>
      <c r="AD51" s="21">
        <v>9</v>
      </c>
      <c r="AE51" s="21">
        <v>3</v>
      </c>
      <c r="AF51" s="21">
        <v>13</v>
      </c>
      <c r="AG51" s="21">
        <v>55</v>
      </c>
      <c r="AH51" s="21">
        <v>27</v>
      </c>
      <c r="AI51" s="21">
        <v>8</v>
      </c>
      <c r="AJ51" s="21">
        <v>3</v>
      </c>
      <c r="AK51" s="21">
        <v>15</v>
      </c>
      <c r="AL51" s="21">
        <v>8</v>
      </c>
      <c r="AM51" s="21">
        <v>5</v>
      </c>
      <c r="AN51" s="21">
        <v>12</v>
      </c>
      <c r="AO51" s="21">
        <v>15.61</v>
      </c>
      <c r="AP51" s="21">
        <v>0</v>
      </c>
      <c r="AQ51" s="21">
        <v>21</v>
      </c>
      <c r="AR51" s="21">
        <v>78.67</v>
      </c>
      <c r="AS51" s="21">
        <v>61.99</v>
      </c>
      <c r="AT51" s="21">
        <v>2.4796</v>
      </c>
      <c r="AU51" s="52" t="s">
        <v>135</v>
      </c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60" x14ac:dyDescent="0.2">
      <c r="A52" s="21" t="s">
        <v>95</v>
      </c>
      <c r="B52" s="21">
        <v>17.2</v>
      </c>
      <c r="C52" s="21" t="s">
        <v>122</v>
      </c>
      <c r="D52" s="21" t="s">
        <v>120</v>
      </c>
      <c r="E52" s="21">
        <v>1</v>
      </c>
      <c r="F52" s="21">
        <v>3</v>
      </c>
      <c r="G52" s="21">
        <v>6</v>
      </c>
      <c r="H52" s="21">
        <v>1</v>
      </c>
      <c r="I52" s="21">
        <v>4.9771000000000001</v>
      </c>
      <c r="J52" s="21">
        <v>19.3293</v>
      </c>
      <c r="K52" s="21">
        <v>15.465</v>
      </c>
      <c r="L52" s="21">
        <v>329.22500000000002</v>
      </c>
      <c r="M52" s="21">
        <v>16.187000000000001</v>
      </c>
      <c r="N52" s="21">
        <v>323.565</v>
      </c>
      <c r="O52" s="21">
        <v>0.90500000000000003</v>
      </c>
      <c r="P52" s="21">
        <v>0.69799999999999995</v>
      </c>
      <c r="Q52" s="21">
        <v>0.63100000000000001</v>
      </c>
      <c r="R52" s="21">
        <v>0.18029999999999999</v>
      </c>
      <c r="S52" s="21">
        <v>207.85400000000001</v>
      </c>
      <c r="T52" s="21">
        <v>416.5</v>
      </c>
      <c r="U52" s="21">
        <v>85.94</v>
      </c>
      <c r="V52" s="21">
        <v>60.83</v>
      </c>
      <c r="W52" s="21">
        <v>477.83</v>
      </c>
      <c r="X52" s="22">
        <v>52</v>
      </c>
      <c r="Y52" s="21">
        <v>9</v>
      </c>
      <c r="Z52" s="21">
        <v>3</v>
      </c>
      <c r="AA52" s="21">
        <v>7</v>
      </c>
      <c r="AB52" s="21">
        <v>5</v>
      </c>
      <c r="AC52" s="21">
        <v>3</v>
      </c>
      <c r="AD52" s="21">
        <v>9</v>
      </c>
      <c r="AE52" s="21">
        <v>4</v>
      </c>
      <c r="AF52" s="21">
        <v>15</v>
      </c>
      <c r="AG52" s="21">
        <v>53</v>
      </c>
      <c r="AH52" s="21">
        <v>4</v>
      </c>
      <c r="AI52" s="21">
        <v>3</v>
      </c>
      <c r="AJ52" s="21">
        <v>0</v>
      </c>
      <c r="AK52" s="21">
        <v>10</v>
      </c>
      <c r="AL52" s="21">
        <v>2</v>
      </c>
      <c r="AM52" s="21">
        <v>0</v>
      </c>
      <c r="AN52" s="21">
        <v>11</v>
      </c>
      <c r="AO52" s="21">
        <v>26.3</v>
      </c>
      <c r="AP52" s="21">
        <v>15</v>
      </c>
      <c r="AQ52" s="21">
        <v>13</v>
      </c>
      <c r="AR52" s="21">
        <v>37.17</v>
      </c>
      <c r="AS52" s="21">
        <v>25.24</v>
      </c>
      <c r="AT52" s="21">
        <v>1.0095999999999998</v>
      </c>
      <c r="AU52" s="8" t="s">
        <v>136</v>
      </c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60" x14ac:dyDescent="0.2">
      <c r="A53" s="27" t="s">
        <v>94</v>
      </c>
      <c r="B53" s="27">
        <v>6.1</v>
      </c>
      <c r="C53" s="37" t="s">
        <v>119</v>
      </c>
      <c r="D53" s="37" t="s">
        <v>121</v>
      </c>
      <c r="E53" s="27">
        <v>2</v>
      </c>
      <c r="F53" s="27">
        <v>3</v>
      </c>
      <c r="G53" s="27">
        <v>6.5</v>
      </c>
      <c r="H53" s="27">
        <v>2</v>
      </c>
      <c r="I53" s="27">
        <v>7.68</v>
      </c>
      <c r="J53" s="27">
        <v>21.73</v>
      </c>
      <c r="K53" s="27">
        <v>14.87</v>
      </c>
      <c r="L53" s="27">
        <v>718.96199999999999</v>
      </c>
      <c r="M53" s="28">
        <v>12.763999999999999</v>
      </c>
      <c r="N53" s="28">
        <v>605.77800000000002</v>
      </c>
      <c r="O53" s="28">
        <v>0.95899999999999996</v>
      </c>
      <c r="P53" s="28">
        <v>0.76100000000000001</v>
      </c>
      <c r="Q53" s="27">
        <v>0.45400000000000001</v>
      </c>
      <c r="R53" s="28">
        <v>0.33950000000000002</v>
      </c>
      <c r="S53" s="28">
        <v>334.00400000000002</v>
      </c>
      <c r="T53" s="27">
        <v>490.05</v>
      </c>
      <c r="U53" s="27">
        <v>88.26</v>
      </c>
      <c r="V53" s="27">
        <v>64.25</v>
      </c>
      <c r="W53" s="27">
        <v>560.67999999999995</v>
      </c>
      <c r="X53" s="28">
        <v>34</v>
      </c>
      <c r="Y53" s="28">
        <v>10</v>
      </c>
      <c r="Z53" s="28">
        <v>1</v>
      </c>
      <c r="AA53" s="28">
        <v>3</v>
      </c>
      <c r="AB53" s="28">
        <v>4</v>
      </c>
      <c r="AC53" s="28">
        <v>4</v>
      </c>
      <c r="AD53" s="21">
        <v>9</v>
      </c>
      <c r="AE53" s="28">
        <v>3</v>
      </c>
      <c r="AF53" s="21">
        <v>17</v>
      </c>
      <c r="AG53" s="57">
        <v>49</v>
      </c>
      <c r="AH53" s="28">
        <v>27</v>
      </c>
      <c r="AI53" s="28">
        <v>10</v>
      </c>
      <c r="AJ53" s="28">
        <v>29</v>
      </c>
      <c r="AK53" s="28">
        <v>22</v>
      </c>
      <c r="AL53" s="28">
        <v>9</v>
      </c>
      <c r="AM53" s="28">
        <v>19</v>
      </c>
      <c r="AN53" s="28">
        <v>12</v>
      </c>
      <c r="AO53" s="28">
        <v>7.23</v>
      </c>
      <c r="AP53" s="28">
        <v>0</v>
      </c>
      <c r="AQ53" s="28">
        <v>24</v>
      </c>
      <c r="AR53" s="28">
        <v>42.1</v>
      </c>
      <c r="AS53" s="28"/>
      <c r="AT53" s="28"/>
      <c r="AU53" s="52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60" x14ac:dyDescent="0.2">
      <c r="A54" s="21" t="s">
        <v>96</v>
      </c>
      <c r="B54" s="21">
        <v>16.53</v>
      </c>
      <c r="C54" s="21" t="s">
        <v>122</v>
      </c>
      <c r="D54" s="21" t="s">
        <v>121</v>
      </c>
      <c r="E54" s="21">
        <v>2</v>
      </c>
      <c r="F54" s="21">
        <v>3</v>
      </c>
      <c r="G54" s="21">
        <v>6</v>
      </c>
      <c r="H54" s="21">
        <v>2</v>
      </c>
      <c r="I54" s="21">
        <v>7.2885</v>
      </c>
      <c r="J54" s="21">
        <v>22.881399999999999</v>
      </c>
      <c r="K54" s="21">
        <v>15.8725</v>
      </c>
      <c r="L54" s="21">
        <v>282.15100000000001</v>
      </c>
      <c r="M54" s="21">
        <v>5.9720000000000004</v>
      </c>
      <c r="N54" s="21">
        <v>282.06599999999997</v>
      </c>
      <c r="O54" s="21">
        <v>0.95899999999999996</v>
      </c>
      <c r="P54" s="21">
        <v>0.53100000000000003</v>
      </c>
      <c r="Q54" s="21">
        <v>1.018</v>
      </c>
      <c r="R54" s="21">
        <v>9.4799999999999995E-2</v>
      </c>
      <c r="S54" s="21">
        <v>176.35400000000001</v>
      </c>
      <c r="T54" s="21">
        <v>442.5</v>
      </c>
      <c r="U54" s="21">
        <v>93.92</v>
      </c>
      <c r="V54" s="21">
        <v>27.3</v>
      </c>
      <c r="W54" s="21">
        <v>478.5</v>
      </c>
      <c r="X54" s="21">
        <v>47</v>
      </c>
      <c r="Y54" s="21">
        <v>6</v>
      </c>
      <c r="Z54" s="21">
        <v>1</v>
      </c>
      <c r="AA54" s="21">
        <v>3</v>
      </c>
      <c r="AB54" s="21">
        <v>4</v>
      </c>
      <c r="AC54" s="21">
        <v>3</v>
      </c>
      <c r="AD54" s="21">
        <v>7</v>
      </c>
      <c r="AE54" s="21">
        <v>3</v>
      </c>
      <c r="AF54" s="21">
        <v>11</v>
      </c>
      <c r="AG54" s="21">
        <v>37</v>
      </c>
      <c r="AH54" s="21">
        <v>101</v>
      </c>
      <c r="AI54" s="21">
        <v>12</v>
      </c>
      <c r="AJ54" s="21">
        <v>35</v>
      </c>
      <c r="AK54" s="21">
        <v>24</v>
      </c>
      <c r="AL54" s="21">
        <v>12</v>
      </c>
      <c r="AM54" s="21">
        <v>23</v>
      </c>
      <c r="AN54" s="21">
        <v>12</v>
      </c>
      <c r="AO54" s="21">
        <v>5.29</v>
      </c>
      <c r="AP54" s="21">
        <v>0</v>
      </c>
      <c r="AQ54" s="21">
        <v>25</v>
      </c>
      <c r="AR54" s="21">
        <v>40.57</v>
      </c>
      <c r="AS54" s="21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0" x14ac:dyDescent="0.2">
      <c r="A55" s="37" t="s">
        <v>93</v>
      </c>
      <c r="B55" s="37">
        <v>7.5</v>
      </c>
      <c r="C55" s="37" t="s">
        <v>119</v>
      </c>
      <c r="D55" s="37" t="s">
        <v>120</v>
      </c>
      <c r="E55" s="37">
        <v>1</v>
      </c>
      <c r="F55" s="37">
        <v>3</v>
      </c>
      <c r="G55" s="37">
        <v>6</v>
      </c>
      <c r="H55" s="37">
        <v>2</v>
      </c>
      <c r="I55" s="37">
        <v>7.12</v>
      </c>
      <c r="J55" s="37">
        <v>20.773330000000001</v>
      </c>
      <c r="K55" s="37">
        <v>13.738</v>
      </c>
      <c r="L55" s="37">
        <v>598.255</v>
      </c>
      <c r="M55" s="37">
        <v>14.646000000000001</v>
      </c>
      <c r="N55" s="37">
        <v>509.786</v>
      </c>
      <c r="O55" s="37">
        <v>0.94399999999999995</v>
      </c>
      <c r="P55" s="37">
        <v>0.78600000000000003</v>
      </c>
      <c r="Q55" s="37">
        <v>0.57699999999999996</v>
      </c>
      <c r="R55" s="37">
        <v>0.35489999999999999</v>
      </c>
      <c r="S55" s="37">
        <v>276.96800000000002</v>
      </c>
      <c r="T55" s="37">
        <v>555.91999999999996</v>
      </c>
      <c r="U55" s="37">
        <v>89.55</v>
      </c>
      <c r="V55" s="21">
        <v>58.69</v>
      </c>
      <c r="W55" s="21">
        <v>615.79</v>
      </c>
      <c r="X55" s="21">
        <v>53</v>
      </c>
      <c r="Y55" s="21">
        <v>6</v>
      </c>
      <c r="Z55" s="21">
        <v>1</v>
      </c>
      <c r="AA55" s="21">
        <v>3</v>
      </c>
      <c r="AB55" s="21">
        <v>4</v>
      </c>
      <c r="AC55" s="21">
        <v>4</v>
      </c>
      <c r="AD55" s="21">
        <v>10</v>
      </c>
      <c r="AE55" s="21">
        <v>6</v>
      </c>
      <c r="AF55" s="21">
        <v>12</v>
      </c>
      <c r="AG55" s="21">
        <v>44</v>
      </c>
      <c r="AH55" s="21">
        <v>3</v>
      </c>
      <c r="AI55" s="21">
        <v>9</v>
      </c>
      <c r="AJ55" s="21">
        <v>8</v>
      </c>
      <c r="AK55" s="21">
        <v>16</v>
      </c>
      <c r="AL55" s="21">
        <v>7</v>
      </c>
      <c r="AM55" s="21">
        <v>0</v>
      </c>
      <c r="AN55" s="21">
        <v>5</v>
      </c>
      <c r="AO55" s="21">
        <v>7.79</v>
      </c>
      <c r="AP55" s="21">
        <v>0</v>
      </c>
      <c r="AQ55" s="21">
        <v>18</v>
      </c>
      <c r="AR55" s="21">
        <v>76.61</v>
      </c>
      <c r="AS55" s="21">
        <v>67.87</v>
      </c>
      <c r="AT55" s="21">
        <v>2.7148000000000003</v>
      </c>
      <c r="AU55" s="52" t="s">
        <v>136</v>
      </c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0" x14ac:dyDescent="0.2">
      <c r="A56" s="37" t="s">
        <v>93</v>
      </c>
      <c r="B56" s="37">
        <v>8.8699999999999992</v>
      </c>
      <c r="C56" s="37" t="s">
        <v>119</v>
      </c>
      <c r="D56" s="37" t="s">
        <v>120</v>
      </c>
      <c r="E56" s="37">
        <v>1</v>
      </c>
      <c r="F56" s="37">
        <v>3</v>
      </c>
      <c r="G56" s="37">
        <v>6</v>
      </c>
      <c r="H56" s="37">
        <v>2</v>
      </c>
      <c r="I56" s="37">
        <v>6.8433330000000003</v>
      </c>
      <c r="J56" s="37">
        <v>20.53857</v>
      </c>
      <c r="K56" s="37">
        <v>14.175000000000001</v>
      </c>
      <c r="L56" s="37">
        <v>727.76400000000001</v>
      </c>
      <c r="M56" s="37">
        <v>24.704999999999998</v>
      </c>
      <c r="N56" s="37">
        <v>655.36</v>
      </c>
      <c r="O56" s="37">
        <v>0.92700000000000005</v>
      </c>
      <c r="P56" s="37">
        <v>0.73299999999999998</v>
      </c>
      <c r="Q56" s="37">
        <v>0.58399999999999996</v>
      </c>
      <c r="R56" s="37">
        <v>0.29620000000000002</v>
      </c>
      <c r="S56" s="37">
        <v>366.64400000000001</v>
      </c>
      <c r="T56" s="37">
        <v>470.29</v>
      </c>
      <c r="U56" s="37">
        <v>78.739999999999995</v>
      </c>
      <c r="V56" s="21">
        <v>118.71</v>
      </c>
      <c r="W56" s="21">
        <v>590.79</v>
      </c>
      <c r="X56" s="21">
        <v>69</v>
      </c>
      <c r="Y56" s="21">
        <v>12</v>
      </c>
      <c r="Z56" s="21">
        <v>1</v>
      </c>
      <c r="AA56" s="21">
        <v>3</v>
      </c>
      <c r="AB56" s="21">
        <v>6</v>
      </c>
      <c r="AC56" s="21">
        <v>3</v>
      </c>
      <c r="AD56" s="21">
        <v>9</v>
      </c>
      <c r="AE56" s="21">
        <v>3</v>
      </c>
      <c r="AF56" s="21">
        <v>12</v>
      </c>
      <c r="AG56" s="50">
        <v>45</v>
      </c>
      <c r="AH56" s="21"/>
      <c r="AI56" s="21">
        <v>5</v>
      </c>
      <c r="AJ56" s="21">
        <v>9</v>
      </c>
      <c r="AK56" s="21">
        <v>12</v>
      </c>
      <c r="AL56" s="21">
        <v>3</v>
      </c>
      <c r="AM56" s="21">
        <v>1</v>
      </c>
      <c r="AN56" s="21">
        <v>12</v>
      </c>
      <c r="AO56" s="21">
        <v>12.43</v>
      </c>
      <c r="AP56" s="21">
        <v>0</v>
      </c>
      <c r="AQ56" s="21">
        <v>13</v>
      </c>
      <c r="AR56" s="21">
        <v>41.8</v>
      </c>
      <c r="AS56" s="21">
        <v>50.79</v>
      </c>
      <c r="AT56" s="21">
        <v>2.0316000000000001</v>
      </c>
      <c r="AU56" s="52" t="s">
        <v>134</v>
      </c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0" x14ac:dyDescent="0.2">
      <c r="A57" s="21" t="s">
        <v>95</v>
      </c>
      <c r="B57" s="21">
        <v>11.19</v>
      </c>
      <c r="C57" s="21" t="s">
        <v>122</v>
      </c>
      <c r="D57" s="21" t="s">
        <v>120</v>
      </c>
      <c r="E57" s="21">
        <v>1</v>
      </c>
      <c r="F57" s="21">
        <v>3</v>
      </c>
      <c r="G57" s="21">
        <v>7</v>
      </c>
      <c r="H57" s="21">
        <v>2</v>
      </c>
      <c r="I57" s="21">
        <v>6.2057000000000002</v>
      </c>
      <c r="J57" s="21">
        <v>21.858000000000001</v>
      </c>
      <c r="K57" s="21">
        <v>13.4017</v>
      </c>
      <c r="L57" s="21">
        <v>719.99199999999996</v>
      </c>
      <c r="M57" s="21">
        <v>12.901999999999999</v>
      </c>
      <c r="N57" s="21">
        <v>659.91800000000001</v>
      </c>
      <c r="O57" s="21">
        <v>0.96199999999999997</v>
      </c>
      <c r="P57" s="21">
        <v>0.70099999999999996</v>
      </c>
      <c r="Q57" s="21">
        <v>0.88</v>
      </c>
      <c r="R57" s="21">
        <v>0.22189999999999999</v>
      </c>
      <c r="S57" s="21">
        <v>387.286</v>
      </c>
      <c r="T57" s="21">
        <v>450.2</v>
      </c>
      <c r="U57" s="21">
        <v>87.67</v>
      </c>
      <c r="V57" s="21">
        <v>55.2</v>
      </c>
      <c r="W57" s="21">
        <v>505.4</v>
      </c>
      <c r="X57" s="21">
        <v>55</v>
      </c>
      <c r="Y57" s="21">
        <v>12</v>
      </c>
      <c r="Z57" s="21">
        <v>1</v>
      </c>
      <c r="AA57" s="21">
        <v>3</v>
      </c>
      <c r="AB57" s="21">
        <v>10</v>
      </c>
      <c r="AC57" s="21">
        <v>3</v>
      </c>
      <c r="AD57" s="21">
        <v>7</v>
      </c>
      <c r="AE57" s="21">
        <v>3</v>
      </c>
      <c r="AF57" s="21">
        <v>11</v>
      </c>
      <c r="AG57" s="50">
        <v>44</v>
      </c>
      <c r="AH57" s="21">
        <v>14</v>
      </c>
      <c r="AI57" s="21">
        <v>12</v>
      </c>
      <c r="AJ57" s="21">
        <v>15</v>
      </c>
      <c r="AK57" s="21">
        <v>16</v>
      </c>
      <c r="AL57" s="21">
        <v>10</v>
      </c>
      <c r="AM57" s="21">
        <v>11</v>
      </c>
      <c r="AN57" s="21">
        <v>12</v>
      </c>
      <c r="AO57" s="21">
        <v>12.36</v>
      </c>
      <c r="AP57" s="47">
        <v>0</v>
      </c>
      <c r="AQ57" s="21">
        <v>25</v>
      </c>
      <c r="AR57" s="21">
        <v>43.04</v>
      </c>
      <c r="AS57" s="21">
        <v>26.38</v>
      </c>
      <c r="AT57" s="21">
        <v>1.0551999999999999</v>
      </c>
      <c r="AU57" s="8" t="s">
        <v>136</v>
      </c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0" x14ac:dyDescent="0.2">
      <c r="A58" s="37" t="s">
        <v>93</v>
      </c>
      <c r="B58" s="37">
        <v>7.29</v>
      </c>
      <c r="C58" s="37" t="s">
        <v>119</v>
      </c>
      <c r="D58" s="37" t="s">
        <v>120</v>
      </c>
      <c r="E58" s="37">
        <v>1</v>
      </c>
      <c r="F58" s="37">
        <v>3</v>
      </c>
      <c r="G58" s="37">
        <v>7</v>
      </c>
      <c r="H58" s="37">
        <v>2</v>
      </c>
      <c r="I58" s="37">
        <v>7.0179999999999998</v>
      </c>
      <c r="J58" s="37">
        <v>20.921669999999999</v>
      </c>
      <c r="K58" s="37">
        <v>14.593999999999999</v>
      </c>
      <c r="L58" s="37">
        <v>637.26499999999999</v>
      </c>
      <c r="M58" s="37">
        <v>16.5</v>
      </c>
      <c r="N58" s="37">
        <v>548.18600000000004</v>
      </c>
      <c r="O58" s="37">
        <v>0.94199999999999995</v>
      </c>
      <c r="P58" s="37">
        <v>0.79500000000000004</v>
      </c>
      <c r="Q58" s="37">
        <v>0.39500000000000002</v>
      </c>
      <c r="R58" s="37">
        <v>0.29160000000000003</v>
      </c>
      <c r="S58" s="37">
        <v>314.16699999999997</v>
      </c>
      <c r="T58" s="37">
        <v>524.25</v>
      </c>
      <c r="U58" s="37">
        <v>87.8</v>
      </c>
      <c r="V58" s="21">
        <v>70.67</v>
      </c>
      <c r="W58" s="21">
        <v>594.91999999999996</v>
      </c>
      <c r="X58" s="21">
        <v>63</v>
      </c>
      <c r="Y58" s="21">
        <v>6</v>
      </c>
      <c r="Z58" s="21">
        <v>1</v>
      </c>
      <c r="AA58" s="21">
        <v>5</v>
      </c>
      <c r="AB58" s="21">
        <v>4</v>
      </c>
      <c r="AC58" s="21">
        <v>3</v>
      </c>
      <c r="AD58" s="21">
        <v>13</v>
      </c>
      <c r="AE58" s="21">
        <v>5</v>
      </c>
      <c r="AF58" s="21">
        <v>12</v>
      </c>
      <c r="AG58" s="50">
        <v>47</v>
      </c>
      <c r="AH58" s="21">
        <v>21</v>
      </c>
      <c r="AI58" s="21">
        <v>11</v>
      </c>
      <c r="AJ58" s="21">
        <v>7</v>
      </c>
      <c r="AK58" s="21">
        <v>11</v>
      </c>
      <c r="AL58" s="21">
        <v>6</v>
      </c>
      <c r="AM58" s="21">
        <v>1</v>
      </c>
      <c r="AN58" s="21">
        <v>12</v>
      </c>
      <c r="AO58" s="21">
        <v>15.59</v>
      </c>
      <c r="AP58" s="21">
        <v>0</v>
      </c>
      <c r="AQ58" s="21">
        <v>24</v>
      </c>
      <c r="AR58" s="21">
        <v>80.010000000000005</v>
      </c>
      <c r="AS58" s="21">
        <v>63.36</v>
      </c>
      <c r="AT58" s="21">
        <v>2.5343999999999998</v>
      </c>
      <c r="AU58" s="52" t="s">
        <v>136</v>
      </c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60" x14ac:dyDescent="0.2">
      <c r="A59" s="21" t="s">
        <v>95</v>
      </c>
      <c r="B59" s="21">
        <v>16.739999999999998</v>
      </c>
      <c r="C59" s="19" t="s">
        <v>122</v>
      </c>
      <c r="D59" s="19" t="s">
        <v>120</v>
      </c>
      <c r="E59" s="21">
        <v>2</v>
      </c>
      <c r="F59" s="21">
        <v>3</v>
      </c>
      <c r="G59" s="21">
        <v>5.5</v>
      </c>
      <c r="H59" s="21">
        <v>2</v>
      </c>
      <c r="I59" s="21">
        <v>4.7267000000000001</v>
      </c>
      <c r="J59" s="21">
        <v>19.090949999999999</v>
      </c>
      <c r="K59" s="21">
        <v>14.38</v>
      </c>
      <c r="L59" s="21">
        <v>328.03300000000002</v>
      </c>
      <c r="M59" s="21">
        <v>16.539000000000001</v>
      </c>
      <c r="N59" s="21">
        <v>272.55500000000001</v>
      </c>
      <c r="O59" s="21">
        <v>0.88600000000000001</v>
      </c>
      <c r="P59" s="21">
        <v>0.69799999999999995</v>
      </c>
      <c r="Q59" s="21">
        <v>0.77800000000000002</v>
      </c>
      <c r="R59" s="21">
        <v>0.2319</v>
      </c>
      <c r="S59" s="21">
        <v>143.98699999999999</v>
      </c>
      <c r="T59" s="21">
        <v>560.91999999999996</v>
      </c>
      <c r="U59" s="21">
        <v>87.97</v>
      </c>
      <c r="V59" s="21">
        <v>72.17</v>
      </c>
      <c r="W59" s="21">
        <v>638.32000000000005</v>
      </c>
      <c r="X59" s="20"/>
      <c r="Y59" s="19">
        <v>7</v>
      </c>
      <c r="Z59" s="19">
        <v>1</v>
      </c>
      <c r="AA59" s="19">
        <v>3</v>
      </c>
      <c r="AB59" s="19">
        <v>5</v>
      </c>
      <c r="AC59" s="19">
        <v>3</v>
      </c>
      <c r="AD59" s="19">
        <v>10</v>
      </c>
      <c r="AE59" s="19">
        <v>3</v>
      </c>
      <c r="AF59" s="19">
        <v>15</v>
      </c>
      <c r="AG59" s="19">
        <v>44</v>
      </c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60" x14ac:dyDescent="0.2">
      <c r="A60" s="21" t="s">
        <v>95</v>
      </c>
      <c r="B60" s="21">
        <v>14.87</v>
      </c>
      <c r="C60" s="21" t="s">
        <v>122</v>
      </c>
      <c r="D60" s="21" t="s">
        <v>120</v>
      </c>
      <c r="E60" s="21">
        <v>2</v>
      </c>
      <c r="F60" s="21">
        <v>3</v>
      </c>
      <c r="G60" s="21">
        <v>6</v>
      </c>
      <c r="H60" s="21">
        <v>2</v>
      </c>
      <c r="I60" s="21">
        <v>8.6316670000000002</v>
      </c>
      <c r="J60" s="21">
        <v>21.721430000000002</v>
      </c>
      <c r="K60" s="21">
        <v>15.186669999999999</v>
      </c>
      <c r="L60" s="21">
        <v>364.19600000000003</v>
      </c>
      <c r="M60" s="21">
        <v>14.756</v>
      </c>
      <c r="N60" s="21">
        <v>336.26</v>
      </c>
      <c r="O60" s="21">
        <v>0.91600000000000004</v>
      </c>
      <c r="P60" s="21">
        <v>0.54900000000000004</v>
      </c>
      <c r="Q60" s="21">
        <v>0.80800000000000005</v>
      </c>
      <c r="R60" s="21">
        <v>0.17630000000000001</v>
      </c>
      <c r="S60" s="21">
        <v>184.73500000000001</v>
      </c>
      <c r="T60" s="21">
        <v>497.64</v>
      </c>
      <c r="U60" s="21">
        <v>87.14</v>
      </c>
      <c r="V60" s="21">
        <v>73.36</v>
      </c>
      <c r="W60" s="21">
        <v>629.36</v>
      </c>
      <c r="X60" s="21">
        <v>62</v>
      </c>
      <c r="Y60" s="21">
        <v>12</v>
      </c>
      <c r="Z60" s="21">
        <v>2</v>
      </c>
      <c r="AA60" s="21">
        <v>3</v>
      </c>
      <c r="AB60" s="21">
        <v>10</v>
      </c>
      <c r="AC60" s="21">
        <v>4</v>
      </c>
      <c r="AD60" s="21">
        <v>8</v>
      </c>
      <c r="AE60" s="21">
        <v>3</v>
      </c>
      <c r="AF60" s="21">
        <v>16</v>
      </c>
      <c r="AG60" s="56">
        <v>52</v>
      </c>
      <c r="AH60" s="21">
        <v>11</v>
      </c>
      <c r="AI60" s="21">
        <v>11</v>
      </c>
      <c r="AJ60" s="21">
        <v>23</v>
      </c>
      <c r="AK60" s="21">
        <v>18</v>
      </c>
      <c r="AL60" s="21">
        <v>10</v>
      </c>
      <c r="AM60" s="21">
        <v>15</v>
      </c>
      <c r="AN60" s="21">
        <v>12</v>
      </c>
      <c r="AO60" s="21">
        <v>11.39</v>
      </c>
      <c r="AP60" s="21">
        <v>0</v>
      </c>
      <c r="AQ60" s="21">
        <v>25</v>
      </c>
      <c r="AR60" s="21">
        <v>52.4</v>
      </c>
      <c r="AS60" s="21">
        <v>35.790000000000006</v>
      </c>
      <c r="AT60" s="21">
        <v>1.4316000000000002</v>
      </c>
      <c r="AU60" s="8" t="s">
        <v>136</v>
      </c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60" x14ac:dyDescent="0.2">
      <c r="A61" s="27" t="s">
        <v>94</v>
      </c>
      <c r="B61" s="27">
        <v>7.5</v>
      </c>
      <c r="C61" s="37" t="s">
        <v>119</v>
      </c>
      <c r="D61" s="37" t="s">
        <v>121</v>
      </c>
      <c r="E61" s="27">
        <v>2</v>
      </c>
      <c r="F61" s="27">
        <v>3</v>
      </c>
      <c r="G61" s="27">
        <v>5</v>
      </c>
      <c r="H61" s="27">
        <v>2</v>
      </c>
      <c r="I61" s="21">
        <v>6.3624999999999998</v>
      </c>
      <c r="J61" s="21">
        <v>20.702500000000001</v>
      </c>
      <c r="K61" s="21">
        <v>13.477499999999999</v>
      </c>
      <c r="L61" s="21">
        <v>720.66700000000003</v>
      </c>
      <c r="M61" s="21">
        <v>8.8049999999999997</v>
      </c>
      <c r="N61" s="21">
        <v>632.43799999999999</v>
      </c>
      <c r="O61" s="21">
        <v>0.97299999999999998</v>
      </c>
      <c r="P61" s="21">
        <v>0.69099999999999995</v>
      </c>
      <c r="Q61" s="21">
        <v>0.622</v>
      </c>
      <c r="R61" s="21">
        <v>0.217</v>
      </c>
      <c r="S61" s="21">
        <v>365.91199999999998</v>
      </c>
      <c r="T61" s="21">
        <v>446.42</v>
      </c>
      <c r="U61" s="21">
        <v>90.8</v>
      </c>
      <c r="V61" s="27">
        <v>41.21</v>
      </c>
      <c r="W61" s="21">
        <v>559.57000000000005</v>
      </c>
      <c r="X61" s="28">
        <v>59</v>
      </c>
      <c r="Y61" s="28">
        <v>6</v>
      </c>
      <c r="Z61" s="28">
        <v>1</v>
      </c>
      <c r="AA61" s="28">
        <v>3</v>
      </c>
      <c r="AB61" s="28">
        <v>4</v>
      </c>
      <c r="AC61" s="28">
        <v>5</v>
      </c>
      <c r="AD61" s="21">
        <v>14</v>
      </c>
      <c r="AE61" s="28">
        <v>3</v>
      </c>
      <c r="AF61" s="21">
        <v>15</v>
      </c>
      <c r="AG61" s="55">
        <v>49</v>
      </c>
      <c r="AH61" s="28">
        <v>30</v>
      </c>
      <c r="AI61" s="28">
        <v>12</v>
      </c>
      <c r="AJ61" s="28">
        <v>25</v>
      </c>
      <c r="AK61" s="28">
        <v>24</v>
      </c>
      <c r="AL61" s="28">
        <v>11</v>
      </c>
      <c r="AM61" s="28">
        <v>22</v>
      </c>
      <c r="AN61" s="28">
        <v>12</v>
      </c>
      <c r="AO61" s="28">
        <v>7.33</v>
      </c>
      <c r="AP61" s="28">
        <v>0</v>
      </c>
      <c r="AQ61" s="28">
        <v>25</v>
      </c>
      <c r="AR61" s="28">
        <v>40.03</v>
      </c>
      <c r="AS61" s="28"/>
      <c r="AT61" s="28"/>
      <c r="AU61" s="52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60" x14ac:dyDescent="0.2">
      <c r="A62" s="21" t="s">
        <v>95</v>
      </c>
      <c r="B62" s="21">
        <v>12.88</v>
      </c>
      <c r="C62" s="21" t="s">
        <v>122</v>
      </c>
      <c r="D62" s="21" t="s">
        <v>120</v>
      </c>
      <c r="E62" s="21">
        <v>2</v>
      </c>
      <c r="F62" s="21">
        <v>3</v>
      </c>
      <c r="G62" s="21">
        <v>5</v>
      </c>
      <c r="H62" s="21">
        <v>1</v>
      </c>
      <c r="I62" s="21">
        <v>6.6425000000000001</v>
      </c>
      <c r="J62" s="21">
        <v>21.2867</v>
      </c>
      <c r="K62" s="21">
        <v>14.326700000000001</v>
      </c>
      <c r="L62" s="21">
        <v>468.28899999999999</v>
      </c>
      <c r="M62" s="21">
        <v>7.3570000000000002</v>
      </c>
      <c r="N62" s="21">
        <v>412.274</v>
      </c>
      <c r="O62" s="21">
        <v>0.96499999999999997</v>
      </c>
      <c r="P62" s="21">
        <v>0.90800000000000003</v>
      </c>
      <c r="Q62" s="21">
        <v>0.56799999999999995</v>
      </c>
      <c r="R62" s="21">
        <v>0.30630000000000002</v>
      </c>
      <c r="S62" s="21">
        <v>247.768</v>
      </c>
      <c r="T62" s="21">
        <v>460.5</v>
      </c>
      <c r="U62" s="21">
        <v>90.6</v>
      </c>
      <c r="V62" s="21">
        <v>44.36</v>
      </c>
      <c r="W62" s="21">
        <v>571.92999999999995</v>
      </c>
      <c r="X62" s="21">
        <v>57</v>
      </c>
      <c r="Y62" s="21">
        <v>7</v>
      </c>
      <c r="Z62" s="21">
        <v>1</v>
      </c>
      <c r="AA62" s="21">
        <v>5</v>
      </c>
      <c r="AB62" s="21">
        <v>5</v>
      </c>
      <c r="AC62" s="21">
        <v>4</v>
      </c>
      <c r="AD62" s="21">
        <v>8</v>
      </c>
      <c r="AE62" s="21">
        <v>4</v>
      </c>
      <c r="AF62" s="21">
        <v>12</v>
      </c>
      <c r="AG62" s="56">
        <v>44</v>
      </c>
      <c r="AH62" s="21">
        <v>17</v>
      </c>
      <c r="AI62" s="21">
        <v>6</v>
      </c>
      <c r="AJ62" s="21">
        <v>5</v>
      </c>
      <c r="AK62" s="21">
        <v>10</v>
      </c>
      <c r="AL62" s="21">
        <v>6</v>
      </c>
      <c r="AM62" s="21">
        <v>3</v>
      </c>
      <c r="AN62" s="21">
        <v>12</v>
      </c>
      <c r="AO62" s="21">
        <v>18</v>
      </c>
      <c r="AP62" s="21">
        <v>0</v>
      </c>
      <c r="AQ62" s="21">
        <v>23</v>
      </c>
      <c r="AR62" s="21">
        <v>83.04</v>
      </c>
      <c r="AS62" s="21">
        <v>66.350000000000009</v>
      </c>
      <c r="AT62" s="21">
        <v>2.6540000000000004</v>
      </c>
      <c r="AU62" s="8" t="s">
        <v>134</v>
      </c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60" x14ac:dyDescent="0.2">
      <c r="A63" s="27" t="s">
        <v>94</v>
      </c>
      <c r="B63" s="27">
        <v>6.09</v>
      </c>
      <c r="C63" s="37" t="s">
        <v>119</v>
      </c>
      <c r="D63" s="37" t="s">
        <v>121</v>
      </c>
      <c r="E63" s="27">
        <v>1</v>
      </c>
      <c r="F63" s="27">
        <v>3</v>
      </c>
      <c r="G63" s="27">
        <v>5</v>
      </c>
      <c r="H63" s="27">
        <v>2</v>
      </c>
      <c r="I63" s="27">
        <v>7.06</v>
      </c>
      <c r="J63" s="27">
        <v>19.43</v>
      </c>
      <c r="K63" s="27">
        <v>12.58</v>
      </c>
      <c r="L63" s="27">
        <v>835.58699999999999</v>
      </c>
      <c r="M63" s="28">
        <v>10.446999999999999</v>
      </c>
      <c r="N63" s="28">
        <v>688.12199999999996</v>
      </c>
      <c r="O63" s="28">
        <v>0.97</v>
      </c>
      <c r="P63" s="28">
        <v>0.76500000000000001</v>
      </c>
      <c r="Q63" s="27">
        <v>0.48</v>
      </c>
      <c r="R63" s="28">
        <v>0.34250000000000003</v>
      </c>
      <c r="S63" s="28">
        <v>356.34899999999999</v>
      </c>
      <c r="T63" s="27">
        <v>542.08299999999997</v>
      </c>
      <c r="U63" s="27">
        <v>90.29</v>
      </c>
      <c r="V63" s="27">
        <v>52.2</v>
      </c>
      <c r="W63" s="27"/>
      <c r="X63" s="28"/>
      <c r="Y63" s="28">
        <v>6</v>
      </c>
      <c r="Z63" s="28">
        <v>1</v>
      </c>
      <c r="AA63" s="28">
        <v>3</v>
      </c>
      <c r="AB63" s="28">
        <v>4</v>
      </c>
      <c r="AC63" s="28">
        <v>4</v>
      </c>
      <c r="AD63" s="21">
        <v>9</v>
      </c>
      <c r="AE63" s="28">
        <v>3</v>
      </c>
      <c r="AF63" s="21">
        <v>8</v>
      </c>
      <c r="AG63" s="55">
        <v>36</v>
      </c>
      <c r="AH63" s="28">
        <v>31</v>
      </c>
      <c r="AI63" s="28">
        <v>3</v>
      </c>
      <c r="AJ63" s="28"/>
      <c r="AK63" s="28"/>
      <c r="AL63" s="28">
        <v>4</v>
      </c>
      <c r="AM63" s="28">
        <v>14</v>
      </c>
      <c r="AN63" s="28">
        <v>12</v>
      </c>
      <c r="AO63" s="28">
        <v>32.700000000000003</v>
      </c>
      <c r="AP63" s="28">
        <v>31</v>
      </c>
      <c r="AQ63" s="28">
        <v>12</v>
      </c>
      <c r="AR63" s="28"/>
      <c r="AS63" s="28"/>
      <c r="AT63" s="28"/>
      <c r="AU63" s="52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r="64" spans="1:60" x14ac:dyDescent="0.2">
      <c r="A64" s="21" t="s">
        <v>96</v>
      </c>
      <c r="B64" s="21">
        <v>12.13</v>
      </c>
      <c r="C64" s="21" t="s">
        <v>122</v>
      </c>
      <c r="D64" s="21" t="s">
        <v>121</v>
      </c>
      <c r="E64" s="21">
        <v>1</v>
      </c>
      <c r="F64" s="27">
        <v>3</v>
      </c>
      <c r="G64" s="21">
        <v>5</v>
      </c>
      <c r="H64" s="21">
        <v>1.5</v>
      </c>
      <c r="I64" s="21">
        <v>6.1668000000000003</v>
      </c>
      <c r="J64" s="21">
        <v>23.55</v>
      </c>
      <c r="K64" s="21">
        <v>12.61675</v>
      </c>
      <c r="L64" s="21">
        <v>414.50599999999997</v>
      </c>
      <c r="M64" s="21">
        <v>62.412999999999997</v>
      </c>
      <c r="N64" s="21">
        <v>448.86200000000002</v>
      </c>
      <c r="O64" s="21">
        <v>0.75600000000000001</v>
      </c>
      <c r="P64" s="21">
        <v>0.81399999999999995</v>
      </c>
      <c r="Q64" s="21">
        <v>0.49099999999999999</v>
      </c>
      <c r="R64" s="21">
        <v>0.19489999999999999</v>
      </c>
      <c r="S64" s="21">
        <v>287.30700000000002</v>
      </c>
      <c r="T64" s="21">
        <v>301.36</v>
      </c>
      <c r="U64" s="21">
        <v>86.5</v>
      </c>
      <c r="V64" s="21">
        <v>44.33</v>
      </c>
      <c r="W64" s="21">
        <v>393.33</v>
      </c>
      <c r="X64" s="21">
        <v>42</v>
      </c>
      <c r="Y64" s="21"/>
      <c r="Z64" s="21"/>
      <c r="AA64" s="21">
        <v>3</v>
      </c>
      <c r="AB64" s="21"/>
      <c r="AC64" s="21">
        <v>3</v>
      </c>
      <c r="AD64" s="21"/>
      <c r="AE64" s="21">
        <v>3</v>
      </c>
      <c r="AF64" s="21"/>
      <c r="AG64" s="21">
        <v>43</v>
      </c>
      <c r="AH64" s="21">
        <v>43</v>
      </c>
      <c r="AI64" s="21">
        <v>11</v>
      </c>
      <c r="AJ64" s="21">
        <v>27</v>
      </c>
      <c r="AK64" s="21">
        <v>22</v>
      </c>
      <c r="AL64" s="21">
        <v>11</v>
      </c>
      <c r="AM64" s="21">
        <v>19</v>
      </c>
      <c r="AN64" s="21">
        <v>12</v>
      </c>
      <c r="AO64" s="21">
        <v>5.73</v>
      </c>
      <c r="AP64" s="21">
        <v>0</v>
      </c>
      <c r="AQ64" s="21">
        <v>25</v>
      </c>
      <c r="AR64" s="21">
        <v>39.57</v>
      </c>
      <c r="AS64" s="21"/>
      <c r="AV64"/>
      <c r="AW64"/>
      <c r="AX64"/>
      <c r="AY64"/>
      <c r="AZ64"/>
      <c r="BA64"/>
      <c r="BB64"/>
      <c r="BC64"/>
      <c r="BD64"/>
      <c r="BE64"/>
      <c r="BF64"/>
      <c r="BG64"/>
      <c r="BH64"/>
    </row>
    <row r="65" spans="1:60" x14ac:dyDescent="0.2">
      <c r="A65" s="21" t="s">
        <v>96</v>
      </c>
      <c r="B65" s="21">
        <v>16.010000000000002</v>
      </c>
      <c r="C65" s="21" t="s">
        <v>122</v>
      </c>
      <c r="D65" s="21" t="s">
        <v>121</v>
      </c>
      <c r="E65" s="21">
        <v>1</v>
      </c>
      <c r="F65" s="27">
        <v>3</v>
      </c>
      <c r="G65" s="21">
        <v>4</v>
      </c>
      <c r="H65" s="21">
        <v>1.5</v>
      </c>
      <c r="I65" s="21">
        <v>8.0875000000000004</v>
      </c>
      <c r="J65" s="21">
        <v>22.827670000000001</v>
      </c>
      <c r="K65" s="21">
        <v>16.877669999999998</v>
      </c>
      <c r="L65" s="21">
        <v>305.81099999999998</v>
      </c>
      <c r="M65" s="21">
        <v>8.577</v>
      </c>
      <c r="N65" s="21">
        <v>315.81400000000002</v>
      </c>
      <c r="O65" s="21">
        <v>0.94699999999999995</v>
      </c>
      <c r="P65" s="21">
        <v>0.78100000000000003</v>
      </c>
      <c r="Q65" s="21">
        <v>0.98799999999999999</v>
      </c>
      <c r="R65" s="21">
        <v>8.0199999999999994E-2</v>
      </c>
      <c r="S65" s="21">
        <v>203.48500000000001</v>
      </c>
      <c r="T65" s="21">
        <v>371.55</v>
      </c>
      <c r="U65" s="21">
        <v>90.19</v>
      </c>
      <c r="V65" s="21">
        <v>24.81</v>
      </c>
      <c r="W65" s="21">
        <v>406.67</v>
      </c>
      <c r="X65" s="21">
        <v>56</v>
      </c>
      <c r="Y65" s="21">
        <v>6</v>
      </c>
      <c r="Z65" s="21">
        <v>1</v>
      </c>
      <c r="AA65" s="21">
        <v>6</v>
      </c>
      <c r="AB65" s="21">
        <v>4</v>
      </c>
      <c r="AC65" s="21">
        <v>3</v>
      </c>
      <c r="AD65" s="21">
        <v>10</v>
      </c>
      <c r="AE65" s="21">
        <v>3</v>
      </c>
      <c r="AF65" s="21">
        <v>12</v>
      </c>
      <c r="AG65" s="21">
        <v>43</v>
      </c>
      <c r="AH65" s="21">
        <v>101</v>
      </c>
      <c r="AI65" s="21">
        <v>11</v>
      </c>
      <c r="AJ65" s="21">
        <v>31</v>
      </c>
      <c r="AK65" s="21">
        <v>24</v>
      </c>
      <c r="AL65" s="21">
        <v>12</v>
      </c>
      <c r="AM65" s="21">
        <v>24</v>
      </c>
      <c r="AN65" s="21">
        <v>12</v>
      </c>
      <c r="AO65" s="21">
        <v>5.26</v>
      </c>
      <c r="AP65" s="21">
        <v>0</v>
      </c>
      <c r="AQ65" s="21">
        <v>24</v>
      </c>
      <c r="AR65" s="21">
        <v>33</v>
      </c>
      <c r="AS65" s="21"/>
      <c r="AV65"/>
      <c r="AW65"/>
      <c r="AX65"/>
      <c r="AY65"/>
      <c r="AZ65"/>
      <c r="BA65"/>
      <c r="BB65"/>
      <c r="BC65"/>
      <c r="BD65"/>
      <c r="BE65"/>
      <c r="BF65"/>
      <c r="BG65"/>
      <c r="BH65"/>
    </row>
    <row r="66" spans="1:60" x14ac:dyDescent="0.2">
      <c r="A66" s="21" t="s">
        <v>96</v>
      </c>
      <c r="B66" s="21">
        <v>13.52</v>
      </c>
      <c r="C66" s="19" t="s">
        <v>122</v>
      </c>
      <c r="D66" s="19" t="s">
        <v>121</v>
      </c>
      <c r="E66" s="21">
        <v>2</v>
      </c>
      <c r="F66" s="21">
        <v>3</v>
      </c>
      <c r="G66" s="21">
        <v>7</v>
      </c>
      <c r="H66" s="21">
        <v>2</v>
      </c>
      <c r="I66" s="21">
        <v>7.41</v>
      </c>
      <c r="J66" s="21">
        <v>21.3</v>
      </c>
      <c r="K66" s="21">
        <v>14.96</v>
      </c>
      <c r="L66" s="21">
        <v>546.64700000000005</v>
      </c>
      <c r="M66" s="21">
        <v>6.9349999999999996</v>
      </c>
      <c r="N66" s="21">
        <v>474.78699999999998</v>
      </c>
      <c r="O66" s="21">
        <v>0.97099999999999997</v>
      </c>
      <c r="P66" s="21">
        <v>0.53300000000000003</v>
      </c>
      <c r="Q66" s="21">
        <v>0.59899999999999998</v>
      </c>
      <c r="R66" s="21">
        <v>0.23250000000000001</v>
      </c>
      <c r="S66" s="21">
        <v>260.83199999999999</v>
      </c>
      <c r="T66" s="21">
        <v>501.18299999999999</v>
      </c>
      <c r="U66" s="21">
        <v>91.78</v>
      </c>
      <c r="V66" s="21">
        <v>41.69</v>
      </c>
      <c r="W66" s="21">
        <v>10.050000000000001</v>
      </c>
      <c r="X66" s="21">
        <v>50</v>
      </c>
      <c r="Y66" s="19">
        <v>6</v>
      </c>
      <c r="Z66" s="19">
        <v>2</v>
      </c>
      <c r="AA66" s="19">
        <v>3</v>
      </c>
      <c r="AB66" s="19">
        <v>4</v>
      </c>
      <c r="AC66" s="19">
        <v>3</v>
      </c>
      <c r="AD66" s="19">
        <v>9</v>
      </c>
      <c r="AE66" s="19">
        <v>3</v>
      </c>
      <c r="AF66" s="19">
        <v>15</v>
      </c>
      <c r="AG66" s="59">
        <v>43</v>
      </c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V66"/>
      <c r="AW66"/>
      <c r="AX66"/>
      <c r="AY66"/>
      <c r="AZ66"/>
      <c r="BA66"/>
      <c r="BB66"/>
      <c r="BC66"/>
      <c r="BD66"/>
      <c r="BE66"/>
      <c r="BF66"/>
      <c r="BG66"/>
      <c r="BH66"/>
    </row>
    <row r="67" spans="1:60" x14ac:dyDescent="0.2">
      <c r="A67" s="21" t="s">
        <v>95</v>
      </c>
      <c r="B67" s="21">
        <v>16.13</v>
      </c>
      <c r="C67" s="21" t="s">
        <v>122</v>
      </c>
      <c r="D67" s="21" t="s">
        <v>120</v>
      </c>
      <c r="E67" s="21">
        <v>2</v>
      </c>
      <c r="F67" s="21">
        <v>4</v>
      </c>
      <c r="G67" s="21">
        <v>4.5</v>
      </c>
      <c r="H67" s="21">
        <v>1</v>
      </c>
      <c r="I67" s="21">
        <v>6.2290999999999999</v>
      </c>
      <c r="J67" s="21">
        <v>20.521049999999999</v>
      </c>
      <c r="K67" s="21">
        <v>12.907500000000001</v>
      </c>
      <c r="L67" s="21">
        <v>505.17899999999997</v>
      </c>
      <c r="M67" s="21">
        <v>30.018999999999998</v>
      </c>
      <c r="N67" s="21">
        <v>492.82400000000001</v>
      </c>
      <c r="O67" s="21">
        <v>0.88500000000000001</v>
      </c>
      <c r="P67" s="21">
        <v>0.73599999999999999</v>
      </c>
      <c r="Q67" s="21">
        <v>0.60199999999999998</v>
      </c>
      <c r="R67" s="21">
        <v>0.26129999999999998</v>
      </c>
      <c r="S67" s="21">
        <v>307.14299999999997</v>
      </c>
      <c r="T67" s="21">
        <v>403.7</v>
      </c>
      <c r="U67" s="21">
        <v>81.02</v>
      </c>
      <c r="V67" s="21">
        <v>84.4</v>
      </c>
      <c r="W67" s="21">
        <v>490.6</v>
      </c>
      <c r="X67" s="22">
        <v>50</v>
      </c>
      <c r="Y67" s="21">
        <v>6</v>
      </c>
      <c r="Z67" s="21">
        <v>1</v>
      </c>
      <c r="AA67" s="21">
        <v>3</v>
      </c>
      <c r="AB67" s="21">
        <v>4</v>
      </c>
      <c r="AC67" s="21">
        <v>3</v>
      </c>
      <c r="AD67" s="21">
        <v>11</v>
      </c>
      <c r="AE67" s="21">
        <v>4</v>
      </c>
      <c r="AF67" s="21">
        <v>10</v>
      </c>
      <c r="AG67" s="21">
        <v>40</v>
      </c>
      <c r="AH67" s="21">
        <v>8</v>
      </c>
      <c r="AI67" s="21">
        <v>4</v>
      </c>
      <c r="AJ67" s="21">
        <v>0</v>
      </c>
      <c r="AK67" s="21">
        <v>10</v>
      </c>
      <c r="AL67" s="21">
        <v>3</v>
      </c>
      <c r="AM67" s="21">
        <v>2</v>
      </c>
      <c r="AN67" s="21">
        <v>12</v>
      </c>
      <c r="AO67" s="21">
        <v>16.3</v>
      </c>
      <c r="AP67" s="21">
        <v>3</v>
      </c>
      <c r="AQ67" s="21">
        <v>25</v>
      </c>
      <c r="AR67" s="21">
        <v>50.3</v>
      </c>
      <c r="AS67" s="21">
        <v>33.630000000000017</v>
      </c>
      <c r="AT67" s="21">
        <v>1.3452000000000006</v>
      </c>
      <c r="AU67" s="8" t="s">
        <v>134</v>
      </c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r="68" spans="1:60" x14ac:dyDescent="0.2">
      <c r="A68" s="27" t="s">
        <v>94</v>
      </c>
      <c r="B68" s="27">
        <v>7.28</v>
      </c>
      <c r="C68" s="37" t="s">
        <v>119</v>
      </c>
      <c r="D68" s="37" t="s">
        <v>121</v>
      </c>
      <c r="E68" s="27">
        <v>1</v>
      </c>
      <c r="F68" s="27">
        <v>4</v>
      </c>
      <c r="G68" s="27">
        <v>6.5</v>
      </c>
      <c r="H68" s="27">
        <v>2</v>
      </c>
      <c r="I68" s="27">
        <v>6.88</v>
      </c>
      <c r="J68" s="27">
        <v>20.28</v>
      </c>
      <c r="K68" s="27">
        <v>13.36</v>
      </c>
      <c r="L68" s="27">
        <v>805.33</v>
      </c>
      <c r="M68" s="28">
        <v>12.257999999999999</v>
      </c>
      <c r="N68" s="28">
        <v>666.58699999999999</v>
      </c>
      <c r="O68" s="28">
        <v>0.96399999999999997</v>
      </c>
      <c r="P68" s="28">
        <v>0.68700000000000006</v>
      </c>
      <c r="Q68" s="27">
        <v>0.81699999999999995</v>
      </c>
      <c r="R68" s="28">
        <v>0.25640000000000002</v>
      </c>
      <c r="S68" s="28">
        <v>356.70400000000001</v>
      </c>
      <c r="T68" s="27">
        <v>503.28</v>
      </c>
      <c r="U68" s="27">
        <v>89.32</v>
      </c>
      <c r="V68" s="27">
        <v>57.5</v>
      </c>
      <c r="W68" s="27">
        <v>622.5</v>
      </c>
      <c r="X68" s="28">
        <v>36</v>
      </c>
      <c r="Y68" s="28">
        <v>6</v>
      </c>
      <c r="Z68" s="28">
        <v>1</v>
      </c>
      <c r="AA68" s="28">
        <v>3</v>
      </c>
      <c r="AB68" s="28">
        <v>4</v>
      </c>
      <c r="AC68" s="28">
        <v>4</v>
      </c>
      <c r="AD68" s="21">
        <v>7</v>
      </c>
      <c r="AE68" s="28">
        <v>3</v>
      </c>
      <c r="AF68" s="21">
        <v>8</v>
      </c>
      <c r="AG68" s="28">
        <v>34</v>
      </c>
      <c r="AH68" s="28">
        <v>34</v>
      </c>
      <c r="AI68" s="28">
        <v>11</v>
      </c>
      <c r="AJ68" s="28">
        <v>28</v>
      </c>
      <c r="AK68" s="28">
        <v>24</v>
      </c>
      <c r="AL68" s="28">
        <v>12</v>
      </c>
      <c r="AM68" s="28">
        <v>16</v>
      </c>
      <c r="AN68" s="28">
        <v>12</v>
      </c>
      <c r="AO68" s="28">
        <v>7.99</v>
      </c>
      <c r="AP68" s="28">
        <v>0</v>
      </c>
      <c r="AQ68" s="28">
        <v>25</v>
      </c>
      <c r="AR68" s="28">
        <v>51.47</v>
      </c>
      <c r="AS68" s="28"/>
      <c r="AT68" s="28"/>
      <c r="AU68" s="52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r="69" spans="1:60" x14ac:dyDescent="0.2">
      <c r="A69" s="49" t="s">
        <v>97</v>
      </c>
      <c r="B69" s="49">
        <v>22.17</v>
      </c>
      <c r="C69" s="49" t="s">
        <v>123</v>
      </c>
      <c r="D69" s="49" t="s">
        <v>120</v>
      </c>
      <c r="E69" s="49">
        <v>1</v>
      </c>
      <c r="F69" s="49">
        <v>4</v>
      </c>
      <c r="G69" s="49">
        <v>4</v>
      </c>
      <c r="H69" s="49">
        <v>1</v>
      </c>
      <c r="I69" s="49">
        <v>8.8079999999999998</v>
      </c>
      <c r="J69" s="49">
        <v>23.684000000000001</v>
      </c>
      <c r="K69" s="49">
        <v>16.579999999999998</v>
      </c>
      <c r="L69" s="49">
        <v>127.783</v>
      </c>
      <c r="M69" s="49">
        <v>54.158000000000001</v>
      </c>
      <c r="N69" s="49">
        <v>177.13050000000001</v>
      </c>
      <c r="O69" s="49">
        <v>0.53700000000000003</v>
      </c>
      <c r="P69" s="49">
        <v>0.497</v>
      </c>
      <c r="Q69" s="49">
        <v>0.72899999999999998</v>
      </c>
      <c r="R69" s="49">
        <v>0.16900000000000001</v>
      </c>
      <c r="S69" s="49">
        <v>120.61799999999999</v>
      </c>
      <c r="T69" s="49">
        <v>308</v>
      </c>
      <c r="U69" s="49">
        <v>79.86</v>
      </c>
      <c r="V69" s="21">
        <v>66.5</v>
      </c>
      <c r="W69" s="21">
        <v>384.25000000000006</v>
      </c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>
        <v>12</v>
      </c>
      <c r="AJ69" s="21"/>
      <c r="AK69" s="21"/>
      <c r="AL69" s="21"/>
      <c r="AM69" s="21">
        <v>5</v>
      </c>
      <c r="AN69" s="21">
        <v>12</v>
      </c>
      <c r="AO69" s="21">
        <v>19.86</v>
      </c>
      <c r="AP69" s="21">
        <v>0</v>
      </c>
      <c r="AQ69" s="21">
        <v>23</v>
      </c>
      <c r="AR69" s="21">
        <v>77.37</v>
      </c>
      <c r="AS69" s="21">
        <v>60.689999999999991</v>
      </c>
      <c r="AT69" s="21">
        <v>2.4275999999999995</v>
      </c>
      <c r="AU69" s="8" t="s">
        <v>135</v>
      </c>
      <c r="AV69"/>
      <c r="AW69"/>
      <c r="AX69"/>
      <c r="AY69"/>
      <c r="AZ69"/>
      <c r="BA69"/>
      <c r="BB69"/>
      <c r="BC69"/>
      <c r="BD69"/>
      <c r="BE69"/>
      <c r="BF69"/>
      <c r="BG69"/>
      <c r="BH69"/>
    </row>
    <row r="70" spans="1:60" x14ac:dyDescent="0.2">
      <c r="A70" s="37" t="s">
        <v>93</v>
      </c>
      <c r="B70" s="37">
        <v>8.48</v>
      </c>
      <c r="C70" s="37" t="s">
        <v>119</v>
      </c>
      <c r="D70" s="37" t="s">
        <v>120</v>
      </c>
      <c r="E70" s="37">
        <v>2</v>
      </c>
      <c r="F70" s="37">
        <v>4</v>
      </c>
      <c r="G70" s="37">
        <v>6</v>
      </c>
      <c r="H70" s="37">
        <v>2</v>
      </c>
      <c r="I70" s="37">
        <v>6.7249999999999996</v>
      </c>
      <c r="J70" s="37">
        <v>20.497140000000002</v>
      </c>
      <c r="K70" s="37">
        <v>13.22833</v>
      </c>
      <c r="L70" s="37">
        <v>699.12199999999996</v>
      </c>
      <c r="M70" s="37">
        <v>13.733000000000001</v>
      </c>
      <c r="N70" s="37">
        <v>597.63699999999994</v>
      </c>
      <c r="O70" s="37">
        <v>0.95499999999999996</v>
      </c>
      <c r="P70" s="37">
        <v>0.85299999999999998</v>
      </c>
      <c r="Q70" s="37">
        <v>0.373</v>
      </c>
      <c r="R70" s="37">
        <v>0.36530000000000001</v>
      </c>
      <c r="S70" s="37">
        <v>336.46699999999998</v>
      </c>
      <c r="T70" s="37">
        <v>431.91699999999997</v>
      </c>
      <c r="U70" s="37">
        <v>88.55</v>
      </c>
      <c r="V70" s="21">
        <v>51.57</v>
      </c>
      <c r="W70" s="21">
        <v>541.20000000000005</v>
      </c>
      <c r="X70" s="21">
        <v>62</v>
      </c>
      <c r="Y70" s="21">
        <v>7</v>
      </c>
      <c r="Z70" s="21">
        <v>1</v>
      </c>
      <c r="AA70" s="21">
        <v>6</v>
      </c>
      <c r="AB70" s="21">
        <v>6</v>
      </c>
      <c r="AC70" s="21">
        <v>3</v>
      </c>
      <c r="AD70" s="21">
        <v>9</v>
      </c>
      <c r="AE70" s="21">
        <v>4</v>
      </c>
      <c r="AF70" s="21">
        <v>11</v>
      </c>
      <c r="AG70" s="50">
        <v>45</v>
      </c>
      <c r="AH70" s="21">
        <v>27</v>
      </c>
      <c r="AI70" s="21">
        <v>9</v>
      </c>
      <c r="AJ70" s="21">
        <v>5</v>
      </c>
      <c r="AK70" s="21">
        <v>17</v>
      </c>
      <c r="AL70" s="21">
        <v>5</v>
      </c>
      <c r="AM70" s="21">
        <v>2</v>
      </c>
      <c r="AN70" s="21">
        <v>12</v>
      </c>
      <c r="AO70" s="21">
        <v>17.52</v>
      </c>
      <c r="AP70" s="21">
        <v>0</v>
      </c>
      <c r="AQ70" s="21">
        <v>25</v>
      </c>
      <c r="AR70" s="21">
        <v>89.91</v>
      </c>
      <c r="AS70" s="21">
        <v>53.510000000000005</v>
      </c>
      <c r="AT70" s="21">
        <v>2.1404000000000001</v>
      </c>
      <c r="AU70" s="52" t="s">
        <v>135</v>
      </c>
      <c r="AV70"/>
      <c r="AW70"/>
      <c r="AX70"/>
      <c r="AY70"/>
      <c r="AZ70"/>
      <c r="BA70"/>
      <c r="BB70"/>
      <c r="BC70"/>
      <c r="BD70"/>
      <c r="BE70"/>
      <c r="BF70"/>
      <c r="BG70"/>
      <c r="BH70"/>
    </row>
    <row r="71" spans="1:60" x14ac:dyDescent="0.2">
      <c r="A71" s="37" t="s">
        <v>93</v>
      </c>
      <c r="B71" s="37">
        <v>6.6</v>
      </c>
      <c r="C71" s="37" t="s">
        <v>119</v>
      </c>
      <c r="D71" s="37" t="s">
        <v>120</v>
      </c>
      <c r="E71" s="37">
        <v>2</v>
      </c>
      <c r="F71" s="37">
        <v>5</v>
      </c>
      <c r="G71" s="37">
        <v>5</v>
      </c>
      <c r="H71" s="37">
        <v>1.5</v>
      </c>
      <c r="I71" s="37">
        <v>7.16</v>
      </c>
      <c r="J71" s="37">
        <v>21.321999999999999</v>
      </c>
      <c r="K71" s="37">
        <v>14.16</v>
      </c>
      <c r="L71" s="37">
        <v>715.48500000000001</v>
      </c>
      <c r="M71" s="37">
        <v>15.689</v>
      </c>
      <c r="N71" s="37">
        <v>631.80200000000002</v>
      </c>
      <c r="O71" s="37">
        <v>0.95099999999999996</v>
      </c>
      <c r="P71" s="37">
        <v>0.89849999999999997</v>
      </c>
      <c r="Q71" s="37">
        <v>0.58399999999999996</v>
      </c>
      <c r="R71" s="37">
        <v>0.31455</v>
      </c>
      <c r="S71" s="37">
        <v>367.74349999999998</v>
      </c>
      <c r="T71" s="37">
        <v>455.57</v>
      </c>
      <c r="U71" s="37">
        <v>83.38</v>
      </c>
      <c r="V71" s="21">
        <v>86.17</v>
      </c>
      <c r="W71" s="21">
        <v>553.83000000000004</v>
      </c>
      <c r="X71" s="21">
        <v>63</v>
      </c>
      <c r="Y71" s="21">
        <v>1</v>
      </c>
      <c r="Z71" s="21">
        <v>3</v>
      </c>
      <c r="AA71" s="21">
        <v>4</v>
      </c>
      <c r="AB71" s="21">
        <v>3</v>
      </c>
      <c r="AC71" s="21">
        <v>9</v>
      </c>
      <c r="AD71" s="21">
        <v>6</v>
      </c>
      <c r="AE71" s="21">
        <v>8</v>
      </c>
      <c r="AF71" s="21">
        <v>8</v>
      </c>
      <c r="AG71" s="21">
        <v>38</v>
      </c>
      <c r="AH71" s="21"/>
      <c r="AI71" s="21">
        <v>4</v>
      </c>
      <c r="AJ71" s="21">
        <v>2</v>
      </c>
      <c r="AK71" s="21">
        <v>9</v>
      </c>
      <c r="AL71" s="21">
        <v>5</v>
      </c>
      <c r="AM71" s="21">
        <v>0</v>
      </c>
      <c r="AN71" s="21">
        <v>9</v>
      </c>
      <c r="AO71" s="21">
        <v>65.87</v>
      </c>
      <c r="AP71" s="21">
        <v>19</v>
      </c>
      <c r="AQ71" s="21">
        <v>13</v>
      </c>
      <c r="AR71" s="21">
        <v>96.34</v>
      </c>
      <c r="AS71" s="21">
        <v>79.64</v>
      </c>
      <c r="AT71" s="21">
        <v>3.1856</v>
      </c>
      <c r="AU71" s="52" t="s">
        <v>136</v>
      </c>
      <c r="AV71"/>
      <c r="AW71"/>
      <c r="AX71"/>
      <c r="AY71"/>
      <c r="AZ71"/>
      <c r="BA71"/>
      <c r="BB71"/>
      <c r="BC71"/>
      <c r="BD71"/>
      <c r="BE71"/>
      <c r="BF71"/>
      <c r="BG71"/>
      <c r="BH71"/>
    </row>
    <row r="72" spans="1:60" x14ac:dyDescent="0.2">
      <c r="A72" s="27" t="s">
        <v>94</v>
      </c>
      <c r="B72" s="27">
        <v>10.34</v>
      </c>
      <c r="C72" s="37" t="s">
        <v>119</v>
      </c>
      <c r="D72" s="37" t="s">
        <v>121</v>
      </c>
      <c r="E72" s="27">
        <v>1</v>
      </c>
      <c r="F72" s="27">
        <v>5</v>
      </c>
      <c r="G72" s="27">
        <v>6.5</v>
      </c>
      <c r="H72" s="27">
        <v>2</v>
      </c>
      <c r="I72" s="27">
        <v>6.5266999999999999</v>
      </c>
      <c r="J72" s="27">
        <v>20.63</v>
      </c>
      <c r="K72" s="27">
        <v>13.33</v>
      </c>
      <c r="L72" s="27">
        <v>669.01599999999996</v>
      </c>
      <c r="M72" s="28">
        <v>9.2270000000000003</v>
      </c>
      <c r="N72" s="28">
        <v>602.12699999999995</v>
      </c>
      <c r="O72" s="28">
        <v>0.97</v>
      </c>
      <c r="P72" s="28">
        <v>0.68100000000000005</v>
      </c>
      <c r="Q72" s="27">
        <v>0.69099999999999995</v>
      </c>
      <c r="R72" s="28">
        <v>0.28299999999999997</v>
      </c>
      <c r="S72" s="28">
        <v>352.113</v>
      </c>
      <c r="T72" s="27">
        <v>452.82</v>
      </c>
      <c r="U72" s="27">
        <v>89.02</v>
      </c>
      <c r="V72" s="27">
        <v>48.68</v>
      </c>
      <c r="W72" s="27">
        <v>576.20000000000005</v>
      </c>
      <c r="X72" s="28">
        <v>54</v>
      </c>
      <c r="Y72" s="28">
        <v>6</v>
      </c>
      <c r="Z72" s="28">
        <v>1</v>
      </c>
      <c r="AA72" s="28">
        <v>3</v>
      </c>
      <c r="AB72" s="28">
        <v>4</v>
      </c>
      <c r="AC72" s="28">
        <v>3</v>
      </c>
      <c r="AD72" s="21">
        <v>7</v>
      </c>
      <c r="AE72" s="28">
        <v>3</v>
      </c>
      <c r="AF72" s="21">
        <v>11</v>
      </c>
      <c r="AG72" s="28">
        <v>36</v>
      </c>
      <c r="AH72" s="28">
        <v>39</v>
      </c>
      <c r="AI72" s="28">
        <v>12</v>
      </c>
      <c r="AJ72" s="28">
        <v>25</v>
      </c>
      <c r="AK72" s="28">
        <v>24</v>
      </c>
      <c r="AL72" s="28">
        <v>12</v>
      </c>
      <c r="AM72" s="28">
        <v>24</v>
      </c>
      <c r="AN72" s="28">
        <v>12</v>
      </c>
      <c r="AO72" s="28">
        <v>5.56</v>
      </c>
      <c r="AP72" s="28">
        <v>0</v>
      </c>
      <c r="AQ72" s="28">
        <v>24</v>
      </c>
      <c r="AR72" s="28">
        <v>45.97</v>
      </c>
      <c r="AS72" s="28"/>
      <c r="AT72" s="28"/>
      <c r="AU72" s="52"/>
      <c r="AV72"/>
      <c r="AW72"/>
      <c r="AX72"/>
      <c r="AY72"/>
      <c r="AZ72"/>
      <c r="BA72"/>
      <c r="BB72"/>
      <c r="BC72"/>
      <c r="BD72"/>
      <c r="BE72"/>
      <c r="BF72"/>
      <c r="BG72"/>
      <c r="BH72"/>
    </row>
    <row r="73" spans="1:60" x14ac:dyDescent="0.2">
      <c r="A73" s="27" t="s">
        <v>94</v>
      </c>
      <c r="B73" s="27">
        <v>8.3000000000000007</v>
      </c>
      <c r="C73" s="37" t="s">
        <v>119</v>
      </c>
      <c r="D73" s="37" t="s">
        <v>121</v>
      </c>
      <c r="E73" s="27">
        <v>1</v>
      </c>
      <c r="F73" s="27">
        <v>6</v>
      </c>
      <c r="G73" s="27">
        <v>7</v>
      </c>
      <c r="H73" s="27">
        <v>2</v>
      </c>
      <c r="I73" s="21">
        <v>7.873333333333334</v>
      </c>
      <c r="J73" s="21">
        <v>22.173333333333332</v>
      </c>
      <c r="K73" s="21">
        <v>14.216666666666669</v>
      </c>
      <c r="L73" s="21">
        <v>588.80999999999995</v>
      </c>
      <c r="M73" s="21">
        <v>22.257999999999999</v>
      </c>
      <c r="N73" s="21">
        <v>535.48800000000006</v>
      </c>
      <c r="O73" s="21">
        <v>0.92</v>
      </c>
      <c r="P73" s="21">
        <v>0.84199999999999997</v>
      </c>
      <c r="Q73" s="21">
        <v>0.71699999999999997</v>
      </c>
      <c r="R73" s="21">
        <v>0.27260000000000001</v>
      </c>
      <c r="S73" s="21">
        <v>316.89100000000002</v>
      </c>
      <c r="T73" s="21">
        <v>446.63</v>
      </c>
      <c r="U73" s="21">
        <v>89.92</v>
      </c>
      <c r="V73" s="44">
        <v>50.21</v>
      </c>
      <c r="W73" s="21">
        <v>571</v>
      </c>
      <c r="X73" s="23"/>
      <c r="Y73" s="21">
        <v>7</v>
      </c>
      <c r="Z73" s="21">
        <v>1</v>
      </c>
      <c r="AA73" s="28">
        <v>4</v>
      </c>
      <c r="AB73" s="21">
        <v>4</v>
      </c>
      <c r="AC73" s="28">
        <v>3</v>
      </c>
      <c r="AD73" s="21">
        <v>8</v>
      </c>
      <c r="AE73" s="28">
        <v>3</v>
      </c>
      <c r="AF73" s="21">
        <v>8</v>
      </c>
      <c r="AG73" s="28">
        <v>36</v>
      </c>
      <c r="AH73" s="28">
        <v>47</v>
      </c>
      <c r="AI73" s="28">
        <v>11</v>
      </c>
      <c r="AJ73" s="28">
        <v>28</v>
      </c>
      <c r="AK73" s="28">
        <v>23</v>
      </c>
      <c r="AL73" s="28">
        <v>11</v>
      </c>
      <c r="AM73" s="28">
        <v>24</v>
      </c>
      <c r="AN73" s="28">
        <v>12</v>
      </c>
      <c r="AO73" s="28">
        <v>8.76</v>
      </c>
      <c r="AP73" s="28">
        <v>0</v>
      </c>
      <c r="AQ73" s="28">
        <v>22</v>
      </c>
      <c r="AR73" s="28">
        <v>41.44</v>
      </c>
      <c r="AS73" s="28"/>
      <c r="AT73" s="28"/>
      <c r="AU73" s="52"/>
      <c r="AV73"/>
      <c r="AW73"/>
      <c r="AX73"/>
      <c r="AY73"/>
      <c r="AZ73"/>
      <c r="BA73"/>
      <c r="BB73"/>
      <c r="BC73"/>
      <c r="BD73"/>
      <c r="BE73"/>
      <c r="BF73"/>
      <c r="BG73"/>
      <c r="BH73"/>
    </row>
    <row r="74" spans="1:60" x14ac:dyDescent="0.2">
      <c r="A74" s="21" t="s">
        <v>95</v>
      </c>
      <c r="B74" s="21">
        <v>11.41</v>
      </c>
      <c r="C74" s="21" t="s">
        <v>122</v>
      </c>
      <c r="D74" s="21" t="s">
        <v>120</v>
      </c>
      <c r="E74" s="21">
        <v>1</v>
      </c>
      <c r="F74" s="21">
        <v>6</v>
      </c>
      <c r="G74" s="21">
        <v>6.5</v>
      </c>
      <c r="H74" s="21">
        <v>2</v>
      </c>
      <c r="I74" s="21">
        <v>6.0667</v>
      </c>
      <c r="J74" s="21">
        <v>21.276700000000002</v>
      </c>
      <c r="K74" s="21">
        <v>14.5517</v>
      </c>
      <c r="L74" s="21">
        <v>445.62599999999998</v>
      </c>
      <c r="M74" s="21">
        <v>22.036000000000001</v>
      </c>
      <c r="N74" s="21">
        <v>409.42200000000003</v>
      </c>
      <c r="O74" s="21">
        <v>0.89800000000000002</v>
      </c>
      <c r="P74" s="21">
        <v>0.625</v>
      </c>
      <c r="Q74" s="21">
        <v>1.2110000000000001</v>
      </c>
      <c r="R74" s="21">
        <v>0.1091</v>
      </c>
      <c r="S74" s="21">
        <v>230.39</v>
      </c>
      <c r="T74" s="21">
        <v>416.08</v>
      </c>
      <c r="U74" s="21">
        <v>84.32</v>
      </c>
      <c r="V74" s="21">
        <v>70.92</v>
      </c>
      <c r="W74" s="21">
        <v>516.66999999999996</v>
      </c>
      <c r="X74" s="21">
        <v>53</v>
      </c>
      <c r="Y74" s="21">
        <v>6</v>
      </c>
      <c r="Z74" s="21">
        <v>1</v>
      </c>
      <c r="AA74" s="21">
        <v>3</v>
      </c>
      <c r="AB74" s="21">
        <v>4</v>
      </c>
      <c r="AC74" s="21">
        <v>3</v>
      </c>
      <c r="AD74" s="21">
        <v>8</v>
      </c>
      <c r="AE74" s="21">
        <v>4</v>
      </c>
      <c r="AF74" s="21">
        <v>12</v>
      </c>
      <c r="AG74" s="21">
        <v>39</v>
      </c>
      <c r="AH74" s="21">
        <v>23</v>
      </c>
      <c r="AI74" s="21">
        <v>12</v>
      </c>
      <c r="AJ74" s="21">
        <v>2</v>
      </c>
      <c r="AK74" s="21">
        <v>18</v>
      </c>
      <c r="AL74" s="21">
        <v>10</v>
      </c>
      <c r="AM74" s="21">
        <v>9</v>
      </c>
      <c r="AN74" s="21">
        <v>12</v>
      </c>
      <c r="AO74" s="21">
        <v>8.9600000000000009</v>
      </c>
      <c r="AP74" s="21">
        <v>0</v>
      </c>
      <c r="AQ74" s="21">
        <v>25</v>
      </c>
      <c r="AR74" s="21">
        <v>58.6</v>
      </c>
      <c r="AS74" s="21">
        <v>41.95</v>
      </c>
      <c r="AT74" s="21">
        <v>1.6780000000000002</v>
      </c>
      <c r="AU74" s="8" t="s">
        <v>136</v>
      </c>
      <c r="AV74"/>
      <c r="AW74"/>
      <c r="AX74"/>
      <c r="AY74"/>
      <c r="AZ74"/>
      <c r="BA74"/>
      <c r="BB74"/>
      <c r="BC74"/>
      <c r="BD74"/>
      <c r="BE74"/>
      <c r="BF74"/>
      <c r="BG74"/>
      <c r="BH74"/>
    </row>
    <row r="75" spans="1:60" x14ac:dyDescent="0.2">
      <c r="A75" s="21" t="s">
        <v>95</v>
      </c>
      <c r="B75" s="21">
        <v>11.78</v>
      </c>
      <c r="C75" s="21" t="s">
        <v>122</v>
      </c>
      <c r="D75" s="21" t="s">
        <v>120</v>
      </c>
      <c r="E75" s="21">
        <v>2</v>
      </c>
      <c r="F75" s="21">
        <v>6</v>
      </c>
      <c r="G75" s="21">
        <v>4.5</v>
      </c>
      <c r="H75" s="21">
        <v>0.5</v>
      </c>
      <c r="I75" s="21">
        <v>7.0975000000000001</v>
      </c>
      <c r="J75" s="21">
        <v>22.238</v>
      </c>
      <c r="K75" s="21">
        <v>13.762499999999999</v>
      </c>
      <c r="L75" s="21">
        <v>348.83300000000003</v>
      </c>
      <c r="M75" s="21">
        <v>18.021000000000001</v>
      </c>
      <c r="N75" s="21">
        <v>342.47500000000002</v>
      </c>
      <c r="O75" s="21">
        <v>0.9</v>
      </c>
      <c r="P75" s="21">
        <v>0.82199999999999995</v>
      </c>
      <c r="Q75" s="21">
        <v>0.61499999999999999</v>
      </c>
      <c r="R75" s="21">
        <v>0.25140000000000001</v>
      </c>
      <c r="S75" s="21">
        <v>191.083</v>
      </c>
      <c r="T75" s="21">
        <v>450.07</v>
      </c>
      <c r="U75" s="21">
        <v>84.76</v>
      </c>
      <c r="V75" s="21">
        <v>64.069999999999993</v>
      </c>
      <c r="W75" s="21">
        <v>531.91999999999996</v>
      </c>
      <c r="X75" s="21">
        <v>47</v>
      </c>
      <c r="Y75" s="21">
        <v>9</v>
      </c>
      <c r="Z75" s="21">
        <v>1</v>
      </c>
      <c r="AA75" s="21">
        <v>3</v>
      </c>
      <c r="AB75" s="21">
        <v>7</v>
      </c>
      <c r="AC75" s="21">
        <v>3</v>
      </c>
      <c r="AD75" s="21">
        <v>7</v>
      </c>
      <c r="AE75" s="21">
        <v>5</v>
      </c>
      <c r="AF75" s="21">
        <v>14</v>
      </c>
      <c r="AG75" s="50">
        <v>44</v>
      </c>
      <c r="AH75" s="21">
        <v>18</v>
      </c>
      <c r="AI75" s="21">
        <v>1</v>
      </c>
      <c r="AJ75" s="21">
        <v>0</v>
      </c>
      <c r="AK75" s="21">
        <v>15</v>
      </c>
      <c r="AL75" s="21">
        <v>4</v>
      </c>
      <c r="AM75" s="21">
        <v>12</v>
      </c>
      <c r="AN75" s="21">
        <v>12</v>
      </c>
      <c r="AO75" s="21">
        <v>14.25</v>
      </c>
      <c r="AP75" s="21">
        <v>0</v>
      </c>
      <c r="AQ75" s="21">
        <v>25</v>
      </c>
      <c r="AR75" s="21">
        <v>62.88</v>
      </c>
      <c r="AS75" s="21">
        <v>46.060000000000016</v>
      </c>
      <c r="AT75" s="21">
        <v>1.8424000000000007</v>
      </c>
      <c r="AU75" s="8" t="s">
        <v>136</v>
      </c>
      <c r="AV75"/>
      <c r="AW75"/>
      <c r="AX75"/>
      <c r="AY75"/>
      <c r="AZ75"/>
      <c r="BA75"/>
      <c r="BB75"/>
      <c r="BC75"/>
      <c r="BD75"/>
      <c r="BE75"/>
      <c r="BF75"/>
      <c r="BG75"/>
      <c r="BH75"/>
    </row>
    <row r="76" spans="1:60" x14ac:dyDescent="0.2">
      <c r="A76" s="21" t="s">
        <v>95</v>
      </c>
      <c r="B76" s="21">
        <v>14.24</v>
      </c>
      <c r="C76" s="21" t="s">
        <v>122</v>
      </c>
      <c r="D76" s="21" t="s">
        <v>120</v>
      </c>
      <c r="E76" s="21">
        <v>2</v>
      </c>
      <c r="F76" s="21">
        <v>7</v>
      </c>
      <c r="G76" s="21">
        <v>6.5</v>
      </c>
      <c r="H76" s="21">
        <v>2</v>
      </c>
      <c r="I76" s="21">
        <v>6.6829000000000001</v>
      </c>
      <c r="J76" s="21">
        <v>20.4771</v>
      </c>
      <c r="K76" s="21">
        <v>13.708600000000001</v>
      </c>
      <c r="L76" s="21">
        <v>348.375</v>
      </c>
      <c r="M76" s="21">
        <v>14.441000000000001</v>
      </c>
      <c r="N76" s="21">
        <v>333.03199999999998</v>
      </c>
      <c r="O76" s="21">
        <v>0.91700000000000004</v>
      </c>
      <c r="P76" s="21">
        <v>0.73399999999999999</v>
      </c>
      <c r="Q76" s="21">
        <v>0.76500000000000001</v>
      </c>
      <c r="R76" s="21">
        <v>0.2056</v>
      </c>
      <c r="S76" s="21">
        <v>215.685</v>
      </c>
      <c r="T76" s="21">
        <v>419.78</v>
      </c>
      <c r="U76" s="21">
        <v>83.37</v>
      </c>
      <c r="V76" s="21">
        <v>74.790000000000006</v>
      </c>
      <c r="W76" s="21">
        <v>542.42999999999995</v>
      </c>
      <c r="X76" s="22">
        <v>58</v>
      </c>
      <c r="Y76" s="21">
        <v>14</v>
      </c>
      <c r="Z76" s="21">
        <v>1</v>
      </c>
      <c r="AA76" s="21">
        <v>8</v>
      </c>
      <c r="AB76" s="21">
        <v>4</v>
      </c>
      <c r="AC76" s="21">
        <v>5</v>
      </c>
      <c r="AD76" s="21">
        <v>7</v>
      </c>
      <c r="AE76" s="21">
        <v>5</v>
      </c>
      <c r="AF76" s="21">
        <v>16</v>
      </c>
      <c r="AG76" s="21">
        <v>55</v>
      </c>
      <c r="AH76" s="21">
        <v>7</v>
      </c>
      <c r="AI76" s="21">
        <v>3</v>
      </c>
      <c r="AJ76" s="21"/>
      <c r="AK76" s="21"/>
      <c r="AL76" s="21"/>
      <c r="AM76" s="21">
        <v>15</v>
      </c>
      <c r="AN76" s="21">
        <v>12</v>
      </c>
      <c r="AO76" s="21">
        <v>22.86</v>
      </c>
      <c r="AP76" s="21">
        <v>0</v>
      </c>
      <c r="AQ76" s="21">
        <v>25</v>
      </c>
      <c r="AR76" s="21">
        <v>53.6</v>
      </c>
      <c r="AS76" s="21">
        <v>36.94</v>
      </c>
      <c r="AT76" s="21">
        <v>1.4775999999999998</v>
      </c>
      <c r="AU76" s="8" t="s">
        <v>135</v>
      </c>
      <c r="AV76"/>
      <c r="AW76"/>
      <c r="AX76"/>
      <c r="AY76"/>
      <c r="AZ76"/>
      <c r="BA76"/>
      <c r="BB76"/>
      <c r="BC76"/>
      <c r="BD76"/>
      <c r="BE76"/>
      <c r="BF76"/>
      <c r="BG76"/>
      <c r="BH76"/>
    </row>
    <row r="77" spans="1:60" ht="17" customHeight="1" x14ac:dyDescent="0.2">
      <c r="A77" s="21" t="s">
        <v>95</v>
      </c>
      <c r="B77" s="21">
        <v>12.61</v>
      </c>
      <c r="C77" s="21" t="s">
        <v>122</v>
      </c>
      <c r="D77" s="21" t="s">
        <v>120</v>
      </c>
      <c r="E77" s="21">
        <v>1</v>
      </c>
      <c r="F77" s="21">
        <v>7</v>
      </c>
      <c r="G77" s="21">
        <v>4.5</v>
      </c>
      <c r="H77" s="21">
        <v>2</v>
      </c>
      <c r="I77" s="21">
        <v>6.4375</v>
      </c>
      <c r="J77" s="21">
        <v>21.22</v>
      </c>
      <c r="K77" s="21">
        <v>14.22</v>
      </c>
      <c r="L77" s="21">
        <v>572.86199999999997</v>
      </c>
      <c r="M77" s="21">
        <v>14.084</v>
      </c>
      <c r="N77" s="21">
        <v>536.33500000000004</v>
      </c>
      <c r="O77" s="21">
        <v>0.94899999999999995</v>
      </c>
      <c r="P77" s="21">
        <v>0.85299999999999998</v>
      </c>
      <c r="Q77" s="21">
        <v>0.45900000000000002</v>
      </c>
      <c r="R77" s="21">
        <v>0.33760000000000001</v>
      </c>
      <c r="S77" s="21">
        <v>332.96300000000002</v>
      </c>
      <c r="T77" s="21">
        <v>437.43</v>
      </c>
      <c r="U77" s="21">
        <v>86.23</v>
      </c>
      <c r="V77" s="21">
        <v>64.069999999999993</v>
      </c>
      <c r="W77" s="21">
        <v>533.57000000000005</v>
      </c>
      <c r="X77" s="22">
        <v>74</v>
      </c>
      <c r="Y77" s="21">
        <v>11</v>
      </c>
      <c r="Z77" s="21">
        <v>2</v>
      </c>
      <c r="AA77" s="21">
        <v>6</v>
      </c>
      <c r="AB77" s="21">
        <v>8</v>
      </c>
      <c r="AC77" s="21">
        <v>7</v>
      </c>
      <c r="AD77" s="21">
        <v>11</v>
      </c>
      <c r="AE77" s="21">
        <v>3</v>
      </c>
      <c r="AF77" s="21">
        <v>13</v>
      </c>
      <c r="AG77" s="21">
        <v>57</v>
      </c>
      <c r="AH77" s="21">
        <v>18</v>
      </c>
      <c r="AI77" s="21">
        <v>10</v>
      </c>
      <c r="AJ77" s="21">
        <v>16</v>
      </c>
      <c r="AK77" s="21">
        <v>15</v>
      </c>
      <c r="AL77" s="21">
        <v>4</v>
      </c>
      <c r="AM77" s="21">
        <v>18</v>
      </c>
      <c r="AN77" s="21">
        <v>12</v>
      </c>
      <c r="AO77" s="21">
        <v>11.7</v>
      </c>
      <c r="AP77" s="21">
        <v>0</v>
      </c>
      <c r="AQ77" s="21">
        <v>18</v>
      </c>
      <c r="AR77" s="21">
        <v>60.07</v>
      </c>
      <c r="AS77" s="21">
        <v>43.15</v>
      </c>
      <c r="AT77" s="21">
        <v>1.726</v>
      </c>
      <c r="AU77" s="8" t="s">
        <v>136</v>
      </c>
      <c r="AV77"/>
      <c r="AW77"/>
      <c r="AX77"/>
      <c r="AY77"/>
      <c r="AZ77"/>
      <c r="BA77"/>
      <c r="BB77"/>
      <c r="BC77"/>
      <c r="BD77"/>
      <c r="BE77"/>
      <c r="BF77"/>
      <c r="BG77"/>
      <c r="BH77"/>
    </row>
    <row r="78" spans="1:60" x14ac:dyDescent="0.2">
      <c r="A78" s="18" t="s">
        <v>93</v>
      </c>
      <c r="B78" s="18">
        <v>6.96</v>
      </c>
      <c r="C78" s="18" t="s">
        <v>119</v>
      </c>
      <c r="D78" s="18" t="s">
        <v>120</v>
      </c>
      <c r="E78" s="18">
        <v>1</v>
      </c>
      <c r="F78" s="18">
        <v>7</v>
      </c>
      <c r="G78" s="18">
        <v>5</v>
      </c>
      <c r="H78" s="18">
        <v>1.5</v>
      </c>
      <c r="I78" s="18">
        <v>5.6020000000000003</v>
      </c>
      <c r="J78" s="18">
        <v>19.57198</v>
      </c>
      <c r="K78" s="18">
        <v>11.752000000000001</v>
      </c>
      <c r="L78" s="18">
        <v>603.13199999999995</v>
      </c>
      <c r="M78" s="18">
        <v>27.338000000000001</v>
      </c>
      <c r="N78" s="18">
        <v>541.94399999999996</v>
      </c>
      <c r="O78" s="18">
        <v>0.90459999999999996</v>
      </c>
      <c r="P78" s="18">
        <v>0.88319999999999999</v>
      </c>
      <c r="Q78" s="18">
        <v>0.46100000000000002</v>
      </c>
      <c r="R78" s="18">
        <v>0.34066000000000002</v>
      </c>
      <c r="S78" s="18">
        <v>295.66219999999998</v>
      </c>
      <c r="T78" s="18">
        <v>438.2</v>
      </c>
      <c r="U78" s="18">
        <v>82.75</v>
      </c>
      <c r="V78" s="19">
        <v>75.36</v>
      </c>
      <c r="W78" s="19">
        <v>535.70000000000005</v>
      </c>
      <c r="X78" s="20"/>
      <c r="Y78" s="19">
        <v>8</v>
      </c>
      <c r="Z78" s="19">
        <v>1</v>
      </c>
      <c r="AA78" s="19">
        <v>3</v>
      </c>
      <c r="AB78" s="19">
        <v>6</v>
      </c>
      <c r="AC78" s="19">
        <v>8</v>
      </c>
      <c r="AD78" s="19">
        <v>9</v>
      </c>
      <c r="AE78" s="19">
        <v>3</v>
      </c>
      <c r="AF78" s="19">
        <v>10</v>
      </c>
      <c r="AG78" s="59">
        <v>44</v>
      </c>
      <c r="AH78" s="20"/>
      <c r="AI78" s="19">
        <v>6</v>
      </c>
      <c r="AJ78" s="19">
        <v>2</v>
      </c>
      <c r="AK78" s="19">
        <v>6</v>
      </c>
      <c r="AL78" s="19">
        <v>4</v>
      </c>
      <c r="AM78" s="19">
        <v>1</v>
      </c>
      <c r="AN78" s="19">
        <v>11</v>
      </c>
      <c r="AO78" s="19">
        <v>22.46</v>
      </c>
      <c r="AP78" s="19">
        <v>2</v>
      </c>
      <c r="AQ78" s="21">
        <v>18</v>
      </c>
      <c r="AR78" s="21">
        <v>73.14</v>
      </c>
      <c r="AS78" s="21">
        <v>56.48</v>
      </c>
      <c r="AT78" s="21">
        <v>2.2591999999999999</v>
      </c>
      <c r="AU78" s="8" t="s">
        <v>136</v>
      </c>
      <c r="AV78"/>
      <c r="AW78"/>
      <c r="AX78"/>
      <c r="AY78"/>
      <c r="AZ78"/>
      <c r="BA78"/>
      <c r="BB78"/>
      <c r="BC78"/>
      <c r="BD78"/>
      <c r="BE78"/>
      <c r="BF78"/>
      <c r="BG78"/>
      <c r="BH78"/>
    </row>
    <row r="79" spans="1:60" x14ac:dyDescent="0.2">
      <c r="A79" s="27" t="s">
        <v>94</v>
      </c>
      <c r="B79" s="27">
        <v>7</v>
      </c>
      <c r="C79" s="37" t="s">
        <v>119</v>
      </c>
      <c r="D79" s="37" t="s">
        <v>121</v>
      </c>
      <c r="E79" s="27">
        <v>2</v>
      </c>
      <c r="F79" s="27" t="s">
        <v>156</v>
      </c>
      <c r="G79" s="27">
        <v>7</v>
      </c>
      <c r="H79" s="27">
        <v>2</v>
      </c>
      <c r="I79" s="27">
        <v>7.79</v>
      </c>
      <c r="J79" s="27">
        <v>20.45</v>
      </c>
      <c r="K79" s="27">
        <v>14.18</v>
      </c>
      <c r="L79" s="27">
        <v>765.44899999999996</v>
      </c>
      <c r="M79" s="28">
        <v>11.398</v>
      </c>
      <c r="N79" s="28">
        <v>640.87900000000002</v>
      </c>
      <c r="O79" s="28">
        <v>0.96499999999999997</v>
      </c>
      <c r="P79" s="28">
        <v>0.71199999999999997</v>
      </c>
      <c r="Q79" s="27">
        <v>0.79500000000000004</v>
      </c>
      <c r="R79" s="28">
        <v>0.24940000000000001</v>
      </c>
      <c r="S79" s="28">
        <v>375.459</v>
      </c>
      <c r="T79" s="27">
        <v>548.78</v>
      </c>
      <c r="U79" s="27">
        <v>90.25</v>
      </c>
      <c r="V79" s="27">
        <v>55.86</v>
      </c>
      <c r="W79" s="27">
        <v>609.28</v>
      </c>
      <c r="X79" s="28">
        <v>64</v>
      </c>
      <c r="Y79" s="28">
        <v>6</v>
      </c>
      <c r="Z79" s="28">
        <v>1</v>
      </c>
      <c r="AA79" s="28">
        <v>3</v>
      </c>
      <c r="AB79" s="28">
        <v>5</v>
      </c>
      <c r="AC79" s="28">
        <v>4</v>
      </c>
      <c r="AD79" s="21">
        <v>9</v>
      </c>
      <c r="AE79" s="28">
        <v>3</v>
      </c>
      <c r="AF79" s="21">
        <v>16</v>
      </c>
      <c r="AG79" s="57">
        <v>45</v>
      </c>
      <c r="AH79" s="28">
        <v>47</v>
      </c>
      <c r="AI79" s="28">
        <v>12</v>
      </c>
      <c r="AJ79" s="28">
        <v>24</v>
      </c>
      <c r="AK79" s="28">
        <v>24</v>
      </c>
      <c r="AL79" s="28">
        <v>11</v>
      </c>
      <c r="AM79" s="28">
        <v>15</v>
      </c>
      <c r="AN79" s="28">
        <v>12</v>
      </c>
      <c r="AO79" s="28">
        <v>7.13</v>
      </c>
      <c r="AP79" s="28">
        <v>0</v>
      </c>
      <c r="AQ79" s="28">
        <v>25</v>
      </c>
      <c r="AR79" s="28">
        <v>51.44</v>
      </c>
      <c r="AS79" s="28"/>
      <c r="AT79" s="28"/>
      <c r="AU79" s="52"/>
      <c r="AV79"/>
      <c r="AW79"/>
      <c r="AX79"/>
      <c r="AY79"/>
      <c r="AZ79"/>
      <c r="BA79"/>
      <c r="BB79"/>
      <c r="BC79"/>
      <c r="BD79"/>
      <c r="BE79"/>
      <c r="BF79"/>
      <c r="BG79"/>
      <c r="BH79"/>
    </row>
    <row r="80" spans="1:60" x14ac:dyDescent="0.2">
      <c r="A80" s="27" t="s">
        <v>94</v>
      </c>
      <c r="B80" s="27">
        <v>7.32</v>
      </c>
      <c r="C80" s="37" t="s">
        <v>119</v>
      </c>
      <c r="D80" s="37" t="s">
        <v>121</v>
      </c>
      <c r="E80" s="27">
        <v>2</v>
      </c>
      <c r="F80" s="27" t="s">
        <v>156</v>
      </c>
      <c r="G80" s="27">
        <v>6.5</v>
      </c>
      <c r="H80" s="27">
        <v>1.5</v>
      </c>
      <c r="I80" s="27">
        <v>5.6</v>
      </c>
      <c r="J80" s="27">
        <v>20.420000000000002</v>
      </c>
      <c r="K80" s="27">
        <v>12.67</v>
      </c>
      <c r="L80" s="27">
        <v>731.89300000000003</v>
      </c>
      <c r="M80" s="28">
        <v>12.919</v>
      </c>
      <c r="N80" s="28">
        <v>632.23599999999999</v>
      </c>
      <c r="O80" s="28">
        <v>0.96</v>
      </c>
      <c r="P80" s="28">
        <v>0.64500000000000002</v>
      </c>
      <c r="Q80" s="27">
        <v>0.748</v>
      </c>
      <c r="R80" s="28">
        <v>0.22850000000000001</v>
      </c>
      <c r="S80" s="28">
        <v>360.12700000000001</v>
      </c>
      <c r="T80" s="27">
        <v>435</v>
      </c>
      <c r="U80" s="27">
        <v>88.68</v>
      </c>
      <c r="V80" s="27">
        <v>55.57</v>
      </c>
      <c r="W80" s="27">
        <v>501.42</v>
      </c>
      <c r="X80" s="28"/>
      <c r="Y80" s="28">
        <v>10</v>
      </c>
      <c r="Z80" s="28">
        <v>2</v>
      </c>
      <c r="AA80" s="28">
        <v>7</v>
      </c>
      <c r="AB80" s="28">
        <v>10</v>
      </c>
      <c r="AC80" s="28">
        <v>4</v>
      </c>
      <c r="AD80" s="21">
        <v>8</v>
      </c>
      <c r="AE80" s="28">
        <v>3</v>
      </c>
      <c r="AF80" s="21">
        <v>16</v>
      </c>
      <c r="AG80" s="28">
        <v>54</v>
      </c>
      <c r="AH80" s="28"/>
      <c r="AI80" s="28">
        <v>12</v>
      </c>
      <c r="AJ80" s="28">
        <v>28</v>
      </c>
      <c r="AK80" s="28">
        <v>19</v>
      </c>
      <c r="AL80" s="28">
        <v>10</v>
      </c>
      <c r="AM80" s="28">
        <v>24</v>
      </c>
      <c r="AN80" s="28">
        <v>11</v>
      </c>
      <c r="AO80" s="28">
        <v>7.16</v>
      </c>
      <c r="AP80" s="28">
        <v>0</v>
      </c>
      <c r="AQ80" s="28">
        <v>25</v>
      </c>
      <c r="AR80" s="28">
        <v>45.24</v>
      </c>
      <c r="AS80" s="28"/>
      <c r="AT80" s="28"/>
      <c r="AU80" s="52"/>
      <c r="AV80"/>
      <c r="AW80"/>
      <c r="AX80"/>
      <c r="AY80"/>
      <c r="AZ80"/>
      <c r="BA80"/>
      <c r="BB80"/>
      <c r="BC80"/>
      <c r="BD80"/>
      <c r="BE80"/>
      <c r="BF80"/>
      <c r="BG80"/>
      <c r="BH80"/>
    </row>
    <row r="81" spans="1:60" x14ac:dyDescent="0.2">
      <c r="A81" s="37" t="s">
        <v>93</v>
      </c>
      <c r="B81" s="37">
        <v>7.62</v>
      </c>
      <c r="C81" s="37" t="s">
        <v>119</v>
      </c>
      <c r="D81" s="37" t="s">
        <v>120</v>
      </c>
      <c r="E81" s="37">
        <v>1</v>
      </c>
      <c r="F81" s="37" t="s">
        <v>156</v>
      </c>
      <c r="G81" s="37">
        <v>6</v>
      </c>
      <c r="H81" s="37">
        <v>2</v>
      </c>
      <c r="I81" s="37">
        <v>7.415</v>
      </c>
      <c r="J81" s="37">
        <v>21.921669999999999</v>
      </c>
      <c r="K81" s="37">
        <v>14.40333</v>
      </c>
      <c r="L81" s="37">
        <v>757.63300000000004</v>
      </c>
      <c r="M81" s="37">
        <v>9.1379999999999999</v>
      </c>
      <c r="N81" s="37">
        <v>659.346</v>
      </c>
      <c r="O81" s="37">
        <v>0.97299999999999998</v>
      </c>
      <c r="P81" s="37">
        <v>0.69</v>
      </c>
      <c r="Q81" s="37">
        <v>0.82799999999999996</v>
      </c>
      <c r="R81" s="37">
        <v>0.21590000000000001</v>
      </c>
      <c r="S81" s="37">
        <v>374.01900000000001</v>
      </c>
      <c r="T81" s="37">
        <v>455.78</v>
      </c>
      <c r="U81" s="37">
        <v>88.97</v>
      </c>
      <c r="V81" s="21">
        <v>41.71</v>
      </c>
      <c r="W81" s="21">
        <v>568.28</v>
      </c>
      <c r="X81" s="21"/>
      <c r="Y81" s="21">
        <v>9</v>
      </c>
      <c r="Z81" s="21">
        <v>1</v>
      </c>
      <c r="AA81" s="21">
        <v>6</v>
      </c>
      <c r="AB81" s="21">
        <v>6</v>
      </c>
      <c r="AC81" s="21">
        <v>3</v>
      </c>
      <c r="AD81" s="21">
        <v>10</v>
      </c>
      <c r="AE81" s="21">
        <v>8</v>
      </c>
      <c r="AF81" s="21">
        <v>18</v>
      </c>
      <c r="AG81" s="50">
        <v>57</v>
      </c>
      <c r="AH81" s="21"/>
      <c r="AI81" s="21">
        <v>5</v>
      </c>
      <c r="AJ81" s="21"/>
      <c r="AK81" s="21">
        <v>6</v>
      </c>
      <c r="AL81" s="21">
        <v>4</v>
      </c>
      <c r="AM81" s="23">
        <v>1</v>
      </c>
      <c r="AN81" s="21">
        <v>0</v>
      </c>
      <c r="AO81" s="21">
        <v>3.93</v>
      </c>
      <c r="AP81" s="21">
        <v>2</v>
      </c>
      <c r="AQ81" s="21"/>
      <c r="AR81" s="21"/>
      <c r="AS81" s="20"/>
      <c r="AT81" s="20"/>
      <c r="AU81" s="52" t="s">
        <v>134</v>
      </c>
      <c r="AV81"/>
      <c r="AW81"/>
      <c r="AX81"/>
      <c r="AY81"/>
      <c r="AZ81"/>
      <c r="BA81"/>
      <c r="BB81"/>
      <c r="BC81"/>
      <c r="BD81"/>
      <c r="BE81"/>
      <c r="BF81"/>
      <c r="BG81"/>
      <c r="BH81"/>
    </row>
    <row r="82" spans="1:60" x14ac:dyDescent="0.2">
      <c r="A82" s="37" t="s">
        <v>93</v>
      </c>
      <c r="B82" s="37">
        <v>6.14</v>
      </c>
      <c r="C82" s="37" t="s">
        <v>119</v>
      </c>
      <c r="D82" s="37" t="s">
        <v>120</v>
      </c>
      <c r="E82" s="37">
        <v>2</v>
      </c>
      <c r="F82" s="37" t="s">
        <v>156</v>
      </c>
      <c r="G82" s="37">
        <v>7</v>
      </c>
      <c r="H82" s="37">
        <v>2</v>
      </c>
      <c r="I82" s="37">
        <v>6.2366669999999997</v>
      </c>
      <c r="J82" s="37">
        <v>19.985710000000001</v>
      </c>
      <c r="K82" s="37">
        <v>13.662000000000001</v>
      </c>
      <c r="L82" s="37">
        <v>559.02080000000001</v>
      </c>
      <c r="M82" s="37">
        <v>24.4602</v>
      </c>
      <c r="N82" s="37">
        <v>488.11340000000001</v>
      </c>
      <c r="O82" s="37">
        <v>0.90400000000000003</v>
      </c>
      <c r="P82" s="37">
        <v>0.81279999999999997</v>
      </c>
      <c r="Q82" s="37">
        <v>0.54779999999999995</v>
      </c>
      <c r="R82" s="37">
        <v>0.32418000000000002</v>
      </c>
      <c r="S82" s="37">
        <v>264.97800000000001</v>
      </c>
      <c r="T82" s="37">
        <v>443</v>
      </c>
      <c r="U82" s="37">
        <v>79.63</v>
      </c>
      <c r="V82" s="21">
        <v>106.36</v>
      </c>
      <c r="W82" s="21">
        <v>627.41700000000003</v>
      </c>
      <c r="X82" s="21"/>
      <c r="Y82" s="21">
        <v>10</v>
      </c>
      <c r="Z82" s="21">
        <v>1</v>
      </c>
      <c r="AA82" s="21">
        <v>3</v>
      </c>
      <c r="AB82" s="21">
        <v>8</v>
      </c>
      <c r="AC82" s="21">
        <v>5</v>
      </c>
      <c r="AD82" s="21">
        <v>10</v>
      </c>
      <c r="AE82" s="21">
        <v>3</v>
      </c>
      <c r="AF82" s="21">
        <v>8</v>
      </c>
      <c r="AG82" s="50">
        <v>44</v>
      </c>
      <c r="AH82" s="21"/>
      <c r="AI82" s="21">
        <v>5</v>
      </c>
      <c r="AJ82" s="21">
        <v>1</v>
      </c>
      <c r="AK82" s="21">
        <v>12</v>
      </c>
      <c r="AL82" s="21">
        <v>1</v>
      </c>
      <c r="AM82" s="21">
        <v>0</v>
      </c>
      <c r="AN82" s="21">
        <v>12</v>
      </c>
      <c r="AO82" s="21">
        <v>28.23</v>
      </c>
      <c r="AP82" s="21">
        <v>5</v>
      </c>
      <c r="AQ82" s="21">
        <v>11</v>
      </c>
      <c r="AR82" s="21">
        <v>49.37</v>
      </c>
      <c r="AS82" s="21">
        <v>32.68</v>
      </c>
      <c r="AT82" s="21">
        <v>1.3071999999999999</v>
      </c>
      <c r="AU82" s="52" t="s">
        <v>136</v>
      </c>
      <c r="AV82"/>
      <c r="AW82"/>
      <c r="AX82"/>
      <c r="AY82"/>
      <c r="AZ82"/>
      <c r="BA82"/>
      <c r="BB82"/>
      <c r="BC82"/>
      <c r="BD82"/>
      <c r="BE82"/>
      <c r="BF82"/>
      <c r="BG82"/>
      <c r="BH82"/>
    </row>
    <row r="83" spans="1:60" x14ac:dyDescent="0.2">
      <c r="A83" s="37" t="s">
        <v>93</v>
      </c>
      <c r="B83" s="37">
        <v>9.76</v>
      </c>
      <c r="C83" s="37" t="s">
        <v>119</v>
      </c>
      <c r="D83" s="37" t="s">
        <v>120</v>
      </c>
      <c r="E83" s="37">
        <v>2</v>
      </c>
      <c r="F83" s="37" t="s">
        <v>150</v>
      </c>
      <c r="G83" s="37">
        <v>5</v>
      </c>
      <c r="H83" s="37">
        <v>1</v>
      </c>
      <c r="I83" s="37">
        <v>7.9820000000000002</v>
      </c>
      <c r="J83" s="37">
        <v>21.51</v>
      </c>
      <c r="K83" s="37">
        <v>14.58</v>
      </c>
      <c r="L83" s="37">
        <v>1396.4880000000001</v>
      </c>
      <c r="M83" s="37">
        <v>23.207000000000001</v>
      </c>
      <c r="N83" s="37">
        <v>1158.4829999999999</v>
      </c>
      <c r="O83" s="37">
        <v>0.96099999999999997</v>
      </c>
      <c r="P83" s="37">
        <v>0.93100000000000005</v>
      </c>
      <c r="Q83" s="37">
        <v>0.32600000000000001</v>
      </c>
      <c r="R83" s="37">
        <v>0.46879999999999999</v>
      </c>
      <c r="S83" s="37">
        <v>636.43899999999996</v>
      </c>
      <c r="T83" s="37">
        <v>485.7</v>
      </c>
      <c r="U83" s="37">
        <v>82.02</v>
      </c>
      <c r="V83" s="21">
        <v>105.3</v>
      </c>
      <c r="W83" s="21">
        <v>616.79999999999995</v>
      </c>
      <c r="X83" s="21">
        <v>69</v>
      </c>
      <c r="Y83" s="21">
        <v>12</v>
      </c>
      <c r="Z83" s="21">
        <v>1</v>
      </c>
      <c r="AA83" s="21">
        <v>3</v>
      </c>
      <c r="AB83" s="21">
        <v>5</v>
      </c>
      <c r="AC83" s="21">
        <v>4</v>
      </c>
      <c r="AD83" s="21">
        <v>8</v>
      </c>
      <c r="AE83" s="21">
        <v>3</v>
      </c>
      <c r="AF83" s="21">
        <v>14</v>
      </c>
      <c r="AG83" s="56">
        <v>47</v>
      </c>
      <c r="AH83" s="21">
        <v>7</v>
      </c>
      <c r="AI83" s="21">
        <v>2</v>
      </c>
      <c r="AJ83" s="21"/>
      <c r="AK83" s="21">
        <v>0</v>
      </c>
      <c r="AL83" s="21">
        <v>5</v>
      </c>
      <c r="AM83" s="21"/>
      <c r="AN83" s="21">
        <v>2</v>
      </c>
      <c r="AO83" s="21">
        <v>14.83</v>
      </c>
      <c r="AP83" s="21">
        <v>14</v>
      </c>
      <c r="AQ83" s="21">
        <v>0</v>
      </c>
      <c r="AR83" s="21"/>
      <c r="AS83" s="20"/>
      <c r="AT83" s="20"/>
      <c r="AU83" s="52" t="s">
        <v>134</v>
      </c>
      <c r="AV83"/>
      <c r="AW83"/>
      <c r="AX83"/>
      <c r="AY83"/>
      <c r="AZ83"/>
      <c r="BA83"/>
      <c r="BB83"/>
      <c r="BC83"/>
      <c r="BD83"/>
      <c r="BE83"/>
      <c r="BF83"/>
      <c r="BG83"/>
      <c r="BH83"/>
    </row>
    <row r="84" spans="1:60" x14ac:dyDescent="0.2">
      <c r="A84" s="27" t="s">
        <v>94</v>
      </c>
      <c r="B84" s="27">
        <v>7.89</v>
      </c>
      <c r="C84" s="37" t="s">
        <v>119</v>
      </c>
      <c r="D84" s="37" t="s">
        <v>121</v>
      </c>
      <c r="E84" s="27">
        <v>1</v>
      </c>
      <c r="F84" s="27" t="s">
        <v>153</v>
      </c>
      <c r="G84" s="27">
        <v>6</v>
      </c>
      <c r="H84" s="27">
        <v>1</v>
      </c>
      <c r="I84" s="21">
        <v>8.81666667</v>
      </c>
      <c r="J84" s="21">
        <v>22.633333329999999</v>
      </c>
      <c r="K84" s="21">
        <v>14.8</v>
      </c>
      <c r="L84" s="21">
        <v>1077.0050000000001</v>
      </c>
      <c r="M84" s="21">
        <v>9.7189999999999994</v>
      </c>
      <c r="N84" s="21">
        <v>869.93499999999995</v>
      </c>
      <c r="O84" s="21">
        <v>0.97799999999999998</v>
      </c>
      <c r="P84" s="21">
        <v>0.81499999999999995</v>
      </c>
      <c r="Q84" s="21">
        <v>0.495</v>
      </c>
      <c r="R84" s="21">
        <v>8.5199999999999998E-2</v>
      </c>
      <c r="S84" s="21">
        <v>442.70800000000003</v>
      </c>
      <c r="T84" s="21">
        <v>527.07000000000005</v>
      </c>
      <c r="U84" s="21">
        <v>90.85</v>
      </c>
      <c r="V84" s="21">
        <v>45.17</v>
      </c>
      <c r="W84" s="21">
        <v>591.25</v>
      </c>
      <c r="X84" s="28">
        <v>47</v>
      </c>
      <c r="Y84" s="28">
        <v>6</v>
      </c>
      <c r="Z84" s="28">
        <v>1</v>
      </c>
      <c r="AA84" s="28">
        <v>3</v>
      </c>
      <c r="AB84" s="28">
        <v>5</v>
      </c>
      <c r="AC84" s="28">
        <v>3</v>
      </c>
      <c r="AD84" s="21">
        <v>7</v>
      </c>
      <c r="AE84" s="28">
        <v>5</v>
      </c>
      <c r="AF84" s="21">
        <v>13</v>
      </c>
      <c r="AG84" s="55">
        <v>41</v>
      </c>
      <c r="AH84" s="28">
        <v>33</v>
      </c>
      <c r="AI84" s="28">
        <v>12</v>
      </c>
      <c r="AJ84" s="28">
        <v>18</v>
      </c>
      <c r="AK84" s="28">
        <v>23</v>
      </c>
      <c r="AL84" s="28">
        <v>8</v>
      </c>
      <c r="AM84" s="28">
        <v>22</v>
      </c>
      <c r="AN84" s="28">
        <v>12</v>
      </c>
      <c r="AO84" s="28">
        <v>10.130000000000001</v>
      </c>
      <c r="AP84" s="28">
        <v>0</v>
      </c>
      <c r="AQ84" s="28">
        <v>24</v>
      </c>
      <c r="AR84" s="28">
        <v>59.14</v>
      </c>
      <c r="AS84" s="28"/>
      <c r="AT84" s="28"/>
      <c r="AU84" s="52"/>
      <c r="AV84"/>
      <c r="AW84"/>
      <c r="AX84"/>
      <c r="AY84"/>
      <c r="AZ84"/>
      <c r="BA84"/>
      <c r="BB84"/>
      <c r="BC84"/>
      <c r="BD84"/>
      <c r="BE84"/>
      <c r="BF84"/>
      <c r="BG84"/>
      <c r="BH84"/>
    </row>
    <row r="85" spans="1:60" x14ac:dyDescent="0.2">
      <c r="A85" s="37" t="s">
        <v>93</v>
      </c>
      <c r="B85" s="37">
        <v>8.1300000000000008</v>
      </c>
      <c r="C85" s="37" t="s">
        <v>119</v>
      </c>
      <c r="D85" s="37" t="s">
        <v>120</v>
      </c>
      <c r="E85" s="37">
        <v>1</v>
      </c>
      <c r="F85" s="37" t="s">
        <v>153</v>
      </c>
      <c r="G85" s="37">
        <v>5</v>
      </c>
      <c r="H85" s="37">
        <v>2</v>
      </c>
      <c r="I85" s="37">
        <v>6.0940000000000003</v>
      </c>
      <c r="J85" s="37">
        <v>20.045999999999999</v>
      </c>
      <c r="K85" s="37">
        <v>12.788</v>
      </c>
      <c r="L85" s="37">
        <v>667.57500000000005</v>
      </c>
      <c r="M85" s="37">
        <v>30.361999999999998</v>
      </c>
      <c r="N85" s="37">
        <v>590.22799999999995</v>
      </c>
      <c r="O85" s="37">
        <v>0.90200000000000002</v>
      </c>
      <c r="P85" s="37">
        <v>0.72299999999999998</v>
      </c>
      <c r="Q85" s="37">
        <v>0.42399999999999999</v>
      </c>
      <c r="R85" s="37">
        <v>0.33310000000000001</v>
      </c>
      <c r="S85" s="37">
        <v>334.40899999999999</v>
      </c>
      <c r="T85" s="37">
        <v>434.92</v>
      </c>
      <c r="U85" s="37">
        <v>82.42</v>
      </c>
      <c r="V85" s="21">
        <v>82.42</v>
      </c>
      <c r="W85" s="21">
        <v>592.33000000000004</v>
      </c>
      <c r="X85" s="21">
        <v>63</v>
      </c>
      <c r="Y85" s="21">
        <v>8</v>
      </c>
      <c r="Z85" s="21">
        <v>1</v>
      </c>
      <c r="AA85" s="21">
        <v>3</v>
      </c>
      <c r="AB85" s="21">
        <v>6</v>
      </c>
      <c r="AC85" s="21">
        <v>7</v>
      </c>
      <c r="AD85" s="21">
        <v>9</v>
      </c>
      <c r="AE85" s="21">
        <v>3</v>
      </c>
      <c r="AF85" s="21">
        <v>10</v>
      </c>
      <c r="AG85" s="56">
        <v>43</v>
      </c>
      <c r="AH85" s="21">
        <v>9</v>
      </c>
      <c r="AI85" s="21">
        <v>4</v>
      </c>
      <c r="AJ85" s="21"/>
      <c r="AK85" s="21">
        <v>4</v>
      </c>
      <c r="AL85" s="21">
        <v>4</v>
      </c>
      <c r="AM85" s="21">
        <v>0</v>
      </c>
      <c r="AN85" s="21">
        <v>12</v>
      </c>
      <c r="AO85" s="21">
        <v>23.06</v>
      </c>
      <c r="AP85" s="21">
        <v>0</v>
      </c>
      <c r="AQ85" s="21">
        <v>23</v>
      </c>
      <c r="AR85" s="21">
        <v>51.54</v>
      </c>
      <c r="AS85" s="21">
        <v>38.430000000000007</v>
      </c>
      <c r="AT85" s="21">
        <v>1.5372000000000003</v>
      </c>
      <c r="AU85" s="52" t="s">
        <v>134</v>
      </c>
      <c r="AV85"/>
      <c r="AW85"/>
      <c r="AX85"/>
      <c r="AY85"/>
      <c r="AZ85"/>
      <c r="BA85"/>
      <c r="BB85"/>
      <c r="BC85"/>
      <c r="BD85"/>
      <c r="BE85"/>
      <c r="BF85"/>
      <c r="BG85"/>
      <c r="BH85"/>
    </row>
    <row r="86" spans="1:60" x14ac:dyDescent="0.2">
      <c r="A86" s="21" t="s">
        <v>96</v>
      </c>
      <c r="B86" s="21">
        <v>12.55</v>
      </c>
      <c r="C86" s="21" t="s">
        <v>122</v>
      </c>
      <c r="D86" s="21" t="s">
        <v>121</v>
      </c>
      <c r="E86" s="21">
        <v>1</v>
      </c>
      <c r="F86" s="27" t="s">
        <v>152</v>
      </c>
      <c r="G86" s="21">
        <v>6.5</v>
      </c>
      <c r="H86" s="21">
        <v>2</v>
      </c>
      <c r="I86" s="21">
        <v>10.7986</v>
      </c>
      <c r="J86" s="21">
        <v>24.186699999999998</v>
      </c>
      <c r="K86" s="21">
        <v>18.094999999999999</v>
      </c>
      <c r="L86" s="21">
        <v>780.23099999999999</v>
      </c>
      <c r="M86" s="21">
        <v>23.004000000000001</v>
      </c>
      <c r="N86" s="21">
        <v>670.63300000000004</v>
      </c>
      <c r="O86" s="21">
        <v>0.93400000000000005</v>
      </c>
      <c r="P86" s="21">
        <v>0.64500000000000002</v>
      </c>
      <c r="Q86" s="21">
        <v>0.495</v>
      </c>
      <c r="R86" s="21">
        <v>0.26769999999999999</v>
      </c>
      <c r="S86" s="21">
        <v>358.44400000000002</v>
      </c>
      <c r="T86" s="21">
        <v>527.75</v>
      </c>
      <c r="U86" s="21">
        <v>88.53</v>
      </c>
      <c r="V86" s="21">
        <v>66.069999999999993</v>
      </c>
      <c r="W86" s="21">
        <v>596.95000000000005</v>
      </c>
      <c r="X86" s="21">
        <v>47</v>
      </c>
      <c r="Y86" s="21">
        <v>6</v>
      </c>
      <c r="Z86" s="21">
        <v>1</v>
      </c>
      <c r="AA86" s="21">
        <v>5</v>
      </c>
      <c r="AB86" s="21">
        <v>4</v>
      </c>
      <c r="AC86" s="21">
        <v>4</v>
      </c>
      <c r="AD86" s="21">
        <v>9</v>
      </c>
      <c r="AE86" s="21">
        <v>3</v>
      </c>
      <c r="AF86" s="21">
        <v>11</v>
      </c>
      <c r="AG86" s="56">
        <v>41</v>
      </c>
      <c r="AH86" s="21">
        <v>39</v>
      </c>
      <c r="AI86" s="21">
        <v>12</v>
      </c>
      <c r="AJ86" s="21">
        <v>31</v>
      </c>
      <c r="AK86" s="21">
        <v>24</v>
      </c>
      <c r="AL86" s="21">
        <v>11</v>
      </c>
      <c r="AM86" s="21">
        <v>23</v>
      </c>
      <c r="AN86" s="21">
        <v>12</v>
      </c>
      <c r="AO86" s="21">
        <v>3.93</v>
      </c>
      <c r="AP86" s="21">
        <v>0</v>
      </c>
      <c r="AQ86" s="21">
        <v>25</v>
      </c>
      <c r="AR86" s="21">
        <v>35.6</v>
      </c>
      <c r="AS86" s="21"/>
      <c r="AV86"/>
      <c r="AW86"/>
      <c r="AX86"/>
      <c r="AY86"/>
      <c r="AZ86"/>
      <c r="BA86"/>
      <c r="BB86"/>
      <c r="BC86"/>
      <c r="BD86"/>
      <c r="BE86"/>
      <c r="BF86"/>
      <c r="BG86"/>
      <c r="BH86"/>
    </row>
    <row r="87" spans="1:60" x14ac:dyDescent="0.2">
      <c r="A87" s="27" t="s">
        <v>94</v>
      </c>
      <c r="B87" s="27">
        <v>9.77</v>
      </c>
      <c r="C87" s="37" t="s">
        <v>119</v>
      </c>
      <c r="D87" s="37" t="s">
        <v>121</v>
      </c>
      <c r="E87" s="27">
        <v>1</v>
      </c>
      <c r="F87" s="27" t="s">
        <v>151</v>
      </c>
      <c r="G87" s="27">
        <v>6.5</v>
      </c>
      <c r="H87" s="27">
        <v>2</v>
      </c>
      <c r="I87" s="27">
        <v>9.0299999999999994</v>
      </c>
      <c r="J87" s="27">
        <v>19.850000000000001</v>
      </c>
      <c r="K87" s="27">
        <v>14.44</v>
      </c>
      <c r="L87" s="27">
        <v>660.05200000000002</v>
      </c>
      <c r="M87" s="28">
        <v>19.097999999999999</v>
      </c>
      <c r="N87" s="28">
        <v>580.89300000000003</v>
      </c>
      <c r="O87" s="28">
        <v>0.93600000000000005</v>
      </c>
      <c r="P87" s="28">
        <v>0.63200000000000001</v>
      </c>
      <c r="Q87" s="27">
        <v>0.45800000000000002</v>
      </c>
      <c r="R87" s="28">
        <v>0.20979999999999999</v>
      </c>
      <c r="S87" s="28">
        <v>317.26400000000001</v>
      </c>
      <c r="T87" s="27">
        <v>452.42</v>
      </c>
      <c r="U87" s="27">
        <v>90.54</v>
      </c>
      <c r="V87" s="27">
        <v>44.36</v>
      </c>
      <c r="W87" s="27">
        <v>597.78</v>
      </c>
      <c r="X87" s="28">
        <v>61</v>
      </c>
      <c r="Y87" s="28">
        <v>7</v>
      </c>
      <c r="Z87" s="28">
        <v>2</v>
      </c>
      <c r="AA87" s="28">
        <v>4</v>
      </c>
      <c r="AB87" s="28">
        <v>4</v>
      </c>
      <c r="AC87" s="28">
        <v>5</v>
      </c>
      <c r="AD87" s="21">
        <v>10</v>
      </c>
      <c r="AE87" s="28">
        <v>3</v>
      </c>
      <c r="AF87" s="21">
        <v>11</v>
      </c>
      <c r="AG87" s="55">
        <v>44</v>
      </c>
      <c r="AH87" s="28">
        <v>59</v>
      </c>
      <c r="AI87" s="28">
        <v>11</v>
      </c>
      <c r="AJ87" s="28">
        <v>29</v>
      </c>
      <c r="AK87" s="28">
        <v>22</v>
      </c>
      <c r="AL87" s="28">
        <v>12</v>
      </c>
      <c r="AM87" s="28">
        <v>23</v>
      </c>
      <c r="AN87" s="28">
        <v>12</v>
      </c>
      <c r="AO87" s="28">
        <v>10.63</v>
      </c>
      <c r="AP87" s="28">
        <v>2</v>
      </c>
      <c r="AQ87" s="28">
        <v>21</v>
      </c>
      <c r="AR87" s="28">
        <v>43.7</v>
      </c>
      <c r="AS87" s="28"/>
      <c r="AT87" s="28"/>
      <c r="AU87" s="52"/>
      <c r="AV87"/>
      <c r="AW87"/>
      <c r="AX87"/>
      <c r="AY87"/>
      <c r="AZ87"/>
      <c r="BA87"/>
      <c r="BB87"/>
      <c r="BC87"/>
      <c r="BD87"/>
      <c r="BE87"/>
      <c r="BF87"/>
      <c r="BG87"/>
      <c r="BH87"/>
    </row>
    <row r="88" spans="1:60" x14ac:dyDescent="0.2">
      <c r="A88" s="21" t="s">
        <v>95</v>
      </c>
      <c r="B88" s="21">
        <v>14.59</v>
      </c>
      <c r="C88" s="21" t="s">
        <v>122</v>
      </c>
      <c r="D88" s="21" t="s">
        <v>120</v>
      </c>
      <c r="E88" s="21">
        <v>2</v>
      </c>
      <c r="F88" s="21" t="s">
        <v>155</v>
      </c>
      <c r="G88" s="21">
        <v>5.5</v>
      </c>
      <c r="H88" s="21">
        <v>1</v>
      </c>
      <c r="I88" s="21">
        <v>7.23</v>
      </c>
      <c r="J88" s="21">
        <v>21.91</v>
      </c>
      <c r="K88" s="21">
        <v>14.195</v>
      </c>
      <c r="L88" s="21">
        <v>382.67500000000001</v>
      </c>
      <c r="M88" s="21">
        <v>22.231999999999999</v>
      </c>
      <c r="N88" s="21">
        <v>321.29700000000003</v>
      </c>
      <c r="O88" s="21">
        <v>0.871</v>
      </c>
      <c r="P88" s="21">
        <v>0.72599999999999998</v>
      </c>
      <c r="Q88" s="22">
        <v>0.746</v>
      </c>
      <c r="R88" s="21">
        <v>0.19750000000000001</v>
      </c>
      <c r="S88" s="21">
        <v>203.816</v>
      </c>
      <c r="T88" s="21">
        <v>476.11</v>
      </c>
      <c r="U88" s="21">
        <v>86.56</v>
      </c>
      <c r="V88" s="21">
        <v>67.17</v>
      </c>
      <c r="W88" s="21">
        <v>551.6</v>
      </c>
      <c r="X88" s="22">
        <v>65</v>
      </c>
      <c r="Y88" s="21">
        <v>6</v>
      </c>
      <c r="Z88" s="21">
        <v>1</v>
      </c>
      <c r="AA88" s="21">
        <v>6</v>
      </c>
      <c r="AB88" s="21">
        <v>8</v>
      </c>
      <c r="AC88" s="21">
        <v>4</v>
      </c>
      <c r="AD88" s="21">
        <v>10</v>
      </c>
      <c r="AE88" s="21">
        <v>7</v>
      </c>
      <c r="AF88" s="21">
        <v>18</v>
      </c>
      <c r="AG88" s="56">
        <v>58</v>
      </c>
      <c r="AH88" s="21">
        <v>26</v>
      </c>
      <c r="AI88" s="21">
        <v>11</v>
      </c>
      <c r="AJ88" s="21">
        <v>24</v>
      </c>
      <c r="AK88" s="21">
        <v>16</v>
      </c>
      <c r="AL88" s="21">
        <v>11</v>
      </c>
      <c r="AM88" s="21">
        <v>12</v>
      </c>
      <c r="AN88" s="21">
        <v>12</v>
      </c>
      <c r="AO88" s="21">
        <v>10.7</v>
      </c>
      <c r="AP88" s="21">
        <v>0</v>
      </c>
      <c r="AQ88" s="21">
        <v>25</v>
      </c>
      <c r="AR88" s="21">
        <v>46.21</v>
      </c>
      <c r="AS88" s="21">
        <v>29.539999999999992</v>
      </c>
      <c r="AT88" s="21">
        <v>1.1815999999999998</v>
      </c>
      <c r="AU88" s="8" t="s">
        <v>134</v>
      </c>
      <c r="AV88"/>
      <c r="AW88"/>
      <c r="AX88"/>
      <c r="AY88"/>
      <c r="AZ88"/>
      <c r="BA88"/>
      <c r="BB88"/>
      <c r="BC88"/>
      <c r="BD88"/>
      <c r="BE88"/>
      <c r="BF88"/>
      <c r="BG88"/>
      <c r="BH88"/>
    </row>
    <row r="89" spans="1:60" x14ac:dyDescent="0.2">
      <c r="A89" s="27" t="s">
        <v>94</v>
      </c>
      <c r="B89" s="27">
        <v>8.01</v>
      </c>
      <c r="C89" s="37" t="s">
        <v>119</v>
      </c>
      <c r="D89" s="37" t="s">
        <v>121</v>
      </c>
      <c r="E89" s="27">
        <v>2</v>
      </c>
      <c r="F89" s="27" t="s">
        <v>154</v>
      </c>
      <c r="G89" s="27">
        <v>7.5</v>
      </c>
      <c r="H89" s="27">
        <v>2.5</v>
      </c>
      <c r="I89" s="27">
        <v>6.51</v>
      </c>
      <c r="J89" s="27">
        <v>20.13</v>
      </c>
      <c r="K89" s="27">
        <v>13.22</v>
      </c>
      <c r="L89" s="27">
        <v>808.46</v>
      </c>
      <c r="M89" s="28">
        <v>22.495000000000001</v>
      </c>
      <c r="N89" s="28">
        <v>695.91899999999998</v>
      </c>
      <c r="O89" s="28">
        <v>0.93700000000000006</v>
      </c>
      <c r="P89" s="28">
        <v>0.65700000000000003</v>
      </c>
      <c r="Q89" s="27">
        <v>0.54500000000000004</v>
      </c>
      <c r="R89" s="28">
        <v>0.34849999999999998</v>
      </c>
      <c r="S89" s="28">
        <v>392.37</v>
      </c>
      <c r="T89" s="27">
        <v>456.43</v>
      </c>
      <c r="U89" s="27">
        <v>87.2</v>
      </c>
      <c r="V89" s="27">
        <v>69.53</v>
      </c>
      <c r="W89" s="27">
        <v>531.27</v>
      </c>
      <c r="X89" s="28"/>
      <c r="Y89" s="28">
        <v>7</v>
      </c>
      <c r="Z89" s="28">
        <v>2</v>
      </c>
      <c r="AA89" s="28">
        <v>5</v>
      </c>
      <c r="AB89" s="28">
        <v>4</v>
      </c>
      <c r="AC89" s="28">
        <v>4</v>
      </c>
      <c r="AD89" s="21">
        <v>8</v>
      </c>
      <c r="AE89" s="28">
        <v>4</v>
      </c>
      <c r="AF89" s="21">
        <v>10</v>
      </c>
      <c r="AG89" s="55">
        <v>42</v>
      </c>
      <c r="AH89" s="28">
        <v>63</v>
      </c>
      <c r="AI89" s="28">
        <v>11</v>
      </c>
      <c r="AJ89" s="28">
        <v>27</v>
      </c>
      <c r="AK89" s="28">
        <v>20</v>
      </c>
      <c r="AL89" s="28">
        <v>10</v>
      </c>
      <c r="AM89" s="28">
        <v>17</v>
      </c>
      <c r="AN89" s="28">
        <v>12</v>
      </c>
      <c r="AO89" s="28">
        <v>5.86</v>
      </c>
      <c r="AP89" s="28">
        <v>0</v>
      </c>
      <c r="AQ89" s="28">
        <v>25</v>
      </c>
      <c r="AR89" s="28">
        <v>39.869999999999997</v>
      </c>
      <c r="AS89" s="28"/>
      <c r="AT89" s="28"/>
      <c r="AU89" s="52"/>
      <c r="AV89"/>
      <c r="AW89"/>
      <c r="AX89"/>
      <c r="AY89"/>
      <c r="AZ89"/>
      <c r="BA89"/>
      <c r="BB89"/>
      <c r="BC89"/>
      <c r="BD89"/>
      <c r="BE89"/>
      <c r="BF89"/>
      <c r="BG89"/>
      <c r="BH89"/>
    </row>
    <row r="90" spans="1:60" x14ac:dyDescent="0.2">
      <c r="A90" s="21" t="s">
        <v>96</v>
      </c>
      <c r="B90" s="21">
        <v>15.28</v>
      </c>
      <c r="C90" s="19" t="s">
        <v>122</v>
      </c>
      <c r="D90" s="19" t="s">
        <v>121</v>
      </c>
      <c r="E90" s="21">
        <v>1</v>
      </c>
      <c r="F90" s="21" t="s">
        <v>149</v>
      </c>
      <c r="G90" s="21">
        <v>7</v>
      </c>
      <c r="H90" s="21">
        <v>2</v>
      </c>
      <c r="I90" s="21">
        <v>6.96</v>
      </c>
      <c r="J90" s="21">
        <v>21.1</v>
      </c>
      <c r="K90" s="21">
        <v>13.29</v>
      </c>
      <c r="L90" s="21">
        <v>494.35599999999999</v>
      </c>
      <c r="M90" s="21">
        <v>12.5</v>
      </c>
      <c r="N90" s="21">
        <v>450.04500000000002</v>
      </c>
      <c r="O90" s="21">
        <v>0.94599999999999995</v>
      </c>
      <c r="P90" s="21">
        <v>0.38300000000000001</v>
      </c>
      <c r="Q90" s="21">
        <v>0.93700000000000006</v>
      </c>
      <c r="R90" s="21">
        <v>0.154</v>
      </c>
      <c r="S90" s="21">
        <v>270.08600000000001</v>
      </c>
      <c r="T90" s="21">
        <v>505.05</v>
      </c>
      <c r="U90" s="21">
        <v>86.97</v>
      </c>
      <c r="V90" s="21">
        <v>71.31</v>
      </c>
      <c r="W90" s="21">
        <v>581.61699999999996</v>
      </c>
      <c r="X90" s="21">
        <v>60</v>
      </c>
      <c r="Y90" s="19">
        <v>6</v>
      </c>
      <c r="Z90" s="19">
        <v>2</v>
      </c>
      <c r="AA90" s="19">
        <v>3</v>
      </c>
      <c r="AB90" s="19">
        <v>3</v>
      </c>
      <c r="AC90" s="19">
        <v>4</v>
      </c>
      <c r="AD90" s="19">
        <v>7</v>
      </c>
      <c r="AE90" s="19">
        <v>3</v>
      </c>
      <c r="AF90" s="19">
        <v>11</v>
      </c>
      <c r="AG90" s="59">
        <v>38</v>
      </c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V90"/>
      <c r="AW90"/>
      <c r="AX90"/>
      <c r="AY90"/>
      <c r="AZ90"/>
      <c r="BA90"/>
      <c r="BB90"/>
      <c r="BC90"/>
      <c r="BD90"/>
      <c r="BE90"/>
      <c r="BF90"/>
      <c r="BG90"/>
      <c r="BH90"/>
    </row>
    <row r="91" spans="1:60" x14ac:dyDescent="0.2">
      <c r="A91" s="37" t="s">
        <v>93</v>
      </c>
      <c r="B91" s="37">
        <v>9.39</v>
      </c>
      <c r="C91" s="37" t="s">
        <v>119</v>
      </c>
      <c r="D91" s="37" t="s">
        <v>120</v>
      </c>
      <c r="E91" s="37">
        <v>1</v>
      </c>
      <c r="F91" s="37" t="s">
        <v>149</v>
      </c>
      <c r="G91" s="37">
        <v>4.5</v>
      </c>
      <c r="H91" s="37">
        <v>1</v>
      </c>
      <c r="I91" s="37">
        <v>7.1216670000000004</v>
      </c>
      <c r="J91" s="37">
        <v>22.01</v>
      </c>
      <c r="K91" s="37">
        <v>14.35833</v>
      </c>
      <c r="L91" s="37">
        <v>460.78399999999999</v>
      </c>
      <c r="M91" s="37">
        <v>19.803000000000001</v>
      </c>
      <c r="N91" s="37">
        <v>416.142</v>
      </c>
      <c r="O91" s="37">
        <v>0.90900000000000003</v>
      </c>
      <c r="P91" s="37">
        <v>0.76100000000000001</v>
      </c>
      <c r="Q91" s="37">
        <v>0.48499999999999999</v>
      </c>
      <c r="R91" s="37">
        <v>0.29199999999999998</v>
      </c>
      <c r="S91" s="37">
        <v>253.41300000000001</v>
      </c>
      <c r="T91" s="37">
        <v>406</v>
      </c>
      <c r="U91" s="37">
        <v>88.01</v>
      </c>
      <c r="V91" s="21">
        <v>57.71</v>
      </c>
      <c r="W91" s="21">
        <v>544.92999999999995</v>
      </c>
      <c r="X91" s="21">
        <v>47</v>
      </c>
      <c r="Y91" s="21">
        <v>6</v>
      </c>
      <c r="Z91" s="21">
        <v>1</v>
      </c>
      <c r="AA91" s="21">
        <v>3</v>
      </c>
      <c r="AB91" s="21">
        <v>4</v>
      </c>
      <c r="AC91" s="21">
        <v>5</v>
      </c>
      <c r="AD91" s="21">
        <v>9</v>
      </c>
      <c r="AE91" s="21">
        <v>4</v>
      </c>
      <c r="AF91" s="21">
        <v>44</v>
      </c>
      <c r="AG91" s="56">
        <v>44</v>
      </c>
      <c r="AH91" s="21">
        <v>10</v>
      </c>
      <c r="AI91" s="21">
        <v>2</v>
      </c>
      <c r="AJ91" s="21">
        <v>1</v>
      </c>
      <c r="AK91" s="21">
        <v>10</v>
      </c>
      <c r="AL91" s="21">
        <v>5</v>
      </c>
      <c r="AM91" s="23">
        <v>4</v>
      </c>
      <c r="AN91" s="21">
        <v>6</v>
      </c>
      <c r="AO91" s="21">
        <v>9.5299999999999994</v>
      </c>
      <c r="AP91" s="21">
        <v>0</v>
      </c>
      <c r="AQ91" s="21">
        <v>18</v>
      </c>
      <c r="AR91" s="21">
        <v>55.07</v>
      </c>
      <c r="AS91" s="21">
        <v>38.379999999999995</v>
      </c>
      <c r="AT91" s="21">
        <v>1.5351999999999999</v>
      </c>
      <c r="AU91" s="52" t="s">
        <v>134</v>
      </c>
      <c r="AV91"/>
      <c r="AW91"/>
      <c r="AX91"/>
      <c r="AY91"/>
      <c r="AZ91"/>
      <c r="BA91"/>
      <c r="BB91"/>
      <c r="BC91"/>
      <c r="BD91"/>
      <c r="BE91"/>
      <c r="BF91"/>
      <c r="BG91"/>
      <c r="BH91"/>
    </row>
    <row r="92" spans="1:60" x14ac:dyDescent="0.2">
      <c r="A92" s="21" t="s">
        <v>95</v>
      </c>
      <c r="B92" s="21">
        <v>13.33</v>
      </c>
      <c r="C92" s="21" t="s">
        <v>122</v>
      </c>
      <c r="D92" s="21" t="s">
        <v>120</v>
      </c>
      <c r="E92" s="21">
        <v>1</v>
      </c>
      <c r="F92" s="21" t="s">
        <v>149</v>
      </c>
      <c r="G92" s="21">
        <v>5</v>
      </c>
      <c r="H92" s="21">
        <v>2</v>
      </c>
      <c r="I92" s="21">
        <v>5.2275</v>
      </c>
      <c r="J92" s="21">
        <v>19.56765</v>
      </c>
      <c r="K92" s="21">
        <v>14.137499999999999</v>
      </c>
      <c r="L92" s="21">
        <v>648.49900000000002</v>
      </c>
      <c r="M92" s="21">
        <v>23.855</v>
      </c>
      <c r="N92" s="21">
        <v>555.81600000000003</v>
      </c>
      <c r="O92" s="21">
        <v>0.91800000000000004</v>
      </c>
      <c r="P92" s="21">
        <v>0.69399999999999995</v>
      </c>
      <c r="Q92" s="21">
        <v>0.60199999999999998</v>
      </c>
      <c r="R92" s="21">
        <v>0.25609999999999999</v>
      </c>
      <c r="S92" s="21">
        <v>242.756</v>
      </c>
      <c r="T92" s="21">
        <v>389</v>
      </c>
      <c r="U92" s="21">
        <v>82.25</v>
      </c>
      <c r="V92" s="21">
        <v>89.58</v>
      </c>
      <c r="W92" s="21">
        <v>557.82000000000005</v>
      </c>
      <c r="X92" s="22">
        <v>50</v>
      </c>
      <c r="Y92" s="21">
        <v>6</v>
      </c>
      <c r="Z92" s="21">
        <v>1</v>
      </c>
      <c r="AA92" s="21">
        <v>3</v>
      </c>
      <c r="AB92" s="21">
        <v>6</v>
      </c>
      <c r="AC92" s="21">
        <v>3</v>
      </c>
      <c r="AD92" s="21">
        <v>7</v>
      </c>
      <c r="AE92" s="21">
        <v>3</v>
      </c>
      <c r="AF92" s="21">
        <v>8</v>
      </c>
      <c r="AG92" s="56">
        <v>35</v>
      </c>
      <c r="AH92" s="21">
        <v>33</v>
      </c>
      <c r="AI92" s="21">
        <v>12</v>
      </c>
      <c r="AJ92" s="21">
        <v>10</v>
      </c>
      <c r="AK92" s="21">
        <v>21</v>
      </c>
      <c r="AL92" s="21">
        <v>8</v>
      </c>
      <c r="AM92" s="21">
        <v>23</v>
      </c>
      <c r="AN92" s="21">
        <v>12</v>
      </c>
      <c r="AO92" s="21">
        <v>8.33</v>
      </c>
      <c r="AP92" s="21">
        <v>0</v>
      </c>
      <c r="AQ92" s="21">
        <v>25</v>
      </c>
      <c r="AR92" s="21">
        <v>57.1</v>
      </c>
      <c r="AS92" s="50" t="s">
        <v>137</v>
      </c>
      <c r="AT92" s="50">
        <v>1.8296000000000001</v>
      </c>
      <c r="AU92" s="8" t="s">
        <v>136</v>
      </c>
      <c r="AV92"/>
      <c r="AW92"/>
      <c r="AX92"/>
      <c r="AY92"/>
      <c r="AZ92"/>
      <c r="BA92"/>
      <c r="BB92"/>
      <c r="BC92"/>
      <c r="BD92"/>
      <c r="BE92"/>
      <c r="BF92"/>
      <c r="BG92"/>
      <c r="BH92"/>
    </row>
    <row r="93" spans="1:60" x14ac:dyDescent="0.2">
      <c r="A93" s="24" t="s">
        <v>98</v>
      </c>
      <c r="B93" s="24">
        <v>21.77</v>
      </c>
      <c r="C93" s="24" t="s">
        <v>123</v>
      </c>
      <c r="D93" s="24" t="s">
        <v>121</v>
      </c>
      <c r="E93" s="24">
        <v>1</v>
      </c>
      <c r="F93" s="24"/>
      <c r="G93" s="24">
        <v>6</v>
      </c>
      <c r="H93" s="24">
        <v>2</v>
      </c>
      <c r="I93" s="24">
        <v>8.6183333333333341</v>
      </c>
      <c r="J93" s="24">
        <v>15.803330000000001</v>
      </c>
      <c r="K93" s="24">
        <v>16.261669999999999</v>
      </c>
      <c r="L93" s="24">
        <v>324.25700000000001</v>
      </c>
      <c r="M93" s="24">
        <v>14.423999999999999</v>
      </c>
      <c r="N93" s="24">
        <v>327.79199999999997</v>
      </c>
      <c r="O93" s="24">
        <v>0.91600000000000004</v>
      </c>
      <c r="P93" s="24">
        <v>0.64300000000000002</v>
      </c>
      <c r="Q93" s="24">
        <v>0.91500000000000004</v>
      </c>
      <c r="R93" s="24">
        <v>0.1537</v>
      </c>
      <c r="S93" s="24">
        <v>214.57300000000001</v>
      </c>
      <c r="T93" s="24">
        <v>357.2</v>
      </c>
      <c r="U93" s="24">
        <v>84.65</v>
      </c>
      <c r="V93" s="19">
        <v>56.71</v>
      </c>
      <c r="W93" s="19">
        <v>488.91666666666663</v>
      </c>
      <c r="X93" s="20"/>
      <c r="Y93" s="20"/>
      <c r="Z93" s="20"/>
      <c r="AA93" s="20"/>
      <c r="AB93" s="20"/>
      <c r="AC93" s="20"/>
      <c r="AD93" s="20"/>
      <c r="AE93" s="20"/>
      <c r="AF93" s="20"/>
      <c r="AG93" s="58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V93"/>
      <c r="AW93"/>
      <c r="AX93"/>
      <c r="AY93"/>
      <c r="AZ93"/>
      <c r="BA93"/>
      <c r="BB93"/>
      <c r="BC93"/>
      <c r="BD93"/>
      <c r="BE93"/>
      <c r="BF93"/>
      <c r="BG93"/>
      <c r="BH93"/>
    </row>
    <row r="94" spans="1:60" x14ac:dyDescent="0.2">
      <c r="A94" s="24" t="s">
        <v>98</v>
      </c>
      <c r="B94" s="24">
        <v>21.09</v>
      </c>
      <c r="C94" s="24" t="s">
        <v>123</v>
      </c>
      <c r="D94" s="24" t="s">
        <v>121</v>
      </c>
      <c r="E94" s="24">
        <v>1</v>
      </c>
      <c r="F94" s="24"/>
      <c r="G94" s="24">
        <v>7</v>
      </c>
      <c r="H94" s="24">
        <v>2</v>
      </c>
      <c r="I94" s="24">
        <v>7.3383333333333338</v>
      </c>
      <c r="J94" s="24">
        <v>24.181666666666668</v>
      </c>
      <c r="K94" s="24">
        <v>15.81</v>
      </c>
      <c r="L94" s="24">
        <v>15.62833333333333</v>
      </c>
      <c r="M94" s="24">
        <v>26.945</v>
      </c>
      <c r="N94" s="24">
        <v>310.84800000000001</v>
      </c>
      <c r="O94" s="24">
        <v>0.84</v>
      </c>
      <c r="P94" s="24">
        <v>0.46400000000000002</v>
      </c>
      <c r="Q94" s="24">
        <v>0.73499999999999999</v>
      </c>
      <c r="R94" s="24">
        <v>0.1203</v>
      </c>
      <c r="S94" s="24">
        <v>205.024</v>
      </c>
      <c r="T94" s="24">
        <v>335.7</v>
      </c>
      <c r="U94" s="24">
        <v>87.66</v>
      </c>
      <c r="V94" s="19">
        <v>32.14</v>
      </c>
      <c r="W94" s="19">
        <v>445.56666666666666</v>
      </c>
      <c r="X94" s="20"/>
      <c r="Y94" s="20"/>
      <c r="Z94" s="20"/>
      <c r="AA94" s="20"/>
      <c r="AB94" s="20"/>
      <c r="AC94" s="20"/>
      <c r="AD94" s="20"/>
      <c r="AE94" s="20"/>
      <c r="AF94" s="20"/>
      <c r="AG94" s="58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V94"/>
      <c r="AW94"/>
      <c r="AX94"/>
      <c r="AY94"/>
      <c r="AZ94"/>
      <c r="BA94"/>
      <c r="BB94"/>
      <c r="BC94"/>
      <c r="BD94"/>
      <c r="BE94"/>
      <c r="BF94"/>
      <c r="BG94"/>
      <c r="BH94"/>
    </row>
    <row r="95" spans="1:60" x14ac:dyDescent="0.2">
      <c r="A95" s="24" t="s">
        <v>98</v>
      </c>
      <c r="B95" s="24">
        <v>24.73</v>
      </c>
      <c r="C95" s="24" t="s">
        <v>123</v>
      </c>
      <c r="D95" s="24" t="s">
        <v>121</v>
      </c>
      <c r="E95" s="24">
        <v>2</v>
      </c>
      <c r="F95" s="24"/>
      <c r="G95" s="24">
        <v>6</v>
      </c>
      <c r="H95" s="24">
        <v>2</v>
      </c>
      <c r="I95" s="24">
        <v>0</v>
      </c>
      <c r="J95" s="24">
        <v>16.834999999999997</v>
      </c>
      <c r="K95" s="24">
        <v>11.14</v>
      </c>
      <c r="L95" s="24">
        <v>304.14299999999997</v>
      </c>
      <c r="M95" s="24">
        <v>13.021000000000001</v>
      </c>
      <c r="N95" s="24">
        <v>341.798</v>
      </c>
      <c r="O95" s="24">
        <v>0.92700000000000005</v>
      </c>
      <c r="P95" s="24">
        <v>0.55700000000000005</v>
      </c>
      <c r="Q95" s="24" t="s">
        <v>90</v>
      </c>
      <c r="R95" s="24">
        <v>0.12479999999999999</v>
      </c>
      <c r="S95" s="24">
        <v>208.714</v>
      </c>
      <c r="T95" s="24">
        <v>452.5</v>
      </c>
      <c r="U95" s="24">
        <v>88.99</v>
      </c>
      <c r="V95" s="19">
        <v>48.71</v>
      </c>
      <c r="W95" s="19">
        <v>514.7833333333333</v>
      </c>
      <c r="X95" s="20"/>
      <c r="Y95" s="20"/>
      <c r="Z95" s="20"/>
      <c r="AA95" s="20"/>
      <c r="AB95" s="20"/>
      <c r="AC95" s="20"/>
      <c r="AD95" s="20"/>
      <c r="AE95" s="20"/>
      <c r="AF95" s="20"/>
      <c r="AG95" s="58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V95"/>
      <c r="AW95"/>
      <c r="AX95"/>
      <c r="AY95"/>
      <c r="AZ95"/>
      <c r="BA95"/>
      <c r="BB95"/>
      <c r="BC95"/>
      <c r="BD95"/>
      <c r="BE95"/>
      <c r="BF95"/>
      <c r="BG95"/>
      <c r="BH95"/>
    </row>
    <row r="96" spans="1:60" x14ac:dyDescent="0.2">
      <c r="A96" s="24" t="s">
        <v>98</v>
      </c>
      <c r="B96" s="24">
        <v>21.06</v>
      </c>
      <c r="C96" s="24" t="s">
        <v>123</v>
      </c>
      <c r="D96" s="24" t="s">
        <v>121</v>
      </c>
      <c r="E96" s="24">
        <v>1</v>
      </c>
      <c r="F96" s="24"/>
      <c r="G96" s="24">
        <v>7</v>
      </c>
      <c r="H96" s="24">
        <v>2</v>
      </c>
      <c r="I96" s="24">
        <v>8.3549999999999986</v>
      </c>
      <c r="J96" s="24">
        <v>19.915714300000001</v>
      </c>
      <c r="K96" s="24">
        <v>15.7257143</v>
      </c>
      <c r="L96" s="24">
        <v>412.13299999999998</v>
      </c>
      <c r="M96" s="24">
        <v>13.388999999999999</v>
      </c>
      <c r="N96" s="24">
        <v>387.99900000000002</v>
      </c>
      <c r="O96" s="24">
        <v>0.93300000000000005</v>
      </c>
      <c r="P96" s="24">
        <v>0.501</v>
      </c>
      <c r="Q96" s="24">
        <v>0.51</v>
      </c>
      <c r="R96" s="24">
        <v>0.192</v>
      </c>
      <c r="S96" s="24">
        <v>244.25700000000001</v>
      </c>
      <c r="T96" s="24">
        <v>444.25</v>
      </c>
      <c r="U96" s="24">
        <v>87.34</v>
      </c>
      <c r="V96" s="19">
        <v>50.38</v>
      </c>
      <c r="W96" s="19">
        <v>512.36666666666667</v>
      </c>
      <c r="X96" s="20"/>
      <c r="Y96" s="20"/>
      <c r="Z96" s="20"/>
      <c r="AA96" s="20"/>
      <c r="AB96" s="20"/>
      <c r="AC96" s="20"/>
      <c r="AD96" s="20"/>
      <c r="AE96" s="20"/>
      <c r="AF96" s="20"/>
      <c r="AG96" s="58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V96"/>
      <c r="AW96"/>
      <c r="AX96"/>
      <c r="AY96"/>
      <c r="AZ96"/>
      <c r="BA96"/>
      <c r="BB96"/>
      <c r="BC96"/>
      <c r="BD96"/>
      <c r="BE96"/>
      <c r="BF96"/>
      <c r="BG96"/>
      <c r="BH96"/>
    </row>
    <row r="97" spans="1:60" x14ac:dyDescent="0.2">
      <c r="A97" s="24" t="s">
        <v>98</v>
      </c>
      <c r="B97" s="24">
        <v>20.83</v>
      </c>
      <c r="C97" s="24" t="s">
        <v>123</v>
      </c>
      <c r="D97" s="24" t="s">
        <v>121</v>
      </c>
      <c r="E97" s="24">
        <v>2</v>
      </c>
      <c r="F97" s="24"/>
      <c r="G97" s="24">
        <v>4.5</v>
      </c>
      <c r="H97" s="24">
        <v>0.5</v>
      </c>
      <c r="I97" s="24">
        <v>11.205</v>
      </c>
      <c r="J97" s="24">
        <v>24.5975</v>
      </c>
      <c r="K97" s="24">
        <v>17.97</v>
      </c>
      <c r="L97" s="24">
        <v>394.28174999999999</v>
      </c>
      <c r="M97" s="24">
        <v>11.402749999999999</v>
      </c>
      <c r="N97" s="24">
        <v>354.55475000000001</v>
      </c>
      <c r="O97" s="24">
        <v>0.94699999999999995</v>
      </c>
      <c r="P97" s="24">
        <v>0.80649999999999999</v>
      </c>
      <c r="Q97" s="24">
        <v>0.73199999999999998</v>
      </c>
      <c r="R97" s="24">
        <v>0.2268</v>
      </c>
      <c r="S97" s="24">
        <v>209.79949999999999</v>
      </c>
      <c r="T97" s="24">
        <v>411.16666666666674</v>
      </c>
      <c r="U97" s="24">
        <v>78.7</v>
      </c>
      <c r="V97" s="19">
        <v>46.42</v>
      </c>
      <c r="W97" s="19">
        <v>518.56666666666661</v>
      </c>
      <c r="X97" s="20"/>
      <c r="Y97" s="20"/>
      <c r="Z97" s="20"/>
      <c r="AA97" s="20"/>
      <c r="AB97" s="20"/>
      <c r="AC97" s="20"/>
      <c r="AD97" s="20"/>
      <c r="AE97" s="20"/>
      <c r="AF97" s="20"/>
      <c r="AG97" s="58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V97"/>
      <c r="AW97"/>
      <c r="AX97"/>
      <c r="AY97"/>
      <c r="AZ97"/>
      <c r="BA97"/>
      <c r="BB97"/>
      <c r="BC97"/>
      <c r="BD97"/>
      <c r="BE97"/>
      <c r="BF97"/>
      <c r="BG97"/>
      <c r="BH97"/>
    </row>
    <row r="98" spans="1:60" x14ac:dyDescent="0.2">
      <c r="A98" s="24" t="s">
        <v>98</v>
      </c>
      <c r="B98" s="24">
        <v>22.14</v>
      </c>
      <c r="C98" s="24" t="s">
        <v>123</v>
      </c>
      <c r="D98" s="24" t="s">
        <v>121</v>
      </c>
      <c r="E98" s="24">
        <v>2</v>
      </c>
      <c r="F98" s="24"/>
      <c r="G98" s="24">
        <v>5.5</v>
      </c>
      <c r="H98" s="24">
        <v>2</v>
      </c>
      <c r="I98" s="24">
        <v>7.452</v>
      </c>
      <c r="J98" s="24">
        <v>23.928000000000001</v>
      </c>
      <c r="K98" s="24">
        <v>15.544</v>
      </c>
      <c r="L98" s="24">
        <v>458.3886</v>
      </c>
      <c r="M98" s="24">
        <v>10.7562</v>
      </c>
      <c r="N98" s="24">
        <v>510.72379999999998</v>
      </c>
      <c r="O98" s="24">
        <v>0.95799999999999996</v>
      </c>
      <c r="P98" s="24">
        <v>0.63200000000000001</v>
      </c>
      <c r="Q98" s="24">
        <v>0.67459999999999998</v>
      </c>
      <c r="R98" s="24">
        <v>0.13342000000000001</v>
      </c>
      <c r="S98" s="24">
        <v>341.70819999999998</v>
      </c>
      <c r="T98" s="24">
        <v>300</v>
      </c>
      <c r="U98" s="24">
        <v>91.28</v>
      </c>
      <c r="V98" s="19">
        <v>21.07</v>
      </c>
      <c r="W98" s="19">
        <v>404.70000000000005</v>
      </c>
      <c r="X98" s="20"/>
      <c r="Y98" s="20"/>
      <c r="Z98" s="20"/>
      <c r="AA98" s="20"/>
      <c r="AB98" s="20"/>
      <c r="AC98" s="20"/>
      <c r="AD98" s="20"/>
      <c r="AE98" s="20"/>
      <c r="AF98" s="20"/>
      <c r="AG98" s="58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V98"/>
      <c r="AW98"/>
      <c r="AX98"/>
      <c r="AY98"/>
      <c r="AZ98"/>
      <c r="BA98"/>
      <c r="BB98"/>
      <c r="BC98"/>
      <c r="BD98"/>
      <c r="BE98"/>
      <c r="BF98"/>
      <c r="BG98"/>
      <c r="BH98"/>
    </row>
    <row r="99" spans="1:60" x14ac:dyDescent="0.2">
      <c r="A99" s="24" t="s">
        <v>98</v>
      </c>
      <c r="B99" s="24">
        <v>21.88</v>
      </c>
      <c r="C99" s="24" t="s">
        <v>123</v>
      </c>
      <c r="D99" s="24" t="s">
        <v>121</v>
      </c>
      <c r="E99" s="24">
        <v>2</v>
      </c>
      <c r="F99" s="24"/>
      <c r="G99" s="24">
        <v>6</v>
      </c>
      <c r="H99" s="24">
        <v>2</v>
      </c>
      <c r="I99" s="24">
        <v>8.3000000000000007</v>
      </c>
      <c r="J99" s="24">
        <v>24.331666666666667</v>
      </c>
      <c r="K99" s="24">
        <v>16.181666666666668</v>
      </c>
      <c r="L99" s="24">
        <v>447.70299999999997</v>
      </c>
      <c r="M99" s="24">
        <v>17.78</v>
      </c>
      <c r="N99" s="24">
        <v>459.26100000000002</v>
      </c>
      <c r="O99" s="24">
        <v>0.92500000000000004</v>
      </c>
      <c r="P99" s="24">
        <v>0.51500000000000001</v>
      </c>
      <c r="Q99" s="24">
        <v>0.442</v>
      </c>
      <c r="R99" s="24">
        <v>0.17610000000000001</v>
      </c>
      <c r="S99" s="24">
        <v>312.68700000000001</v>
      </c>
      <c r="T99" s="24">
        <v>342.56666666666666</v>
      </c>
      <c r="U99" s="24">
        <v>88.2</v>
      </c>
      <c r="V99" s="19">
        <v>42.86</v>
      </c>
      <c r="W99" s="19">
        <v>466</v>
      </c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V99"/>
      <c r="AW99"/>
      <c r="AX99"/>
      <c r="AY99"/>
      <c r="AZ99"/>
      <c r="BA99"/>
      <c r="BB99"/>
      <c r="BC99"/>
      <c r="BD99"/>
      <c r="BE99"/>
      <c r="BF99"/>
      <c r="BG99"/>
      <c r="BH99"/>
    </row>
    <row r="100" spans="1:60" x14ac:dyDescent="0.2">
      <c r="A100" s="24" t="s">
        <v>98</v>
      </c>
      <c r="B100" s="24">
        <v>23.03</v>
      </c>
      <c r="C100" s="24" t="s">
        <v>123</v>
      </c>
      <c r="D100" s="24" t="s">
        <v>121</v>
      </c>
      <c r="E100" s="24">
        <v>1</v>
      </c>
      <c r="F100" s="24"/>
      <c r="G100" s="24">
        <v>6</v>
      </c>
      <c r="H100" s="24">
        <v>2</v>
      </c>
      <c r="I100" s="24">
        <v>9.879999999999999</v>
      </c>
      <c r="J100" s="24">
        <v>25.206666666666667</v>
      </c>
      <c r="K100" s="24">
        <v>16.675000000000001</v>
      </c>
      <c r="L100" s="24">
        <v>355.26400000000001</v>
      </c>
      <c r="M100" s="24">
        <v>28.771000000000001</v>
      </c>
      <c r="N100" s="24">
        <v>374.17200000000003</v>
      </c>
      <c r="O100" s="24">
        <v>0.85699999999999998</v>
      </c>
      <c r="P100" s="24">
        <v>0.58399999999999996</v>
      </c>
      <c r="Q100" s="24">
        <v>0.99399999999999999</v>
      </c>
      <c r="R100" s="24">
        <v>0.15110000000000001</v>
      </c>
      <c r="S100" s="24">
        <v>252.10400000000001</v>
      </c>
      <c r="T100" s="24">
        <v>402.81666666666666</v>
      </c>
      <c r="U100" s="24">
        <v>88.5</v>
      </c>
      <c r="V100" s="19">
        <v>47.08</v>
      </c>
      <c r="W100" s="19">
        <v>467.16666666666669</v>
      </c>
      <c r="X100" s="20"/>
      <c r="Y100" s="20"/>
      <c r="Z100" s="20"/>
      <c r="AA100" s="20"/>
      <c r="AB100" s="20"/>
      <c r="AC100" s="20"/>
      <c r="AD100" s="20"/>
      <c r="AE100" s="20"/>
      <c r="AF100" s="20"/>
      <c r="AG100" s="58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</row>
    <row r="101" spans="1:60" x14ac:dyDescent="0.2">
      <c r="A101" s="24" t="s">
        <v>98</v>
      </c>
      <c r="B101" s="24">
        <v>21.51</v>
      </c>
      <c r="C101" s="24" t="s">
        <v>123</v>
      </c>
      <c r="D101" s="24" t="s">
        <v>121</v>
      </c>
      <c r="E101" s="24">
        <v>2</v>
      </c>
      <c r="F101" s="24"/>
      <c r="G101" s="24">
        <v>8</v>
      </c>
      <c r="H101" s="24">
        <v>2</v>
      </c>
      <c r="I101" s="24">
        <v>8.4762500000000003</v>
      </c>
      <c r="J101" s="24">
        <v>24.7225</v>
      </c>
      <c r="K101" s="24">
        <v>17.061250000000001</v>
      </c>
      <c r="L101" s="24">
        <v>265.55900000000003</v>
      </c>
      <c r="M101" s="24">
        <v>41.796999999999997</v>
      </c>
      <c r="N101" s="24">
        <v>368.745</v>
      </c>
      <c r="O101" s="24">
        <v>0.79600000000000004</v>
      </c>
      <c r="P101" s="24">
        <v>0.46400000000000002</v>
      </c>
      <c r="Q101" s="24">
        <v>1.1120000000000001</v>
      </c>
      <c r="R101" s="24">
        <v>9.1399999999999995E-2</v>
      </c>
      <c r="S101" s="24">
        <v>271.75299999999999</v>
      </c>
      <c r="T101" s="24">
        <v>327.16666666666669</v>
      </c>
      <c r="U101" s="24">
        <v>87.88</v>
      </c>
      <c r="V101" s="19">
        <v>37.83</v>
      </c>
      <c r="W101" s="19">
        <v>374.10000000000008</v>
      </c>
      <c r="X101" s="20"/>
      <c r="Y101" s="20"/>
      <c r="Z101" s="20"/>
      <c r="AA101" s="20"/>
      <c r="AB101" s="20"/>
      <c r="AC101" s="20"/>
      <c r="AD101" s="20"/>
      <c r="AE101" s="20"/>
      <c r="AF101" s="20"/>
      <c r="AG101" s="58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</row>
    <row r="102" spans="1:60" x14ac:dyDescent="0.2">
      <c r="A102" s="24" t="s">
        <v>98</v>
      </c>
      <c r="B102" s="24">
        <v>21.32</v>
      </c>
      <c r="C102" s="24" t="s">
        <v>123</v>
      </c>
      <c r="D102" s="24" t="s">
        <v>121</v>
      </c>
      <c r="E102" s="24">
        <v>2</v>
      </c>
      <c r="F102" s="24"/>
      <c r="G102" s="24">
        <v>5</v>
      </c>
      <c r="H102" s="24">
        <v>0</v>
      </c>
      <c r="I102" s="24">
        <v>8.3625000000000007</v>
      </c>
      <c r="J102" s="24">
        <v>24.487500000000001</v>
      </c>
      <c r="K102" s="24">
        <v>15.7875</v>
      </c>
      <c r="L102" s="24">
        <v>352.5795</v>
      </c>
      <c r="M102" s="24">
        <v>7.05</v>
      </c>
      <c r="N102" s="24">
        <v>331.00799999999998</v>
      </c>
      <c r="O102" s="24">
        <v>0.95799999999999996</v>
      </c>
      <c r="P102" s="24">
        <v>0.71</v>
      </c>
      <c r="Q102" s="24">
        <v>0.79100000000000004</v>
      </c>
      <c r="R102" s="24">
        <v>0.12820000000000001</v>
      </c>
      <c r="S102" s="24">
        <v>239.2535</v>
      </c>
      <c r="T102" s="24">
        <v>387.78333333333336</v>
      </c>
      <c r="U102" s="24">
        <v>90.37</v>
      </c>
      <c r="V102" s="19">
        <v>29.5</v>
      </c>
      <c r="W102" s="19">
        <v>427.88333333333338</v>
      </c>
      <c r="X102" s="20"/>
      <c r="Y102" s="20"/>
      <c r="Z102" s="20"/>
      <c r="AA102" s="20"/>
      <c r="AB102" s="20"/>
      <c r="AC102" s="20"/>
      <c r="AD102" s="20"/>
      <c r="AE102" s="20"/>
      <c r="AF102" s="20"/>
      <c r="AG102" s="58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</row>
    <row r="103" spans="1:60" x14ac:dyDescent="0.2">
      <c r="AZ103" s="21"/>
    </row>
    <row r="104" spans="1:60" x14ac:dyDescent="0.2">
      <c r="AZ104" s="21"/>
    </row>
    <row r="105" spans="1:60" x14ac:dyDescent="0.2">
      <c r="AZ105" s="21"/>
    </row>
    <row r="106" spans="1:60" x14ac:dyDescent="0.2">
      <c r="AZ106" s="21"/>
    </row>
    <row r="107" spans="1:60" x14ac:dyDescent="0.2">
      <c r="AZ107" s="21"/>
    </row>
    <row r="108" spans="1:60" x14ac:dyDescent="0.2">
      <c r="AZ108" s="21"/>
    </row>
    <row r="109" spans="1:60" x14ac:dyDescent="0.2">
      <c r="AZ109" s="21"/>
    </row>
    <row r="110" spans="1:60" x14ac:dyDescent="0.2">
      <c r="AZ110" s="21"/>
    </row>
    <row r="111" spans="1:60" x14ac:dyDescent="0.2">
      <c r="AZ111" s="21"/>
    </row>
    <row r="112" spans="1:60" x14ac:dyDescent="0.2">
      <c r="AZ112" s="21"/>
    </row>
    <row r="113" spans="52:52" x14ac:dyDescent="0.2">
      <c r="AZ113" s="21"/>
    </row>
    <row r="114" spans="52:52" x14ac:dyDescent="0.2">
      <c r="AZ114" s="21"/>
    </row>
    <row r="115" spans="52:52" x14ac:dyDescent="0.2">
      <c r="AZ115" s="21"/>
    </row>
    <row r="116" spans="52:52" x14ac:dyDescent="0.2">
      <c r="AZ116" s="21"/>
    </row>
    <row r="117" spans="52:52" x14ac:dyDescent="0.2">
      <c r="AZ117" s="21"/>
    </row>
    <row r="118" spans="52:52" x14ac:dyDescent="0.2">
      <c r="AZ118" s="21"/>
    </row>
    <row r="119" spans="52:52" x14ac:dyDescent="0.2">
      <c r="AZ119" s="21"/>
    </row>
    <row r="120" spans="52:52" x14ac:dyDescent="0.2">
      <c r="AZ120" s="21"/>
    </row>
    <row r="121" spans="52:52" x14ac:dyDescent="0.2">
      <c r="AZ121" s="21"/>
    </row>
    <row r="122" spans="52:52" x14ac:dyDescent="0.2">
      <c r="AZ122" s="21"/>
    </row>
    <row r="123" spans="52:52" x14ac:dyDescent="0.2">
      <c r="AZ123" s="21"/>
    </row>
    <row r="124" spans="52:52" x14ac:dyDescent="0.2">
      <c r="AZ124" s="21"/>
    </row>
    <row r="125" spans="52:52" x14ac:dyDescent="0.2">
      <c r="AZ125" s="21"/>
    </row>
    <row r="126" spans="52:52" x14ac:dyDescent="0.2">
      <c r="AZ126" s="21"/>
    </row>
    <row r="127" spans="52:52" x14ac:dyDescent="0.2">
      <c r="AZ127" s="21"/>
    </row>
    <row r="128" spans="52:52" x14ac:dyDescent="0.2">
      <c r="AZ128" s="21"/>
    </row>
    <row r="129" spans="52:52" x14ac:dyDescent="0.2">
      <c r="AZ129" s="21"/>
    </row>
    <row r="130" spans="52:52" x14ac:dyDescent="0.2">
      <c r="AZ130" s="21"/>
    </row>
    <row r="131" spans="52:52" x14ac:dyDescent="0.2">
      <c r="AZ131" s="21"/>
    </row>
    <row r="132" spans="52:52" x14ac:dyDescent="0.2">
      <c r="AZ132" s="21"/>
    </row>
    <row r="133" spans="52:52" x14ac:dyDescent="0.2">
      <c r="AZ133" s="21"/>
    </row>
    <row r="134" spans="52:52" x14ac:dyDescent="0.2">
      <c r="AZ134" s="21"/>
    </row>
    <row r="135" spans="52:52" x14ac:dyDescent="0.2">
      <c r="AZ135" s="21"/>
    </row>
    <row r="136" spans="52:52" x14ac:dyDescent="0.2">
      <c r="AZ136" s="21"/>
    </row>
    <row r="137" spans="52:52" x14ac:dyDescent="0.2">
      <c r="AZ137" s="21"/>
    </row>
    <row r="138" spans="52:52" x14ac:dyDescent="0.2">
      <c r="AZ138" s="21"/>
    </row>
    <row r="139" spans="52:52" x14ac:dyDescent="0.2">
      <c r="AZ139" s="21"/>
    </row>
    <row r="140" spans="52:52" x14ac:dyDescent="0.2">
      <c r="AZ140" s="21"/>
    </row>
    <row r="141" spans="52:52" x14ac:dyDescent="0.2">
      <c r="AZ141" s="21"/>
    </row>
    <row r="142" spans="52:52" x14ac:dyDescent="0.2">
      <c r="AZ142" s="21"/>
    </row>
    <row r="143" spans="52:52" x14ac:dyDescent="0.2">
      <c r="AZ143" s="21"/>
    </row>
    <row r="144" spans="52:52" x14ac:dyDescent="0.2">
      <c r="AZ144" s="21"/>
    </row>
    <row r="145" spans="52:52" x14ac:dyDescent="0.2">
      <c r="AZ145" s="21"/>
    </row>
    <row r="146" spans="52:52" x14ac:dyDescent="0.2">
      <c r="AZ146" s="21"/>
    </row>
    <row r="147" spans="52:52" x14ac:dyDescent="0.2">
      <c r="AZ147" s="21"/>
    </row>
    <row r="148" spans="52:52" x14ac:dyDescent="0.2">
      <c r="AZ148" s="21"/>
    </row>
    <row r="149" spans="52:52" x14ac:dyDescent="0.2">
      <c r="AZ149" s="21"/>
    </row>
    <row r="150" spans="52:52" x14ac:dyDescent="0.2">
      <c r="AZ150" s="21"/>
    </row>
    <row r="151" spans="52:52" x14ac:dyDescent="0.2">
      <c r="AZ151" s="21"/>
    </row>
    <row r="152" spans="52:52" x14ac:dyDescent="0.2">
      <c r="AZ152" s="21"/>
    </row>
    <row r="153" spans="52:52" x14ac:dyDescent="0.2">
      <c r="AZ153" s="21"/>
    </row>
    <row r="154" spans="52:52" x14ac:dyDescent="0.2">
      <c r="AZ154" s="21"/>
    </row>
    <row r="155" spans="52:52" x14ac:dyDescent="0.2">
      <c r="AZ155" s="21"/>
    </row>
    <row r="156" spans="52:52" x14ac:dyDescent="0.2">
      <c r="AZ156" s="21"/>
    </row>
    <row r="157" spans="52:52" x14ac:dyDescent="0.2">
      <c r="AZ157" s="21"/>
    </row>
    <row r="158" spans="52:52" x14ac:dyDescent="0.2">
      <c r="AZ158" s="21"/>
    </row>
    <row r="159" spans="52:52" x14ac:dyDescent="0.2">
      <c r="AZ159" s="21"/>
    </row>
    <row r="160" spans="52:52" x14ac:dyDescent="0.2">
      <c r="AZ160" s="21"/>
    </row>
    <row r="161" spans="52:52" x14ac:dyDescent="0.2">
      <c r="AZ161" s="21"/>
    </row>
    <row r="162" spans="52:52" x14ac:dyDescent="0.2">
      <c r="AZ162" s="21"/>
    </row>
    <row r="163" spans="52:52" x14ac:dyDescent="0.2">
      <c r="AZ163" s="21"/>
    </row>
    <row r="164" spans="52:52" x14ac:dyDescent="0.2">
      <c r="AZ164" s="21"/>
    </row>
    <row r="165" spans="52:52" x14ac:dyDescent="0.2">
      <c r="AZ165" s="21"/>
    </row>
    <row r="166" spans="52:52" x14ac:dyDescent="0.2">
      <c r="AZ166" s="21"/>
    </row>
    <row r="167" spans="52:52" x14ac:dyDescent="0.2">
      <c r="AZ167" s="21"/>
    </row>
    <row r="168" spans="52:52" x14ac:dyDescent="0.2">
      <c r="AZ168" s="21"/>
    </row>
    <row r="169" spans="52:52" x14ac:dyDescent="0.2">
      <c r="AZ169" s="21"/>
    </row>
    <row r="170" spans="52:52" x14ac:dyDescent="0.2">
      <c r="AZ170" s="21"/>
    </row>
    <row r="171" spans="52:52" x14ac:dyDescent="0.2">
      <c r="AZ171" s="21"/>
    </row>
    <row r="172" spans="52:52" x14ac:dyDescent="0.2">
      <c r="AZ172" s="21"/>
    </row>
    <row r="173" spans="52:52" x14ac:dyDescent="0.2">
      <c r="AZ173" s="21"/>
    </row>
    <row r="174" spans="52:52" x14ac:dyDescent="0.2">
      <c r="AZ174" s="21"/>
    </row>
    <row r="175" spans="52:52" x14ac:dyDescent="0.2">
      <c r="AZ175" s="21"/>
    </row>
    <row r="176" spans="52:52" x14ac:dyDescent="0.2">
      <c r="AZ176" s="21"/>
    </row>
    <row r="177" spans="52:52" x14ac:dyDescent="0.2">
      <c r="AZ177" s="21"/>
    </row>
    <row r="178" spans="52:52" x14ac:dyDescent="0.2">
      <c r="AZ178" s="21"/>
    </row>
    <row r="179" spans="52:52" x14ac:dyDescent="0.2">
      <c r="AZ179" s="21"/>
    </row>
    <row r="180" spans="52:52" x14ac:dyDescent="0.2">
      <c r="AZ180" s="21"/>
    </row>
    <row r="181" spans="52:52" x14ac:dyDescent="0.2">
      <c r="AZ181" s="21"/>
    </row>
    <row r="182" spans="52:52" x14ac:dyDescent="0.2">
      <c r="AZ182" s="21"/>
    </row>
    <row r="183" spans="52:52" x14ac:dyDescent="0.2">
      <c r="AZ183" s="21"/>
    </row>
    <row r="184" spans="52:52" x14ac:dyDescent="0.2">
      <c r="AZ184" s="21"/>
    </row>
    <row r="185" spans="52:52" x14ac:dyDescent="0.2">
      <c r="AZ185" s="21"/>
    </row>
    <row r="186" spans="52:52" x14ac:dyDescent="0.2">
      <c r="AZ186" s="21"/>
    </row>
    <row r="187" spans="52:52" x14ac:dyDescent="0.2">
      <c r="AZ187" s="21"/>
    </row>
    <row r="188" spans="52:52" x14ac:dyDescent="0.2">
      <c r="AZ188" s="21"/>
    </row>
    <row r="189" spans="52:52" x14ac:dyDescent="0.2">
      <c r="AZ189" s="21"/>
    </row>
    <row r="190" spans="52:52" x14ac:dyDescent="0.2">
      <c r="AZ190" s="21"/>
    </row>
    <row r="191" spans="52:52" x14ac:dyDescent="0.2">
      <c r="AZ191" s="21"/>
    </row>
    <row r="192" spans="52:52" x14ac:dyDescent="0.2">
      <c r="AZ192" s="21"/>
    </row>
    <row r="193" spans="52:52" x14ac:dyDescent="0.2">
      <c r="AZ193" s="21"/>
    </row>
    <row r="194" spans="52:52" x14ac:dyDescent="0.2">
      <c r="AZ194" s="21"/>
    </row>
    <row r="195" spans="52:52" x14ac:dyDescent="0.2">
      <c r="AZ195" s="21"/>
    </row>
    <row r="196" spans="52:52" x14ac:dyDescent="0.2">
      <c r="AZ196" s="21"/>
    </row>
    <row r="197" spans="52:52" x14ac:dyDescent="0.2">
      <c r="AZ197" s="21"/>
    </row>
    <row r="198" spans="52:52" x14ac:dyDescent="0.2">
      <c r="AZ198" s="21"/>
    </row>
    <row r="199" spans="52:52" x14ac:dyDescent="0.2">
      <c r="AZ199" s="21"/>
    </row>
    <row r="200" spans="52:52" x14ac:dyDescent="0.2">
      <c r="AZ200" s="21"/>
    </row>
    <row r="201" spans="52:52" x14ac:dyDescent="0.2">
      <c r="AZ201" s="21"/>
    </row>
    <row r="202" spans="52:52" x14ac:dyDescent="0.2">
      <c r="AZ202" s="21"/>
    </row>
    <row r="203" spans="52:52" x14ac:dyDescent="0.2">
      <c r="AZ203" s="21"/>
    </row>
    <row r="204" spans="52:52" x14ac:dyDescent="0.2">
      <c r="AZ204" s="21"/>
    </row>
    <row r="205" spans="52:52" x14ac:dyDescent="0.2">
      <c r="AZ205" s="21"/>
    </row>
    <row r="206" spans="52:52" x14ac:dyDescent="0.2">
      <c r="AZ206" s="21"/>
    </row>
    <row r="207" spans="52:52" x14ac:dyDescent="0.2">
      <c r="AZ207" s="21"/>
    </row>
    <row r="208" spans="52:52" x14ac:dyDescent="0.2">
      <c r="AZ208" s="21"/>
    </row>
    <row r="209" spans="52:52" x14ac:dyDescent="0.2">
      <c r="AZ209" s="21"/>
    </row>
    <row r="210" spans="52:52" x14ac:dyDescent="0.2">
      <c r="AZ210" s="21"/>
    </row>
    <row r="211" spans="52:52" x14ac:dyDescent="0.2">
      <c r="AZ211" s="21"/>
    </row>
    <row r="212" spans="52:52" x14ac:dyDescent="0.2">
      <c r="AZ212" s="21"/>
    </row>
    <row r="213" spans="52:52" x14ac:dyDescent="0.2">
      <c r="AZ213" s="21"/>
    </row>
    <row r="214" spans="52:52" x14ac:dyDescent="0.2">
      <c r="AZ214" s="21"/>
    </row>
    <row r="215" spans="52:52" x14ac:dyDescent="0.2">
      <c r="AZ215" s="21"/>
    </row>
    <row r="216" spans="52:52" x14ac:dyDescent="0.2">
      <c r="AZ216" s="21"/>
    </row>
    <row r="217" spans="52:52" x14ac:dyDescent="0.2">
      <c r="AZ217" s="21"/>
    </row>
    <row r="218" spans="52:52" x14ac:dyDescent="0.2">
      <c r="AZ218" s="21"/>
    </row>
    <row r="219" spans="52:52" x14ac:dyDescent="0.2">
      <c r="AZ219" s="21"/>
    </row>
    <row r="220" spans="52:52" x14ac:dyDescent="0.2">
      <c r="AZ220" s="21"/>
    </row>
    <row r="221" spans="52:52" x14ac:dyDescent="0.2">
      <c r="AZ221" s="21"/>
    </row>
    <row r="222" spans="52:52" x14ac:dyDescent="0.2">
      <c r="AZ222" s="21"/>
    </row>
    <row r="223" spans="52:52" x14ac:dyDescent="0.2">
      <c r="AZ223" s="21"/>
    </row>
    <row r="224" spans="52:52" x14ac:dyDescent="0.2">
      <c r="AZ224" s="21"/>
    </row>
    <row r="225" spans="52:52" x14ac:dyDescent="0.2">
      <c r="AZ225" s="21"/>
    </row>
    <row r="226" spans="52:52" x14ac:dyDescent="0.2">
      <c r="AZ226" s="21"/>
    </row>
    <row r="227" spans="52:52" x14ac:dyDescent="0.2">
      <c r="AZ227" s="21"/>
    </row>
    <row r="228" spans="52:52" x14ac:dyDescent="0.2">
      <c r="AZ228" s="21"/>
    </row>
    <row r="229" spans="52:52" x14ac:dyDescent="0.2">
      <c r="AZ229" s="21"/>
    </row>
    <row r="230" spans="52:52" x14ac:dyDescent="0.2">
      <c r="AZ230" s="21"/>
    </row>
    <row r="231" spans="52:52" x14ac:dyDescent="0.2">
      <c r="AZ231" s="21"/>
    </row>
    <row r="232" spans="52:52" x14ac:dyDescent="0.2">
      <c r="AZ232" s="21"/>
    </row>
    <row r="233" spans="52:52" x14ac:dyDescent="0.2">
      <c r="AZ233" s="21"/>
    </row>
    <row r="234" spans="52:52" x14ac:dyDescent="0.2">
      <c r="AZ234" s="21"/>
    </row>
    <row r="235" spans="52:52" x14ac:dyDescent="0.2">
      <c r="AZ235" s="21"/>
    </row>
    <row r="236" spans="52:52" x14ac:dyDescent="0.2">
      <c r="AZ236" s="21"/>
    </row>
    <row r="237" spans="52:52" x14ac:dyDescent="0.2">
      <c r="AZ237" s="21"/>
    </row>
    <row r="238" spans="52:52" x14ac:dyDescent="0.2">
      <c r="AZ238" s="21"/>
    </row>
    <row r="239" spans="52:52" x14ac:dyDescent="0.2">
      <c r="AZ239" s="21"/>
    </row>
    <row r="240" spans="52:52" x14ac:dyDescent="0.2">
      <c r="AZ240" s="21"/>
    </row>
    <row r="241" spans="52:52" x14ac:dyDescent="0.2">
      <c r="AZ241" s="21"/>
    </row>
    <row r="242" spans="52:52" x14ac:dyDescent="0.2">
      <c r="AZ242" s="21"/>
    </row>
    <row r="243" spans="52:52" x14ac:dyDescent="0.2">
      <c r="AZ243" s="21"/>
    </row>
    <row r="244" spans="52:52" x14ac:dyDescent="0.2">
      <c r="AZ244" s="21"/>
    </row>
    <row r="245" spans="52:52" x14ac:dyDescent="0.2">
      <c r="AZ245" s="21"/>
    </row>
    <row r="246" spans="52:52" x14ac:dyDescent="0.2">
      <c r="AZ246" s="21"/>
    </row>
    <row r="247" spans="52:52" x14ac:dyDescent="0.2">
      <c r="AZ247" s="21"/>
    </row>
    <row r="248" spans="52:52" x14ac:dyDescent="0.2">
      <c r="AZ248" s="21"/>
    </row>
    <row r="249" spans="52:52" x14ac:dyDescent="0.2">
      <c r="AZ249" s="21"/>
    </row>
    <row r="250" spans="52:52" x14ac:dyDescent="0.2">
      <c r="AZ250" s="21"/>
    </row>
    <row r="251" spans="52:52" x14ac:dyDescent="0.2">
      <c r="AZ251" s="21"/>
    </row>
    <row r="252" spans="52:52" x14ac:dyDescent="0.2">
      <c r="AZ252" s="21"/>
    </row>
    <row r="253" spans="52:52" x14ac:dyDescent="0.2">
      <c r="AZ253" s="21"/>
    </row>
    <row r="254" spans="52:52" x14ac:dyDescent="0.2">
      <c r="AZ254" s="21"/>
    </row>
    <row r="255" spans="52:52" x14ac:dyDescent="0.2">
      <c r="AZ255" s="21"/>
    </row>
    <row r="256" spans="52:52" x14ac:dyDescent="0.2">
      <c r="AZ256" s="21"/>
    </row>
    <row r="257" spans="52:52" x14ac:dyDescent="0.2">
      <c r="AZ257" s="21"/>
    </row>
    <row r="258" spans="52:52" x14ac:dyDescent="0.2">
      <c r="AZ258" s="21"/>
    </row>
    <row r="259" spans="52:52" x14ac:dyDescent="0.2">
      <c r="AZ259" s="21"/>
    </row>
    <row r="260" spans="52:52" x14ac:dyDescent="0.2">
      <c r="AZ260" s="21"/>
    </row>
    <row r="261" spans="52:52" x14ac:dyDescent="0.2">
      <c r="AZ261" s="21"/>
    </row>
    <row r="262" spans="52:52" x14ac:dyDescent="0.2">
      <c r="AZ262" s="21"/>
    </row>
    <row r="263" spans="52:52" x14ac:dyDescent="0.2">
      <c r="AZ263" s="21"/>
    </row>
    <row r="264" spans="52:52" x14ac:dyDescent="0.2">
      <c r="AZ264" s="21"/>
    </row>
    <row r="265" spans="52:52" x14ac:dyDescent="0.2">
      <c r="AZ265" s="21"/>
    </row>
    <row r="266" spans="52:52" x14ac:dyDescent="0.2">
      <c r="AZ266" s="21"/>
    </row>
    <row r="267" spans="52:52" x14ac:dyDescent="0.2">
      <c r="AZ267" s="21"/>
    </row>
    <row r="268" spans="52:52" x14ac:dyDescent="0.2">
      <c r="AZ268" s="21"/>
    </row>
    <row r="269" spans="52:52" x14ac:dyDescent="0.2">
      <c r="AZ269" s="21"/>
    </row>
    <row r="270" spans="52:52" x14ac:dyDescent="0.2">
      <c r="AZ270" s="21"/>
    </row>
    <row r="271" spans="52:52" x14ac:dyDescent="0.2">
      <c r="AZ271" s="21"/>
    </row>
    <row r="272" spans="52:52" x14ac:dyDescent="0.2">
      <c r="AZ272" s="21"/>
    </row>
    <row r="273" spans="52:52" x14ac:dyDescent="0.2">
      <c r="AZ273" s="21"/>
    </row>
    <row r="274" spans="52:52" x14ac:dyDescent="0.2">
      <c r="AZ274" s="21"/>
    </row>
    <row r="275" spans="52:52" x14ac:dyDescent="0.2">
      <c r="AZ275" s="21"/>
    </row>
    <row r="276" spans="52:52" x14ac:dyDescent="0.2">
      <c r="AZ276" s="21"/>
    </row>
    <row r="277" spans="52:52" x14ac:dyDescent="0.2">
      <c r="AZ277" s="21"/>
    </row>
    <row r="278" spans="52:52" x14ac:dyDescent="0.2">
      <c r="AZ278" s="21"/>
    </row>
    <row r="279" spans="52:52" x14ac:dyDescent="0.2">
      <c r="AZ279" s="21"/>
    </row>
    <row r="280" spans="52:52" x14ac:dyDescent="0.2">
      <c r="AZ280" s="21"/>
    </row>
    <row r="281" spans="52:52" x14ac:dyDescent="0.2">
      <c r="AZ281" s="21"/>
    </row>
    <row r="282" spans="52:52" x14ac:dyDescent="0.2">
      <c r="AZ282" s="21"/>
    </row>
    <row r="283" spans="52:52" x14ac:dyDescent="0.2">
      <c r="AZ283" s="21"/>
    </row>
    <row r="284" spans="52:52" x14ac:dyDescent="0.2">
      <c r="AZ284" s="21"/>
    </row>
    <row r="285" spans="52:52" x14ac:dyDescent="0.2">
      <c r="AZ285" s="21"/>
    </row>
    <row r="286" spans="52:52" x14ac:dyDescent="0.2">
      <c r="AZ286" s="21"/>
    </row>
    <row r="287" spans="52:52" x14ac:dyDescent="0.2">
      <c r="AZ287" s="21"/>
    </row>
    <row r="288" spans="52:52" x14ac:dyDescent="0.2">
      <c r="AZ288" s="21"/>
    </row>
    <row r="289" spans="52:52" x14ac:dyDescent="0.2">
      <c r="AZ289" s="21"/>
    </row>
    <row r="290" spans="52:52" x14ac:dyDescent="0.2">
      <c r="AZ290" s="21"/>
    </row>
    <row r="291" spans="52:52" x14ac:dyDescent="0.2">
      <c r="AZ291" s="21"/>
    </row>
    <row r="292" spans="52:52" x14ac:dyDescent="0.2">
      <c r="AZ292" s="21"/>
    </row>
    <row r="293" spans="52:52" x14ac:dyDescent="0.2">
      <c r="AZ293" s="21"/>
    </row>
    <row r="294" spans="52:52" x14ac:dyDescent="0.2">
      <c r="AZ294" s="21"/>
    </row>
    <row r="295" spans="52:52" x14ac:dyDescent="0.2">
      <c r="AZ295" s="21"/>
    </row>
    <row r="296" spans="52:52" x14ac:dyDescent="0.2">
      <c r="AZ296" s="21"/>
    </row>
    <row r="297" spans="52:52" x14ac:dyDescent="0.2">
      <c r="AZ297" s="21"/>
    </row>
    <row r="298" spans="52:52" x14ac:dyDescent="0.2">
      <c r="AZ298" s="21"/>
    </row>
    <row r="299" spans="52:52" x14ac:dyDescent="0.2">
      <c r="AZ299" s="21"/>
    </row>
    <row r="300" spans="52:52" x14ac:dyDescent="0.2">
      <c r="AZ300" s="21"/>
    </row>
    <row r="301" spans="52:52" x14ac:dyDescent="0.2">
      <c r="AZ301" s="21"/>
    </row>
    <row r="302" spans="52:52" x14ac:dyDescent="0.2">
      <c r="AZ302" s="21"/>
    </row>
    <row r="303" spans="52:52" x14ac:dyDescent="0.2">
      <c r="AZ303" s="21"/>
    </row>
    <row r="304" spans="52:52" x14ac:dyDescent="0.2">
      <c r="AZ304" s="21"/>
    </row>
    <row r="305" spans="52:52" x14ac:dyDescent="0.2">
      <c r="AZ305" s="21"/>
    </row>
    <row r="306" spans="52:52" x14ac:dyDescent="0.2">
      <c r="AZ306" s="21"/>
    </row>
    <row r="307" spans="52:52" x14ac:dyDescent="0.2">
      <c r="AZ307" s="21"/>
    </row>
    <row r="308" spans="52:52" x14ac:dyDescent="0.2">
      <c r="AZ308" s="21"/>
    </row>
    <row r="309" spans="52:52" x14ac:dyDescent="0.2">
      <c r="AZ309" s="21"/>
    </row>
    <row r="310" spans="52:52" x14ac:dyDescent="0.2">
      <c r="AZ310" s="21"/>
    </row>
    <row r="311" spans="52:52" x14ac:dyDescent="0.2">
      <c r="AZ311" s="21"/>
    </row>
    <row r="312" spans="52:52" x14ac:dyDescent="0.2">
      <c r="AZ312" s="21"/>
    </row>
    <row r="313" spans="52:52" x14ac:dyDescent="0.2">
      <c r="AZ313" s="21"/>
    </row>
    <row r="314" spans="52:52" x14ac:dyDescent="0.2">
      <c r="AZ314" s="21"/>
    </row>
    <row r="315" spans="52:52" x14ac:dyDescent="0.2">
      <c r="AZ315" s="21"/>
    </row>
    <row r="316" spans="52:52" x14ac:dyDescent="0.2">
      <c r="AZ316" s="21"/>
    </row>
    <row r="317" spans="52:52" x14ac:dyDescent="0.2">
      <c r="AZ317" s="21"/>
    </row>
    <row r="318" spans="52:52" x14ac:dyDescent="0.2">
      <c r="AZ318" s="21"/>
    </row>
    <row r="319" spans="52:52" x14ac:dyDescent="0.2">
      <c r="AZ319" s="21"/>
    </row>
    <row r="320" spans="52:52" x14ac:dyDescent="0.2">
      <c r="AZ320" s="21"/>
    </row>
    <row r="321" spans="52:52" x14ac:dyDescent="0.2">
      <c r="AZ321" s="21"/>
    </row>
    <row r="322" spans="52:52" x14ac:dyDescent="0.2">
      <c r="AZ322" s="21"/>
    </row>
    <row r="323" spans="52:52" x14ac:dyDescent="0.2">
      <c r="AZ323" s="21"/>
    </row>
    <row r="324" spans="52:52" x14ac:dyDescent="0.2">
      <c r="AZ324" s="21"/>
    </row>
    <row r="325" spans="52:52" x14ac:dyDescent="0.2">
      <c r="AZ325" s="21"/>
    </row>
    <row r="326" spans="52:52" x14ac:dyDescent="0.2">
      <c r="AZ326" s="21"/>
    </row>
    <row r="327" spans="52:52" x14ac:dyDescent="0.2">
      <c r="AZ327" s="21"/>
    </row>
    <row r="328" spans="52:52" x14ac:dyDescent="0.2">
      <c r="AZ328" s="21"/>
    </row>
    <row r="329" spans="52:52" x14ac:dyDescent="0.2">
      <c r="AZ329" s="21"/>
    </row>
    <row r="330" spans="52:52" x14ac:dyDescent="0.2">
      <c r="AZ330" s="21"/>
    </row>
    <row r="331" spans="52:52" x14ac:dyDescent="0.2">
      <c r="AZ331" s="21"/>
    </row>
    <row r="332" spans="52:52" x14ac:dyDescent="0.2">
      <c r="AZ332" s="21"/>
    </row>
    <row r="333" spans="52:52" x14ac:dyDescent="0.2">
      <c r="AZ333" s="21"/>
    </row>
    <row r="334" spans="52:52" x14ac:dyDescent="0.2">
      <c r="AZ334" s="21"/>
    </row>
    <row r="335" spans="52:52" x14ac:dyDescent="0.2">
      <c r="AZ335" s="21"/>
    </row>
    <row r="336" spans="52:52" x14ac:dyDescent="0.2">
      <c r="AZ336" s="21"/>
    </row>
    <row r="337" spans="52:52" x14ac:dyDescent="0.2">
      <c r="AZ337" s="21"/>
    </row>
    <row r="338" spans="52:52" x14ac:dyDescent="0.2">
      <c r="AZ338" s="21"/>
    </row>
    <row r="339" spans="52:52" x14ac:dyDescent="0.2">
      <c r="AZ339" s="21"/>
    </row>
    <row r="340" spans="52:52" x14ac:dyDescent="0.2">
      <c r="AZ340" s="21"/>
    </row>
    <row r="341" spans="52:52" x14ac:dyDescent="0.2">
      <c r="AZ341" s="21"/>
    </row>
    <row r="342" spans="52:52" x14ac:dyDescent="0.2">
      <c r="AZ342" s="21"/>
    </row>
    <row r="343" spans="52:52" x14ac:dyDescent="0.2">
      <c r="AZ343" s="21"/>
    </row>
    <row r="344" spans="52:52" x14ac:dyDescent="0.2">
      <c r="AZ344" s="21"/>
    </row>
    <row r="345" spans="52:52" x14ac:dyDescent="0.2">
      <c r="AZ345" s="21"/>
    </row>
    <row r="346" spans="52:52" x14ac:dyDescent="0.2">
      <c r="AZ346" s="21"/>
    </row>
    <row r="347" spans="52:52" x14ac:dyDescent="0.2">
      <c r="AZ347" s="21"/>
    </row>
    <row r="348" spans="52:52" x14ac:dyDescent="0.2">
      <c r="AZ348" s="21"/>
    </row>
    <row r="349" spans="52:52" x14ac:dyDescent="0.2">
      <c r="AZ349" s="21"/>
    </row>
    <row r="350" spans="52:52" x14ac:dyDescent="0.2">
      <c r="AZ350" s="21"/>
    </row>
    <row r="351" spans="52:52" x14ac:dyDescent="0.2">
      <c r="AZ351" s="21"/>
    </row>
    <row r="352" spans="52:52" x14ac:dyDescent="0.2">
      <c r="AZ352" s="21"/>
    </row>
    <row r="353" spans="52:52" x14ac:dyDescent="0.2">
      <c r="AZ353" s="21"/>
    </row>
    <row r="354" spans="52:52" x14ac:dyDescent="0.2">
      <c r="AZ354" s="21"/>
    </row>
    <row r="355" spans="52:52" x14ac:dyDescent="0.2">
      <c r="AZ355" s="21"/>
    </row>
    <row r="356" spans="52:52" x14ac:dyDescent="0.2">
      <c r="AZ356" s="21"/>
    </row>
    <row r="357" spans="52:52" x14ac:dyDescent="0.2">
      <c r="AZ357" s="21"/>
    </row>
    <row r="358" spans="52:52" x14ac:dyDescent="0.2">
      <c r="AZ358" s="21"/>
    </row>
    <row r="359" spans="52:52" x14ac:dyDescent="0.2">
      <c r="AZ359" s="21"/>
    </row>
    <row r="360" spans="52:52" x14ac:dyDescent="0.2">
      <c r="AZ360" s="21"/>
    </row>
    <row r="361" spans="52:52" x14ac:dyDescent="0.2">
      <c r="AZ361" s="21"/>
    </row>
    <row r="362" spans="52:52" x14ac:dyDescent="0.2">
      <c r="AZ362" s="21"/>
    </row>
    <row r="363" spans="52:52" x14ac:dyDescent="0.2">
      <c r="AZ363" s="21"/>
    </row>
    <row r="364" spans="52:52" x14ac:dyDescent="0.2">
      <c r="AZ364" s="21"/>
    </row>
    <row r="365" spans="52:52" x14ac:dyDescent="0.2">
      <c r="AZ365" s="21"/>
    </row>
    <row r="366" spans="52:52" x14ac:dyDescent="0.2">
      <c r="AZ366" s="21"/>
    </row>
    <row r="367" spans="52:52" x14ac:dyDescent="0.2">
      <c r="AZ367" s="21"/>
    </row>
    <row r="368" spans="52:52" x14ac:dyDescent="0.2">
      <c r="AZ368" s="21"/>
    </row>
    <row r="369" spans="52:52" x14ac:dyDescent="0.2">
      <c r="AZ369" s="21"/>
    </row>
    <row r="370" spans="52:52" x14ac:dyDescent="0.2">
      <c r="AZ370" s="21"/>
    </row>
    <row r="371" spans="52:52" x14ac:dyDescent="0.2">
      <c r="AZ371" s="21"/>
    </row>
    <row r="372" spans="52:52" x14ac:dyDescent="0.2">
      <c r="AZ372" s="21"/>
    </row>
    <row r="373" spans="52:52" x14ac:dyDescent="0.2">
      <c r="AZ373" s="21"/>
    </row>
    <row r="374" spans="52:52" x14ac:dyDescent="0.2">
      <c r="AZ374" s="21"/>
    </row>
    <row r="375" spans="52:52" x14ac:dyDescent="0.2">
      <c r="AZ375" s="21"/>
    </row>
    <row r="376" spans="52:52" x14ac:dyDescent="0.2">
      <c r="AZ376" s="21"/>
    </row>
    <row r="377" spans="52:52" x14ac:dyDescent="0.2">
      <c r="AZ377" s="21"/>
    </row>
    <row r="378" spans="52:52" x14ac:dyDescent="0.2">
      <c r="AZ378" s="21"/>
    </row>
    <row r="379" spans="52:52" x14ac:dyDescent="0.2">
      <c r="AZ379" s="21"/>
    </row>
    <row r="380" spans="52:52" x14ac:dyDescent="0.2">
      <c r="AZ380" s="21"/>
    </row>
    <row r="381" spans="52:52" x14ac:dyDescent="0.2">
      <c r="AZ381" s="21"/>
    </row>
    <row r="382" spans="52:52" x14ac:dyDescent="0.2">
      <c r="AZ382" s="21"/>
    </row>
    <row r="383" spans="52:52" x14ac:dyDescent="0.2">
      <c r="AZ383" s="21"/>
    </row>
    <row r="384" spans="52:52" x14ac:dyDescent="0.2">
      <c r="AZ384" s="21"/>
    </row>
    <row r="385" spans="52:52" x14ac:dyDescent="0.2">
      <c r="AZ385" s="21"/>
    </row>
    <row r="386" spans="52:52" x14ac:dyDescent="0.2">
      <c r="AZ386" s="21"/>
    </row>
    <row r="387" spans="52:52" x14ac:dyDescent="0.2">
      <c r="AZ387" s="21"/>
    </row>
    <row r="388" spans="52:52" x14ac:dyDescent="0.2">
      <c r="AZ388" s="21"/>
    </row>
    <row r="389" spans="52:52" x14ac:dyDescent="0.2">
      <c r="AZ389" s="21"/>
    </row>
    <row r="390" spans="52:52" x14ac:dyDescent="0.2">
      <c r="AZ390" s="21"/>
    </row>
    <row r="391" spans="52:52" x14ac:dyDescent="0.2">
      <c r="AZ391" s="21"/>
    </row>
    <row r="392" spans="52:52" x14ac:dyDescent="0.2">
      <c r="AZ392" s="21"/>
    </row>
    <row r="393" spans="52:52" x14ac:dyDescent="0.2">
      <c r="AZ393" s="21"/>
    </row>
    <row r="394" spans="52:52" x14ac:dyDescent="0.2">
      <c r="AZ394" s="21"/>
    </row>
    <row r="395" spans="52:52" x14ac:dyDescent="0.2">
      <c r="AZ395" s="21"/>
    </row>
    <row r="396" spans="52:52" x14ac:dyDescent="0.2">
      <c r="AZ396" s="21"/>
    </row>
    <row r="397" spans="52:52" x14ac:dyDescent="0.2">
      <c r="AZ397" s="21"/>
    </row>
    <row r="398" spans="52:52" x14ac:dyDescent="0.2">
      <c r="AZ398" s="21"/>
    </row>
    <row r="399" spans="52:52" x14ac:dyDescent="0.2">
      <c r="AZ399" s="21"/>
    </row>
    <row r="400" spans="52:52" x14ac:dyDescent="0.2">
      <c r="AZ400" s="21"/>
    </row>
    <row r="401" spans="52:52" x14ac:dyDescent="0.2">
      <c r="AZ401" s="21"/>
    </row>
    <row r="402" spans="52:52" x14ac:dyDescent="0.2">
      <c r="AZ402" s="21"/>
    </row>
    <row r="403" spans="52:52" x14ac:dyDescent="0.2">
      <c r="AZ403" s="21"/>
    </row>
    <row r="404" spans="52:52" x14ac:dyDescent="0.2">
      <c r="AZ404" s="21"/>
    </row>
    <row r="405" spans="52:52" x14ac:dyDescent="0.2">
      <c r="AZ405" s="21"/>
    </row>
    <row r="406" spans="52:52" x14ac:dyDescent="0.2">
      <c r="AZ406" s="21"/>
    </row>
    <row r="407" spans="52:52" x14ac:dyDescent="0.2">
      <c r="AZ407" s="21"/>
    </row>
    <row r="408" spans="52:52" x14ac:dyDescent="0.2">
      <c r="AZ408" s="21"/>
    </row>
    <row r="409" spans="52:52" x14ac:dyDescent="0.2">
      <c r="AZ409" s="21"/>
    </row>
    <row r="410" spans="52:52" x14ac:dyDescent="0.2">
      <c r="AZ410" s="21"/>
    </row>
    <row r="411" spans="52:52" x14ac:dyDescent="0.2">
      <c r="AZ411" s="21"/>
    </row>
    <row r="412" spans="52:52" x14ac:dyDescent="0.2">
      <c r="AZ412" s="21"/>
    </row>
    <row r="413" spans="52:52" x14ac:dyDescent="0.2">
      <c r="AZ413" s="21"/>
    </row>
    <row r="414" spans="52:52" x14ac:dyDescent="0.2">
      <c r="AZ414" s="21"/>
    </row>
    <row r="415" spans="52:52" x14ac:dyDescent="0.2">
      <c r="AZ415" s="21"/>
    </row>
    <row r="416" spans="52:52" x14ac:dyDescent="0.2">
      <c r="AZ416" s="21"/>
    </row>
    <row r="417" spans="52:52" x14ac:dyDescent="0.2">
      <c r="AZ417" s="21"/>
    </row>
    <row r="418" spans="52:52" x14ac:dyDescent="0.2">
      <c r="AZ418" s="21"/>
    </row>
    <row r="419" spans="52:52" x14ac:dyDescent="0.2">
      <c r="AZ419" s="21"/>
    </row>
    <row r="420" spans="52:52" x14ac:dyDescent="0.2">
      <c r="AZ420" s="21"/>
    </row>
    <row r="421" spans="52:52" x14ac:dyDescent="0.2">
      <c r="AZ421" s="21"/>
    </row>
    <row r="422" spans="52:52" x14ac:dyDescent="0.2">
      <c r="AZ422" s="21"/>
    </row>
    <row r="423" spans="52:52" x14ac:dyDescent="0.2">
      <c r="AZ423" s="21"/>
    </row>
    <row r="424" spans="52:52" x14ac:dyDescent="0.2">
      <c r="AZ424" s="21"/>
    </row>
    <row r="425" spans="52:52" x14ac:dyDescent="0.2">
      <c r="AZ425" s="21"/>
    </row>
    <row r="426" spans="52:52" x14ac:dyDescent="0.2">
      <c r="AZ426" s="21"/>
    </row>
    <row r="427" spans="52:52" x14ac:dyDescent="0.2">
      <c r="AZ427" s="21"/>
    </row>
    <row r="428" spans="52:52" x14ac:dyDescent="0.2">
      <c r="AZ428" s="21"/>
    </row>
    <row r="429" spans="52:52" x14ac:dyDescent="0.2">
      <c r="AZ429" s="21"/>
    </row>
    <row r="430" spans="52:52" x14ac:dyDescent="0.2">
      <c r="AZ430" s="21"/>
    </row>
    <row r="431" spans="52:52" x14ac:dyDescent="0.2">
      <c r="AZ431" s="21"/>
    </row>
    <row r="432" spans="52:52" x14ac:dyDescent="0.2">
      <c r="AZ432" s="21"/>
    </row>
    <row r="433" spans="52:52" x14ac:dyDescent="0.2">
      <c r="AZ433" s="21"/>
    </row>
    <row r="434" spans="52:52" x14ac:dyDescent="0.2">
      <c r="AZ434" s="21"/>
    </row>
    <row r="435" spans="52:52" x14ac:dyDescent="0.2">
      <c r="AZ435" s="21"/>
    </row>
    <row r="436" spans="52:52" x14ac:dyDescent="0.2">
      <c r="AZ436" s="21"/>
    </row>
    <row r="437" spans="52:52" x14ac:dyDescent="0.2">
      <c r="AZ437" s="21"/>
    </row>
    <row r="438" spans="52:52" x14ac:dyDescent="0.2">
      <c r="AZ438" s="21"/>
    </row>
    <row r="439" spans="52:52" x14ac:dyDescent="0.2">
      <c r="AZ439" s="21"/>
    </row>
    <row r="440" spans="52:52" x14ac:dyDescent="0.2">
      <c r="AZ440" s="21"/>
    </row>
    <row r="441" spans="52:52" x14ac:dyDescent="0.2">
      <c r="AZ441" s="21"/>
    </row>
    <row r="442" spans="52:52" x14ac:dyDescent="0.2">
      <c r="AZ442" s="21"/>
    </row>
    <row r="443" spans="52:52" x14ac:dyDescent="0.2">
      <c r="AZ443" s="21"/>
    </row>
    <row r="444" spans="52:52" x14ac:dyDescent="0.2">
      <c r="AZ444" s="21"/>
    </row>
    <row r="445" spans="52:52" x14ac:dyDescent="0.2">
      <c r="AZ445" s="21"/>
    </row>
    <row r="446" spans="52:52" x14ac:dyDescent="0.2">
      <c r="AZ446" s="21"/>
    </row>
    <row r="447" spans="52:52" x14ac:dyDescent="0.2">
      <c r="AZ447" s="21"/>
    </row>
    <row r="448" spans="52:52" x14ac:dyDescent="0.2">
      <c r="AZ448" s="21"/>
    </row>
    <row r="449" spans="52:52" x14ac:dyDescent="0.2">
      <c r="AZ449" s="21"/>
    </row>
    <row r="450" spans="52:52" x14ac:dyDescent="0.2">
      <c r="AZ450" s="21"/>
    </row>
    <row r="451" spans="52:52" x14ac:dyDescent="0.2">
      <c r="AZ451" s="21"/>
    </row>
    <row r="452" spans="52:52" x14ac:dyDescent="0.2">
      <c r="AZ452" s="21"/>
    </row>
    <row r="453" spans="52:52" x14ac:dyDescent="0.2">
      <c r="AZ453" s="21"/>
    </row>
    <row r="454" spans="52:52" x14ac:dyDescent="0.2">
      <c r="AZ454" s="21"/>
    </row>
    <row r="455" spans="52:52" x14ac:dyDescent="0.2">
      <c r="AZ455" s="21"/>
    </row>
    <row r="456" spans="52:52" x14ac:dyDescent="0.2">
      <c r="AZ456" s="21"/>
    </row>
    <row r="457" spans="52:52" x14ac:dyDescent="0.2">
      <c r="AZ457" s="21"/>
    </row>
    <row r="458" spans="52:52" x14ac:dyDescent="0.2">
      <c r="AZ458" s="21"/>
    </row>
    <row r="459" spans="52:52" x14ac:dyDescent="0.2">
      <c r="AZ459" s="21"/>
    </row>
    <row r="460" spans="52:52" x14ac:dyDescent="0.2">
      <c r="AZ460" s="21"/>
    </row>
    <row r="461" spans="52:52" x14ac:dyDescent="0.2">
      <c r="AZ461" s="21"/>
    </row>
    <row r="462" spans="52:52" x14ac:dyDescent="0.2">
      <c r="AZ462" s="21"/>
    </row>
    <row r="463" spans="52:52" x14ac:dyDescent="0.2">
      <c r="AZ463" s="21"/>
    </row>
    <row r="464" spans="52:52" x14ac:dyDescent="0.2">
      <c r="AZ464" s="21"/>
    </row>
    <row r="465" spans="52:52" x14ac:dyDescent="0.2">
      <c r="AZ465" s="21"/>
    </row>
    <row r="466" spans="52:52" x14ac:dyDescent="0.2">
      <c r="AZ466" s="21"/>
    </row>
    <row r="467" spans="52:52" x14ac:dyDescent="0.2">
      <c r="AZ467" s="21"/>
    </row>
    <row r="468" spans="52:52" x14ac:dyDescent="0.2">
      <c r="AZ468" s="21"/>
    </row>
    <row r="469" spans="52:52" x14ac:dyDescent="0.2">
      <c r="AZ469" s="21"/>
    </row>
    <row r="470" spans="52:52" x14ac:dyDescent="0.2">
      <c r="AZ470" s="21"/>
    </row>
    <row r="471" spans="52:52" x14ac:dyDescent="0.2">
      <c r="AZ471" s="21"/>
    </row>
    <row r="472" spans="52:52" x14ac:dyDescent="0.2">
      <c r="AZ472" s="21"/>
    </row>
    <row r="473" spans="52:52" x14ac:dyDescent="0.2">
      <c r="AZ473" s="21"/>
    </row>
    <row r="474" spans="52:52" x14ac:dyDescent="0.2">
      <c r="AZ474" s="21"/>
    </row>
    <row r="475" spans="52:52" x14ac:dyDescent="0.2">
      <c r="AZ475" s="21"/>
    </row>
    <row r="476" spans="52:52" x14ac:dyDescent="0.2">
      <c r="AZ476" s="21"/>
    </row>
    <row r="477" spans="52:52" x14ac:dyDescent="0.2">
      <c r="AZ477" s="21"/>
    </row>
    <row r="478" spans="52:52" x14ac:dyDescent="0.2">
      <c r="AZ478" s="21"/>
    </row>
    <row r="479" spans="52:52" x14ac:dyDescent="0.2">
      <c r="AZ479" s="21"/>
    </row>
    <row r="480" spans="52:52" x14ac:dyDescent="0.2">
      <c r="AZ480" s="21"/>
    </row>
    <row r="481" spans="52:52" x14ac:dyDescent="0.2">
      <c r="AZ481" s="21"/>
    </row>
    <row r="482" spans="52:52" x14ac:dyDescent="0.2">
      <c r="AZ482" s="21"/>
    </row>
    <row r="483" spans="52:52" x14ac:dyDescent="0.2">
      <c r="AZ483" s="21"/>
    </row>
    <row r="484" spans="52:52" x14ac:dyDescent="0.2">
      <c r="AZ484" s="21"/>
    </row>
    <row r="485" spans="52:52" x14ac:dyDescent="0.2">
      <c r="AZ485" s="21"/>
    </row>
    <row r="486" spans="52:52" x14ac:dyDescent="0.2">
      <c r="AZ486" s="21"/>
    </row>
    <row r="487" spans="52:52" x14ac:dyDescent="0.2">
      <c r="AZ487" s="21"/>
    </row>
  </sheetData>
  <sortState xmlns:xlrd2="http://schemas.microsoft.com/office/spreadsheetml/2017/richdata2" ref="A2:AU102">
    <sortCondition ref="F69"/>
  </sortState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4"/>
  <sheetViews>
    <sheetView topLeftCell="A4" zoomScale="99" workbookViewId="0">
      <selection activeCell="G23" sqref="G23"/>
    </sheetView>
  </sheetViews>
  <sheetFormatPr baseColWidth="10" defaultColWidth="11" defaultRowHeight="16" x14ac:dyDescent="0.2"/>
  <cols>
    <col min="1" max="1" width="12.5" customWidth="1"/>
  </cols>
  <sheetData>
    <row r="1" spans="1:12" x14ac:dyDescent="0.2">
      <c r="A1" t="s">
        <v>46</v>
      </c>
      <c r="B1" s="10"/>
      <c r="C1" s="8"/>
      <c r="D1" s="9"/>
      <c r="F1" s="10"/>
      <c r="G1" s="10"/>
      <c r="H1" s="10"/>
      <c r="I1" s="9"/>
      <c r="J1" s="9"/>
      <c r="K1" s="9"/>
      <c r="L1" s="9"/>
    </row>
    <row r="2" spans="1:12" x14ac:dyDescent="0.2">
      <c r="A2" s="1">
        <v>3307003</v>
      </c>
      <c r="B2" s="10" t="s">
        <v>49</v>
      </c>
      <c r="C2" s="8" t="s">
        <v>50</v>
      </c>
      <c r="D2" s="9"/>
      <c r="F2" s="10"/>
      <c r="G2" s="10"/>
      <c r="H2" s="10"/>
      <c r="I2" s="9"/>
      <c r="J2" s="9"/>
      <c r="K2" s="9"/>
      <c r="L2" s="9"/>
    </row>
    <row r="3" spans="1:12" x14ac:dyDescent="0.2">
      <c r="A3" s="2"/>
      <c r="B3" s="10" t="s">
        <v>51</v>
      </c>
      <c r="C3" s="8" t="s">
        <v>52</v>
      </c>
      <c r="D3" s="9"/>
      <c r="F3" s="10"/>
      <c r="G3" s="11" t="s">
        <v>82</v>
      </c>
      <c r="H3" s="11">
        <v>1.5</v>
      </c>
      <c r="I3" s="12">
        <v>1</v>
      </c>
      <c r="J3" s="12">
        <v>0.5</v>
      </c>
      <c r="K3" s="12">
        <v>0</v>
      </c>
      <c r="L3" s="12" t="s">
        <v>83</v>
      </c>
    </row>
    <row r="4" spans="1:12" x14ac:dyDescent="0.2">
      <c r="A4" s="7"/>
      <c r="B4" s="10" t="s">
        <v>58</v>
      </c>
      <c r="C4" s="8" t="s">
        <v>53</v>
      </c>
      <c r="D4" s="9"/>
      <c r="F4" s="11" t="s">
        <v>77</v>
      </c>
      <c r="G4" s="10">
        <v>15</v>
      </c>
      <c r="H4" s="10">
        <v>3</v>
      </c>
      <c r="I4" s="9">
        <v>2</v>
      </c>
      <c r="J4" s="9">
        <v>0</v>
      </c>
      <c r="K4" s="9">
        <v>0</v>
      </c>
      <c r="L4" s="9">
        <v>20</v>
      </c>
    </row>
    <row r="5" spans="1:12" x14ac:dyDescent="0.2">
      <c r="A5" t="s">
        <v>47</v>
      </c>
      <c r="B5" s="10" t="s">
        <v>55</v>
      </c>
      <c r="C5" s="8" t="s">
        <v>54</v>
      </c>
      <c r="D5" s="9"/>
      <c r="F5" s="11" t="s">
        <v>76</v>
      </c>
      <c r="G5" s="10">
        <v>17</v>
      </c>
      <c r="H5" s="10">
        <v>2</v>
      </c>
      <c r="I5" s="9">
        <v>7</v>
      </c>
      <c r="J5" s="9">
        <v>1</v>
      </c>
      <c r="K5" s="9">
        <v>0</v>
      </c>
      <c r="L5" s="9">
        <v>27</v>
      </c>
    </row>
    <row r="6" spans="1:12" x14ac:dyDescent="0.2">
      <c r="B6" s="10" t="s">
        <v>56</v>
      </c>
      <c r="C6" s="8" t="s">
        <v>57</v>
      </c>
      <c r="D6" s="9"/>
      <c r="F6" s="11" t="s">
        <v>78</v>
      </c>
      <c r="G6" s="10">
        <v>7</v>
      </c>
      <c r="H6" s="10">
        <v>2</v>
      </c>
      <c r="I6" s="9">
        <v>1</v>
      </c>
      <c r="J6" s="9">
        <v>0</v>
      </c>
      <c r="K6" s="9">
        <v>0</v>
      </c>
      <c r="L6" s="9">
        <v>10</v>
      </c>
    </row>
    <row r="7" spans="1:12" x14ac:dyDescent="0.2">
      <c r="B7" s="10"/>
      <c r="C7" s="8"/>
      <c r="D7" s="9"/>
      <c r="F7" s="11" t="s">
        <v>79</v>
      </c>
      <c r="G7" s="10">
        <v>19</v>
      </c>
      <c r="H7" s="10">
        <v>1</v>
      </c>
      <c r="I7" s="9">
        <v>0</v>
      </c>
      <c r="J7" s="9">
        <v>0</v>
      </c>
      <c r="K7" s="9">
        <v>0</v>
      </c>
      <c r="L7" s="9">
        <v>20</v>
      </c>
    </row>
    <row r="8" spans="1:12" x14ac:dyDescent="0.2">
      <c r="B8" s="10"/>
      <c r="C8" s="8"/>
      <c r="D8" s="9"/>
      <c r="F8" s="11" t="s">
        <v>80</v>
      </c>
      <c r="G8" s="10">
        <v>9</v>
      </c>
      <c r="H8" s="10">
        <v>2</v>
      </c>
      <c r="I8" s="9">
        <v>2</v>
      </c>
      <c r="J8" s="9">
        <v>0</v>
      </c>
      <c r="K8" s="9">
        <v>0</v>
      </c>
      <c r="L8" s="9">
        <v>13</v>
      </c>
    </row>
    <row r="9" spans="1:12" x14ac:dyDescent="0.2">
      <c r="A9" t="s">
        <v>98</v>
      </c>
      <c r="B9" s="10" t="s">
        <v>100</v>
      </c>
      <c r="C9" s="8"/>
      <c r="D9" s="9"/>
      <c r="F9" s="11" t="s">
        <v>81</v>
      </c>
      <c r="G9" s="10">
        <v>8</v>
      </c>
      <c r="H9" s="10">
        <v>0</v>
      </c>
      <c r="I9" s="9">
        <v>0</v>
      </c>
      <c r="J9" s="9">
        <v>1</v>
      </c>
      <c r="K9" s="9">
        <v>1</v>
      </c>
      <c r="L9" s="9">
        <v>10</v>
      </c>
    </row>
    <row r="10" spans="1:12" x14ac:dyDescent="0.2">
      <c r="A10" t="s">
        <v>97</v>
      </c>
      <c r="B10" s="10" t="s">
        <v>99</v>
      </c>
      <c r="F10" s="11" t="s">
        <v>91</v>
      </c>
      <c r="L10" s="26">
        <v>100</v>
      </c>
    </row>
    <row r="12" spans="1:12" x14ac:dyDescent="0.2">
      <c r="A12" t="s">
        <v>139</v>
      </c>
    </row>
    <row r="13" spans="1:12" x14ac:dyDescent="0.2">
      <c r="A13" t="s">
        <v>140</v>
      </c>
    </row>
    <row r="14" spans="1:12" x14ac:dyDescent="0.2">
      <c r="A14" t="s">
        <v>141</v>
      </c>
    </row>
    <row r="15" spans="1:12" x14ac:dyDescent="0.2">
      <c r="A15" t="s">
        <v>142</v>
      </c>
    </row>
    <row r="16" spans="1:12" x14ac:dyDescent="0.2">
      <c r="A16" t="s">
        <v>143</v>
      </c>
    </row>
    <row r="17" spans="1:22" x14ac:dyDescent="0.2">
      <c r="A17" t="s">
        <v>144</v>
      </c>
    </row>
    <row r="18" spans="1:22" x14ac:dyDescent="0.2">
      <c r="A18" t="s">
        <v>145</v>
      </c>
    </row>
    <row r="19" spans="1:22" x14ac:dyDescent="0.2">
      <c r="A19" t="s">
        <v>146</v>
      </c>
    </row>
    <row r="20" spans="1:22" x14ac:dyDescent="0.2">
      <c r="A20" t="s">
        <v>147</v>
      </c>
      <c r="O20" t="s">
        <v>101</v>
      </c>
      <c r="P20" t="s">
        <v>102</v>
      </c>
      <c r="Q20" t="s">
        <v>105</v>
      </c>
      <c r="R20" t="s">
        <v>107</v>
      </c>
      <c r="S20" t="s">
        <v>108</v>
      </c>
      <c r="T20" t="s">
        <v>106</v>
      </c>
    </row>
    <row r="21" spans="1:22" x14ac:dyDescent="0.2">
      <c r="A21" t="s">
        <v>148</v>
      </c>
      <c r="P21" s="34"/>
    </row>
    <row r="22" spans="1:22" x14ac:dyDescent="0.2">
      <c r="O22">
        <v>7</v>
      </c>
      <c r="P22" s="34">
        <v>7.1</v>
      </c>
    </row>
    <row r="23" spans="1:22" x14ac:dyDescent="0.2">
      <c r="A23" t="s">
        <v>138</v>
      </c>
      <c r="B23" t="s">
        <v>165</v>
      </c>
      <c r="C23" t="s">
        <v>166</v>
      </c>
      <c r="E23" t="s">
        <v>168</v>
      </c>
      <c r="F23" t="s">
        <v>167</v>
      </c>
      <c r="N23" t="s">
        <v>104</v>
      </c>
      <c r="O23" s="35">
        <v>6</v>
      </c>
      <c r="P23" s="36">
        <v>6.02</v>
      </c>
      <c r="Q23">
        <v>1</v>
      </c>
      <c r="R23">
        <v>3107009</v>
      </c>
      <c r="S23">
        <v>8.3000000000000007</v>
      </c>
      <c r="T23">
        <v>1</v>
      </c>
      <c r="U23">
        <v>7.1</v>
      </c>
      <c r="V23">
        <f>SUM(U23:U42)</f>
        <v>150.65</v>
      </c>
    </row>
    <row r="24" spans="1:22" x14ac:dyDescent="0.2">
      <c r="A24" t="s">
        <v>159</v>
      </c>
      <c r="B24">
        <v>71</v>
      </c>
      <c r="C24">
        <v>68.63</v>
      </c>
      <c r="E24">
        <v>72.099999999999994</v>
      </c>
      <c r="F24">
        <v>-3.47</v>
      </c>
      <c r="N24" t="s">
        <v>104</v>
      </c>
      <c r="O24" s="35">
        <v>6</v>
      </c>
      <c r="P24" s="36">
        <v>6.02</v>
      </c>
      <c r="Q24">
        <v>2</v>
      </c>
      <c r="R24">
        <v>3107015</v>
      </c>
      <c r="S24">
        <v>7.5</v>
      </c>
      <c r="T24">
        <v>2</v>
      </c>
      <c r="U24">
        <v>7.5</v>
      </c>
      <c r="V24">
        <f>V23/20</f>
        <v>7.5325000000000006</v>
      </c>
    </row>
    <row r="25" spans="1:22" x14ac:dyDescent="0.2">
      <c r="A25" t="s">
        <v>157</v>
      </c>
      <c r="B25">
        <v>5</v>
      </c>
      <c r="C25">
        <v>4.9000000000000004</v>
      </c>
      <c r="E25">
        <v>5.2</v>
      </c>
      <c r="F25">
        <v>-0.3</v>
      </c>
      <c r="N25" t="s">
        <v>104</v>
      </c>
      <c r="O25" s="35">
        <v>6</v>
      </c>
      <c r="P25" s="36">
        <v>6.02</v>
      </c>
      <c r="Q25">
        <v>2</v>
      </c>
      <c r="R25">
        <v>3107017</v>
      </c>
      <c r="S25">
        <v>7.89</v>
      </c>
      <c r="T25">
        <v>1</v>
      </c>
      <c r="U25">
        <v>8.3000000000000007</v>
      </c>
    </row>
    <row r="26" spans="1:22" x14ac:dyDescent="0.2">
      <c r="A26" t="s">
        <v>158</v>
      </c>
      <c r="B26">
        <v>37</v>
      </c>
      <c r="C26">
        <v>36.270000000000003</v>
      </c>
      <c r="E26">
        <v>43.6</v>
      </c>
      <c r="F26">
        <v>-7.33</v>
      </c>
      <c r="O26">
        <v>6</v>
      </c>
      <c r="P26" s="34">
        <v>6.59</v>
      </c>
      <c r="U26">
        <v>7.89</v>
      </c>
    </row>
    <row r="27" spans="1:22" x14ac:dyDescent="0.2">
      <c r="A27" t="s">
        <v>160</v>
      </c>
      <c r="B27">
        <v>3</v>
      </c>
      <c r="C27">
        <v>2.94</v>
      </c>
      <c r="E27">
        <v>3.7</v>
      </c>
      <c r="F27">
        <v>-0.06</v>
      </c>
      <c r="O27">
        <v>7</v>
      </c>
      <c r="P27" s="34">
        <v>7.28</v>
      </c>
      <c r="U27">
        <v>6.59</v>
      </c>
    </row>
    <row r="28" spans="1:22" x14ac:dyDescent="0.2">
      <c r="A28" t="s">
        <v>161</v>
      </c>
      <c r="B28">
        <v>8</v>
      </c>
      <c r="C28">
        <v>7.84</v>
      </c>
      <c r="E28">
        <v>3.4</v>
      </c>
      <c r="F28">
        <v>4.4400000000000004</v>
      </c>
      <c r="O28">
        <v>6</v>
      </c>
      <c r="P28" s="34">
        <v>6.83</v>
      </c>
      <c r="U28">
        <v>7.28</v>
      </c>
    </row>
    <row r="29" spans="1:22" x14ac:dyDescent="0.2">
      <c r="A29" t="s">
        <v>162</v>
      </c>
      <c r="B29">
        <v>42</v>
      </c>
      <c r="C29">
        <v>41.18</v>
      </c>
      <c r="E29">
        <v>5.4</v>
      </c>
      <c r="F29">
        <v>35.78</v>
      </c>
      <c r="O29">
        <v>6</v>
      </c>
      <c r="P29" s="34">
        <v>6.1</v>
      </c>
      <c r="U29">
        <v>6.83</v>
      </c>
    </row>
    <row r="30" spans="1:22" x14ac:dyDescent="0.2">
      <c r="A30" t="s">
        <v>163</v>
      </c>
      <c r="B30">
        <v>2</v>
      </c>
      <c r="C30">
        <v>1.96</v>
      </c>
      <c r="O30">
        <v>7</v>
      </c>
      <c r="P30" s="34">
        <v>7</v>
      </c>
      <c r="U30">
        <v>6.1</v>
      </c>
    </row>
    <row r="31" spans="1:22" x14ac:dyDescent="0.2">
      <c r="A31" t="s">
        <v>164</v>
      </c>
      <c r="B31">
        <v>14</v>
      </c>
      <c r="C31">
        <v>13.73</v>
      </c>
      <c r="O31">
        <v>6</v>
      </c>
      <c r="P31" s="34">
        <v>6.44</v>
      </c>
      <c r="U31">
        <v>7</v>
      </c>
    </row>
    <row r="32" spans="1:22" x14ac:dyDescent="0.2">
      <c r="O32">
        <v>6</v>
      </c>
      <c r="P32" s="34">
        <v>6.42</v>
      </c>
      <c r="U32">
        <v>6.44</v>
      </c>
    </row>
    <row r="33" spans="14:21" x14ac:dyDescent="0.2">
      <c r="O33">
        <v>7</v>
      </c>
      <c r="P33" s="34">
        <v>7.3</v>
      </c>
      <c r="U33">
        <v>6.42</v>
      </c>
    </row>
    <row r="34" spans="14:21" x14ac:dyDescent="0.2">
      <c r="O34">
        <v>10</v>
      </c>
      <c r="P34" s="34">
        <v>10.34</v>
      </c>
      <c r="U34">
        <v>7.3</v>
      </c>
    </row>
    <row r="35" spans="14:21" x14ac:dyDescent="0.2">
      <c r="O35">
        <v>9</v>
      </c>
      <c r="P35" s="34">
        <v>9.1199999999999992</v>
      </c>
      <c r="U35">
        <v>10.34</v>
      </c>
    </row>
    <row r="36" spans="14:21" x14ac:dyDescent="0.2">
      <c r="O36">
        <v>7</v>
      </c>
      <c r="P36" s="34">
        <v>7.55</v>
      </c>
      <c r="U36">
        <v>9.1199999999999992</v>
      </c>
    </row>
    <row r="37" spans="14:21" x14ac:dyDescent="0.2">
      <c r="O37">
        <v>6</v>
      </c>
      <c r="P37" s="34">
        <v>8.01</v>
      </c>
      <c r="U37">
        <v>7.55</v>
      </c>
    </row>
    <row r="38" spans="14:21" x14ac:dyDescent="0.2">
      <c r="O38">
        <v>9</v>
      </c>
      <c r="P38" s="34">
        <v>9.77</v>
      </c>
      <c r="U38">
        <v>8.01</v>
      </c>
    </row>
    <row r="39" spans="14:21" x14ac:dyDescent="0.2">
      <c r="O39">
        <v>7</v>
      </c>
      <c r="P39" s="34">
        <v>7.7</v>
      </c>
      <c r="U39">
        <v>9.77</v>
      </c>
    </row>
    <row r="40" spans="14:21" x14ac:dyDescent="0.2">
      <c r="O40">
        <v>7</v>
      </c>
      <c r="P40" s="34">
        <v>7.32</v>
      </c>
      <c r="U40">
        <v>7.7</v>
      </c>
    </row>
    <row r="41" spans="14:21" x14ac:dyDescent="0.2">
      <c r="N41" t="s">
        <v>104</v>
      </c>
      <c r="O41" s="35">
        <v>6</v>
      </c>
      <c r="P41" s="36">
        <v>6.09</v>
      </c>
      <c r="Q41">
        <v>1</v>
      </c>
      <c r="U41">
        <v>7.32</v>
      </c>
    </row>
    <row r="42" spans="14:21" x14ac:dyDescent="0.2">
      <c r="U42">
        <v>6.09</v>
      </c>
    </row>
    <row r="43" spans="14:21" x14ac:dyDescent="0.2">
      <c r="P43">
        <f>SUM(P22,P26,P27:P40)</f>
        <v>120.87</v>
      </c>
      <c r="R43">
        <f>SUM(P22,S24,S23,S25,P26:P41)</f>
        <v>150.65</v>
      </c>
    </row>
    <row r="44" spans="14:21" x14ac:dyDescent="0.2">
      <c r="O44" t="s">
        <v>103</v>
      </c>
      <c r="P44">
        <f>P43/16</f>
        <v>7.5543750000000003</v>
      </c>
      <c r="R44">
        <f>R43/20</f>
        <v>7.5325000000000006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2"/>
  <sheetViews>
    <sheetView topLeftCell="A7" zoomScaleNormal="100" workbookViewId="0">
      <pane xSplit="1" topLeftCell="L1" activePane="topRight" state="frozen"/>
      <selection pane="topRight" activeCell="T33" sqref="T33"/>
    </sheetView>
  </sheetViews>
  <sheetFormatPr baseColWidth="10" defaultColWidth="11" defaultRowHeight="16" x14ac:dyDescent="0.2"/>
  <cols>
    <col min="1" max="1" width="11" style="3"/>
    <col min="11" max="11" width="11" style="3"/>
    <col min="21" max="21" width="11" style="3"/>
    <col min="31" max="31" width="11" style="3"/>
  </cols>
  <sheetData>
    <row r="1" spans="1:31" s="4" customFormat="1" x14ac:dyDescent="0.2">
      <c r="A1" s="4" t="s">
        <v>48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22</v>
      </c>
      <c r="J1" s="4" t="s">
        <v>23</v>
      </c>
      <c r="K1" s="3"/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4" t="s">
        <v>22</v>
      </c>
      <c r="T1" s="4" t="s">
        <v>23</v>
      </c>
      <c r="U1" s="3"/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22</v>
      </c>
      <c r="AD1" s="4" t="s">
        <v>23</v>
      </c>
      <c r="AE1" s="3"/>
    </row>
    <row r="2" spans="1:31" x14ac:dyDescent="0.2">
      <c r="A2" s="3">
        <v>3104005</v>
      </c>
      <c r="B2">
        <v>5.84</v>
      </c>
      <c r="C2">
        <v>6.85</v>
      </c>
      <c r="D2">
        <v>6.53</v>
      </c>
      <c r="E2">
        <v>6.53</v>
      </c>
      <c r="I2">
        <f>SUM(B2:E2)</f>
        <v>25.75</v>
      </c>
      <c r="J2">
        <f>(25.75/4)</f>
        <v>6.4375</v>
      </c>
      <c r="L2">
        <v>21.05</v>
      </c>
      <c r="M2">
        <v>21.02</v>
      </c>
      <c r="N2">
        <v>21.08</v>
      </c>
      <c r="O2">
        <v>21.73</v>
      </c>
      <c r="S2">
        <f>SUM(L2:O2)</f>
        <v>84.88</v>
      </c>
      <c r="T2">
        <f>(84.88/4)</f>
        <v>21.22</v>
      </c>
      <c r="V2">
        <v>13.49</v>
      </c>
      <c r="W2">
        <v>13.84</v>
      </c>
      <c r="X2">
        <v>14.53</v>
      </c>
      <c r="Y2">
        <v>15.02</v>
      </c>
      <c r="AC2">
        <f>SUM(V2:Y2)</f>
        <v>56.879999999999995</v>
      </c>
      <c r="AD2">
        <f>(56.88/4)</f>
        <v>14.22</v>
      </c>
    </row>
    <row r="3" spans="1:31" s="5" customFormat="1" x14ac:dyDescent="0.2">
      <c r="A3" s="5">
        <v>3104006</v>
      </c>
      <c r="B3" s="5">
        <v>7.32</v>
      </c>
      <c r="C3" s="5">
        <v>7.56</v>
      </c>
      <c r="D3" s="5">
        <v>7.45</v>
      </c>
      <c r="E3" s="5">
        <v>7.73</v>
      </c>
      <c r="I3" s="5">
        <f>SUM(B3:E3)</f>
        <v>30.06</v>
      </c>
      <c r="J3" s="5">
        <f>(25.75/4)</f>
        <v>6.4375</v>
      </c>
      <c r="L3" s="5">
        <v>20.86</v>
      </c>
      <c r="M3" s="5">
        <v>21.41</v>
      </c>
      <c r="N3" s="5">
        <v>22.28</v>
      </c>
      <c r="O3" s="5">
        <v>21.24</v>
      </c>
      <c r="S3" s="5">
        <f>SUM(L3:O3)</f>
        <v>85.789999999999992</v>
      </c>
      <c r="T3" s="5">
        <f>(84.88/4)</f>
        <v>21.22</v>
      </c>
      <c r="V3" s="5">
        <v>14.31</v>
      </c>
      <c r="W3" s="5">
        <v>14.36</v>
      </c>
      <c r="X3" s="5">
        <v>14.14</v>
      </c>
      <c r="Y3" s="5">
        <v>13.57</v>
      </c>
      <c r="AC3" s="5">
        <f>SUM(V3:Y3)</f>
        <v>56.38</v>
      </c>
      <c r="AD3" s="5">
        <f>(56.88/4)</f>
        <v>14.22</v>
      </c>
    </row>
    <row r="4" spans="1:31" s="5" customFormat="1" x14ac:dyDescent="0.2">
      <c r="A4" s="5">
        <v>3104008</v>
      </c>
      <c r="B4" s="5">
        <v>6.03</v>
      </c>
      <c r="C4" s="5">
        <v>6.03</v>
      </c>
      <c r="D4" s="5">
        <v>5.94</v>
      </c>
      <c r="E4" s="5">
        <v>5.78</v>
      </c>
      <c r="F4" s="5">
        <v>5.12</v>
      </c>
      <c r="G4" s="5">
        <v>5.78</v>
      </c>
      <c r="I4" s="5">
        <f>SUM(B4:G4)</f>
        <v>34.68</v>
      </c>
      <c r="J4" s="5">
        <f>(34.68/6)</f>
        <v>5.78</v>
      </c>
      <c r="L4" s="5">
        <v>20.72</v>
      </c>
      <c r="M4" s="5">
        <v>20.45</v>
      </c>
      <c r="N4" s="5">
        <v>20.97</v>
      </c>
      <c r="O4" s="5">
        <v>20.09</v>
      </c>
      <c r="P4" s="5">
        <v>20.64</v>
      </c>
      <c r="Q4" s="5">
        <v>20.28</v>
      </c>
      <c r="S4" s="5">
        <f>SUM(L4:Q4)</f>
        <v>123.15</v>
      </c>
      <c r="T4" s="5">
        <f>(123.15/6)</f>
        <v>20.525000000000002</v>
      </c>
      <c r="V4" s="5">
        <v>13.43</v>
      </c>
      <c r="W4" s="5">
        <v>15.47</v>
      </c>
      <c r="X4" s="5">
        <v>14.09</v>
      </c>
      <c r="Y4" s="5">
        <v>13.82</v>
      </c>
      <c r="AA4" s="5">
        <v>12.94</v>
      </c>
      <c r="AC4" s="5">
        <f>SUM(V4:AA4)</f>
        <v>69.75</v>
      </c>
      <c r="AD4" s="5">
        <f>(69.75/6)</f>
        <v>11.625</v>
      </c>
    </row>
    <row r="5" spans="1:31" s="5" customFormat="1" x14ac:dyDescent="0.2">
      <c r="A5" s="5">
        <v>3104014</v>
      </c>
      <c r="B5" s="5">
        <v>5.98</v>
      </c>
      <c r="C5" s="5">
        <v>5.95</v>
      </c>
      <c r="D5" s="5">
        <v>7.26</v>
      </c>
      <c r="E5" s="5">
        <v>6.83</v>
      </c>
      <c r="F5" s="5">
        <v>6.22</v>
      </c>
      <c r="G5" s="5">
        <v>6.94</v>
      </c>
      <c r="I5" s="5">
        <f>SUM(B5:G5)</f>
        <v>39.179999999999993</v>
      </c>
      <c r="J5" s="5">
        <f>(34.68/6)</f>
        <v>5.78</v>
      </c>
      <c r="L5" s="5">
        <v>22.44</v>
      </c>
      <c r="M5" s="5">
        <v>20.04</v>
      </c>
      <c r="N5" s="5">
        <v>21.35</v>
      </c>
      <c r="O5" s="5">
        <v>22.5</v>
      </c>
      <c r="P5" s="5">
        <v>22.74</v>
      </c>
      <c r="Q5" s="5">
        <v>21.87</v>
      </c>
      <c r="S5" s="5">
        <f>SUM(L5:Q5)</f>
        <v>130.94</v>
      </c>
      <c r="T5" s="5">
        <f>(123.15/6)</f>
        <v>20.525000000000002</v>
      </c>
      <c r="V5" s="5">
        <v>14.96</v>
      </c>
      <c r="W5" s="5">
        <v>13</v>
      </c>
      <c r="X5" s="5">
        <v>14.42</v>
      </c>
      <c r="Y5" s="5">
        <v>15.73</v>
      </c>
      <c r="Z5" s="5">
        <v>15.48</v>
      </c>
      <c r="AA5" s="5">
        <v>15.78</v>
      </c>
      <c r="AC5" s="5">
        <f>SUM(V5:AA5)</f>
        <v>89.37</v>
      </c>
      <c r="AD5" s="5">
        <f>(89.37/6)</f>
        <v>14.895000000000001</v>
      </c>
    </row>
    <row r="6" spans="1:31" s="5" customFormat="1" x14ac:dyDescent="0.2">
      <c r="A6" s="5">
        <v>3104030</v>
      </c>
      <c r="B6" s="5">
        <v>7.45</v>
      </c>
      <c r="C6" s="5">
        <v>7.13</v>
      </c>
      <c r="D6" s="5">
        <v>7.86</v>
      </c>
      <c r="E6" s="5">
        <v>7.07</v>
      </c>
      <c r="F6" s="5">
        <v>8.41</v>
      </c>
      <c r="I6" s="5">
        <f>SUM(B6:F6)</f>
        <v>37.92</v>
      </c>
      <c r="J6" s="5">
        <f>(37.92/5)</f>
        <v>7.5840000000000005</v>
      </c>
      <c r="L6" s="5">
        <v>20.2</v>
      </c>
      <c r="M6" s="5">
        <v>20.56</v>
      </c>
      <c r="N6" s="5">
        <v>22.03</v>
      </c>
      <c r="O6" s="5">
        <v>20.48</v>
      </c>
      <c r="P6" s="5">
        <v>20.83</v>
      </c>
      <c r="S6" s="5">
        <f>SUM(L6:P6)</f>
        <v>104.1</v>
      </c>
      <c r="T6" s="5">
        <f>(104.1/5)</f>
        <v>20.82</v>
      </c>
      <c r="V6" s="5">
        <v>13.98</v>
      </c>
      <c r="W6" s="5">
        <v>13.71</v>
      </c>
      <c r="X6" s="5">
        <v>14.17</v>
      </c>
      <c r="Y6" s="5">
        <v>14.66</v>
      </c>
      <c r="Z6" s="5">
        <v>15.34</v>
      </c>
      <c r="AC6" s="5">
        <f>SUM(V6:Z6)</f>
        <v>71.86</v>
      </c>
      <c r="AD6" s="5">
        <f>(71.86/5)</f>
        <v>14.372</v>
      </c>
    </row>
    <row r="7" spans="1:31" x14ac:dyDescent="0.2">
      <c r="A7" s="3">
        <v>3204004</v>
      </c>
    </row>
    <row r="8" spans="1:31" x14ac:dyDescent="0.2">
      <c r="A8" s="3">
        <v>3204007</v>
      </c>
    </row>
    <row r="9" spans="1:31" x14ac:dyDescent="0.2">
      <c r="A9" s="3">
        <v>103</v>
      </c>
      <c r="B9">
        <v>7.33</v>
      </c>
      <c r="C9">
        <v>7.33</v>
      </c>
      <c r="D9">
        <v>8.14</v>
      </c>
      <c r="E9">
        <v>7.06</v>
      </c>
      <c r="F9">
        <v>10.42</v>
      </c>
      <c r="G9">
        <v>9.34</v>
      </c>
      <c r="I9">
        <f>SUM(B9:G9)</f>
        <v>49.620000000000005</v>
      </c>
      <c r="J9">
        <f>SUM(49.62/6)</f>
        <v>8.27</v>
      </c>
      <c r="L9">
        <v>22.68</v>
      </c>
      <c r="M9">
        <v>23.64</v>
      </c>
      <c r="N9">
        <v>23.34</v>
      </c>
      <c r="O9">
        <v>24.03</v>
      </c>
      <c r="P9">
        <v>23.97</v>
      </c>
      <c r="Q9">
        <v>23.97</v>
      </c>
      <c r="S9">
        <f>SUM(L9:Q9)</f>
        <v>141.63</v>
      </c>
      <c r="T9">
        <f>(141.63/6)</f>
        <v>23.605</v>
      </c>
      <c r="V9">
        <v>14.6</v>
      </c>
      <c r="W9">
        <v>15.8</v>
      </c>
      <c r="X9">
        <v>15.2</v>
      </c>
      <c r="Y9">
        <v>13.82</v>
      </c>
      <c r="Z9">
        <v>15.71</v>
      </c>
      <c r="AA9">
        <v>16.04</v>
      </c>
      <c r="AC9">
        <f>SUM(V9:AA9)</f>
        <v>91.169999999999987</v>
      </c>
      <c r="AD9">
        <f>(91.17/6)</f>
        <v>15.195</v>
      </c>
    </row>
    <row r="10" spans="1:31" x14ac:dyDescent="0.2">
      <c r="A10" s="3">
        <v>104</v>
      </c>
      <c r="B10">
        <v>10.96</v>
      </c>
      <c r="C10">
        <v>5.8</v>
      </c>
      <c r="D10">
        <v>5.65</v>
      </c>
      <c r="E10">
        <v>8.0500000000000007</v>
      </c>
      <c r="F10">
        <v>5.86</v>
      </c>
      <c r="G10">
        <v>5.38</v>
      </c>
      <c r="H10">
        <v>5.08</v>
      </c>
      <c r="I10">
        <f>SUM(B10:H10)</f>
        <v>46.780000000000008</v>
      </c>
      <c r="J10">
        <f>(46.78/7)</f>
        <v>6.6828571428571433</v>
      </c>
      <c r="L10">
        <v>19.82</v>
      </c>
      <c r="M10">
        <v>21.09</v>
      </c>
      <c r="N10">
        <v>19.940000000000001</v>
      </c>
      <c r="O10">
        <v>20.73</v>
      </c>
      <c r="P10">
        <v>20.76</v>
      </c>
      <c r="Q10">
        <v>19.940000000000001</v>
      </c>
      <c r="R10">
        <v>21.06</v>
      </c>
      <c r="S10">
        <f>SUM(L10:R10)</f>
        <v>143.34</v>
      </c>
      <c r="T10">
        <f>(143.34/7)</f>
        <v>20.477142857142859</v>
      </c>
      <c r="V10">
        <v>15.53</v>
      </c>
      <c r="W10">
        <v>13.64</v>
      </c>
      <c r="X10">
        <v>12.56</v>
      </c>
      <c r="Y10">
        <v>14.36</v>
      </c>
      <c r="Z10">
        <v>13.13</v>
      </c>
      <c r="AA10">
        <v>12.2</v>
      </c>
      <c r="AB10">
        <v>14.54</v>
      </c>
      <c r="AC10">
        <f>SUM(V10:AB10)</f>
        <v>95.960000000000008</v>
      </c>
      <c r="AD10">
        <f>(95.96/7)</f>
        <v>13.708571428571428</v>
      </c>
    </row>
    <row r="11" spans="1:31" x14ac:dyDescent="0.2">
      <c r="A11" s="3">
        <v>108</v>
      </c>
      <c r="B11">
        <v>6</v>
      </c>
      <c r="C11">
        <v>7.39</v>
      </c>
      <c r="I11">
        <f>SUM(B11:C11)</f>
        <v>13.39</v>
      </c>
      <c r="J11">
        <f>I11/2</f>
        <v>6.6950000000000003</v>
      </c>
      <c r="L11">
        <v>22.39</v>
      </c>
      <c r="M11">
        <v>23.64</v>
      </c>
      <c r="N11">
        <v>21.72</v>
      </c>
      <c r="S11">
        <f>SUM(L11:N11)</f>
        <v>67.75</v>
      </c>
      <c r="T11">
        <f>S11/3</f>
        <v>22.583333333333332</v>
      </c>
      <c r="V11">
        <v>16.61</v>
      </c>
      <c r="W11">
        <v>15.43</v>
      </c>
      <c r="AC11">
        <f>SUM(V11:W11)</f>
        <v>32.04</v>
      </c>
      <c r="AD11">
        <f>AC11/2</f>
        <v>16.02</v>
      </c>
    </row>
    <row r="12" spans="1:31" x14ac:dyDescent="0.2">
      <c r="A12" s="3">
        <v>109</v>
      </c>
      <c r="B12">
        <v>10.75</v>
      </c>
      <c r="C12">
        <v>6.94</v>
      </c>
      <c r="D12">
        <v>7.09</v>
      </c>
      <c r="E12">
        <v>5.83</v>
      </c>
      <c r="F12">
        <v>7.03</v>
      </c>
      <c r="G12">
        <v>6.37</v>
      </c>
      <c r="H12">
        <v>6.25</v>
      </c>
      <c r="I12">
        <f>SUM(B12:H12)</f>
        <v>50.26</v>
      </c>
      <c r="J12">
        <f>(50.26/7)</f>
        <v>7.18</v>
      </c>
      <c r="L12">
        <v>21.84</v>
      </c>
      <c r="M12">
        <v>18.47</v>
      </c>
      <c r="N12">
        <v>20.82</v>
      </c>
      <c r="O12">
        <v>20.88</v>
      </c>
      <c r="P12">
        <v>20.82</v>
      </c>
      <c r="Q12">
        <v>21.18</v>
      </c>
      <c r="R12">
        <v>21.63</v>
      </c>
      <c r="S12">
        <f t="shared" ref="S12" si="0">SUM(L12:R12)</f>
        <v>145.64000000000001</v>
      </c>
      <c r="T12">
        <f>(145.64/7)</f>
        <v>20.805714285714284</v>
      </c>
      <c r="V12">
        <v>15.56</v>
      </c>
      <c r="W12">
        <v>12.86</v>
      </c>
      <c r="X12">
        <v>14.3</v>
      </c>
      <c r="Y12">
        <v>13.67</v>
      </c>
      <c r="Z12">
        <v>12.98</v>
      </c>
      <c r="AA12">
        <v>14.9</v>
      </c>
      <c r="AB12">
        <v>13.82</v>
      </c>
      <c r="AC12">
        <f t="shared" ref="AC12" si="1">SUM(V12:AB12)</f>
        <v>98.09</v>
      </c>
      <c r="AD12">
        <f>(98.09/7)</f>
        <v>14.012857142857143</v>
      </c>
    </row>
    <row r="13" spans="1:31" x14ac:dyDescent="0.2">
      <c r="A13" s="3">
        <v>113</v>
      </c>
      <c r="C13">
        <v>7.09</v>
      </c>
      <c r="D13">
        <v>6.94</v>
      </c>
      <c r="E13">
        <v>6.67</v>
      </c>
      <c r="F13">
        <v>6.67</v>
      </c>
      <c r="G13">
        <v>6.67</v>
      </c>
      <c r="I13">
        <f>SUM(C13:G13)</f>
        <v>34.040000000000006</v>
      </c>
      <c r="J13">
        <f>(44.1/6)</f>
        <v>7.3500000000000005</v>
      </c>
      <c r="L13">
        <v>17.84</v>
      </c>
      <c r="M13">
        <v>18.14</v>
      </c>
      <c r="N13">
        <v>19.100000000000001</v>
      </c>
      <c r="O13">
        <v>17.48</v>
      </c>
      <c r="P13">
        <v>21.09</v>
      </c>
      <c r="Q13">
        <v>23.97</v>
      </c>
      <c r="S13">
        <f>SUM(L13:Q13)</f>
        <v>117.62</v>
      </c>
      <c r="T13">
        <f>(117.62/6)</f>
        <v>19.603333333333335</v>
      </c>
      <c r="V13">
        <v>14.81</v>
      </c>
      <c r="W13">
        <v>11.74</v>
      </c>
      <c r="X13">
        <v>12.89</v>
      </c>
      <c r="Y13">
        <v>12.07</v>
      </c>
      <c r="Z13">
        <v>13.61</v>
      </c>
      <c r="AA13">
        <v>12.74</v>
      </c>
      <c r="AC13">
        <f>SUM(V13:AA13)</f>
        <v>77.86</v>
      </c>
      <c r="AD13">
        <f>(77.86/6)</f>
        <v>12.976666666666667</v>
      </c>
    </row>
    <row r="14" spans="1:31" x14ac:dyDescent="0.2">
      <c r="A14" s="3">
        <v>115</v>
      </c>
      <c r="C14">
        <v>4.3600000000000003</v>
      </c>
      <c r="D14">
        <v>5.47</v>
      </c>
      <c r="E14">
        <v>5.53</v>
      </c>
      <c r="F14">
        <v>5.5</v>
      </c>
      <c r="G14">
        <v>5.32</v>
      </c>
      <c r="H14">
        <v>4.8099999999999996</v>
      </c>
      <c r="I14">
        <f>SUM(C14:H14)</f>
        <v>30.99</v>
      </c>
      <c r="J14">
        <f>(I14/6)</f>
        <v>5.165</v>
      </c>
      <c r="L14">
        <v>21.12</v>
      </c>
      <c r="M14">
        <v>20.85</v>
      </c>
      <c r="N14">
        <v>21.09</v>
      </c>
      <c r="O14">
        <v>20.73</v>
      </c>
      <c r="P14">
        <v>21.27</v>
      </c>
      <c r="Q14">
        <v>20.97</v>
      </c>
      <c r="R14">
        <v>21.21</v>
      </c>
      <c r="S14">
        <f>SUM(L14:R14)</f>
        <v>147.24</v>
      </c>
      <c r="T14">
        <f>(147.24/7)</f>
        <v>21.034285714285716</v>
      </c>
      <c r="V14">
        <v>12.74</v>
      </c>
      <c r="W14">
        <v>13.85</v>
      </c>
      <c r="X14">
        <v>14.47</v>
      </c>
      <c r="Y14">
        <v>14.4</v>
      </c>
      <c r="Z14">
        <v>13.8</v>
      </c>
      <c r="AA14">
        <v>13.78</v>
      </c>
      <c r="AC14">
        <f>SUM(V14:AA14)</f>
        <v>83.04</v>
      </c>
      <c r="AD14">
        <f>AC14/6</f>
        <v>13.840000000000002</v>
      </c>
    </row>
    <row r="15" spans="1:31" x14ac:dyDescent="0.2">
      <c r="A15" s="6">
        <v>117</v>
      </c>
      <c r="B15">
        <v>6.5</v>
      </c>
      <c r="C15">
        <v>7.08</v>
      </c>
      <c r="D15">
        <v>8.76</v>
      </c>
      <c r="E15">
        <v>7.46</v>
      </c>
      <c r="I15">
        <f>SUM(B15:E15)</f>
        <v>29.8</v>
      </c>
      <c r="J15">
        <f>I15/4</f>
        <v>7.45</v>
      </c>
      <c r="L15">
        <v>21.41</v>
      </c>
      <c r="M15">
        <v>22.58</v>
      </c>
      <c r="N15">
        <v>22.49</v>
      </c>
      <c r="O15">
        <v>23.1</v>
      </c>
      <c r="P15">
        <v>21.6</v>
      </c>
      <c r="Q15">
        <v>20.69</v>
      </c>
      <c r="S15">
        <f>SUM(L15:Q15)</f>
        <v>131.86999999999998</v>
      </c>
      <c r="T15">
        <f>S15/6</f>
        <v>21.978333333333328</v>
      </c>
      <c r="V15">
        <v>15.79</v>
      </c>
      <c r="W15">
        <v>13.25</v>
      </c>
      <c r="X15">
        <v>13.73</v>
      </c>
      <c r="AC15">
        <f>SUM(V15:X15)</f>
        <v>42.769999999999996</v>
      </c>
      <c r="AD15">
        <f>AC15/3</f>
        <v>14.256666666666666</v>
      </c>
    </row>
    <row r="16" spans="1:31" x14ac:dyDescent="0.2">
      <c r="A16" s="3">
        <v>119</v>
      </c>
      <c r="B16">
        <v>7.13</v>
      </c>
      <c r="C16">
        <v>7.55</v>
      </c>
      <c r="D16">
        <v>6.94</v>
      </c>
      <c r="E16">
        <v>9.23</v>
      </c>
      <c r="F16">
        <v>8.34</v>
      </c>
      <c r="G16">
        <v>7.07</v>
      </c>
      <c r="I16">
        <f>SUM(B16:G16)</f>
        <v>46.26</v>
      </c>
      <c r="J16">
        <f>(46.26/6)</f>
        <v>7.71</v>
      </c>
      <c r="L16">
        <v>23.28</v>
      </c>
      <c r="M16">
        <v>23.17</v>
      </c>
      <c r="N16">
        <v>23.98</v>
      </c>
      <c r="O16">
        <v>24.48</v>
      </c>
      <c r="P16">
        <v>24.64</v>
      </c>
      <c r="Q16">
        <v>22.62</v>
      </c>
      <c r="S16">
        <f>SUM(L16:Q16)</f>
        <v>142.17000000000002</v>
      </c>
      <c r="T16">
        <f>S16/6</f>
        <v>23.695000000000004</v>
      </c>
      <c r="V16">
        <v>15.23</v>
      </c>
      <c r="W16">
        <v>16.45</v>
      </c>
      <c r="X16">
        <v>14.96</v>
      </c>
      <c r="Y16">
        <v>17.68</v>
      </c>
      <c r="Z16">
        <v>16.52</v>
      </c>
      <c r="AA16">
        <v>15.73</v>
      </c>
      <c r="AC16">
        <f>SUM(V16:AA16)</f>
        <v>96.57</v>
      </c>
      <c r="AD16">
        <f>(96.57/6)</f>
        <v>16.094999999999999</v>
      </c>
    </row>
    <row r="17" spans="1:30" x14ac:dyDescent="0.2">
      <c r="A17" s="3">
        <v>120</v>
      </c>
      <c r="C17">
        <v>8.9499999999999993</v>
      </c>
      <c r="D17">
        <v>7.53</v>
      </c>
      <c r="E17">
        <v>6.5</v>
      </c>
      <c r="F17">
        <v>9.4499999999999993</v>
      </c>
      <c r="G17">
        <v>9.8000000000000007</v>
      </c>
      <c r="I17">
        <f>SUM(C17:G17)</f>
        <v>42.230000000000004</v>
      </c>
      <c r="J17">
        <f>(42.23/5)</f>
        <v>8.4459999999999997</v>
      </c>
      <c r="L17">
        <v>22.49</v>
      </c>
      <c r="M17">
        <v>23.96</v>
      </c>
      <c r="N17">
        <v>0.09</v>
      </c>
      <c r="O17">
        <v>23.06</v>
      </c>
      <c r="P17">
        <v>21.31</v>
      </c>
      <c r="Q17">
        <v>23.19</v>
      </c>
      <c r="S17">
        <f>SUM(L17:Q17)</f>
        <v>114.10000000000001</v>
      </c>
      <c r="T17">
        <f>(114.1/6)</f>
        <v>19.016666666666666</v>
      </c>
      <c r="X17">
        <v>14.48</v>
      </c>
      <c r="Y17">
        <v>14.37</v>
      </c>
      <c r="Z17">
        <v>15.51</v>
      </c>
      <c r="AA17">
        <v>16.579999999999998</v>
      </c>
      <c r="AC17">
        <f>SUM(X17:AA17)</f>
        <v>60.94</v>
      </c>
      <c r="AD17">
        <f>(60.94/4)</f>
        <v>15.234999999999999</v>
      </c>
    </row>
    <row r="18" spans="1:30" x14ac:dyDescent="0.2">
      <c r="A18" s="3">
        <v>123</v>
      </c>
      <c r="C18">
        <v>6.5</v>
      </c>
      <c r="D18">
        <v>7.29</v>
      </c>
      <c r="E18">
        <v>5.21</v>
      </c>
      <c r="F18">
        <v>5.58</v>
      </c>
      <c r="G18">
        <v>5.38</v>
      </c>
      <c r="H18">
        <v>5.21</v>
      </c>
      <c r="I18">
        <f>SUM(C18:H18)</f>
        <v>35.169999999999995</v>
      </c>
      <c r="J18">
        <f>(35.17/6)</f>
        <v>5.8616666666666672</v>
      </c>
      <c r="L18">
        <v>21.5</v>
      </c>
      <c r="M18">
        <v>21.27</v>
      </c>
      <c r="N18">
        <v>19.97</v>
      </c>
      <c r="O18">
        <v>19.98</v>
      </c>
      <c r="P18">
        <v>20.65</v>
      </c>
      <c r="Q18">
        <v>20.09</v>
      </c>
      <c r="R18">
        <v>21.18</v>
      </c>
      <c r="S18">
        <f>SUM(L18:R18)</f>
        <v>144.64000000000001</v>
      </c>
      <c r="T18">
        <f>(144.64/7)</f>
        <v>20.662857142857142</v>
      </c>
      <c r="W18">
        <v>13.61</v>
      </c>
      <c r="X18">
        <v>14.5</v>
      </c>
      <c r="Y18">
        <v>12.29</v>
      </c>
      <c r="Z18">
        <v>13.7</v>
      </c>
      <c r="AA18">
        <v>12.03</v>
      </c>
      <c r="AB18">
        <v>13.94</v>
      </c>
      <c r="AC18">
        <f>SUM(W18:AB18)</f>
        <v>80.069999999999993</v>
      </c>
      <c r="AD18">
        <f>(80.07/6)</f>
        <v>13.344999999999999</v>
      </c>
    </row>
    <row r="19" spans="1:30" x14ac:dyDescent="0.2">
      <c r="A19" s="3">
        <v>2104002</v>
      </c>
      <c r="B19">
        <v>7.32</v>
      </c>
      <c r="C19">
        <v>6.58</v>
      </c>
      <c r="D19">
        <v>6.12</v>
      </c>
      <c r="E19">
        <v>6.7</v>
      </c>
      <c r="F19">
        <v>6.46</v>
      </c>
      <c r="I19">
        <f>SUM(B19:F19)</f>
        <v>33.18</v>
      </c>
      <c r="J19">
        <f>I19/5</f>
        <v>6.6360000000000001</v>
      </c>
      <c r="L19">
        <v>21.41</v>
      </c>
      <c r="M19">
        <v>21.05</v>
      </c>
      <c r="N19">
        <v>22.46</v>
      </c>
      <c r="O19">
        <v>20.74</v>
      </c>
      <c r="P19">
        <v>22.13</v>
      </c>
      <c r="Q19">
        <v>22.18</v>
      </c>
      <c r="R19">
        <v>21.91</v>
      </c>
      <c r="S19">
        <f>SUM(L19:R19)</f>
        <v>151.88</v>
      </c>
      <c r="T19">
        <f>S19/7</f>
        <v>21.697142857142858</v>
      </c>
      <c r="Y19">
        <v>13.87</v>
      </c>
      <c r="Z19">
        <v>15.86</v>
      </c>
      <c r="AA19">
        <v>15.1</v>
      </c>
      <c r="AB19">
        <v>14.4</v>
      </c>
      <c r="AC19">
        <f>SUM(Y19:AB19)</f>
        <v>59.23</v>
      </c>
      <c r="AD19">
        <f>AC19/4</f>
        <v>14.807499999999999</v>
      </c>
    </row>
    <row r="20" spans="1:30" x14ac:dyDescent="0.2">
      <c r="A20" s="3">
        <v>3304014</v>
      </c>
      <c r="B20">
        <v>6.07</v>
      </c>
      <c r="C20">
        <v>7.98</v>
      </c>
      <c r="D20">
        <v>8.19</v>
      </c>
      <c r="E20">
        <v>8.17</v>
      </c>
      <c r="F20">
        <v>7.18</v>
      </c>
      <c r="G20">
        <v>7.78</v>
      </c>
      <c r="I20">
        <f>SUM(B20:G20)</f>
        <v>45.370000000000005</v>
      </c>
      <c r="J20">
        <f>I20/6</f>
        <v>7.5616666666666674</v>
      </c>
      <c r="L20">
        <v>22.82</v>
      </c>
      <c r="M20">
        <v>23.98</v>
      </c>
      <c r="N20">
        <v>0.53</v>
      </c>
      <c r="O20">
        <v>23.59</v>
      </c>
      <c r="P20">
        <v>23.15</v>
      </c>
      <c r="Q20">
        <v>22.31</v>
      </c>
      <c r="S20">
        <f>SUM(L20:Q20)</f>
        <v>116.38</v>
      </c>
      <c r="T20">
        <f>S20/6</f>
        <v>19.396666666666665</v>
      </c>
      <c r="V20">
        <v>13.24</v>
      </c>
      <c r="W20">
        <v>17.399999999999999</v>
      </c>
      <c r="X20">
        <v>15.81</v>
      </c>
      <c r="Y20">
        <v>16.43</v>
      </c>
      <c r="Z20">
        <v>13.8</v>
      </c>
      <c r="AC20">
        <f>SUM(V20:Z20)</f>
        <v>76.680000000000007</v>
      </c>
      <c r="AD20">
        <f>AC20/5</f>
        <v>15.336000000000002</v>
      </c>
    </row>
    <row r="21" spans="1:30" x14ac:dyDescent="0.2">
      <c r="A21" s="3">
        <v>3304010</v>
      </c>
      <c r="B21">
        <v>6.57</v>
      </c>
      <c r="C21">
        <v>6.69</v>
      </c>
      <c r="D21">
        <v>6.69</v>
      </c>
      <c r="E21">
        <v>6.62</v>
      </c>
      <c r="I21">
        <f>SUM(B21:E21)</f>
        <v>26.570000000000004</v>
      </c>
      <c r="J21">
        <f>I21/4</f>
        <v>6.642500000000001</v>
      </c>
      <c r="L21">
        <v>21.37</v>
      </c>
      <c r="M21">
        <v>21.32</v>
      </c>
      <c r="N21">
        <v>21.17</v>
      </c>
      <c r="S21">
        <f>SUM(L21:N21)</f>
        <v>63.86</v>
      </c>
      <c r="T21">
        <f>S21/3</f>
        <v>21.286666666666665</v>
      </c>
      <c r="V21">
        <v>14.48</v>
      </c>
      <c r="W21">
        <v>14.07</v>
      </c>
      <c r="X21">
        <v>14.43</v>
      </c>
      <c r="AC21">
        <f>SUM(V21:X21)</f>
        <v>42.980000000000004</v>
      </c>
      <c r="AD21">
        <f>AC21/3</f>
        <v>14.326666666666668</v>
      </c>
    </row>
    <row r="22" spans="1:30" ht="17" customHeight="1" x14ac:dyDescent="0.2">
      <c r="A22" s="3">
        <v>3304009</v>
      </c>
      <c r="B22">
        <v>6.36</v>
      </c>
      <c r="C22">
        <v>6.26</v>
      </c>
      <c r="D22">
        <v>6.38</v>
      </c>
      <c r="E22">
        <v>6.12</v>
      </c>
      <c r="F22">
        <v>4.75</v>
      </c>
      <c r="G22">
        <v>6.53</v>
      </c>
      <c r="I22">
        <f>SUM(B22:G22)</f>
        <v>36.4</v>
      </c>
      <c r="J22">
        <f>I22/6</f>
        <v>6.0666666666666664</v>
      </c>
      <c r="L22">
        <v>20.45</v>
      </c>
      <c r="M22">
        <v>21.07</v>
      </c>
      <c r="N22">
        <v>20.28</v>
      </c>
      <c r="O22">
        <v>21.17</v>
      </c>
      <c r="P22">
        <v>22.75</v>
      </c>
      <c r="Q22">
        <v>21.94</v>
      </c>
      <c r="S22">
        <f>SUM(L22:Q22)</f>
        <v>127.66</v>
      </c>
      <c r="T22">
        <f>S22/6</f>
        <v>21.276666666666667</v>
      </c>
      <c r="V22">
        <v>15.43</v>
      </c>
      <c r="W22">
        <v>14.81</v>
      </c>
      <c r="X22">
        <v>14.26</v>
      </c>
      <c r="Y22">
        <v>14.88</v>
      </c>
      <c r="Z22">
        <v>13.99</v>
      </c>
      <c r="AA22">
        <v>13.94</v>
      </c>
      <c r="AC22">
        <f>SUM(V22:AA22)</f>
        <v>87.31</v>
      </c>
      <c r="AD22">
        <f>AC22/6</f>
        <v>14.551666666666668</v>
      </c>
    </row>
    <row r="23" spans="1:30" x14ac:dyDescent="0.2">
      <c r="A23" s="3">
        <v>3304004</v>
      </c>
      <c r="B23">
        <v>7.73</v>
      </c>
      <c r="C23">
        <v>7.85</v>
      </c>
      <c r="D23">
        <v>6.62</v>
      </c>
      <c r="E23">
        <v>6.19</v>
      </c>
      <c r="I23">
        <f>SUM(B23:E23)</f>
        <v>28.39</v>
      </c>
      <c r="J23">
        <f>I23/4</f>
        <v>7.0975000000000001</v>
      </c>
      <c r="L23">
        <v>23.11</v>
      </c>
      <c r="M23">
        <v>21.91</v>
      </c>
      <c r="N23">
        <v>21.89</v>
      </c>
      <c r="O23">
        <v>22.1</v>
      </c>
      <c r="P23">
        <v>22.18</v>
      </c>
      <c r="S23">
        <f>SUM(L23:P23)</f>
        <v>111.19</v>
      </c>
      <c r="T23">
        <f>S23/5</f>
        <v>22.238</v>
      </c>
      <c r="V23">
        <v>14.11</v>
      </c>
      <c r="W23">
        <v>14.52</v>
      </c>
      <c r="X23">
        <v>13.22</v>
      </c>
      <c r="Y23">
        <v>13.2</v>
      </c>
      <c r="AC23">
        <f>SUM(V23:Y23)</f>
        <v>55.05</v>
      </c>
      <c r="AD23">
        <f>AC23/4</f>
        <v>13.762499999999999</v>
      </c>
    </row>
    <row r="24" spans="1:30" x14ac:dyDescent="0.2">
      <c r="A24" s="3">
        <v>3304002</v>
      </c>
      <c r="B24">
        <v>6</v>
      </c>
      <c r="C24">
        <v>6.26</v>
      </c>
      <c r="D24">
        <v>6.19</v>
      </c>
      <c r="E24">
        <v>6.29</v>
      </c>
      <c r="F24">
        <v>5.35</v>
      </c>
      <c r="G24">
        <v>6.17</v>
      </c>
      <c r="H24">
        <v>7.18</v>
      </c>
      <c r="I24">
        <f>SUM(B24:H24)</f>
        <v>43.44</v>
      </c>
      <c r="J24">
        <f>I24/7</f>
        <v>6.2057142857142855</v>
      </c>
      <c r="L24">
        <v>21.14</v>
      </c>
      <c r="M24">
        <v>21.48</v>
      </c>
      <c r="N24">
        <v>21.38</v>
      </c>
      <c r="O24">
        <v>21.46</v>
      </c>
      <c r="P24">
        <v>23.83</v>
      </c>
      <c r="S24">
        <f>SUM(L24:P24)</f>
        <v>109.29</v>
      </c>
      <c r="T24">
        <f>S24/5</f>
        <v>21.858000000000001</v>
      </c>
      <c r="V24">
        <v>13.15</v>
      </c>
      <c r="W24">
        <v>13.73</v>
      </c>
      <c r="X24">
        <v>13.54</v>
      </c>
      <c r="Y24">
        <v>13.37</v>
      </c>
      <c r="Z24">
        <v>12.41</v>
      </c>
      <c r="AA24">
        <v>14.21</v>
      </c>
      <c r="AC24">
        <f>SUM(V24:AA24)</f>
        <v>80.41</v>
      </c>
      <c r="AD24">
        <f>AC24/6</f>
        <v>13.401666666666666</v>
      </c>
    </row>
    <row r="25" spans="1:30" x14ac:dyDescent="0.2">
      <c r="A25" s="3">
        <v>3104030</v>
      </c>
      <c r="B25">
        <v>7.42</v>
      </c>
      <c r="C25">
        <v>7.13</v>
      </c>
      <c r="D25">
        <v>7.87</v>
      </c>
      <c r="E25">
        <v>7.08</v>
      </c>
      <c r="F25">
        <v>8.4499999999999993</v>
      </c>
      <c r="G25">
        <v>7.44</v>
      </c>
      <c r="I25">
        <f>SUM(B25:G25)</f>
        <v>45.39</v>
      </c>
      <c r="J25">
        <f>I25/6</f>
        <v>7.5650000000000004</v>
      </c>
      <c r="L25">
        <v>20.23</v>
      </c>
      <c r="M25">
        <v>20.57</v>
      </c>
      <c r="N25">
        <v>22.08</v>
      </c>
      <c r="O25">
        <v>20.47</v>
      </c>
      <c r="P25">
        <v>20.81</v>
      </c>
      <c r="S25">
        <f>SUM(L25:P25)</f>
        <v>104.16</v>
      </c>
      <c r="T25">
        <f>S25/5</f>
        <v>20.832000000000001</v>
      </c>
      <c r="V25">
        <v>13.99</v>
      </c>
      <c r="W25">
        <v>13.73</v>
      </c>
      <c r="X25">
        <v>14.16</v>
      </c>
      <c r="Y25">
        <v>14.66</v>
      </c>
      <c r="Z25">
        <v>15.36</v>
      </c>
      <c r="AC25">
        <f>SUM(V25:Z25)</f>
        <v>71.899999999999991</v>
      </c>
      <c r="AD25">
        <f>AC25/5</f>
        <v>14.379999999999999</v>
      </c>
    </row>
    <row r="26" spans="1:30" x14ac:dyDescent="0.2">
      <c r="A26" s="3">
        <v>3104014</v>
      </c>
      <c r="B26">
        <v>6.22</v>
      </c>
      <c r="C26">
        <v>6</v>
      </c>
      <c r="D26">
        <v>6.22</v>
      </c>
      <c r="E26">
        <v>6.31</v>
      </c>
      <c r="F26">
        <v>6.96</v>
      </c>
      <c r="I26">
        <f>SUM(B26:F26)</f>
        <v>31.709999999999997</v>
      </c>
      <c r="J26">
        <f>I26/5</f>
        <v>6.3419999999999996</v>
      </c>
      <c r="L26">
        <v>21.31</v>
      </c>
      <c r="M26">
        <v>22.06</v>
      </c>
      <c r="N26">
        <v>21.22</v>
      </c>
      <c r="O26">
        <v>21</v>
      </c>
      <c r="P26">
        <v>22.06</v>
      </c>
      <c r="Q26">
        <v>21.12</v>
      </c>
      <c r="R26">
        <v>22.27</v>
      </c>
      <c r="S26">
        <f>SUM(L26:R26)</f>
        <v>151.04000000000002</v>
      </c>
      <c r="T26">
        <f>S26/7</f>
        <v>21.57714285714286</v>
      </c>
      <c r="V26">
        <v>15.05</v>
      </c>
      <c r="W26">
        <v>14.78</v>
      </c>
      <c r="X26">
        <v>13.63</v>
      </c>
      <c r="Y26">
        <v>14.11</v>
      </c>
      <c r="Z26">
        <v>13.9</v>
      </c>
      <c r="AA26">
        <v>16.489999999999998</v>
      </c>
      <c r="AB26">
        <v>15.12</v>
      </c>
      <c r="AC26">
        <f>SUM(V26:AB26)</f>
        <v>103.08</v>
      </c>
      <c r="AD26">
        <f>AC26/7</f>
        <v>14.725714285714286</v>
      </c>
    </row>
    <row r="27" spans="1:30" x14ac:dyDescent="0.2">
      <c r="A27" s="3">
        <v>3104008</v>
      </c>
      <c r="B27">
        <v>5.74</v>
      </c>
      <c r="C27">
        <v>5.45</v>
      </c>
      <c r="D27">
        <v>6.1</v>
      </c>
      <c r="E27">
        <v>6.05</v>
      </c>
      <c r="F27">
        <v>6.02</v>
      </c>
      <c r="G27">
        <v>6.26</v>
      </c>
      <c r="I27">
        <f>SUM(B27:G27)</f>
        <v>35.619999999999997</v>
      </c>
      <c r="J27">
        <f>I27/6</f>
        <v>5.9366666666666665</v>
      </c>
      <c r="L27">
        <v>20.76</v>
      </c>
      <c r="M27">
        <v>20.38</v>
      </c>
      <c r="N27">
        <v>20.71</v>
      </c>
      <c r="O27">
        <v>20.78</v>
      </c>
      <c r="P27">
        <v>20.45</v>
      </c>
      <c r="Q27">
        <v>21.38</v>
      </c>
      <c r="S27">
        <f>SUM(L27:Q27)</f>
        <v>124.46</v>
      </c>
      <c r="T27">
        <f>S27/6</f>
        <v>20.743333333333332</v>
      </c>
      <c r="V27">
        <v>11.86</v>
      </c>
      <c r="W27">
        <v>12.12</v>
      </c>
      <c r="X27">
        <v>13.7</v>
      </c>
      <c r="Y27">
        <v>13.08</v>
      </c>
      <c r="Z27">
        <v>11.98</v>
      </c>
      <c r="AC27">
        <f>SUM(V27:Z27)</f>
        <v>62.739999999999995</v>
      </c>
      <c r="AD27">
        <f>AC27/5</f>
        <v>12.547999999999998</v>
      </c>
    </row>
    <row r="28" spans="1:30" x14ac:dyDescent="0.2">
      <c r="A28" s="3">
        <v>3104006</v>
      </c>
      <c r="B28">
        <v>9.2899999999999991</v>
      </c>
      <c r="C28">
        <v>9.98</v>
      </c>
      <c r="D28">
        <v>8.5399999999999991</v>
      </c>
      <c r="E28">
        <v>7.94</v>
      </c>
      <c r="F28">
        <v>8.23</v>
      </c>
      <c r="G28">
        <v>7.42</v>
      </c>
      <c r="I28">
        <f>SUM(B28:G28)</f>
        <v>51.400000000000006</v>
      </c>
      <c r="J28">
        <f>I28/6</f>
        <v>8.5666666666666682</v>
      </c>
      <c r="L28">
        <v>22.2</v>
      </c>
      <c r="M28">
        <v>21.77</v>
      </c>
      <c r="N28">
        <v>20.47</v>
      </c>
      <c r="O28">
        <v>22.61</v>
      </c>
      <c r="P28">
        <v>21.7</v>
      </c>
      <c r="Q28">
        <v>21.72</v>
      </c>
      <c r="S28">
        <f>SUM(L28:Q28)</f>
        <v>130.47</v>
      </c>
      <c r="T28">
        <f>S28/6</f>
        <v>21.745000000000001</v>
      </c>
      <c r="V28">
        <v>15.86</v>
      </c>
      <c r="W28">
        <v>15.74</v>
      </c>
      <c r="X28">
        <v>14.57</v>
      </c>
      <c r="Y28">
        <v>15.7</v>
      </c>
      <c r="Z28">
        <v>13.85</v>
      </c>
      <c r="AA28">
        <v>13.34</v>
      </c>
      <c r="AC28">
        <f>SUM(V28:AA28)</f>
        <v>89.06</v>
      </c>
      <c r="AD28">
        <f>AC28/6</f>
        <v>14.843333333333334</v>
      </c>
    </row>
    <row r="29" spans="1:30" x14ac:dyDescent="0.2">
      <c r="A29" s="3">
        <v>3107007</v>
      </c>
      <c r="B29">
        <v>6.01</v>
      </c>
      <c r="C29">
        <v>7.18</v>
      </c>
      <c r="D29">
        <v>7.96</v>
      </c>
      <c r="E29">
        <v>5.96</v>
      </c>
      <c r="F29">
        <v>6.01</v>
      </c>
      <c r="G29">
        <v>6.04</v>
      </c>
      <c r="I29">
        <f>SUM(B29:G29)</f>
        <v>39.159999999999997</v>
      </c>
      <c r="J29">
        <f>I29/6</f>
        <v>6.5266666666666664</v>
      </c>
      <c r="L29">
        <v>20.29</v>
      </c>
      <c r="M29">
        <v>20.79</v>
      </c>
      <c r="N29">
        <v>20.76</v>
      </c>
      <c r="O29">
        <v>20.68</v>
      </c>
      <c r="S29">
        <f>SUM(L29:O29)</f>
        <v>82.52000000000001</v>
      </c>
      <c r="T29">
        <f>S29/4</f>
        <v>20.630000000000003</v>
      </c>
      <c r="V29">
        <v>15.08</v>
      </c>
      <c r="W29">
        <v>12.34</v>
      </c>
      <c r="X29">
        <v>13.74</v>
      </c>
      <c r="Y29">
        <v>12.16</v>
      </c>
      <c r="AC29">
        <f>SUM(V29:Y29)</f>
        <v>53.320000000000007</v>
      </c>
      <c r="AD29">
        <f>AC29/4</f>
        <v>13.330000000000002</v>
      </c>
    </row>
    <row r="30" spans="1:30" x14ac:dyDescent="0.2">
      <c r="A30" s="3">
        <v>3307002</v>
      </c>
      <c r="B30">
        <v>10.44</v>
      </c>
      <c r="C30">
        <v>10.44</v>
      </c>
      <c r="D30">
        <v>10.26</v>
      </c>
      <c r="E30">
        <v>10.96</v>
      </c>
      <c r="F30">
        <v>10.94</v>
      </c>
      <c r="G30">
        <v>10.96</v>
      </c>
      <c r="H30">
        <v>10.96</v>
      </c>
      <c r="I30">
        <f>SUM(B30:H30)</f>
        <v>74.960000000000008</v>
      </c>
      <c r="J30">
        <f>I30/7</f>
        <v>10.70857142857143</v>
      </c>
      <c r="L30">
        <v>22.86</v>
      </c>
      <c r="M30">
        <v>24.57</v>
      </c>
      <c r="N30">
        <v>25.3</v>
      </c>
      <c r="O30">
        <v>23.97</v>
      </c>
      <c r="P30">
        <v>24.47</v>
      </c>
      <c r="Q30">
        <v>23.95</v>
      </c>
      <c r="S30">
        <f>SUM(L30:Q30)</f>
        <v>145.12</v>
      </c>
      <c r="T30">
        <f>S30/6</f>
        <v>24.186666666666667</v>
      </c>
      <c r="V30">
        <v>16.41</v>
      </c>
      <c r="W30">
        <v>17.239999999999998</v>
      </c>
      <c r="X30">
        <v>17.62</v>
      </c>
      <c r="Y30">
        <v>19.02</v>
      </c>
      <c r="Z30">
        <v>18.04</v>
      </c>
      <c r="AA30">
        <v>20.239999999999998</v>
      </c>
      <c r="AC30">
        <f>SUM(V30:AA30)</f>
        <v>108.56999999999998</v>
      </c>
      <c r="AD30">
        <f>AC30/6</f>
        <v>18.094999999999995</v>
      </c>
    </row>
    <row r="31" spans="1:30" x14ac:dyDescent="0.2">
      <c r="A31" s="3">
        <v>3304013</v>
      </c>
      <c r="B31">
        <v>6.93</v>
      </c>
      <c r="C31">
        <v>6.92</v>
      </c>
      <c r="D31">
        <v>7.05</v>
      </c>
      <c r="E31">
        <v>6.98</v>
      </c>
      <c r="F31">
        <v>7.2</v>
      </c>
      <c r="G31">
        <v>7.23</v>
      </c>
      <c r="I31">
        <f>SUM(B31:G31)</f>
        <v>42.31</v>
      </c>
      <c r="J31">
        <f>I31/6</f>
        <v>7.0516666666666667</v>
      </c>
      <c r="L31">
        <v>20.3</v>
      </c>
      <c r="M31">
        <v>19.82</v>
      </c>
      <c r="N31">
        <v>19.82</v>
      </c>
      <c r="O31">
        <v>20.73</v>
      </c>
      <c r="P31">
        <v>21.75</v>
      </c>
      <c r="Q31">
        <v>20.93</v>
      </c>
      <c r="S31">
        <f>SUM(L31:Q31)</f>
        <v>123.35</v>
      </c>
      <c r="T31">
        <f>S31/6</f>
        <v>20.558333333333334</v>
      </c>
      <c r="V31">
        <v>13.65</v>
      </c>
      <c r="W31">
        <v>13.64</v>
      </c>
      <c r="X31">
        <v>14.47</v>
      </c>
      <c r="Y31">
        <v>14.83</v>
      </c>
      <c r="Z31">
        <v>14.75</v>
      </c>
      <c r="AC31">
        <f>SUM(V31:Z31)</f>
        <v>71.34</v>
      </c>
      <c r="AD31">
        <f>AC31/5</f>
        <v>14.268000000000001</v>
      </c>
    </row>
    <row r="32" spans="1:30" x14ac:dyDescent="0.2">
      <c r="A32" s="3">
        <v>3204009</v>
      </c>
      <c r="B32">
        <v>7.1</v>
      </c>
      <c r="C32">
        <v>7.48</v>
      </c>
      <c r="D32">
        <v>7.16</v>
      </c>
      <c r="E32">
        <v>6.35</v>
      </c>
      <c r="F32">
        <v>8.06</v>
      </c>
      <c r="I32">
        <f>SUM(B32:F32)</f>
        <v>36.150000000000006</v>
      </c>
      <c r="J32">
        <f>I32/5</f>
        <v>7.2300000000000013</v>
      </c>
      <c r="L32">
        <v>21.43</v>
      </c>
      <c r="M32">
        <v>20.74</v>
      </c>
      <c r="N32">
        <v>21.83</v>
      </c>
      <c r="O32">
        <v>22.43</v>
      </c>
      <c r="P32">
        <v>23.12</v>
      </c>
      <c r="S32">
        <f>SUM(L32:P32)</f>
        <v>109.55000000000001</v>
      </c>
      <c r="T32">
        <f>S32/5</f>
        <v>21.910000000000004</v>
      </c>
      <c r="V32">
        <v>14.31</v>
      </c>
      <c r="W32">
        <v>13.35</v>
      </c>
      <c r="X32">
        <v>13.93</v>
      </c>
      <c r="Y32">
        <v>15.19</v>
      </c>
      <c r="AC32">
        <f>SUM(V32:Y32)</f>
        <v>56.78</v>
      </c>
      <c r="AD32">
        <f>AC32/4</f>
        <v>14.195</v>
      </c>
    </row>
  </sheetData>
  <pageMargins left="0.7" right="0.7" top="0.75" bottom="0.75" header="0.3" footer="0.3"/>
  <pageSetup orientation="portrait" horizontalDpi="300" verticalDpi="300" r:id="rId1"/>
  <ignoredErrors>
    <ignoredError sqref="I15:I16 I12 I9:I10 I2:I6 I19:I20 I23:I25 I27:I30" formulaRange="1"/>
    <ignoredError sqref="S21:T21 J21:J22 AC23:AD23 AC26:AD26 J26 S13:S14 AC29 S29" formula="1"/>
    <ignoredError sqref="I21:I22 I26 I11" formula="1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7"/>
  <sheetViews>
    <sheetView workbookViewId="0">
      <selection activeCell="Y7" sqref="Y7"/>
    </sheetView>
  </sheetViews>
  <sheetFormatPr baseColWidth="10" defaultColWidth="11" defaultRowHeight="16" x14ac:dyDescent="0.2"/>
  <sheetData>
    <row r="1" spans="1:48" x14ac:dyDescent="0.2">
      <c r="A1" t="s">
        <v>109</v>
      </c>
    </row>
    <row r="2" spans="1:48" x14ac:dyDescent="0.2">
      <c r="A2" s="39" t="s">
        <v>0</v>
      </c>
      <c r="B2" s="39" t="s">
        <v>13</v>
      </c>
      <c r="C2" s="39" t="s">
        <v>21</v>
      </c>
      <c r="D2" s="39" t="s">
        <v>38</v>
      </c>
      <c r="E2" s="39" t="s">
        <v>84</v>
      </c>
      <c r="F2" s="39" t="s">
        <v>65</v>
      </c>
      <c r="G2" s="39" t="s">
        <v>74</v>
      </c>
      <c r="H2" s="39" t="s">
        <v>75</v>
      </c>
      <c r="I2" s="39" t="s">
        <v>1</v>
      </c>
      <c r="J2" s="39" t="s">
        <v>2</v>
      </c>
      <c r="K2" s="39" t="s">
        <v>3</v>
      </c>
      <c r="L2" s="39" t="s">
        <v>4</v>
      </c>
      <c r="M2" s="39" t="s">
        <v>5</v>
      </c>
      <c r="N2" s="39" t="s">
        <v>6</v>
      </c>
      <c r="O2" s="39" t="s">
        <v>7</v>
      </c>
      <c r="P2" s="39" t="s">
        <v>8</v>
      </c>
      <c r="Q2" s="39" t="s">
        <v>9</v>
      </c>
      <c r="R2" s="39" t="s">
        <v>20</v>
      </c>
      <c r="S2" s="39" t="s">
        <v>10</v>
      </c>
      <c r="T2" s="39" t="s">
        <v>11</v>
      </c>
      <c r="U2" s="39" t="s">
        <v>12</v>
      </c>
      <c r="V2" s="39" t="s">
        <v>87</v>
      </c>
      <c r="W2" s="39" t="s">
        <v>86</v>
      </c>
      <c r="X2" s="39" t="s">
        <v>85</v>
      </c>
      <c r="Y2" s="39" t="s">
        <v>88</v>
      </c>
      <c r="Z2" s="40" t="s">
        <v>14</v>
      </c>
      <c r="AA2" s="40" t="s">
        <v>64</v>
      </c>
      <c r="AB2" s="40" t="s">
        <v>66</v>
      </c>
      <c r="AC2" s="40" t="s">
        <v>92</v>
      </c>
      <c r="AD2" s="40" t="s">
        <v>89</v>
      </c>
      <c r="AE2" s="40" t="s">
        <v>67</v>
      </c>
      <c r="AF2" s="40" t="s">
        <v>68</v>
      </c>
      <c r="AG2" s="40" t="s">
        <v>69</v>
      </c>
      <c r="AH2" s="40" t="s">
        <v>70</v>
      </c>
      <c r="AI2" s="40" t="s">
        <v>71</v>
      </c>
      <c r="AJ2" s="40" t="s">
        <v>73</v>
      </c>
      <c r="AK2" s="40" t="s">
        <v>72</v>
      </c>
      <c r="AL2" s="40" t="s">
        <v>16</v>
      </c>
      <c r="AM2" s="41" t="s">
        <v>59</v>
      </c>
      <c r="AN2" s="41" t="s">
        <v>60</v>
      </c>
      <c r="AO2" s="41" t="s">
        <v>61</v>
      </c>
      <c r="AP2" s="41" t="s">
        <v>62</v>
      </c>
      <c r="AQ2" s="41" t="s">
        <v>63</v>
      </c>
      <c r="AR2" s="41" t="s">
        <v>15</v>
      </c>
      <c r="AS2" s="42" t="s">
        <v>17</v>
      </c>
      <c r="AT2" s="41" t="s">
        <v>18</v>
      </c>
      <c r="AU2" s="41" t="s">
        <v>19</v>
      </c>
      <c r="AV2" s="43"/>
    </row>
    <row r="3" spans="1:48" s="33" customFormat="1" x14ac:dyDescent="0.2">
      <c r="A3" s="29">
        <v>3106006</v>
      </c>
      <c r="B3" s="29" t="s">
        <v>94</v>
      </c>
      <c r="C3" s="30">
        <v>41311</v>
      </c>
      <c r="D3" s="30">
        <v>43510</v>
      </c>
      <c r="E3" s="38">
        <f t="shared" ref="E3:E5" si="0">ROUND(YEARFRAC(C3,D3,1),2)</f>
        <v>6.02</v>
      </c>
      <c r="F3" s="29">
        <v>1</v>
      </c>
      <c r="G3" s="29">
        <v>6</v>
      </c>
      <c r="H3" s="29">
        <v>2</v>
      </c>
      <c r="I3" s="29">
        <v>5.76</v>
      </c>
      <c r="J3" s="29">
        <v>20.25</v>
      </c>
      <c r="K3" s="29">
        <v>12.08</v>
      </c>
      <c r="L3" s="29">
        <v>748.93700000000001</v>
      </c>
      <c r="M3" s="31">
        <v>8.9309999999999992</v>
      </c>
      <c r="N3" s="31">
        <v>666.58</v>
      </c>
      <c r="O3" s="31">
        <v>0.97399999999999998</v>
      </c>
      <c r="P3" s="31">
        <v>0.81799999999999995</v>
      </c>
      <c r="Q3" s="29">
        <v>0.56499999999999995</v>
      </c>
      <c r="R3" s="31">
        <v>0.29470000000000002</v>
      </c>
      <c r="S3" s="31">
        <v>374.64299999999997</v>
      </c>
      <c r="T3" s="29">
        <v>500.17</v>
      </c>
      <c r="U3" s="29">
        <v>89.65</v>
      </c>
      <c r="V3" s="29">
        <v>47.83</v>
      </c>
      <c r="W3" s="29"/>
      <c r="X3" s="29"/>
      <c r="Y3" s="29">
        <v>548</v>
      </c>
      <c r="Z3" s="31">
        <v>30</v>
      </c>
      <c r="AA3" s="31">
        <v>222</v>
      </c>
      <c r="AB3" s="32">
        <v>104</v>
      </c>
      <c r="AC3" s="32">
        <v>118</v>
      </c>
      <c r="AD3" s="32">
        <v>113</v>
      </c>
      <c r="AE3" s="31">
        <v>3</v>
      </c>
      <c r="AF3" s="31">
        <v>11</v>
      </c>
      <c r="AG3" s="31">
        <v>1</v>
      </c>
      <c r="AH3" s="31">
        <v>12</v>
      </c>
      <c r="AI3" s="31">
        <v>2</v>
      </c>
      <c r="AJ3" s="31">
        <v>12</v>
      </c>
      <c r="AK3" s="31">
        <v>19</v>
      </c>
      <c r="AL3" s="31">
        <v>11</v>
      </c>
      <c r="AM3" s="31">
        <v>64</v>
      </c>
      <c r="AN3" s="31">
        <v>65</v>
      </c>
      <c r="AO3" s="31">
        <v>74</v>
      </c>
      <c r="AP3" s="31">
        <v>46</v>
      </c>
      <c r="AQ3" s="31">
        <v>54</v>
      </c>
      <c r="AR3" s="31">
        <v>43</v>
      </c>
      <c r="AS3" s="31">
        <v>5</v>
      </c>
      <c r="AT3" s="31">
        <v>3</v>
      </c>
      <c r="AU3" s="31">
        <v>3</v>
      </c>
    </row>
    <row r="4" spans="1:48" s="33" customFormat="1" x14ac:dyDescent="0.2">
      <c r="A4" s="29">
        <v>3106007</v>
      </c>
      <c r="B4" s="29" t="s">
        <v>94</v>
      </c>
      <c r="C4" s="30">
        <v>41348</v>
      </c>
      <c r="D4" s="30">
        <v>43546</v>
      </c>
      <c r="E4" s="38">
        <f t="shared" si="0"/>
        <v>6.02</v>
      </c>
      <c r="F4" s="29">
        <v>2</v>
      </c>
      <c r="G4" s="29">
        <v>6</v>
      </c>
      <c r="H4" s="29">
        <v>2</v>
      </c>
      <c r="I4" s="29">
        <v>7.15</v>
      </c>
      <c r="J4" s="29">
        <v>18.47</v>
      </c>
      <c r="K4" s="29">
        <v>13.13</v>
      </c>
      <c r="L4" s="29">
        <v>869.69799999999998</v>
      </c>
      <c r="M4" s="31">
        <v>14.529</v>
      </c>
      <c r="N4" s="31">
        <v>752.33500000000004</v>
      </c>
      <c r="O4" s="31">
        <v>0.96199999999999997</v>
      </c>
      <c r="P4" s="31">
        <v>0.67300000000000004</v>
      </c>
      <c r="Q4" s="29"/>
      <c r="R4" s="31">
        <v>0.28439999999999999</v>
      </c>
      <c r="S4" s="31">
        <v>425.05099999999999</v>
      </c>
      <c r="T4" s="29">
        <v>504.58</v>
      </c>
      <c r="U4" s="29">
        <v>87.82</v>
      </c>
      <c r="V4" s="29">
        <v>67.5</v>
      </c>
      <c r="W4" s="29"/>
      <c r="X4" s="29"/>
      <c r="Y4" s="29">
        <v>572.08000000000004</v>
      </c>
      <c r="Z4" s="31">
        <v>23</v>
      </c>
      <c r="AA4" s="31">
        <v>182</v>
      </c>
      <c r="AB4" s="31">
        <v>90</v>
      </c>
      <c r="AC4" s="32">
        <v>92</v>
      </c>
      <c r="AD4" s="32">
        <v>90</v>
      </c>
      <c r="AE4" s="31">
        <v>3</v>
      </c>
      <c r="AF4" s="31">
        <v>9</v>
      </c>
      <c r="AG4" s="31">
        <v>1</v>
      </c>
      <c r="AH4" s="31">
        <v>12</v>
      </c>
      <c r="AI4" s="31">
        <v>1</v>
      </c>
      <c r="AJ4" s="31">
        <v>12</v>
      </c>
      <c r="AK4" s="31">
        <v>20</v>
      </c>
      <c r="AL4" s="31">
        <v>1</v>
      </c>
      <c r="AM4" s="31">
        <v>36</v>
      </c>
      <c r="AN4" s="31">
        <v>37</v>
      </c>
      <c r="AO4" s="31">
        <v>46</v>
      </c>
      <c r="AP4" s="31">
        <v>38</v>
      </c>
      <c r="AQ4" s="31">
        <v>38</v>
      </c>
      <c r="AR4" s="31">
        <v>44</v>
      </c>
      <c r="AS4" s="31">
        <v>3</v>
      </c>
      <c r="AT4" s="31">
        <v>5</v>
      </c>
      <c r="AU4" s="31">
        <v>3</v>
      </c>
    </row>
    <row r="5" spans="1:48" s="33" customFormat="1" x14ac:dyDescent="0.2">
      <c r="A5" s="29">
        <v>3106008</v>
      </c>
      <c r="B5" s="29" t="s">
        <v>94</v>
      </c>
      <c r="C5" s="30">
        <v>41348</v>
      </c>
      <c r="D5" s="30">
        <v>43546</v>
      </c>
      <c r="E5" s="38">
        <f t="shared" si="0"/>
        <v>6.02</v>
      </c>
      <c r="F5" s="29">
        <v>2</v>
      </c>
      <c r="G5" s="29">
        <v>8</v>
      </c>
      <c r="H5" s="29">
        <v>3</v>
      </c>
      <c r="I5" s="29">
        <v>6.87</v>
      </c>
      <c r="J5" s="29">
        <v>21.43</v>
      </c>
      <c r="K5" s="29">
        <v>13.57</v>
      </c>
      <c r="L5" s="29">
        <v>646.21900000000005</v>
      </c>
      <c r="M5" s="31">
        <v>8.6329999999999991</v>
      </c>
      <c r="N5" s="31">
        <v>557.625</v>
      </c>
      <c r="O5" s="31">
        <v>0.97</v>
      </c>
      <c r="P5" s="31">
        <v>0.77700000000000002</v>
      </c>
      <c r="Q5" s="29">
        <v>0.56399999999999995</v>
      </c>
      <c r="R5" s="31">
        <v>0.29260000000000003</v>
      </c>
      <c r="S5" s="31">
        <v>334.97800000000001</v>
      </c>
      <c r="T5" s="29">
        <v>521.5</v>
      </c>
      <c r="U5" s="29">
        <v>93.99</v>
      </c>
      <c r="V5" s="29">
        <v>31.56</v>
      </c>
      <c r="W5" s="29"/>
      <c r="X5" s="29"/>
      <c r="Y5" s="29">
        <v>561.55999999999995</v>
      </c>
      <c r="Z5" s="31">
        <v>26</v>
      </c>
      <c r="AA5" s="31">
        <v>199</v>
      </c>
      <c r="AB5" s="31">
        <v>96</v>
      </c>
      <c r="AC5" s="32">
        <v>103</v>
      </c>
      <c r="AD5" s="32">
        <v>100</v>
      </c>
      <c r="AE5" s="31">
        <v>4</v>
      </c>
      <c r="AF5" s="31">
        <v>12</v>
      </c>
      <c r="AG5" s="31">
        <v>1</v>
      </c>
      <c r="AH5" s="31">
        <v>12</v>
      </c>
      <c r="AI5" s="31">
        <v>8</v>
      </c>
      <c r="AJ5" s="31">
        <v>12</v>
      </c>
      <c r="AK5" s="31">
        <v>24</v>
      </c>
      <c r="AL5" s="31">
        <v>11</v>
      </c>
      <c r="AM5" s="31">
        <v>37</v>
      </c>
      <c r="AN5" s="31">
        <v>41</v>
      </c>
      <c r="AO5" s="31">
        <v>38</v>
      </c>
      <c r="AP5" s="31">
        <v>40</v>
      </c>
      <c r="AQ5" s="31">
        <v>43</v>
      </c>
      <c r="AR5" s="31">
        <v>49</v>
      </c>
      <c r="AS5" s="31">
        <v>3</v>
      </c>
      <c r="AT5" s="31">
        <v>7</v>
      </c>
      <c r="AU5" s="31">
        <v>3</v>
      </c>
    </row>
    <row r="6" spans="1:48" x14ac:dyDescent="0.2">
      <c r="A6" s="19">
        <v>2104003</v>
      </c>
      <c r="B6" s="10" t="s">
        <v>110</v>
      </c>
      <c r="C6" s="45">
        <v>39187</v>
      </c>
      <c r="D6" s="45">
        <v>43114</v>
      </c>
      <c r="E6" s="37">
        <v>10.75</v>
      </c>
      <c r="F6" s="27">
        <v>2</v>
      </c>
      <c r="G6" s="27">
        <v>6</v>
      </c>
      <c r="I6">
        <v>6.6016666666666666</v>
      </c>
      <c r="J6">
        <v>20.076666666666664</v>
      </c>
      <c r="K6">
        <v>13.106666666666667</v>
      </c>
      <c r="L6">
        <v>830.35799999999995</v>
      </c>
      <c r="M6">
        <v>16.969000000000001</v>
      </c>
      <c r="N6">
        <v>331.29899999999998</v>
      </c>
      <c r="O6">
        <v>0.90300000000000002</v>
      </c>
      <c r="P6">
        <v>0.60299999999999998</v>
      </c>
      <c r="Q6">
        <v>0.69099999999999995</v>
      </c>
      <c r="R6">
        <v>0.28420000000000001</v>
      </c>
      <c r="S6">
        <v>384.92399999999998</v>
      </c>
      <c r="T6">
        <v>469.28</v>
      </c>
      <c r="U6">
        <v>76.11</v>
      </c>
      <c r="V6">
        <v>137.79</v>
      </c>
      <c r="W6">
        <v>202</v>
      </c>
      <c r="X6">
        <v>100.5</v>
      </c>
      <c r="Y6">
        <v>615.35</v>
      </c>
    </row>
    <row r="7" spans="1:48" x14ac:dyDescent="0.2">
      <c r="A7" s="27">
        <v>11</v>
      </c>
      <c r="B7" s="27" t="s">
        <v>111</v>
      </c>
      <c r="C7" s="19"/>
      <c r="D7" s="45">
        <v>43150</v>
      </c>
      <c r="E7" s="19">
        <v>75.48</v>
      </c>
      <c r="F7" s="27">
        <v>2</v>
      </c>
      <c r="I7">
        <v>10.216666666666667</v>
      </c>
      <c r="J7">
        <v>21.093333333333334</v>
      </c>
      <c r="K7">
        <v>16.446666666666665</v>
      </c>
      <c r="L7">
        <v>133.99</v>
      </c>
      <c r="M7">
        <v>25.577000000000002</v>
      </c>
      <c r="N7">
        <v>143.191</v>
      </c>
      <c r="O7">
        <v>0.69699999999999995</v>
      </c>
      <c r="P7">
        <v>0.54300000000000004</v>
      </c>
      <c r="Q7">
        <v>1.1539999999999999</v>
      </c>
      <c r="R7">
        <v>0.11119999999999999</v>
      </c>
      <c r="S7">
        <v>89.887</v>
      </c>
      <c r="T7">
        <v>417.85</v>
      </c>
      <c r="U7">
        <v>70.17</v>
      </c>
      <c r="V7">
        <v>153.13999999999999</v>
      </c>
      <c r="W7">
        <v>193</v>
      </c>
      <c r="X7">
        <v>118</v>
      </c>
      <c r="Y7">
        <v>668.35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Key</vt:lpstr>
      <vt:lpstr>ClockAverages</vt:lpstr>
      <vt:lpstr>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Annalysa Lovos</dc:creator>
  <cp:lastModifiedBy>AKL</cp:lastModifiedBy>
  <dcterms:created xsi:type="dcterms:W3CDTF">2020-10-02T17:49:27Z</dcterms:created>
  <dcterms:modified xsi:type="dcterms:W3CDTF">2021-10-20T03:59:00Z</dcterms:modified>
</cp:coreProperties>
</file>