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i/Desktop/"/>
    </mc:Choice>
  </mc:AlternateContent>
  <xr:revisionPtr revIDLastSave="0" documentId="13_ncr:9_{5C3431FD-2138-FD48-B8B0-1E414E3A9CE3}" xr6:coauthVersionLast="45" xr6:coauthVersionMax="45" xr10:uidLastSave="{00000000-0000-0000-0000-000000000000}"/>
  <bookViews>
    <workbookView xWindow="19660" yWindow="460" windowWidth="18740" windowHeight="21140" xr2:uid="{7BB7F99D-22C1-4A46-8BFE-9BED71AC5C5D}"/>
  </bookViews>
  <sheets>
    <sheet name="coverage values" sheetId="1" r:id="rId1"/>
    <sheet name="dt10" sheetId="3" r:id="rId2"/>
    <sheet name="dt1" sheetId="2" r:id="rId3"/>
  </sheets>
  <definedNames>
    <definedName name="metrics_results" localSheetId="2">'dt1'!$A$2:$K$12</definedName>
    <definedName name="metrics_results_Dt_10" localSheetId="1">'dt10'!$A$2:$K$22</definedName>
    <definedName name="temp_Dt1" localSheetId="2">'dt1'!#REF!</definedName>
    <definedName name="temp_Dt1_1" localSheetId="2">'dt1'!#REF!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2" i="1" s="1"/>
  <c r="P5" i="1"/>
  <c r="P4" i="1"/>
  <c r="P3" i="1"/>
  <c r="P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2" i="1" s="1"/>
  <c r="M4" i="1"/>
  <c r="M3" i="1"/>
  <c r="M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2" i="1" s="1"/>
  <c r="G4" i="1"/>
  <c r="G3" i="1"/>
  <c r="G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2" i="1" s="1"/>
  <c r="D5" i="1"/>
  <c r="D4" i="1"/>
  <c r="D3" i="1"/>
  <c r="D2" i="1"/>
  <c r="J22" i="1"/>
  <c r="C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2" i="1"/>
  <c r="O22" i="1" s="1"/>
  <c r="K22" i="1"/>
  <c r="L22" i="1" s="1"/>
  <c r="O23" i="1" s="1"/>
  <c r="H22" i="1"/>
  <c r="I22" i="1" s="1"/>
  <c r="E22" i="1"/>
  <c r="F22" i="1" s="1"/>
  <c r="B22" i="1"/>
  <c r="L23" i="1" l="1"/>
  <c r="I23" i="1"/>
  <c r="F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148A44-7C88-B046-9506-DEB73C2B2F26}" name="metrics_results" type="6" refreshedVersion="6" background="1" saveData="1">
    <textPr codePage="10000" sourceFile="/Users/juri/Downloads/metrics_results.csv" decimal="," thousands="." comma="1">
      <textFields count="5">
        <textField/>
        <textField/>
        <textField/>
        <textField/>
        <textField/>
      </textFields>
    </textPr>
  </connection>
  <connection id="2" xr16:uid="{77993977-A876-5940-913E-3A140E524F98}" name="metrics_results_Dt_10" type="6" refreshedVersion="6" background="1" saveData="1">
    <textPr codePage="10000" sourceFile="/Users/juri/Downloads/metrics_results_Dt_10.csv" decimal="," thousands="." comma="1">
      <textFields count="5">
        <textField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<sst xmlns="http://schemas.openxmlformats.org/spreadsheetml/2006/main" count="263" uniqueCount="235">
  <si>
    <t>N</t>
  </si>
  <si>
    <t>AVERAGE</t>
  </si>
  <si>
    <t>Coverage tin1 (%)</t>
  </si>
  <si>
    <t>AVERAGE topic tin1</t>
  </si>
  <si>
    <t>AVERAGE topic tin5</t>
  </si>
  <si>
    <t>AVERAGE topic tin10</t>
  </si>
  <si>
    <t>AVERAGE topic tin15</t>
  </si>
  <si>
    <t>AVERAGE topic tin20</t>
  </si>
  <si>
    <t>Coverage tin5 (%)</t>
  </si>
  <si>
    <t>Coverage tin10 (%)</t>
  </si>
  <si>
    <t>Coverage tin15 (%)</t>
  </si>
  <si>
    <t>Coverage tin20 (%)</t>
  </si>
  <si>
    <t>ABS Coverage tin1 (%)</t>
  </si>
  <si>
    <t>ABS Coverage tin5 (%)</t>
  </si>
  <si>
    <t>ABS Coverage tin10 (%)</t>
  </si>
  <si>
    <t>ABS Coverage tin15 (%)</t>
  </si>
  <si>
    <t>k</t>
  </si>
  <si>
    <t>recall</t>
  </si>
  <si>
    <t>precision</t>
  </si>
  <si>
    <t>success_rate</t>
  </si>
  <si>
    <t xml:space="preserve">catalog </t>
  </si>
  <si>
    <t>0.081434316353886</t>
  </si>
  <si>
    <t>0.620727813152922</t>
  </si>
  <si>
    <t>MNB</t>
  </si>
  <si>
    <t>Entangled tin = 2</t>
  </si>
  <si>
    <t>0.14832</t>
  </si>
  <si>
    <t>0.28304</t>
  </si>
  <si>
    <t>0.35808</t>
  </si>
  <si>
    <t>0.39776</t>
  </si>
  <si>
    <t>0.4392</t>
  </si>
  <si>
    <t>0.46752</t>
  </si>
  <si>
    <t>0.49344</t>
  </si>
  <si>
    <t>0.5144</t>
  </si>
  <si>
    <t>0.53168</t>
  </si>
  <si>
    <t>0.54512</t>
  </si>
  <si>
    <t>0.0267868344171371</t>
  </si>
  <si>
    <t>0.0172862939723</t>
  </si>
  <si>
    <t>0.13781836461126</t>
  </si>
  <si>
    <t>0.07784</t>
  </si>
  <si>
    <t>0.240449061662198</t>
  </si>
  <si>
    <t>0.175085262797769</t>
  </si>
  <si>
    <t>0.0423784162046571</t>
  </si>
  <si>
    <t>0.0397819110308</t>
  </si>
  <si>
    <t>0.123910857908847</t>
  </si>
  <si>
    <t>0.09044</t>
  </si>
  <si>
    <t>0.383880697050938</t>
  </si>
  <si>
    <t>0.314834168605346</t>
  </si>
  <si>
    <t>0.0492855024064196</t>
  </si>
  <si>
    <t>0.0559264354469</t>
  </si>
  <si>
    <t>0.104473860589812</t>
  </si>
  <si>
    <t>0.0855466666667</t>
  </si>
  <si>
    <t>0.441018766756032</t>
  </si>
  <si>
    <t>0.39817262500087</t>
  </si>
  <si>
    <t>0.0552223249450878</t>
  </si>
  <si>
    <t>0.0656049865614</t>
  </si>
  <si>
    <t>0.0933939343163538</t>
  </si>
  <si>
    <t>0.07586</t>
  </si>
  <si>
    <t>0.499329758713136</t>
  </si>
  <si>
    <t>0.474592818732655</t>
  </si>
  <si>
    <t>0.0618483333631265</t>
  </si>
  <si>
    <t>0.0745352651861</t>
  </si>
  <si>
    <t>0.0878351206434341</t>
  </si>
  <si>
    <t>0.069184</t>
  </si>
  <si>
    <t>0.550770777479892</t>
  </si>
  <si>
    <t>0.557931275128187</t>
  </si>
  <si>
    <t>0.0661017605055026</t>
  </si>
  <si>
    <t>0.0828029055939</t>
  </si>
  <si>
    <t>0.06408</t>
  </si>
  <si>
    <t>0.584282841823056</t>
  </si>
  <si>
    <t>0.067889994628683</t>
  </si>
  <si>
    <t>0.0905756150124</t>
  </si>
  <si>
    <t>0.0740377250095752</t>
  </si>
  <si>
    <t>0.0601942857143</t>
  </si>
  <si>
    <t>0.601876675603217</t>
  </si>
  <si>
    <t>0.65840573596776</t>
  </si>
  <si>
    <t>0.0686659460793832</t>
  </si>
  <si>
    <t>0.0972355842465</t>
  </si>
  <si>
    <t>0.0676420073726541</t>
  </si>
  <si>
    <t>0.05667</t>
  </si>
  <si>
    <t>0.616286863270777</t>
  </si>
  <si>
    <t>0.687462439155476</t>
  </si>
  <si>
    <t>0.0696957482500597</t>
  </si>
  <si>
    <t>0.103151678156</t>
  </si>
  <si>
    <t>0.0627978850163802</t>
  </si>
  <si>
    <t>0.0534755555556</t>
  </si>
  <si>
    <t>0.632875335120643</t>
  </si>
  <si>
    <t>0.718009229686151</t>
  </si>
  <si>
    <t>0.0733590311830267</t>
  </si>
  <si>
    <t>0.107437209698</t>
  </si>
  <si>
    <t>0.0605144101876701</t>
  </si>
  <si>
    <t>0.050088</t>
  </si>
  <si>
    <t>0.662868632707774</t>
  </si>
  <si>
    <t>0.768778634156993</t>
  </si>
  <si>
    <t>0.411</t>
  </si>
  <si>
    <t>0.802</t>
  </si>
  <si>
    <t>Entangled tin = 5</t>
  </si>
  <si>
    <t>0.28752</t>
  </si>
  <si>
    <t>0.44976</t>
  </si>
  <si>
    <t>0.53104</t>
  </si>
  <si>
    <t>0.57264</t>
  </si>
  <si>
    <t>0.6032</t>
  </si>
  <si>
    <t>0.62432</t>
  </si>
  <si>
    <t>0.6432</t>
  </si>
  <si>
    <t>0.66048</t>
  </si>
  <si>
    <t>0.6752</t>
  </si>
  <si>
    <t>0.0355891013857</t>
  </si>
  <si>
    <t>0.0642975356773</t>
  </si>
  <si>
    <t>0.0855545770157</t>
  </si>
  <si>
    <t>0.100364627092</t>
  </si>
  <si>
    <t>0.111431487048</t>
  </si>
  <si>
    <t>0.120512561887</t>
  </si>
  <si>
    <t>0.128622010246</t>
  </si>
  <si>
    <t>0.136091281785</t>
  </si>
  <si>
    <t>0.143014110508</t>
  </si>
  <si>
    <t>0.077</t>
  </si>
  <si>
    <t>0.081</t>
  </si>
  <si>
    <t>0.098</t>
  </si>
  <si>
    <t>0.092</t>
  </si>
  <si>
    <t>0.086</t>
  </si>
  <si>
    <t>0.080</t>
  </si>
  <si>
    <t>0.074</t>
  </si>
  <si>
    <t>0.070</t>
  </si>
  <si>
    <t>0.066</t>
  </si>
  <si>
    <t>0.617</t>
  </si>
  <si>
    <t>0.919</t>
  </si>
  <si>
    <t>1.272</t>
  </si>
  <si>
    <t>1.626</t>
  </si>
  <si>
    <t>2.008</t>
  </si>
  <si>
    <t>2.431</t>
  </si>
  <si>
    <t>2.825</t>
  </si>
  <si>
    <t>3.169</t>
  </si>
  <si>
    <t>3.544</t>
  </si>
  <si>
    <t>0.024527083963129966</t>
  </si>
  <si>
    <t>0.2677238805970149</t>
  </si>
  <si>
    <t>0.03311934063078101</t>
  </si>
  <si>
    <t>0.181669776119403</t>
  </si>
  <si>
    <t>0.32136194029850745</t>
  </si>
  <si>
    <t>0.055171132803686636</t>
  </si>
  <si>
    <t>0.2047574626865656</t>
  </si>
  <si>
    <t>0.49906716417910446</t>
  </si>
  <si>
    <t>0.0707357747502179</t>
  </si>
  <si>
    <t>0.1990438432835821</t>
  </si>
  <si>
    <t>0.5573694029850746</t>
  </si>
  <si>
    <t>0.08034467517606458</t>
  </si>
  <si>
    <t>0.18218283582089248</t>
  </si>
  <si>
    <t>0.5816231343283582</t>
  </si>
  <si>
    <t>0.08663413603954372</t>
  </si>
  <si>
    <t>0.16433457711442812</t>
  </si>
  <si>
    <t>0.6007462686567164</t>
  </si>
  <si>
    <t>0.09175550068404655</t>
  </si>
  <si>
    <t>0.14952025586353954</t>
  </si>
  <si>
    <t>0.6198694029850746</t>
  </si>
  <si>
    <t>0.09675458268856311</t>
  </si>
  <si>
    <t>0.13782649253731344</t>
  </si>
  <si>
    <t>0.6357276119402985</t>
  </si>
  <si>
    <t>0.10400811379207803</t>
  </si>
  <si>
    <t>0.13152985074627</t>
  </si>
  <si>
    <t>0.6651119402985075</t>
  </si>
  <si>
    <t>0.11156534950900641</t>
  </si>
  <si>
    <t>0.1269123134328346</t>
  </si>
  <si>
    <t>0.6786380597014925</t>
  </si>
  <si>
    <t>0.1165786435531585</t>
  </si>
  <si>
    <t>0.12063263229308194</t>
  </si>
  <si>
    <t>0.6893656716417911</t>
  </si>
  <si>
    <t>0.12060233424984185</t>
  </si>
  <si>
    <t>0.11438899253731383</t>
  </si>
  <si>
    <t>0.6958955223880597</t>
  </si>
  <si>
    <t>0.12416757347217085</t>
  </si>
  <si>
    <t>0.10881888633754302</t>
  </si>
  <si>
    <t>0.7028917910447762</t>
  </si>
  <si>
    <t>0.1268291556784397</t>
  </si>
  <si>
    <t>0.10314498933902001</t>
  </si>
  <si>
    <t>0.7080223880597015</t>
  </si>
  <si>
    <t>0.12993947385800927</t>
  </si>
  <si>
    <t>0.09860074626865577</t>
  </si>
  <si>
    <t>0.7154850746268657</t>
  </si>
  <si>
    <t>0.13365881298613905</t>
  </si>
  <si>
    <t>0.09497434701492537</t>
  </si>
  <si>
    <t>0.7252798507462687</t>
  </si>
  <si>
    <t>0.13682423599352858</t>
  </si>
  <si>
    <t>0.09144534679543691</t>
  </si>
  <si>
    <t>0.7313432835820896</t>
  </si>
  <si>
    <t>0.1407016440902317</t>
  </si>
  <si>
    <t>0.0888007877280262</t>
  </si>
  <si>
    <t>0.7416044776119403</t>
  </si>
  <si>
    <t>0.14364772014504093</t>
  </si>
  <si>
    <t>0.08586999214454193</t>
  </si>
  <si>
    <t>0.7472014925373134</t>
  </si>
  <si>
    <t>0.14687371101451305</t>
  </si>
  <si>
    <t>0.08337220149253718</t>
  </si>
  <si>
    <t>0.7551305970149254</t>
  </si>
  <si>
    <t>2.777218678392306</t>
  </si>
  <si>
    <t>3.769082492103849</t>
  </si>
  <si>
    <t>6.37212020808831</t>
  </si>
  <si>
    <t>8.25908063417369</t>
  </si>
  <si>
    <t>9.449317210627536</t>
  </si>
  <si>
    <t>10.22829318139612</t>
  </si>
  <si>
    <t>10.857279990091245</t>
  </si>
  <si>
    <t>11.437883198117513</t>
  </si>
  <si>
    <t>12.279757849755574</t>
  </si>
  <si>
    <t>13.16517774199556</t>
  </si>
  <si>
    <t>13.765134390289319</t>
  </si>
  <si>
    <t>14.239293676844076</t>
  </si>
  <si>
    <t>14.674746082863743</t>
  </si>
  <si>
    <t>14.979562767077503</t>
  </si>
  <si>
    <t>15.342439772093893</t>
  </si>
  <si>
    <t>15.76337709791292</t>
  </si>
  <si>
    <t>16.126254102929323</t>
  </si>
  <si>
    <t>16.581059949216552</t>
  </si>
  <si>
    <t>16.924583513965423</t>
  </si>
  <si>
    <t>17.2971372391156</t>
  </si>
  <si>
    <t>RECALL</t>
  </si>
  <si>
    <t>PRECISION</t>
  </si>
  <si>
    <t>SUCCESS RATE</t>
  </si>
  <si>
    <t>CATALOG</t>
  </si>
  <si>
    <t>0.106000106358</t>
  </si>
  <si>
    <t>0.212000212717</t>
  </si>
  <si>
    <t>0.318000319075</t>
  </si>
  <si>
    <t>0.424000425433</t>
  </si>
  <si>
    <t>0.530000531792</t>
  </si>
  <si>
    <t>0.63600063815</t>
  </si>
  <si>
    <t>0.742000744508</t>
  </si>
  <si>
    <t>0.848000850866</t>
  </si>
  <si>
    <t>0.954000957225</t>
  </si>
  <si>
    <t>1.06000106358</t>
  </si>
  <si>
    <t>1.16600116994</t>
  </si>
  <si>
    <t>1.2720012763</t>
  </si>
  <si>
    <t>1.37800138266</t>
  </si>
  <si>
    <t>1.48400148902</t>
  </si>
  <si>
    <t>1.59000159537</t>
  </si>
  <si>
    <t>1.69600170173</t>
  </si>
  <si>
    <t>1.80200180809</t>
  </si>
  <si>
    <t>1.90800191445</t>
  </si>
  <si>
    <t>2.01400202081</t>
  </si>
  <si>
    <t>2.12000212717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</si>
</sst>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D4D4D4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2" fontId="2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2" fontId="1" fillId="0" borderId="0" xfId="0" applyNumberFormat="1" applyFont="1"/>
    <xf numFmtId="168" fontId="0" fillId="0" borderId="1" xfId="0" applyNumberFormat="1" applyBorder="1"/>
    <xf numFmtId="168" fontId="2" fillId="0" borderId="1" xfId="0" applyNumberFormat="1" applyFont="1" applyBorder="1"/>
    <xf numFmtId="168" fontId="2" fillId="0" borderId="1" xfId="0" applyNumberFormat="1" applyFont="1" applyFill="1" applyBorder="1"/>
    <xf numFmtId="0" fontId="0" fillId="0" borderId="0" xfId="0" applyAlignment="1">
      <alignment horizontal="center"/>
    </xf>
    <xf numFmtId="49" fontId="0" fillId="0" borderId="0" xfId="0" applyNumberFormat="1"/>
    <xf numFmtId="3" fontId="4" fillId="0" borderId="0" xfId="0" applyNumberFormat="1" applyFont="1"/>
    <xf numFmtId="0" fontId="0" fillId="0" borderId="1" xfId="0" applyBorder="1" applyAlignment="1">
      <alignment horizontal="center"/>
    </xf>
    <xf numFmtId="49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results_Dt_10" connectionId="2" xr16:uid="{50604225-02A8-014B-93E3-5860C1C82CC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_results" connectionId="1" xr16:uid="{DC731709-7335-064E-85FA-8A5180F151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3057-2192-434F-9148-003031D8A3BE}">
  <dimension ref="A1:P23"/>
  <sheetViews>
    <sheetView tabSelected="1" topLeftCell="E1" zoomScale="134" zoomScaleNormal="130" workbookViewId="0">
      <selection activeCell="R23" sqref="R23"/>
    </sheetView>
  </sheetViews>
  <sheetFormatPr baseColWidth="10" defaultRowHeight="16" x14ac:dyDescent="0.2"/>
  <cols>
    <col min="2" max="2" width="16" style="5" bestFit="1" customWidth="1"/>
    <col min="3" max="3" width="17.6640625" hidden="1" customWidth="1"/>
    <col min="4" max="4" width="20.5" bestFit="1" customWidth="1"/>
    <col min="5" max="5" width="16" style="5" bestFit="1" customWidth="1"/>
    <col min="6" max="6" width="17.6640625" style="5" hidden="1" customWidth="1"/>
    <col min="7" max="7" width="17.6640625" style="5" customWidth="1"/>
    <col min="8" max="8" width="17" style="5" bestFit="1" customWidth="1"/>
    <col min="9" max="9" width="18.6640625" style="5" hidden="1" customWidth="1"/>
    <col min="10" max="10" width="21.5" style="5" bestFit="1" customWidth="1"/>
    <col min="11" max="11" width="17" style="5" bestFit="1" customWidth="1"/>
    <col min="12" max="12" width="18.6640625" style="5" hidden="1" customWidth="1"/>
    <col min="13" max="13" width="21.5" style="5" bestFit="1" customWidth="1"/>
    <col min="14" max="14" width="17" style="5" bestFit="1" customWidth="1"/>
    <col min="15" max="15" width="18.6640625" style="5" hidden="1" customWidth="1"/>
    <col min="16" max="16" width="21.5" bestFit="1" customWidth="1"/>
  </cols>
  <sheetData>
    <row r="1" spans="1:16" x14ac:dyDescent="0.2">
      <c r="A1" s="2" t="s">
        <v>0</v>
      </c>
      <c r="B1" s="4" t="s">
        <v>2</v>
      </c>
      <c r="C1" s="1" t="s">
        <v>3</v>
      </c>
      <c r="D1" s="1" t="s">
        <v>12</v>
      </c>
      <c r="E1" s="4" t="s">
        <v>8</v>
      </c>
      <c r="F1" s="1" t="s">
        <v>4</v>
      </c>
      <c r="G1" s="1" t="s">
        <v>13</v>
      </c>
      <c r="H1" s="4" t="s">
        <v>9</v>
      </c>
      <c r="I1" s="3" t="s">
        <v>5</v>
      </c>
      <c r="J1" s="3" t="s">
        <v>14</v>
      </c>
      <c r="K1" s="4" t="s">
        <v>10</v>
      </c>
      <c r="L1" s="6" t="s">
        <v>6</v>
      </c>
      <c r="M1" s="3" t="s">
        <v>15</v>
      </c>
      <c r="N1" s="4" t="s">
        <v>11</v>
      </c>
      <c r="O1" s="6" t="s">
        <v>7</v>
      </c>
      <c r="P1" s="3" t="s">
        <v>15</v>
      </c>
    </row>
    <row r="2" spans="1:16" x14ac:dyDescent="0.2">
      <c r="A2" s="2">
        <v>1</v>
      </c>
      <c r="B2" s="8">
        <v>1.4362456718600001</v>
      </c>
      <c r="C2" s="8">
        <f>(B2/100)*15743</f>
        <v>226.10815612091983</v>
      </c>
      <c r="D2" s="8">
        <f>C2/15743*100</f>
        <v>1.4362456718600001</v>
      </c>
      <c r="E2" s="8">
        <v>6.9864855100899996</v>
      </c>
      <c r="F2" s="8">
        <f>(E2/100)*1989</f>
        <v>138.96119679569011</v>
      </c>
      <c r="G2" s="8">
        <f t="shared" ref="G2:G21" si="0">F2/15743*100</f>
        <v>0.88268561770748977</v>
      </c>
      <c r="H2" s="8">
        <v>10.8467345851</v>
      </c>
      <c r="I2" s="8">
        <f>(H2/100)*964</f>
        <v>104.56252140036401</v>
      </c>
      <c r="J2" s="8">
        <f t="shared" ref="J2:J21" si="1">I2/15743*100</f>
        <v>0.66418421774988246</v>
      </c>
      <c r="K2" s="8">
        <v>13.412322274899999</v>
      </c>
      <c r="L2" s="8">
        <f>(K2/100)*634</f>
        <v>85.034123222865986</v>
      </c>
      <c r="M2" s="8">
        <f t="shared" ref="M2:M21" si="2">L2/15743*100</f>
        <v>0.54013925695779708</v>
      </c>
      <c r="N2" s="8">
        <v>14.857142857099999</v>
      </c>
      <c r="O2" s="8">
        <f>(N2/100)*465</f>
        <v>69.085714285514996</v>
      </c>
      <c r="P2" s="8">
        <f t="shared" ref="P2:P21" si="3">O2/15743*100</f>
        <v>0.43883449333364033</v>
      </c>
    </row>
    <row r="3" spans="1:16" x14ac:dyDescent="0.2">
      <c r="A3" s="2">
        <v>2</v>
      </c>
      <c r="B3" s="8">
        <v>2.3127897758699998</v>
      </c>
      <c r="C3" s="8">
        <f t="shared" ref="C3:C21" si="4">(B3/100)*15743</f>
        <v>364.10249441521404</v>
      </c>
      <c r="D3" s="8">
        <f t="shared" ref="D3:D21" si="5">C3/15743*100</f>
        <v>2.3127897758699998</v>
      </c>
      <c r="E3" s="8">
        <v>11.3385234888</v>
      </c>
      <c r="F3" s="8">
        <f t="shared" ref="F3:F21" si="6">(E3/100)*1989</f>
        <v>225.523232192232</v>
      </c>
      <c r="G3" s="8">
        <f t="shared" si="0"/>
        <v>1.4325302178252683</v>
      </c>
      <c r="H3" s="8">
        <v>17.5583815303</v>
      </c>
      <c r="I3" s="8">
        <f t="shared" ref="I3:I21" si="7">(H3/100)*964</f>
        <v>169.262797952092</v>
      </c>
      <c r="J3" s="8">
        <f t="shared" si="1"/>
        <v>1.0751622813446737</v>
      </c>
      <c r="K3" s="8">
        <v>21.990521327</v>
      </c>
      <c r="L3" s="8">
        <f t="shared" ref="L3:L21" si="8">(K3/100)*634</f>
        <v>139.41990521318002</v>
      </c>
      <c r="M3" s="8">
        <f t="shared" si="2"/>
        <v>0.88559934709508992</v>
      </c>
      <c r="N3" s="8">
        <v>24.219780219800001</v>
      </c>
      <c r="O3" s="8">
        <f t="shared" ref="O3:O21" si="9">(N3/100)*465</f>
        <v>112.62197802207</v>
      </c>
      <c r="P3" s="8">
        <f t="shared" si="3"/>
        <v>0.71537812375068277</v>
      </c>
    </row>
    <row r="4" spans="1:16" x14ac:dyDescent="0.2">
      <c r="A4" s="2">
        <v>3</v>
      </c>
      <c r="B4" s="8">
        <v>3.1395214031099998</v>
      </c>
      <c r="C4" s="8">
        <f t="shared" si="4"/>
        <v>494.2548544916072</v>
      </c>
      <c r="D4" s="8">
        <f t="shared" si="5"/>
        <v>3.1395214031099994</v>
      </c>
      <c r="E4" s="8">
        <v>15.1213627958</v>
      </c>
      <c r="F4" s="8">
        <f t="shared" si="6"/>
        <v>300.76390600846202</v>
      </c>
      <c r="G4" s="8">
        <f t="shared" si="0"/>
        <v>1.9104611955056978</v>
      </c>
      <c r="H4" s="8">
        <v>23.719470728800001</v>
      </c>
      <c r="I4" s="8">
        <f t="shared" si="7"/>
        <v>228.65569782563202</v>
      </c>
      <c r="J4" s="8">
        <f t="shared" si="1"/>
        <v>1.4524277318530903</v>
      </c>
      <c r="K4" s="8">
        <v>29.668246445499999</v>
      </c>
      <c r="L4" s="8">
        <f t="shared" si="8"/>
        <v>188.09668246447001</v>
      </c>
      <c r="M4" s="8">
        <f t="shared" si="2"/>
        <v>1.1947956708662264</v>
      </c>
      <c r="N4" s="8">
        <v>32.241758241799999</v>
      </c>
      <c r="O4" s="8">
        <f t="shared" si="9"/>
        <v>149.92417582437</v>
      </c>
      <c r="P4" s="8">
        <f t="shared" si="3"/>
        <v>0.95232278361411415</v>
      </c>
    </row>
    <row r="5" spans="1:16" x14ac:dyDescent="0.2">
      <c r="A5" s="2">
        <v>4</v>
      </c>
      <c r="B5" s="8">
        <v>3.9247914111300002</v>
      </c>
      <c r="C5" s="8">
        <f t="shared" si="4"/>
        <v>617.87991185419583</v>
      </c>
      <c r="D5" s="8">
        <f t="shared" si="5"/>
        <v>3.9247914111299993</v>
      </c>
      <c r="E5" s="8">
        <v>18.6975742204</v>
      </c>
      <c r="F5" s="8">
        <f t="shared" si="6"/>
        <v>371.89475124375605</v>
      </c>
      <c r="G5" s="8">
        <f t="shared" si="0"/>
        <v>2.3622864209093315</v>
      </c>
      <c r="H5" s="8">
        <v>28.6337955497</v>
      </c>
      <c r="I5" s="8">
        <f t="shared" si="7"/>
        <v>276.02978909910803</v>
      </c>
      <c r="J5" s="8">
        <f t="shared" si="1"/>
        <v>1.7533493558985456</v>
      </c>
      <c r="K5" s="8">
        <v>35.766192732999997</v>
      </c>
      <c r="L5" s="8">
        <f t="shared" si="8"/>
        <v>226.75766192721997</v>
      </c>
      <c r="M5" s="8">
        <f t="shared" si="2"/>
        <v>1.4403713518847738</v>
      </c>
      <c r="N5" s="8">
        <v>38.681318681299999</v>
      </c>
      <c r="O5" s="8">
        <f t="shared" si="9"/>
        <v>179.868131868045</v>
      </c>
      <c r="P5" s="8">
        <f t="shared" si="3"/>
        <v>1.1425276749542337</v>
      </c>
    </row>
    <row r="6" spans="1:16" x14ac:dyDescent="0.2">
      <c r="A6" s="2">
        <v>5</v>
      </c>
      <c r="B6" s="8">
        <v>4.7289773125699996</v>
      </c>
      <c r="C6" s="8">
        <f t="shared" si="4"/>
        <v>744.48289831789509</v>
      </c>
      <c r="D6" s="8">
        <f t="shared" si="5"/>
        <v>4.7289773125699996</v>
      </c>
      <c r="E6" s="8">
        <v>22.122707827399999</v>
      </c>
      <c r="F6" s="8">
        <f t="shared" si="6"/>
        <v>440.02065868698594</v>
      </c>
      <c r="G6" s="8">
        <f t="shared" si="0"/>
        <v>2.7950241928919897</v>
      </c>
      <c r="H6" s="8">
        <v>33.693510188799998</v>
      </c>
      <c r="I6" s="8">
        <f t="shared" si="7"/>
        <v>324.80543822003199</v>
      </c>
      <c r="J6" s="8">
        <f t="shared" si="1"/>
        <v>2.0631737166996884</v>
      </c>
      <c r="K6" s="8">
        <v>41.706161137400002</v>
      </c>
      <c r="L6" s="8">
        <f t="shared" si="8"/>
        <v>264.41706161111603</v>
      </c>
      <c r="M6" s="8">
        <f t="shared" si="2"/>
        <v>1.6795849686280635</v>
      </c>
      <c r="N6" s="8">
        <v>44.593406593399997</v>
      </c>
      <c r="O6" s="8">
        <f t="shared" si="9"/>
        <v>207.35934065930999</v>
      </c>
      <c r="P6" s="8">
        <f t="shared" si="3"/>
        <v>1.3171526434562026</v>
      </c>
    </row>
    <row r="7" spans="1:16" x14ac:dyDescent="0.2">
      <c r="A7" s="2">
        <v>6</v>
      </c>
      <c r="B7" s="8">
        <v>5.4937930338600003</v>
      </c>
      <c r="C7" s="8">
        <f t="shared" si="4"/>
        <v>864.88783732057993</v>
      </c>
      <c r="D7" s="8">
        <f t="shared" si="5"/>
        <v>5.4937930338600003</v>
      </c>
      <c r="E7" s="8">
        <v>25.5832429226</v>
      </c>
      <c r="F7" s="8">
        <f t="shared" si="6"/>
        <v>508.85070173051406</v>
      </c>
      <c r="G7" s="8">
        <f t="shared" si="0"/>
        <v>3.2322346549610241</v>
      </c>
      <c r="H7" s="8">
        <v>38.316839485099997</v>
      </c>
      <c r="I7" s="8">
        <f t="shared" si="7"/>
        <v>369.37433263636399</v>
      </c>
      <c r="J7" s="8">
        <f t="shared" si="1"/>
        <v>2.3462766476298293</v>
      </c>
      <c r="K7" s="8">
        <v>46.129541864099998</v>
      </c>
      <c r="L7" s="8">
        <f t="shared" si="8"/>
        <v>292.461295418394</v>
      </c>
      <c r="M7" s="8">
        <f t="shared" si="2"/>
        <v>1.8577227683312838</v>
      </c>
      <c r="N7" s="8">
        <v>50.043956043999998</v>
      </c>
      <c r="O7" s="8">
        <f t="shared" si="9"/>
        <v>232.70439560459997</v>
      </c>
      <c r="P7" s="8">
        <f t="shared" si="3"/>
        <v>1.4781451794740517</v>
      </c>
    </row>
    <row r="8" spans="1:16" x14ac:dyDescent="0.2">
      <c r="A8" s="2">
        <v>7</v>
      </c>
      <c r="B8" s="8">
        <v>6.2721199163200003</v>
      </c>
      <c r="C8" s="8">
        <f t="shared" si="4"/>
        <v>987.41983842625757</v>
      </c>
      <c r="D8" s="8">
        <f t="shared" si="5"/>
        <v>6.2721199163200003</v>
      </c>
      <c r="E8" s="8">
        <v>28.8372263499</v>
      </c>
      <c r="F8" s="8">
        <f t="shared" si="6"/>
        <v>573.57243209951105</v>
      </c>
      <c r="G8" s="8">
        <f t="shared" si="0"/>
        <v>3.6433489938354255</v>
      </c>
      <c r="H8" s="8">
        <v>42.5869974935</v>
      </c>
      <c r="I8" s="8">
        <f t="shared" si="7"/>
        <v>410.53865583734</v>
      </c>
      <c r="J8" s="8">
        <f t="shared" si="1"/>
        <v>2.6077536418556821</v>
      </c>
      <c r="K8" s="8">
        <v>50.142180094799997</v>
      </c>
      <c r="L8" s="8">
        <f t="shared" si="8"/>
        <v>317.90142180103197</v>
      </c>
      <c r="M8" s="8">
        <f t="shared" si="2"/>
        <v>2.0193192009212475</v>
      </c>
      <c r="N8" s="8">
        <v>54.7692307692</v>
      </c>
      <c r="O8" s="8">
        <f t="shared" si="9"/>
        <v>254.67692307677999</v>
      </c>
      <c r="P8" s="8">
        <f t="shared" si="3"/>
        <v>1.6177153215827986</v>
      </c>
    </row>
    <row r="9" spans="1:16" x14ac:dyDescent="0.2">
      <c r="A9" s="2">
        <v>8</v>
      </c>
      <c r="B9" s="8">
        <v>7.0749083912100001</v>
      </c>
      <c r="C9" s="8">
        <f t="shared" si="4"/>
        <v>1113.8028280281903</v>
      </c>
      <c r="D9" s="8">
        <f t="shared" si="5"/>
        <v>7.0749083912100001</v>
      </c>
      <c r="E9" s="8">
        <v>31.940124408500001</v>
      </c>
      <c r="F9" s="8">
        <f t="shared" si="6"/>
        <v>635.28907448506504</v>
      </c>
      <c r="G9" s="8">
        <f t="shared" si="0"/>
        <v>4.0353749252687869</v>
      </c>
      <c r="H9" s="8">
        <v>46.295954473499997</v>
      </c>
      <c r="I9" s="8">
        <f t="shared" si="7"/>
        <v>446.29300112453996</v>
      </c>
      <c r="J9" s="8">
        <f t="shared" si="1"/>
        <v>2.8348662969226956</v>
      </c>
      <c r="K9" s="8">
        <v>54.2654028436</v>
      </c>
      <c r="L9" s="8">
        <f t="shared" si="8"/>
        <v>344.04265402842395</v>
      </c>
      <c r="M9" s="8">
        <f t="shared" si="2"/>
        <v>2.1853690785010733</v>
      </c>
      <c r="N9" s="8">
        <v>58.791208791199999</v>
      </c>
      <c r="O9" s="8">
        <f t="shared" si="9"/>
        <v>273.37912087908001</v>
      </c>
      <c r="P9" s="8">
        <f t="shared" si="3"/>
        <v>1.7365122332406784</v>
      </c>
    </row>
    <row r="10" spans="1:16" x14ac:dyDescent="0.2">
      <c r="A10" s="2">
        <v>9</v>
      </c>
      <c r="B10" s="8">
        <v>7.8805420832699999</v>
      </c>
      <c r="C10" s="8">
        <f t="shared" si="4"/>
        <v>1240.633740169196</v>
      </c>
      <c r="D10" s="8">
        <f t="shared" si="5"/>
        <v>7.8805420832699991</v>
      </c>
      <c r="E10" s="8">
        <v>35.078233752599999</v>
      </c>
      <c r="F10" s="8">
        <f t="shared" si="6"/>
        <v>697.70606933921397</v>
      </c>
      <c r="G10" s="8">
        <f t="shared" si="0"/>
        <v>4.4318495162244425</v>
      </c>
      <c r="H10" s="8">
        <v>49.423352180400002</v>
      </c>
      <c r="I10" s="8">
        <f t="shared" si="7"/>
        <v>476.44111501905604</v>
      </c>
      <c r="J10" s="8">
        <f t="shared" si="1"/>
        <v>3.0263680049485866</v>
      </c>
      <c r="K10" s="8">
        <v>57.740916271700002</v>
      </c>
      <c r="L10" s="8">
        <f t="shared" si="8"/>
        <v>366.07740916257802</v>
      </c>
      <c r="M10" s="8">
        <f t="shared" si="2"/>
        <v>2.3253344925527411</v>
      </c>
      <c r="N10" s="8">
        <v>62.1098901099</v>
      </c>
      <c r="O10" s="8">
        <f t="shared" si="9"/>
        <v>288.81098901103502</v>
      </c>
      <c r="P10" s="8">
        <f t="shared" si="3"/>
        <v>1.8345359144447375</v>
      </c>
    </row>
    <row r="11" spans="1:16" x14ac:dyDescent="0.2">
      <c r="A11" s="2">
        <v>10</v>
      </c>
      <c r="B11" s="8">
        <v>8.7203030323600004</v>
      </c>
      <c r="C11" s="8">
        <f t="shared" si="4"/>
        <v>1372.8373063844349</v>
      </c>
      <c r="D11" s="8">
        <f t="shared" si="5"/>
        <v>8.7203030323600004</v>
      </c>
      <c r="E11" s="8">
        <v>37.898932074100003</v>
      </c>
      <c r="F11" s="8">
        <f t="shared" si="6"/>
        <v>753.80975895384904</v>
      </c>
      <c r="G11" s="8">
        <f t="shared" si="0"/>
        <v>4.7882218062240298</v>
      </c>
      <c r="H11" s="8">
        <v>52.903824025299997</v>
      </c>
      <c r="I11" s="8">
        <f t="shared" si="7"/>
        <v>509.99286360389198</v>
      </c>
      <c r="J11" s="8">
        <f t="shared" si="1"/>
        <v>3.2394897008441337</v>
      </c>
      <c r="K11" s="8">
        <v>61.026856240100003</v>
      </c>
      <c r="L11" s="8">
        <f t="shared" si="8"/>
        <v>386.91026856223402</v>
      </c>
      <c r="M11" s="8">
        <f t="shared" si="2"/>
        <v>2.4576654294749032</v>
      </c>
      <c r="N11" s="8">
        <v>65.010989011000007</v>
      </c>
      <c r="O11" s="8">
        <f t="shared" si="9"/>
        <v>302.30109890115006</v>
      </c>
      <c r="P11" s="8">
        <f t="shared" si="3"/>
        <v>1.9202254900663791</v>
      </c>
    </row>
    <row r="12" spans="1:16" x14ac:dyDescent="0.2">
      <c r="A12" s="2">
        <v>11</v>
      </c>
      <c r="B12" s="8">
        <v>9.5736628541200002</v>
      </c>
      <c r="C12" s="8">
        <f t="shared" si="4"/>
        <v>1507.1817431241118</v>
      </c>
      <c r="D12" s="8">
        <f t="shared" si="5"/>
        <v>9.5736628541200002</v>
      </c>
      <c r="E12" s="8">
        <v>40.523144040600002</v>
      </c>
      <c r="F12" s="8">
        <f t="shared" si="6"/>
        <v>806.00533496753405</v>
      </c>
      <c r="G12" s="8">
        <f t="shared" si="0"/>
        <v>5.119769643444922</v>
      </c>
      <c r="H12" s="8">
        <v>56.020826721799999</v>
      </c>
      <c r="I12" s="8">
        <f t="shared" si="7"/>
        <v>540.040769598152</v>
      </c>
      <c r="J12" s="8">
        <f t="shared" si="1"/>
        <v>3.4303548853341295</v>
      </c>
      <c r="K12" s="8">
        <v>64.3759873618</v>
      </c>
      <c r="L12" s="8">
        <f t="shared" si="8"/>
        <v>408.14375987381203</v>
      </c>
      <c r="M12" s="8">
        <f t="shared" si="2"/>
        <v>2.5925411921095853</v>
      </c>
      <c r="N12" s="8">
        <v>67.956043956000002</v>
      </c>
      <c r="O12" s="8">
        <f t="shared" si="9"/>
        <v>315.99560439539999</v>
      </c>
      <c r="P12" s="8">
        <f t="shared" si="3"/>
        <v>2.0072133925897222</v>
      </c>
    </row>
    <row r="13" spans="1:16" x14ac:dyDescent="0.2">
      <c r="A13" s="2">
        <v>12</v>
      </c>
      <c r="B13" s="8">
        <v>10.384881613099999</v>
      </c>
      <c r="C13" s="8">
        <f t="shared" si="4"/>
        <v>1634.8919123503331</v>
      </c>
      <c r="D13" s="8">
        <f t="shared" si="5"/>
        <v>10.384881613099999</v>
      </c>
      <c r="E13" s="8">
        <v>43.313663840300002</v>
      </c>
      <c r="F13" s="8">
        <f t="shared" si="6"/>
        <v>861.50877378356711</v>
      </c>
      <c r="G13" s="8">
        <f t="shared" si="0"/>
        <v>5.472329122680347</v>
      </c>
      <c r="H13" s="8">
        <v>59.044123202999998</v>
      </c>
      <c r="I13" s="8">
        <f t="shared" si="7"/>
        <v>569.18534767691995</v>
      </c>
      <c r="J13" s="8">
        <f t="shared" si="1"/>
        <v>3.6154821042807592</v>
      </c>
      <c r="K13" s="8">
        <v>67.093206950999999</v>
      </c>
      <c r="L13" s="8">
        <f t="shared" si="8"/>
        <v>425.37093206933997</v>
      </c>
      <c r="M13" s="8">
        <f t="shared" si="2"/>
        <v>2.7019686976392046</v>
      </c>
      <c r="N13" s="8">
        <v>70.483516483499997</v>
      </c>
      <c r="O13" s="8">
        <f t="shared" si="9"/>
        <v>327.74835164827499</v>
      </c>
      <c r="P13" s="8">
        <f t="shared" si="3"/>
        <v>2.0818671895336021</v>
      </c>
    </row>
    <row r="14" spans="1:16" x14ac:dyDescent="0.2">
      <c r="A14" s="2">
        <v>13</v>
      </c>
      <c r="B14" s="8">
        <v>11.2356188724</v>
      </c>
      <c r="C14" s="8">
        <f t="shared" si="4"/>
        <v>1768.823479081932</v>
      </c>
      <c r="D14" s="8">
        <f t="shared" si="5"/>
        <v>11.2356188724</v>
      </c>
      <c r="E14" s="8">
        <v>45.822075155900002</v>
      </c>
      <c r="F14" s="8">
        <f t="shared" si="6"/>
        <v>911.40107485085105</v>
      </c>
      <c r="G14" s="8">
        <f t="shared" si="0"/>
        <v>5.7892464895563176</v>
      </c>
      <c r="H14" s="8">
        <v>61.745411838899997</v>
      </c>
      <c r="I14" s="8">
        <f t="shared" si="7"/>
        <v>595.22577012699594</v>
      </c>
      <c r="J14" s="8">
        <f t="shared" si="1"/>
        <v>3.7808916351838655</v>
      </c>
      <c r="K14" s="8">
        <v>69.8894154818</v>
      </c>
      <c r="L14" s="8">
        <f t="shared" si="8"/>
        <v>443.09889415461197</v>
      </c>
      <c r="M14" s="8">
        <f t="shared" si="2"/>
        <v>2.8145772353084673</v>
      </c>
      <c r="N14" s="8">
        <v>72.967032966999994</v>
      </c>
      <c r="O14" s="8">
        <f t="shared" si="9"/>
        <v>339.29670329654994</v>
      </c>
      <c r="P14" s="8">
        <f t="shared" si="3"/>
        <v>2.1552226595728254</v>
      </c>
    </row>
    <row r="15" spans="1:16" x14ac:dyDescent="0.2">
      <c r="A15" s="2">
        <v>14</v>
      </c>
      <c r="B15" s="8">
        <v>12.073243292400001</v>
      </c>
      <c r="C15" s="8">
        <f t="shared" si="4"/>
        <v>1900.690691522532</v>
      </c>
      <c r="D15" s="8">
        <f t="shared" si="5"/>
        <v>12.073243292400001</v>
      </c>
      <c r="E15" s="8">
        <v>48.436140501300002</v>
      </c>
      <c r="F15" s="8">
        <f t="shared" si="6"/>
        <v>963.39483457085703</v>
      </c>
      <c r="G15" s="8">
        <f t="shared" si="0"/>
        <v>6.1195123837315446</v>
      </c>
      <c r="H15" s="8">
        <v>64.249292426899999</v>
      </c>
      <c r="I15" s="8">
        <f t="shared" si="7"/>
        <v>619.36317899531593</v>
      </c>
      <c r="J15" s="8">
        <f t="shared" si="1"/>
        <v>3.9342131677273446</v>
      </c>
      <c r="K15" s="8">
        <v>72.385466034800004</v>
      </c>
      <c r="L15" s="8">
        <f t="shared" si="8"/>
        <v>458.92385466063206</v>
      </c>
      <c r="M15" s="8">
        <f t="shared" si="2"/>
        <v>2.9150978508583627</v>
      </c>
      <c r="N15" s="8">
        <v>75.274725274700003</v>
      </c>
      <c r="O15" s="8">
        <f t="shared" si="9"/>
        <v>350.02747252735503</v>
      </c>
      <c r="P15" s="8">
        <f t="shared" si="3"/>
        <v>2.2233848219993333</v>
      </c>
    </row>
    <row r="16" spans="1:16" x14ac:dyDescent="0.2">
      <c r="A16" s="2">
        <v>15</v>
      </c>
      <c r="B16" s="8">
        <v>12.953826274200001</v>
      </c>
      <c r="C16" s="8">
        <f t="shared" si="4"/>
        <v>2039.320870347306</v>
      </c>
      <c r="D16" s="8">
        <f t="shared" si="5"/>
        <v>12.953826274200001</v>
      </c>
      <c r="E16" s="8">
        <v>50.979745312699997</v>
      </c>
      <c r="F16" s="8">
        <f t="shared" si="6"/>
        <v>1013.987134269603</v>
      </c>
      <c r="G16" s="8">
        <f t="shared" si="0"/>
        <v>6.4408761625459121</v>
      </c>
      <c r="H16" s="8">
        <v>66.576587371000002</v>
      </c>
      <c r="I16" s="8">
        <f t="shared" si="7"/>
        <v>641.79830225644002</v>
      </c>
      <c r="J16" s="8">
        <f t="shared" si="1"/>
        <v>4.0767217319217428</v>
      </c>
      <c r="K16" s="8">
        <v>74.660347551300006</v>
      </c>
      <c r="L16" s="8">
        <f t="shared" si="8"/>
        <v>473.34660347524209</v>
      </c>
      <c r="M16" s="8">
        <f t="shared" si="2"/>
        <v>3.006711576416452</v>
      </c>
      <c r="N16" s="8">
        <v>77.3406593407</v>
      </c>
      <c r="O16" s="8">
        <f t="shared" si="9"/>
        <v>359.63406593425503</v>
      </c>
      <c r="P16" s="8">
        <f t="shared" si="3"/>
        <v>2.2844061864590932</v>
      </c>
    </row>
    <row r="17" spans="1:16" x14ac:dyDescent="0.2">
      <c r="A17" s="2">
        <v>16</v>
      </c>
      <c r="B17" s="8">
        <v>13.871903062399999</v>
      </c>
      <c r="C17" s="8">
        <f t="shared" si="4"/>
        <v>2183.8536991136316</v>
      </c>
      <c r="D17" s="8">
        <f t="shared" si="5"/>
        <v>13.871903062399998</v>
      </c>
      <c r="E17" s="8">
        <v>53.261471552899998</v>
      </c>
      <c r="F17" s="8">
        <f t="shared" si="6"/>
        <v>1059.370669187181</v>
      </c>
      <c r="G17" s="8">
        <f t="shared" si="0"/>
        <v>6.7291537139502058</v>
      </c>
      <c r="H17" s="8">
        <v>68.8519936183</v>
      </c>
      <c r="I17" s="8">
        <f t="shared" si="7"/>
        <v>663.73321848041201</v>
      </c>
      <c r="J17" s="8">
        <f t="shared" si="1"/>
        <v>4.2160529662733408</v>
      </c>
      <c r="K17" s="8">
        <v>76.682464455000002</v>
      </c>
      <c r="L17" s="8">
        <f t="shared" si="8"/>
        <v>486.1668246447</v>
      </c>
      <c r="M17" s="8">
        <f t="shared" si="2"/>
        <v>3.0881459991405702</v>
      </c>
      <c r="N17" s="8">
        <v>79.186813186799995</v>
      </c>
      <c r="O17" s="8">
        <f t="shared" si="9"/>
        <v>368.21868131861999</v>
      </c>
      <c r="P17" s="8">
        <f t="shared" si="3"/>
        <v>2.3389359163985262</v>
      </c>
    </row>
    <row r="18" spans="1:16" x14ac:dyDescent="0.2">
      <c r="A18" s="2">
        <v>17</v>
      </c>
      <c r="B18" s="8">
        <v>14.797326513</v>
      </c>
      <c r="C18" s="8">
        <f t="shared" si="4"/>
        <v>2329.5431129415902</v>
      </c>
      <c r="D18" s="8">
        <f t="shared" si="5"/>
        <v>14.797326513</v>
      </c>
      <c r="E18" s="8">
        <v>55.502953894599997</v>
      </c>
      <c r="F18" s="8">
        <f t="shared" si="6"/>
        <v>1103.9537529635938</v>
      </c>
      <c r="G18" s="8">
        <f t="shared" si="0"/>
        <v>7.0123467761137901</v>
      </c>
      <c r="H18" s="8">
        <v>70.940192529000001</v>
      </c>
      <c r="I18" s="8">
        <f t="shared" si="7"/>
        <v>683.86345597956006</v>
      </c>
      <c r="J18" s="8">
        <f t="shared" si="1"/>
        <v>4.3439208281748085</v>
      </c>
      <c r="K18" s="8">
        <v>78.593996840399996</v>
      </c>
      <c r="L18" s="8">
        <f t="shared" si="8"/>
        <v>498.28593996813595</v>
      </c>
      <c r="M18" s="8">
        <f t="shared" si="2"/>
        <v>3.1651269768667722</v>
      </c>
      <c r="N18" s="8">
        <v>81.164835164799996</v>
      </c>
      <c r="O18" s="8">
        <f t="shared" si="9"/>
        <v>377.41648351632</v>
      </c>
      <c r="P18" s="8">
        <f t="shared" si="3"/>
        <v>2.397360627048974</v>
      </c>
    </row>
    <row r="19" spans="1:16" x14ac:dyDescent="0.2">
      <c r="A19" s="2">
        <v>18</v>
      </c>
      <c r="B19" s="8">
        <v>15.7526569019</v>
      </c>
      <c r="C19" s="8">
        <f t="shared" si="4"/>
        <v>2479.940776066117</v>
      </c>
      <c r="D19" s="8">
        <f t="shared" si="5"/>
        <v>15.7526569019</v>
      </c>
      <c r="E19" s="8">
        <v>57.4018922156</v>
      </c>
      <c r="F19" s="8">
        <f t="shared" si="6"/>
        <v>1141.723636168284</v>
      </c>
      <c r="G19" s="8">
        <f t="shared" si="0"/>
        <v>7.2522621874374904</v>
      </c>
      <c r="H19" s="8">
        <v>73.0804528468</v>
      </c>
      <c r="I19" s="8">
        <f t="shared" si="7"/>
        <v>704.49556544315203</v>
      </c>
      <c r="J19" s="8">
        <f t="shared" si="1"/>
        <v>4.4749765955863055</v>
      </c>
      <c r="K19" s="8">
        <v>80.552922590799994</v>
      </c>
      <c r="L19" s="8">
        <f t="shared" si="8"/>
        <v>510.70552922567197</v>
      </c>
      <c r="M19" s="8">
        <f t="shared" si="2"/>
        <v>3.2440165738783713</v>
      </c>
      <c r="N19" s="8">
        <v>82.6593406593</v>
      </c>
      <c r="O19" s="8">
        <f t="shared" si="9"/>
        <v>384.36593406574497</v>
      </c>
      <c r="P19" s="8">
        <f t="shared" si="3"/>
        <v>2.4415037417629737</v>
      </c>
    </row>
    <row r="20" spans="1:16" x14ac:dyDescent="0.2">
      <c r="A20" s="2">
        <v>19</v>
      </c>
      <c r="B20" s="8">
        <v>16.754962834000001</v>
      </c>
      <c r="C20" s="8">
        <f t="shared" si="4"/>
        <v>2637.7337989566199</v>
      </c>
      <c r="D20" s="8">
        <f t="shared" si="5"/>
        <v>16.754962834000001</v>
      </c>
      <c r="E20" s="8">
        <v>59.5527273358</v>
      </c>
      <c r="F20" s="8">
        <f t="shared" si="6"/>
        <v>1184.5037467090622</v>
      </c>
      <c r="G20" s="8">
        <f t="shared" si="0"/>
        <v>7.5240027104685403</v>
      </c>
      <c r="H20" s="8">
        <v>74.909100329699996</v>
      </c>
      <c r="I20" s="8">
        <f t="shared" si="7"/>
        <v>722.12372717830794</v>
      </c>
      <c r="J20" s="8">
        <f t="shared" si="1"/>
        <v>4.5869511984901727</v>
      </c>
      <c r="K20" s="8">
        <v>82.053712480300007</v>
      </c>
      <c r="L20" s="8">
        <f t="shared" si="8"/>
        <v>520.22053712510206</v>
      </c>
      <c r="M20" s="8">
        <f t="shared" si="2"/>
        <v>3.304456184495344</v>
      </c>
      <c r="N20" s="8">
        <v>84.153846153800004</v>
      </c>
      <c r="O20" s="8">
        <f t="shared" si="9"/>
        <v>391.31538461517005</v>
      </c>
      <c r="P20" s="8">
        <f t="shared" si="3"/>
        <v>2.4856468564769743</v>
      </c>
    </row>
    <row r="21" spans="1:16" x14ac:dyDescent="0.2">
      <c r="A21" s="2">
        <v>20</v>
      </c>
      <c r="B21" s="8">
        <v>17.7463993209</v>
      </c>
      <c r="C21" s="8">
        <f t="shared" si="4"/>
        <v>2793.815645089287</v>
      </c>
      <c r="D21" s="8">
        <f t="shared" si="5"/>
        <v>17.7463993209</v>
      </c>
      <c r="E21" s="8">
        <v>61.497020924499999</v>
      </c>
      <c r="F21" s="8">
        <f t="shared" si="6"/>
        <v>1223.1757461883051</v>
      </c>
      <c r="G21" s="8">
        <f t="shared" si="0"/>
        <v>7.7696483909566476</v>
      </c>
      <c r="H21" s="8">
        <v>76.737650662899995</v>
      </c>
      <c r="I21" s="8">
        <f t="shared" si="7"/>
        <v>739.75095239035591</v>
      </c>
      <c r="J21" s="8">
        <f t="shared" si="1"/>
        <v>4.698919852571656</v>
      </c>
      <c r="K21" s="8">
        <v>83.649289099499995</v>
      </c>
      <c r="L21" s="8">
        <f t="shared" si="8"/>
        <v>530.33649289082996</v>
      </c>
      <c r="M21" s="8">
        <f t="shared" si="2"/>
        <v>3.3687130336710283</v>
      </c>
      <c r="N21" s="8">
        <v>85.362637362599997</v>
      </c>
      <c r="O21" s="8">
        <f t="shared" si="9"/>
        <v>396.93626373608998</v>
      </c>
      <c r="P21" s="8">
        <f t="shared" si="3"/>
        <v>2.5213508463195708</v>
      </c>
    </row>
    <row r="22" spans="1:16" x14ac:dyDescent="0.2">
      <c r="A22" s="1" t="s">
        <v>1</v>
      </c>
      <c r="B22" s="9">
        <f>AVERAGE(B2:B21)</f>
        <v>9.306423678498998</v>
      </c>
      <c r="C22" s="9">
        <f>B22*15743</f>
        <v>146511.02797060972</v>
      </c>
      <c r="D22" s="9">
        <f>AVERAGE(D2:D21)</f>
        <v>9.306423678498998</v>
      </c>
      <c r="E22" s="9">
        <f t="shared" ref="E22:N22" si="10">AVERAGE(E2:E21)</f>
        <v>37.4947624062195</v>
      </c>
      <c r="F22" s="9">
        <f>E22*1989</f>
        <v>74577.082425970584</v>
      </c>
      <c r="G22" s="9">
        <f>AVERAGE(G2:G21)</f>
        <v>4.7371582561119601</v>
      </c>
      <c r="H22" s="9">
        <f t="shared" si="10"/>
        <v>50.806724589439987</v>
      </c>
      <c r="I22" s="9">
        <f>H22*964</f>
        <v>48977.682504220145</v>
      </c>
      <c r="J22" s="9">
        <f>AVERAGE(J2:J21)</f>
        <v>3.1110768280645464</v>
      </c>
      <c r="K22" s="9">
        <f t="shared" si="10"/>
        <v>58.089257503940004</v>
      </c>
      <c r="L22" s="9">
        <f>K22*634</f>
        <v>36828.589257497966</v>
      </c>
      <c r="M22" s="9">
        <f>AVERAGE(M2:M21)</f>
        <v>2.3393628442798677</v>
      </c>
      <c r="N22" s="9">
        <f t="shared" si="10"/>
        <v>61.093406593395002</v>
      </c>
      <c r="O22" s="9">
        <f>N22*456</f>
        <v>27858.593406588123</v>
      </c>
      <c r="P22" s="10">
        <f>AVERAGE(P2:P21)</f>
        <v>1.8045121048039559</v>
      </c>
    </row>
    <row r="23" spans="1:16" x14ac:dyDescent="0.2">
      <c r="F23" s="7">
        <f>((C22-F22)/C22)-1</f>
        <v>-0.50902026597568362</v>
      </c>
      <c r="G23" s="7"/>
      <c r="I23" s="7">
        <f>(F22-I22)/F22 -1</f>
        <v>-0.65673905321836845</v>
      </c>
      <c r="J23" s="7"/>
      <c r="L23" s="7">
        <f>(I22-L22)/I22-1</f>
        <v>-0.75194634320079645</v>
      </c>
      <c r="M23" s="7"/>
      <c r="O23" s="7">
        <f>(L22-O22)/L22 - 1</f>
        <v>-0.75643933064626867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6A23-7CE8-0C48-AE2B-DC75BBCFD50E}">
  <dimension ref="A1:M22"/>
  <sheetViews>
    <sheetView topLeftCell="F1" workbookViewId="0">
      <selection activeCell="F3" sqref="F3"/>
    </sheetView>
  </sheetViews>
  <sheetFormatPr baseColWidth="10" defaultRowHeight="16" x14ac:dyDescent="0.2"/>
  <cols>
    <col min="1" max="1" width="3.1640625" bestFit="1" customWidth="1"/>
    <col min="2" max="2" width="20.83203125" bestFit="1" customWidth="1"/>
    <col min="3" max="4" width="20.83203125" customWidth="1"/>
    <col min="5" max="5" width="19.83203125" bestFit="1" customWidth="1"/>
    <col min="6" max="7" width="19.83203125" customWidth="1"/>
    <col min="8" max="8" width="19.83203125" bestFit="1" customWidth="1"/>
    <col min="9" max="10" width="19.83203125" customWidth="1"/>
    <col min="11" max="11" width="18.83203125" bestFit="1" customWidth="1"/>
    <col min="12" max="13" width="15" bestFit="1" customWidth="1"/>
  </cols>
  <sheetData>
    <row r="1" spans="1:13" x14ac:dyDescent="0.2">
      <c r="A1" s="2"/>
      <c r="B1" s="14" t="s">
        <v>211</v>
      </c>
      <c r="C1" s="14"/>
      <c r="D1" s="14"/>
      <c r="E1" s="14" t="s">
        <v>212</v>
      </c>
      <c r="F1" s="14"/>
      <c r="G1" s="14"/>
      <c r="H1" s="14" t="s">
        <v>213</v>
      </c>
      <c r="I1" s="14"/>
      <c r="J1" s="14"/>
      <c r="K1" s="14" t="s">
        <v>214</v>
      </c>
      <c r="L1" s="14"/>
      <c r="M1" s="14"/>
    </row>
    <row r="2" spans="1:13" x14ac:dyDescent="0.2">
      <c r="A2" s="2" t="s">
        <v>16</v>
      </c>
      <c r="B2" s="15" t="s">
        <v>23</v>
      </c>
      <c r="C2" t="s">
        <v>95</v>
      </c>
      <c r="D2" t="s">
        <v>24</v>
      </c>
      <c r="E2" s="15" t="s">
        <v>23</v>
      </c>
      <c r="F2" t="s">
        <v>95</v>
      </c>
      <c r="G2" t="s">
        <v>24</v>
      </c>
      <c r="H2" s="15" t="s">
        <v>23</v>
      </c>
      <c r="I2" t="s">
        <v>95</v>
      </c>
      <c r="J2" t="s">
        <v>24</v>
      </c>
      <c r="K2" s="15" t="s">
        <v>23</v>
      </c>
      <c r="L2" t="s">
        <v>95</v>
      </c>
      <c r="M2" t="s">
        <v>24</v>
      </c>
    </row>
    <row r="3" spans="1:13" x14ac:dyDescent="0.2">
      <c r="A3" s="2">
        <v>1</v>
      </c>
      <c r="B3" s="15" t="s">
        <v>132</v>
      </c>
      <c r="C3" s="15"/>
      <c r="D3" s="15"/>
      <c r="E3" s="15" t="s">
        <v>133</v>
      </c>
      <c r="F3" s="15"/>
      <c r="G3" s="15"/>
      <c r="H3" s="15" t="s">
        <v>133</v>
      </c>
      <c r="I3" s="15"/>
      <c r="J3" s="15"/>
      <c r="K3" s="15" t="s">
        <v>191</v>
      </c>
      <c r="L3" s="15" t="s">
        <v>215</v>
      </c>
      <c r="M3" s="2"/>
    </row>
    <row r="4" spans="1:13" x14ac:dyDescent="0.2">
      <c r="A4" s="2">
        <v>2</v>
      </c>
      <c r="B4" s="15" t="s">
        <v>134</v>
      </c>
      <c r="C4" s="15"/>
      <c r="D4" s="15"/>
      <c r="E4" s="15" t="s">
        <v>135</v>
      </c>
      <c r="F4" s="15"/>
      <c r="G4" s="15"/>
      <c r="H4" s="15" t="s">
        <v>136</v>
      </c>
      <c r="I4" s="15"/>
      <c r="J4" s="15"/>
      <c r="K4" s="15" t="s">
        <v>192</v>
      </c>
      <c r="L4" s="15" t="s">
        <v>216</v>
      </c>
      <c r="M4" s="2"/>
    </row>
    <row r="5" spans="1:13" x14ac:dyDescent="0.2">
      <c r="A5" s="2">
        <v>3</v>
      </c>
      <c r="B5" s="15" t="s">
        <v>137</v>
      </c>
      <c r="C5" s="15"/>
      <c r="D5" s="15"/>
      <c r="E5" s="15" t="s">
        <v>138</v>
      </c>
      <c r="F5" s="15"/>
      <c r="G5" s="15"/>
      <c r="H5" s="15" t="s">
        <v>139</v>
      </c>
      <c r="I5" s="15"/>
      <c r="J5" s="15"/>
      <c r="K5" s="15" t="s">
        <v>193</v>
      </c>
      <c r="L5" s="15" t="s">
        <v>217</v>
      </c>
      <c r="M5" s="2"/>
    </row>
    <row r="6" spans="1:13" x14ac:dyDescent="0.2">
      <c r="A6" s="2">
        <v>4</v>
      </c>
      <c r="B6" s="15" t="s">
        <v>140</v>
      </c>
      <c r="C6" s="15"/>
      <c r="D6" s="15"/>
      <c r="E6" s="15" t="s">
        <v>141</v>
      </c>
      <c r="F6" s="15"/>
      <c r="G6" s="15"/>
      <c r="H6" s="15" t="s">
        <v>142</v>
      </c>
      <c r="I6" s="15"/>
      <c r="J6" s="15"/>
      <c r="K6" s="15" t="s">
        <v>194</v>
      </c>
      <c r="L6" s="15" t="s">
        <v>218</v>
      </c>
      <c r="M6" s="2"/>
    </row>
    <row r="7" spans="1:13" x14ac:dyDescent="0.2">
      <c r="A7" s="2">
        <v>5</v>
      </c>
      <c r="B7" s="15" t="s">
        <v>143</v>
      </c>
      <c r="C7" s="15"/>
      <c r="D7" s="15"/>
      <c r="E7" s="15" t="s">
        <v>144</v>
      </c>
      <c r="F7" s="15"/>
      <c r="G7" s="15"/>
      <c r="H7" s="15" t="s">
        <v>145</v>
      </c>
      <c r="I7" s="15"/>
      <c r="J7" s="15"/>
      <c r="K7" s="15" t="s">
        <v>195</v>
      </c>
      <c r="L7" s="15" t="s">
        <v>219</v>
      </c>
      <c r="M7" s="2"/>
    </row>
    <row r="8" spans="1:13" x14ac:dyDescent="0.2">
      <c r="A8" s="2">
        <v>6</v>
      </c>
      <c r="B8" s="15" t="s">
        <v>146</v>
      </c>
      <c r="C8" s="15"/>
      <c r="D8" s="15"/>
      <c r="E8" s="15" t="s">
        <v>147</v>
      </c>
      <c r="F8" s="15"/>
      <c r="G8" s="15"/>
      <c r="H8" s="15" t="s">
        <v>148</v>
      </c>
      <c r="I8" s="15"/>
      <c r="J8" s="15"/>
      <c r="K8" s="15" t="s">
        <v>196</v>
      </c>
      <c r="L8" s="15" t="s">
        <v>220</v>
      </c>
      <c r="M8" s="2"/>
    </row>
    <row r="9" spans="1:13" x14ac:dyDescent="0.2">
      <c r="A9" s="2">
        <v>7</v>
      </c>
      <c r="B9" s="15" t="s">
        <v>149</v>
      </c>
      <c r="C9" s="15"/>
      <c r="D9" s="15"/>
      <c r="E9" s="15" t="s">
        <v>150</v>
      </c>
      <c r="F9" s="15"/>
      <c r="G9" s="15"/>
      <c r="H9" s="15" t="s">
        <v>151</v>
      </c>
      <c r="I9" s="15"/>
      <c r="J9" s="15"/>
      <c r="K9" s="15" t="s">
        <v>197</v>
      </c>
      <c r="L9" s="15" t="s">
        <v>221</v>
      </c>
      <c r="M9" s="2"/>
    </row>
    <row r="10" spans="1:13" x14ac:dyDescent="0.2">
      <c r="A10" s="2">
        <v>8</v>
      </c>
      <c r="B10" s="15" t="s">
        <v>152</v>
      </c>
      <c r="C10" s="15"/>
      <c r="D10" s="15"/>
      <c r="E10" s="15" t="s">
        <v>153</v>
      </c>
      <c r="F10" s="15"/>
      <c r="G10" s="15"/>
      <c r="H10" s="15" t="s">
        <v>154</v>
      </c>
      <c r="I10" s="15"/>
      <c r="J10" s="15"/>
      <c r="K10" s="15" t="s">
        <v>198</v>
      </c>
      <c r="L10" s="15" t="s">
        <v>222</v>
      </c>
      <c r="M10" s="2"/>
    </row>
    <row r="11" spans="1:13" x14ac:dyDescent="0.2">
      <c r="A11" s="2">
        <v>9</v>
      </c>
      <c r="B11" s="15" t="s">
        <v>155</v>
      </c>
      <c r="C11" s="15"/>
      <c r="D11" s="15"/>
      <c r="E11" s="15" t="s">
        <v>156</v>
      </c>
      <c r="F11" s="15"/>
      <c r="G11" s="15"/>
      <c r="H11" s="15" t="s">
        <v>157</v>
      </c>
      <c r="I11" s="15"/>
      <c r="J11" s="15"/>
      <c r="K11" s="15" t="s">
        <v>199</v>
      </c>
      <c r="L11" s="15" t="s">
        <v>223</v>
      </c>
      <c r="M11" s="2"/>
    </row>
    <row r="12" spans="1:13" x14ac:dyDescent="0.2">
      <c r="A12" s="2">
        <v>10</v>
      </c>
      <c r="B12" s="15" t="s">
        <v>158</v>
      </c>
      <c r="C12" s="15"/>
      <c r="D12" s="15"/>
      <c r="E12" s="15" t="s">
        <v>159</v>
      </c>
      <c r="F12" s="15"/>
      <c r="G12" s="15"/>
      <c r="H12" s="15" t="s">
        <v>160</v>
      </c>
      <c r="I12" s="15"/>
      <c r="J12" s="15"/>
      <c r="K12" s="15" t="s">
        <v>200</v>
      </c>
      <c r="L12" s="15" t="s">
        <v>224</v>
      </c>
      <c r="M12" s="2"/>
    </row>
    <row r="13" spans="1:13" x14ac:dyDescent="0.2">
      <c r="A13" s="2">
        <v>11</v>
      </c>
      <c r="B13" s="15" t="s">
        <v>161</v>
      </c>
      <c r="C13" s="15"/>
      <c r="D13" s="15"/>
      <c r="E13" s="15" t="s">
        <v>162</v>
      </c>
      <c r="F13" s="15"/>
      <c r="G13" s="15"/>
      <c r="H13" s="15" t="s">
        <v>163</v>
      </c>
      <c r="I13" s="15"/>
      <c r="J13" s="15"/>
      <c r="K13" s="15" t="s">
        <v>201</v>
      </c>
      <c r="L13" s="15" t="s">
        <v>225</v>
      </c>
      <c r="M13" s="2"/>
    </row>
    <row r="14" spans="1:13" x14ac:dyDescent="0.2">
      <c r="A14" s="2">
        <v>12</v>
      </c>
      <c r="B14" s="15" t="s">
        <v>164</v>
      </c>
      <c r="C14" s="15"/>
      <c r="D14" s="15"/>
      <c r="E14" s="15" t="s">
        <v>165</v>
      </c>
      <c r="F14" s="15"/>
      <c r="G14" s="15"/>
      <c r="H14" s="15" t="s">
        <v>166</v>
      </c>
      <c r="I14" s="15"/>
      <c r="J14" s="15"/>
      <c r="K14" s="15" t="s">
        <v>202</v>
      </c>
      <c r="L14" s="15" t="s">
        <v>226</v>
      </c>
      <c r="M14" s="2"/>
    </row>
    <row r="15" spans="1:13" x14ac:dyDescent="0.2">
      <c r="A15" s="2">
        <v>13</v>
      </c>
      <c r="B15" s="15" t="s">
        <v>167</v>
      </c>
      <c r="C15" s="15"/>
      <c r="D15" s="15"/>
      <c r="E15" s="15" t="s">
        <v>168</v>
      </c>
      <c r="F15" s="15"/>
      <c r="G15" s="15"/>
      <c r="H15" s="15" t="s">
        <v>169</v>
      </c>
      <c r="I15" s="15"/>
      <c r="J15" s="15"/>
      <c r="K15" s="15" t="s">
        <v>203</v>
      </c>
      <c r="L15" s="15" t="s">
        <v>227</v>
      </c>
      <c r="M15" s="2"/>
    </row>
    <row r="16" spans="1:13" x14ac:dyDescent="0.2">
      <c r="A16" s="2">
        <v>14</v>
      </c>
      <c r="B16" s="15" t="s">
        <v>170</v>
      </c>
      <c r="C16" s="15"/>
      <c r="D16" s="15"/>
      <c r="E16" s="15" t="s">
        <v>171</v>
      </c>
      <c r="F16" s="15"/>
      <c r="G16" s="15"/>
      <c r="H16" s="15" t="s">
        <v>172</v>
      </c>
      <c r="I16" s="15"/>
      <c r="J16" s="15"/>
      <c r="K16" s="15" t="s">
        <v>204</v>
      </c>
      <c r="L16" s="15" t="s">
        <v>228</v>
      </c>
      <c r="M16" s="2"/>
    </row>
    <row r="17" spans="1:13" x14ac:dyDescent="0.2">
      <c r="A17" s="2">
        <v>15</v>
      </c>
      <c r="B17" s="15" t="s">
        <v>173</v>
      </c>
      <c r="C17" s="15"/>
      <c r="D17" s="15"/>
      <c r="E17" s="15" t="s">
        <v>174</v>
      </c>
      <c r="F17" s="15"/>
      <c r="G17" s="15"/>
      <c r="H17" s="15" t="s">
        <v>175</v>
      </c>
      <c r="I17" s="15"/>
      <c r="J17" s="15"/>
      <c r="K17" s="15" t="s">
        <v>205</v>
      </c>
      <c r="L17" s="15" t="s">
        <v>229</v>
      </c>
      <c r="M17" s="2"/>
    </row>
    <row r="18" spans="1:13" x14ac:dyDescent="0.2">
      <c r="A18" s="2">
        <v>16</v>
      </c>
      <c r="B18" s="15" t="s">
        <v>176</v>
      </c>
      <c r="C18" s="15"/>
      <c r="D18" s="15"/>
      <c r="E18" s="15" t="s">
        <v>177</v>
      </c>
      <c r="F18" s="15"/>
      <c r="G18" s="15"/>
      <c r="H18" s="15" t="s">
        <v>178</v>
      </c>
      <c r="I18" s="15"/>
      <c r="J18" s="15"/>
      <c r="K18" s="15" t="s">
        <v>206</v>
      </c>
      <c r="L18" s="15" t="s">
        <v>230</v>
      </c>
      <c r="M18" s="2"/>
    </row>
    <row r="19" spans="1:13" x14ac:dyDescent="0.2">
      <c r="A19" s="2">
        <v>17</v>
      </c>
      <c r="B19" s="15" t="s">
        <v>179</v>
      </c>
      <c r="C19" s="15"/>
      <c r="D19" s="15"/>
      <c r="E19" s="15" t="s">
        <v>180</v>
      </c>
      <c r="F19" s="15"/>
      <c r="G19" s="15"/>
      <c r="H19" s="15" t="s">
        <v>181</v>
      </c>
      <c r="I19" s="15"/>
      <c r="J19" s="15"/>
      <c r="K19" s="15" t="s">
        <v>207</v>
      </c>
      <c r="L19" s="15" t="s">
        <v>231</v>
      </c>
      <c r="M19" s="2"/>
    </row>
    <row r="20" spans="1:13" x14ac:dyDescent="0.2">
      <c r="A20" s="2">
        <v>18</v>
      </c>
      <c r="B20" s="15" t="s">
        <v>182</v>
      </c>
      <c r="C20" s="15"/>
      <c r="D20" s="15"/>
      <c r="E20" s="15" t="s">
        <v>183</v>
      </c>
      <c r="F20" s="15"/>
      <c r="G20" s="15"/>
      <c r="H20" s="15" t="s">
        <v>184</v>
      </c>
      <c r="I20" s="15"/>
      <c r="J20" s="15"/>
      <c r="K20" s="15" t="s">
        <v>208</v>
      </c>
      <c r="L20" s="15" t="s">
        <v>232</v>
      </c>
      <c r="M20" s="2"/>
    </row>
    <row r="21" spans="1:13" x14ac:dyDescent="0.2">
      <c r="A21" s="2">
        <v>19</v>
      </c>
      <c r="B21" s="15" t="s">
        <v>185</v>
      </c>
      <c r="C21" s="15"/>
      <c r="D21" s="15"/>
      <c r="E21" s="15" t="s">
        <v>186</v>
      </c>
      <c r="F21" s="15"/>
      <c r="G21" s="15"/>
      <c r="H21" s="15" t="s">
        <v>187</v>
      </c>
      <c r="I21" s="15"/>
      <c r="J21" s="15"/>
      <c r="K21" s="15" t="s">
        <v>209</v>
      </c>
      <c r="L21" s="15" t="s">
        <v>233</v>
      </c>
      <c r="M21" s="2"/>
    </row>
    <row r="22" spans="1:13" x14ac:dyDescent="0.2">
      <c r="A22" s="2">
        <v>20</v>
      </c>
      <c r="B22" s="15" t="s">
        <v>188</v>
      </c>
      <c r="C22" s="15"/>
      <c r="D22" s="15"/>
      <c r="E22" s="15" t="s">
        <v>189</v>
      </c>
      <c r="F22" s="15"/>
      <c r="G22" s="15"/>
      <c r="H22" s="15" t="s">
        <v>190</v>
      </c>
      <c r="I22" s="15"/>
      <c r="J22" s="15"/>
      <c r="K22" s="15" t="s">
        <v>210</v>
      </c>
      <c r="L22" s="15" t="s">
        <v>234</v>
      </c>
      <c r="M22" s="2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7DA5-AEC4-7B47-96BD-10F7D31BF3F9}">
  <dimension ref="A1:P12"/>
  <sheetViews>
    <sheetView topLeftCell="H1" workbookViewId="0">
      <selection activeCell="I2" sqref="I2"/>
    </sheetView>
  </sheetViews>
  <sheetFormatPr baseColWidth="10" defaultRowHeight="16" x14ac:dyDescent="0.2"/>
  <cols>
    <col min="1" max="1" width="3.1640625" bestFit="1" customWidth="1"/>
    <col min="2" max="2" width="20.83203125" bestFit="1" customWidth="1"/>
    <col min="3" max="4" width="20.83203125" customWidth="1"/>
    <col min="5" max="5" width="19.83203125" bestFit="1" customWidth="1"/>
    <col min="6" max="7" width="19.83203125" customWidth="1"/>
    <col min="8" max="8" width="19.83203125" bestFit="1" customWidth="1"/>
    <col min="9" max="10" width="19.83203125" customWidth="1"/>
    <col min="11" max="11" width="19.83203125" bestFit="1" customWidth="1"/>
    <col min="12" max="12" width="19.83203125" customWidth="1"/>
    <col min="13" max="13" width="18.83203125" bestFit="1" customWidth="1"/>
    <col min="16" max="16" width="18.83203125" bestFit="1" customWidth="1"/>
  </cols>
  <sheetData>
    <row r="1" spans="1:16" x14ac:dyDescent="0.2">
      <c r="B1" s="11" t="s">
        <v>17</v>
      </c>
      <c r="C1" s="11"/>
      <c r="D1" s="11"/>
      <c r="E1" s="11" t="s">
        <v>18</v>
      </c>
      <c r="F1" s="11"/>
      <c r="G1" s="11"/>
      <c r="H1" s="11" t="s">
        <v>19</v>
      </c>
      <c r="I1" s="11"/>
      <c r="J1" s="11"/>
      <c r="K1" s="11" t="s">
        <v>20</v>
      </c>
      <c r="L1" s="11"/>
      <c r="M1" s="11"/>
    </row>
    <row r="2" spans="1:16" x14ac:dyDescent="0.2">
      <c r="A2" t="s">
        <v>16</v>
      </c>
      <c r="B2" t="s">
        <v>23</v>
      </c>
      <c r="C2" t="s">
        <v>95</v>
      </c>
      <c r="D2" t="s">
        <v>24</v>
      </c>
      <c r="E2" t="s">
        <v>23</v>
      </c>
      <c r="F2" t="s">
        <v>95</v>
      </c>
      <c r="G2" t="s">
        <v>24</v>
      </c>
      <c r="H2" t="s">
        <v>23</v>
      </c>
      <c r="I2" t="s">
        <v>95</v>
      </c>
      <c r="J2" t="s">
        <v>24</v>
      </c>
      <c r="K2" t="s">
        <v>23</v>
      </c>
      <c r="L2" t="s">
        <v>95</v>
      </c>
      <c r="M2" t="s">
        <v>24</v>
      </c>
    </row>
    <row r="3" spans="1:16" x14ac:dyDescent="0.2">
      <c r="A3" s="12">
        <v>2</v>
      </c>
      <c r="B3" s="12" t="s">
        <v>35</v>
      </c>
      <c r="C3" s="12" t="s">
        <v>36</v>
      </c>
      <c r="D3" s="12" t="s">
        <v>36</v>
      </c>
      <c r="E3" s="12" t="s">
        <v>37</v>
      </c>
      <c r="F3" s="12" t="s">
        <v>114</v>
      </c>
      <c r="G3" s="12" t="s">
        <v>38</v>
      </c>
      <c r="H3" s="12" t="s">
        <v>39</v>
      </c>
      <c r="I3" s="12" t="s">
        <v>25</v>
      </c>
      <c r="J3" s="12" t="s">
        <v>25</v>
      </c>
      <c r="K3" s="12" t="s">
        <v>40</v>
      </c>
      <c r="L3" s="12" t="s">
        <v>93</v>
      </c>
      <c r="M3" s="12" t="s">
        <v>93</v>
      </c>
    </row>
    <row r="4" spans="1:16" x14ac:dyDescent="0.2">
      <c r="A4" s="12">
        <v>4</v>
      </c>
      <c r="B4" s="12" t="s">
        <v>41</v>
      </c>
      <c r="C4" s="12" t="s">
        <v>105</v>
      </c>
      <c r="D4" s="12" t="s">
        <v>42</v>
      </c>
      <c r="E4" s="12" t="s">
        <v>43</v>
      </c>
      <c r="F4" s="12" t="s">
        <v>115</v>
      </c>
      <c r="G4" s="12" t="s">
        <v>44</v>
      </c>
      <c r="H4" s="12" t="s">
        <v>45</v>
      </c>
      <c r="I4" s="12" t="s">
        <v>96</v>
      </c>
      <c r="J4" s="12" t="s">
        <v>26</v>
      </c>
      <c r="K4" s="12" t="s">
        <v>46</v>
      </c>
      <c r="L4" s="12" t="s">
        <v>123</v>
      </c>
      <c r="M4" s="12" t="s">
        <v>94</v>
      </c>
    </row>
    <row r="5" spans="1:16" x14ac:dyDescent="0.2">
      <c r="A5" s="12">
        <v>6</v>
      </c>
      <c r="B5" s="12" t="s">
        <v>47</v>
      </c>
      <c r="C5" s="12" t="s">
        <v>106</v>
      </c>
      <c r="D5" s="12" t="s">
        <v>48</v>
      </c>
      <c r="E5" s="12" t="s">
        <v>49</v>
      </c>
      <c r="F5" s="12" t="s">
        <v>116</v>
      </c>
      <c r="G5" s="12" t="s">
        <v>50</v>
      </c>
      <c r="H5" s="12" t="s">
        <v>51</v>
      </c>
      <c r="I5" s="12" t="s">
        <v>97</v>
      </c>
      <c r="J5" s="12" t="s">
        <v>27</v>
      </c>
      <c r="K5" s="12" t="s">
        <v>52</v>
      </c>
      <c r="L5" s="12" t="s">
        <v>124</v>
      </c>
      <c r="M5" s="12">
        <v>1119</v>
      </c>
      <c r="P5" s="13"/>
    </row>
    <row r="6" spans="1:16" x14ac:dyDescent="0.2">
      <c r="A6" s="12">
        <v>8</v>
      </c>
      <c r="B6" s="12" t="s">
        <v>53</v>
      </c>
      <c r="C6" s="12" t="s">
        <v>107</v>
      </c>
      <c r="D6" s="12" t="s">
        <v>54</v>
      </c>
      <c r="E6" s="12" t="s">
        <v>55</v>
      </c>
      <c r="F6" s="12" t="s">
        <v>116</v>
      </c>
      <c r="G6" s="12" t="s">
        <v>56</v>
      </c>
      <c r="H6" s="12" t="s">
        <v>57</v>
      </c>
      <c r="I6" s="12" t="s">
        <v>98</v>
      </c>
      <c r="J6" s="12" t="s">
        <v>28</v>
      </c>
      <c r="K6" s="12" t="s">
        <v>58</v>
      </c>
      <c r="L6" s="12" t="s">
        <v>125</v>
      </c>
      <c r="M6" s="12">
        <v>1462</v>
      </c>
      <c r="P6" s="13"/>
    </row>
    <row r="7" spans="1:16" x14ac:dyDescent="0.2">
      <c r="A7" s="12">
        <v>10</v>
      </c>
      <c r="B7" s="12" t="s">
        <v>59</v>
      </c>
      <c r="C7" s="12" t="s">
        <v>108</v>
      </c>
      <c r="D7" s="12" t="s">
        <v>60</v>
      </c>
      <c r="E7" s="12" t="s">
        <v>61</v>
      </c>
      <c r="F7" s="12" t="s">
        <v>117</v>
      </c>
      <c r="G7" s="12" t="s">
        <v>62</v>
      </c>
      <c r="H7" s="12" t="s">
        <v>63</v>
      </c>
      <c r="I7" s="12" t="s">
        <v>99</v>
      </c>
      <c r="J7" s="12" t="s">
        <v>29</v>
      </c>
      <c r="K7" s="12" t="s">
        <v>64</v>
      </c>
      <c r="L7" s="12" t="s">
        <v>126</v>
      </c>
      <c r="M7" s="12">
        <v>1783</v>
      </c>
      <c r="P7" s="13"/>
    </row>
    <row r="8" spans="1:16" x14ac:dyDescent="0.2">
      <c r="A8" s="12">
        <v>12</v>
      </c>
      <c r="B8" s="12" t="s">
        <v>65</v>
      </c>
      <c r="C8" s="12" t="s">
        <v>109</v>
      </c>
      <c r="D8" s="12" t="s">
        <v>66</v>
      </c>
      <c r="E8" s="12" t="s">
        <v>21</v>
      </c>
      <c r="F8" s="12" t="s">
        <v>118</v>
      </c>
      <c r="G8" s="12" t="s">
        <v>67</v>
      </c>
      <c r="H8" s="12" t="s">
        <v>68</v>
      </c>
      <c r="I8" s="12" t="s">
        <v>100</v>
      </c>
      <c r="J8" s="12" t="s">
        <v>30</v>
      </c>
      <c r="K8" s="12" t="s">
        <v>22</v>
      </c>
      <c r="L8" s="12" t="s">
        <v>127</v>
      </c>
      <c r="M8" s="12">
        <v>2100</v>
      </c>
      <c r="P8" s="13"/>
    </row>
    <row r="9" spans="1:16" x14ac:dyDescent="0.2">
      <c r="A9" s="12">
        <v>14</v>
      </c>
      <c r="B9" s="12" t="s">
        <v>69</v>
      </c>
      <c r="C9" s="12" t="s">
        <v>110</v>
      </c>
      <c r="D9" s="12" t="s">
        <v>70</v>
      </c>
      <c r="E9" s="12" t="s">
        <v>71</v>
      </c>
      <c r="F9" s="12" t="s">
        <v>119</v>
      </c>
      <c r="G9" s="12" t="s">
        <v>72</v>
      </c>
      <c r="H9" s="12" t="s">
        <v>73</v>
      </c>
      <c r="I9" s="12" t="s">
        <v>101</v>
      </c>
      <c r="J9" s="12" t="s">
        <v>31</v>
      </c>
      <c r="K9" s="12" t="s">
        <v>74</v>
      </c>
      <c r="L9" s="12" t="s">
        <v>128</v>
      </c>
      <c r="M9" s="12">
        <v>2425</v>
      </c>
      <c r="P9" s="13"/>
    </row>
    <row r="10" spans="1:16" x14ac:dyDescent="0.2">
      <c r="A10" s="12">
        <v>16</v>
      </c>
      <c r="B10" s="12" t="s">
        <v>75</v>
      </c>
      <c r="C10" s="12" t="s">
        <v>111</v>
      </c>
      <c r="D10" s="12" t="s">
        <v>76</v>
      </c>
      <c r="E10" s="12" t="s">
        <v>77</v>
      </c>
      <c r="F10" s="12" t="s">
        <v>120</v>
      </c>
      <c r="G10" s="12" t="s">
        <v>78</v>
      </c>
      <c r="H10" s="12" t="s">
        <v>79</v>
      </c>
      <c r="I10" s="12" t="s">
        <v>102</v>
      </c>
      <c r="J10" s="12" t="s">
        <v>32</v>
      </c>
      <c r="K10" s="12" t="s">
        <v>80</v>
      </c>
      <c r="L10" s="12" t="s">
        <v>129</v>
      </c>
      <c r="M10" s="12">
        <v>2775</v>
      </c>
      <c r="P10" s="13"/>
    </row>
    <row r="11" spans="1:16" x14ac:dyDescent="0.2">
      <c r="A11" s="12">
        <v>18</v>
      </c>
      <c r="B11" s="12" t="s">
        <v>81</v>
      </c>
      <c r="C11" s="12" t="s">
        <v>112</v>
      </c>
      <c r="D11" s="12" t="s">
        <v>82</v>
      </c>
      <c r="E11" s="12" t="s">
        <v>83</v>
      </c>
      <c r="F11" s="12" t="s">
        <v>121</v>
      </c>
      <c r="G11" s="12" t="s">
        <v>84</v>
      </c>
      <c r="H11" s="12" t="s">
        <v>85</v>
      </c>
      <c r="I11" s="12" t="s">
        <v>103</v>
      </c>
      <c r="J11" s="12" t="s">
        <v>33</v>
      </c>
      <c r="K11" s="12" t="s">
        <v>86</v>
      </c>
      <c r="L11" s="12" t="s">
        <v>130</v>
      </c>
      <c r="M11" s="12">
        <v>3163</v>
      </c>
      <c r="P11" s="13"/>
    </row>
    <row r="12" spans="1:16" x14ac:dyDescent="0.2">
      <c r="A12" s="12">
        <v>20</v>
      </c>
      <c r="B12" s="12" t="s">
        <v>87</v>
      </c>
      <c r="C12" s="12" t="s">
        <v>113</v>
      </c>
      <c r="D12" s="12" t="s">
        <v>88</v>
      </c>
      <c r="E12" s="12" t="s">
        <v>89</v>
      </c>
      <c r="F12" s="12" t="s">
        <v>122</v>
      </c>
      <c r="G12" s="12" t="s">
        <v>90</v>
      </c>
      <c r="H12" s="12" t="s">
        <v>91</v>
      </c>
      <c r="I12" s="12" t="s">
        <v>104</v>
      </c>
      <c r="J12" s="12" t="s">
        <v>34</v>
      </c>
      <c r="K12" s="12" t="s">
        <v>92</v>
      </c>
      <c r="L12" s="12" t="s">
        <v>131</v>
      </c>
      <c r="M12" s="12">
        <v>3575</v>
      </c>
      <c r="P12" s="13"/>
    </row>
  </sheetData>
  <mergeCells count="4">
    <mergeCell ref="B1:D1"/>
    <mergeCell ref="E1:G1"/>
    <mergeCell ref="K1:M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coverage values</vt:lpstr>
      <vt:lpstr>dt10</vt:lpstr>
      <vt:lpstr>dt1</vt:lpstr>
      <vt:lpstr>'dt1'!metrics_results</vt:lpstr>
      <vt:lpstr>'dt10'!metrics_results_Dt_10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2020-04-29T14:54:26Z</dcterms:created>
  <dcterms:modified xsi:type="dcterms:W3CDTF">2020-05-11T14:59:01Z</dcterms:modified>
</cp:coreProperties>
</file>