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ymailcuny-my.sharepoint.com/personal/jmonzon000_citymail_cuny_edu/Documents/"/>
    </mc:Choice>
  </mc:AlternateContent>
  <xr:revisionPtr revIDLastSave="523" documentId="11_E60897F41BE170836B02CE998F75CCDC64E183C8" xr6:coauthVersionLast="40" xr6:coauthVersionMax="40" xr10:uidLastSave="{5A4B2571-9B38-E44D-82A2-215F7795F0E9}"/>
  <bookViews>
    <workbookView xWindow="12800" yWindow="460" windowWidth="12800" windowHeight="14180" activeTab="2" xr2:uid="{00000000-000D-0000-FFFF-FFFF00000000}"/>
  </bookViews>
  <sheets>
    <sheet name="Sheet1" sheetId="1" r:id="rId1"/>
    <sheet name="Sheet2" sheetId="2" r:id="rId2"/>
    <sheet name="quiz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3" i="3" l="1"/>
  <c r="T32" i="3"/>
  <c r="E31" i="3"/>
  <c r="P28" i="3"/>
  <c r="P27" i="3"/>
  <c r="P26" i="3"/>
  <c r="P25" i="3"/>
  <c r="P24" i="3"/>
  <c r="E34" i="3"/>
  <c r="E39" i="3" l="1"/>
  <c r="E38" i="3"/>
  <c r="E37" i="3"/>
  <c r="F36" i="3"/>
  <c r="A14" i="3"/>
  <c r="B11" i="3"/>
  <c r="B7" i="3"/>
  <c r="A28" i="1"/>
  <c r="A27" i="1"/>
  <c r="H8" i="1"/>
  <c r="G9" i="1"/>
  <c r="G8" i="1"/>
  <c r="G7" i="1"/>
  <c r="I7" i="3"/>
  <c r="I8" i="3"/>
  <c r="I6" i="3"/>
  <c r="I4" i="3"/>
  <c r="I2" i="3"/>
  <c r="J18" i="3"/>
  <c r="F28" i="3"/>
  <c r="E33" i="3" s="1"/>
  <c r="G23" i="3"/>
  <c r="H23" i="3" s="1"/>
  <c r="I23" i="3"/>
  <c r="G24" i="3"/>
  <c r="I24" i="3" s="1"/>
  <c r="G25" i="3"/>
  <c r="I25" i="3"/>
  <c r="G26" i="3"/>
  <c r="I26" i="3" s="1"/>
  <c r="G27" i="3"/>
  <c r="H27" i="3" s="1"/>
  <c r="I27" i="3"/>
  <c r="H25" i="3"/>
  <c r="H26" i="3"/>
  <c r="G28" i="3"/>
  <c r="G2" i="3"/>
  <c r="F2" i="3"/>
  <c r="A25" i="3"/>
  <c r="A20" i="3"/>
  <c r="A16" i="3"/>
  <c r="J2" i="1"/>
  <c r="B10" i="3"/>
  <c r="B6" i="3"/>
  <c r="B4" i="3"/>
  <c r="B2" i="3"/>
  <c r="E7" i="2"/>
  <c r="B10" i="2"/>
  <c r="B9" i="2"/>
  <c r="B8" i="2"/>
  <c r="B7" i="2"/>
  <c r="B6" i="2"/>
  <c r="B5" i="2"/>
  <c r="B4" i="2"/>
  <c r="J3" i="1"/>
  <c r="H9" i="1"/>
  <c r="I6" i="1"/>
  <c r="I4" i="1"/>
  <c r="I3" i="1"/>
  <c r="G6" i="1"/>
  <c r="I13" i="1"/>
  <c r="C18" i="1"/>
  <c r="D13" i="1"/>
  <c r="F13" i="1"/>
  <c r="D14" i="1"/>
  <c r="F14" i="1"/>
  <c r="D15" i="1"/>
  <c r="F15" i="1"/>
  <c r="D16" i="1"/>
  <c r="F16" i="1"/>
  <c r="D17" i="1"/>
  <c r="F17" i="1"/>
  <c r="F18" i="1"/>
  <c r="E13" i="1"/>
  <c r="E14" i="1"/>
  <c r="E15" i="1"/>
  <c r="E16" i="1"/>
  <c r="E17" i="1"/>
  <c r="E18" i="1"/>
  <c r="E21" i="1"/>
  <c r="B22" i="1"/>
  <c r="B23" i="1"/>
  <c r="B20" i="1"/>
  <c r="B21" i="1"/>
  <c r="D18" i="1"/>
  <c r="I28" i="3" l="1"/>
  <c r="H28" i="3"/>
  <c r="H31" i="3" s="1"/>
  <c r="H24" i="3"/>
  <c r="E32" i="3" l="1"/>
  <c r="E30" i="3" s="1"/>
</calcChain>
</file>

<file path=xl/sharedStrings.xml><?xml version="1.0" encoding="utf-8"?>
<sst xmlns="http://schemas.openxmlformats.org/spreadsheetml/2006/main" count="96" uniqueCount="75">
  <si>
    <t>population standard deviation</t>
  </si>
  <si>
    <t>sample standard deviation</t>
  </si>
  <si>
    <t>RANGE</t>
  </si>
  <si>
    <t>Coefficient of variation</t>
  </si>
  <si>
    <t>z-score</t>
  </si>
  <si>
    <t>=STDEV.P()</t>
  </si>
  <si>
    <t>=STDEV.S()</t>
  </si>
  <si>
    <t>=MAX()-MIN()</t>
  </si>
  <si>
    <t>population</t>
  </si>
  <si>
    <t>=(INSERTVAL-AVERAGE())/STDEV.P()</t>
  </si>
  <si>
    <t>=VAR.P()</t>
  </si>
  <si>
    <t>=VAR.S()</t>
  </si>
  <si>
    <t>=100*STDEV.P()/AVERAGE()</t>
  </si>
  <si>
    <t>sample</t>
  </si>
  <si>
    <t>=(INSERTVAL-AVERAGE())/STDEV.S()</t>
  </si>
  <si>
    <t>=100*STDEV.S()/AVERAGE()</t>
  </si>
  <si>
    <t>value of percent</t>
  </si>
  <si>
    <t>=PERCENTILE.INC(Array, .num)</t>
  </si>
  <si>
    <t>Quartiles</t>
  </si>
  <si>
    <t>val of 48%</t>
  </si>
  <si>
    <t>=QUARTILE.INC(/R:/R,1)</t>
  </si>
  <si>
    <t>=QUARTILE.INC(/R:/R,3)</t>
  </si>
  <si>
    <t>Min</t>
  </si>
  <si>
    <t>standard score</t>
  </si>
  <si>
    <t>=MIN()</t>
  </si>
  <si>
    <t>area under normal curve</t>
  </si>
  <si>
    <t>=QUARTILE.INC(/R:/R,2)</t>
  </si>
  <si>
    <t>Max</t>
  </si>
  <si>
    <t>=MAX()</t>
  </si>
  <si>
    <t>IQR</t>
  </si>
  <si>
    <t>=QUARTILE.INC(/R:/R,3)-QUARTILE.INC(/R:/R,1)</t>
  </si>
  <si>
    <t>n=∑f_i</t>
  </si>
  <si>
    <t>∑(f_i*x_i)</t>
  </si>
  <si>
    <t>∑(f_i*(x_i^2))</t>
  </si>
  <si>
    <t>Lower Bound</t>
  </si>
  <si>
    <t>Upper Bound</t>
  </si>
  <si>
    <t>Frequency</t>
  </si>
  <si>
    <t>Class Midpoint, x_i</t>
  </si>
  <si>
    <t>f_i*x_i</t>
  </si>
  <si>
    <t>f_i*x_i^2</t>
  </si>
  <si>
    <t>Weights of Newborn Babies</t>
  </si>
  <si>
    <t>SUMS</t>
  </si>
  <si>
    <t>Sample standard deviation</t>
  </si>
  <si>
    <t>(f_i*x_i)^2</t>
  </si>
  <si>
    <t>Variance</t>
  </si>
  <si>
    <t>Numerator</t>
  </si>
  <si>
    <t>Denom</t>
  </si>
  <si>
    <t>standard deviation chart</t>
  </si>
  <si>
    <t>mean</t>
  </si>
  <si>
    <t>deviation</t>
  </si>
  <si>
    <t>mean-3std</t>
  </si>
  <si>
    <t>mean-2std</t>
  </si>
  <si>
    <t>mean-std</t>
  </si>
  <si>
    <t>mean+1.7std</t>
  </si>
  <si>
    <t>mean+1std</t>
  </si>
  <si>
    <t>mean+2std</t>
  </si>
  <si>
    <t>mean+3std</t>
  </si>
  <si>
    <t>variance</t>
  </si>
  <si>
    <t>A:</t>
  </si>
  <si>
    <t>B:</t>
  </si>
  <si>
    <t>cv a</t>
  </si>
  <si>
    <t>cv b</t>
  </si>
  <si>
    <t>stdev</t>
  </si>
  <si>
    <t>median</t>
  </si>
  <si>
    <t>range</t>
  </si>
  <si>
    <t>mode</t>
  </si>
  <si>
    <t>1.6std of mean</t>
  </si>
  <si>
    <t>Lower Limit</t>
  </si>
  <si>
    <t>Upper Limit</t>
  </si>
  <si>
    <t>salary using zscore</t>
  </si>
  <si>
    <t>sum</t>
  </si>
  <si>
    <t>Mean</t>
  </si>
  <si>
    <t>In class method</t>
  </si>
  <si>
    <t>sample mean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</si>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</sst>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A29" sqref="A29"/>
    </sheetView>
  </sheetViews>
  <sheetFormatPr baseColWidth="10" defaultColWidth="8.83203125" defaultRowHeight="15" x14ac:dyDescent="0.2"/>
  <cols>
    <col min="1" max="1" width="30.6640625" customWidth="1"/>
    <col min="2" max="2" width="44.1640625" customWidth="1"/>
    <col min="3" max="3" width="21.6640625" customWidth="1"/>
    <col min="4" max="4" width="25.83203125" customWidth="1"/>
    <col min="5" max="5" width="14.1640625" customWidth="1"/>
    <col min="6" max="6" width="14" customWidth="1"/>
    <col min="7" max="7" width="30.1640625" customWidth="1"/>
    <col min="8" max="8" width="20.33203125" customWidth="1"/>
    <col min="9" max="9" width="14.1640625" customWidth="1"/>
    <col min="10" max="10" width="15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0" x14ac:dyDescent="0.2">
      <c r="A2" t="s">
        <v>5</v>
      </c>
      <c r="B2" t="s">
        <v>6</v>
      </c>
      <c r="C2" t="s">
        <v>7</v>
      </c>
      <c r="D2" t="s">
        <v>8</v>
      </c>
      <c r="F2" t="s">
        <v>8</v>
      </c>
      <c r="G2" t="s">
        <v>9</v>
      </c>
      <c r="J2" s="1">
        <f>0.8*4600+26700</f>
        <v>30380</v>
      </c>
    </row>
    <row r="3" spans="1:10" x14ac:dyDescent="0.2">
      <c r="A3" t="s">
        <v>10</v>
      </c>
      <c r="B3" t="s">
        <v>11</v>
      </c>
      <c r="D3" t="s">
        <v>12</v>
      </c>
      <c r="F3" t="s">
        <v>13</v>
      </c>
      <c r="G3" t="s">
        <v>14</v>
      </c>
      <c r="I3">
        <f>(3.03-3.05)/0.02</f>
        <v>-1.0000000000000009</v>
      </c>
      <c r="J3" s="1">
        <f>16+10+5+14+6+17</f>
        <v>68</v>
      </c>
    </row>
    <row r="4" spans="1:10" x14ac:dyDescent="0.2">
      <c r="D4" t="s">
        <v>13</v>
      </c>
      <c r="I4">
        <f>(5.06-5.04)/0.04</f>
        <v>0.49999999999998934</v>
      </c>
      <c r="J4" s="1"/>
    </row>
    <row r="5" spans="1:10" x14ac:dyDescent="0.2">
      <c r="D5" t="s">
        <v>15</v>
      </c>
      <c r="F5" t="s">
        <v>16</v>
      </c>
      <c r="G5" t="s">
        <v>17</v>
      </c>
      <c r="J5" s="1"/>
    </row>
    <row r="6" spans="1:10" x14ac:dyDescent="0.2">
      <c r="A6" t="s">
        <v>18</v>
      </c>
      <c r="B6">
        <v>1</v>
      </c>
      <c r="C6">
        <v>3</v>
      </c>
      <c r="F6" t="s">
        <v>19</v>
      </c>
      <c r="G6" t="e">
        <f>_xlfn.PERCENTILE.INC(Array,0.48)</f>
        <v>#NAME?</v>
      </c>
      <c r="I6">
        <f>(94.8-89.4)/86.4</f>
        <v>6.2499999999999896E-2</v>
      </c>
    </row>
    <row r="7" spans="1:10" x14ac:dyDescent="0.2">
      <c r="B7" t="s">
        <v>20</v>
      </c>
      <c r="C7" t="s">
        <v>21</v>
      </c>
      <c r="D7" t="s">
        <v>22</v>
      </c>
      <c r="F7" t="s">
        <v>23</v>
      </c>
      <c r="G7" t="e">
        <f>(insertval-u)/stdev</f>
        <v>#NAME?</v>
      </c>
    </row>
    <row r="8" spans="1:10" x14ac:dyDescent="0.2">
      <c r="B8">
        <v>2</v>
      </c>
      <c r="D8" t="s">
        <v>24</v>
      </c>
      <c r="F8" t="s">
        <v>25</v>
      </c>
      <c r="G8">
        <f>_xlfn.NORM.S.DIST(0.62, TRUE)</f>
        <v>0.732371106531017</v>
      </c>
      <c r="H8">
        <f>G9-G8</f>
        <v>-0.26822749911618909</v>
      </c>
    </row>
    <row r="9" spans="1:10" x14ac:dyDescent="0.2">
      <c r="B9" t="s">
        <v>26</v>
      </c>
      <c r="D9" t="s">
        <v>27</v>
      </c>
      <c r="G9">
        <f>_xlfn.NORM.S.DIST(-0.09,TRUE)</f>
        <v>0.46414360741482791</v>
      </c>
      <c r="H9">
        <f>1-G8</f>
        <v>0.267628893468983</v>
      </c>
    </row>
    <row r="10" spans="1:10" x14ac:dyDescent="0.2">
      <c r="D10" t="s">
        <v>28</v>
      </c>
    </row>
    <row r="11" spans="1:10" x14ac:dyDescent="0.2">
      <c r="A11" t="s">
        <v>29</v>
      </c>
      <c r="B11" t="s">
        <v>30</v>
      </c>
      <c r="C11" t="s">
        <v>31</v>
      </c>
      <c r="E11" t="s">
        <v>32</v>
      </c>
      <c r="F11" t="s">
        <v>33</v>
      </c>
    </row>
    <row r="12" spans="1:10" x14ac:dyDescent="0.2">
      <c r="A12" t="s">
        <v>34</v>
      </c>
      <c r="B12" t="s">
        <v>35</v>
      </c>
      <c r="C12" t="s">
        <v>36</v>
      </c>
      <c r="D12" t="s">
        <v>37</v>
      </c>
      <c r="E12" t="s">
        <v>38</v>
      </c>
      <c r="F12" t="s">
        <v>39</v>
      </c>
    </row>
    <row r="13" spans="1:10" x14ac:dyDescent="0.2">
      <c r="A13">
        <v>56</v>
      </c>
      <c r="B13">
        <v>64</v>
      </c>
      <c r="C13">
        <v>12</v>
      </c>
      <c r="D13">
        <f>(A13+B13)/2</f>
        <v>60</v>
      </c>
      <c r="E13">
        <f>C13*D13</f>
        <v>720</v>
      </c>
      <c r="F13">
        <f>C13*D13*D13</f>
        <v>43200</v>
      </c>
      <c r="H13" t="s">
        <v>40</v>
      </c>
      <c r="I13">
        <f>_xlfn.PERCENTILE.INC(H14:H28,0.48)</f>
        <v>7.8</v>
      </c>
    </row>
    <row r="14" spans="1:10" x14ac:dyDescent="0.2">
      <c r="A14">
        <v>65</v>
      </c>
      <c r="B14">
        <v>73</v>
      </c>
      <c r="C14">
        <v>12</v>
      </c>
      <c r="D14">
        <f t="shared" ref="D14:D17" si="0">(A14+B14)/2</f>
        <v>69</v>
      </c>
      <c r="E14">
        <f t="shared" ref="E14:E17" si="1">C14*D14</f>
        <v>828</v>
      </c>
      <c r="F14">
        <f t="shared" ref="F14:F17" si="2">C14*D14*D14</f>
        <v>57132</v>
      </c>
      <c r="H14">
        <v>8</v>
      </c>
    </row>
    <row r="15" spans="1:10" x14ac:dyDescent="0.2">
      <c r="A15">
        <v>74</v>
      </c>
      <c r="B15">
        <v>82</v>
      </c>
      <c r="C15">
        <v>8</v>
      </c>
      <c r="D15">
        <f t="shared" si="0"/>
        <v>78</v>
      </c>
      <c r="E15">
        <f t="shared" si="1"/>
        <v>624</v>
      </c>
      <c r="F15">
        <f t="shared" si="2"/>
        <v>48672</v>
      </c>
      <c r="H15">
        <v>7.2</v>
      </c>
    </row>
    <row r="16" spans="1:10" x14ac:dyDescent="0.2">
      <c r="A16">
        <v>83</v>
      </c>
      <c r="B16">
        <v>91</v>
      </c>
      <c r="C16">
        <v>12</v>
      </c>
      <c r="D16">
        <f t="shared" si="0"/>
        <v>87</v>
      </c>
      <c r="E16">
        <f t="shared" si="1"/>
        <v>1044</v>
      </c>
      <c r="F16">
        <f t="shared" si="2"/>
        <v>90828</v>
      </c>
      <c r="H16">
        <v>7.8</v>
      </c>
    </row>
    <row r="17" spans="1:8" x14ac:dyDescent="0.2">
      <c r="A17">
        <v>92</v>
      </c>
      <c r="B17">
        <v>100</v>
      </c>
      <c r="C17">
        <v>14</v>
      </c>
      <c r="D17">
        <f t="shared" si="0"/>
        <v>96</v>
      </c>
      <c r="E17">
        <f t="shared" si="1"/>
        <v>1344</v>
      </c>
      <c r="F17">
        <f t="shared" si="2"/>
        <v>129024</v>
      </c>
      <c r="H17">
        <v>8.1</v>
      </c>
    </row>
    <row r="18" spans="1:8" x14ac:dyDescent="0.2">
      <c r="A18" t="s">
        <v>41</v>
      </c>
      <c r="C18">
        <f>SUM(C13:C17)</f>
        <v>58</v>
      </c>
      <c r="D18">
        <f>SUM(D13:D17)</f>
        <v>390</v>
      </c>
      <c r="E18">
        <f>SUM(E13:E17)</f>
        <v>4560</v>
      </c>
      <c r="F18">
        <f>SUM(F13:F17)</f>
        <v>368856</v>
      </c>
      <c r="H18">
        <v>6.8</v>
      </c>
    </row>
    <row r="19" spans="1:8" x14ac:dyDescent="0.2">
      <c r="H19">
        <v>6.3</v>
      </c>
    </row>
    <row r="20" spans="1:8" x14ac:dyDescent="0.2">
      <c r="A20" t="s">
        <v>42</v>
      </c>
      <c r="B20">
        <f>SQRT(B22/B23)</f>
        <v>13.472294619813248</v>
      </c>
      <c r="E20" t="s">
        <v>43</v>
      </c>
      <c r="H20">
        <v>8.6999999999999993</v>
      </c>
    </row>
    <row r="21" spans="1:8" x14ac:dyDescent="0.2">
      <c r="A21" t="s">
        <v>44</v>
      </c>
      <c r="B21">
        <f>B20*B20</f>
        <v>181.50272232304897</v>
      </c>
      <c r="E21">
        <f>E18*E18</f>
        <v>20793600</v>
      </c>
      <c r="H21">
        <v>7.4</v>
      </c>
    </row>
    <row r="22" spans="1:8" x14ac:dyDescent="0.2">
      <c r="A22" t="s">
        <v>45</v>
      </c>
      <c r="B22">
        <f>C18*F18-E21</f>
        <v>600048</v>
      </c>
      <c r="H22">
        <v>7.8</v>
      </c>
    </row>
    <row r="23" spans="1:8" x14ac:dyDescent="0.2">
      <c r="A23" t="s">
        <v>46</v>
      </c>
      <c r="B23">
        <f>C18*(C18-1)</f>
        <v>3306</v>
      </c>
      <c r="H23">
        <v>7.9</v>
      </c>
    </row>
    <row r="24" spans="1:8" x14ac:dyDescent="0.2">
      <c r="H24">
        <v>7.2</v>
      </c>
    </row>
    <row r="25" spans="1:8" x14ac:dyDescent="0.2">
      <c r="H25">
        <v>7.8</v>
      </c>
    </row>
    <row r="27" spans="1:8" x14ac:dyDescent="0.2">
      <c r="A27">
        <f>1200-950</f>
        <v>250</v>
      </c>
    </row>
    <row r="28" spans="1:8" x14ac:dyDescent="0.2">
      <c r="A28">
        <f>250/5</f>
        <v>50</v>
      </c>
    </row>
  </sheetData>
  <sortState ref="A28:A38">
    <sortCondition ref="A28:A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7E3F-1FFE-48C4-B089-550DC2C5FA62}">
  <dimension ref="A1:E10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1.5" customWidth="1"/>
    <col min="4" max="4" width="11.1640625" customWidth="1"/>
  </cols>
  <sheetData>
    <row r="1" spans="1:5" x14ac:dyDescent="0.2">
      <c r="A1" t="s">
        <v>47</v>
      </c>
      <c r="B1" t="s">
        <v>48</v>
      </c>
      <c r="C1">
        <v>26700</v>
      </c>
    </row>
    <row r="2" spans="1:5" x14ac:dyDescent="0.2">
      <c r="B2" t="s">
        <v>49</v>
      </c>
      <c r="C2">
        <v>4600</v>
      </c>
    </row>
    <row r="4" spans="1:5" x14ac:dyDescent="0.2">
      <c r="A4" t="s">
        <v>50</v>
      </c>
      <c r="B4">
        <f>C1-3*C2</f>
        <v>12900</v>
      </c>
    </row>
    <row r="5" spans="1:5" x14ac:dyDescent="0.2">
      <c r="A5" t="s">
        <v>51</v>
      </c>
      <c r="B5">
        <f>C1-2*C2</f>
        <v>17500</v>
      </c>
    </row>
    <row r="6" spans="1:5" x14ac:dyDescent="0.2">
      <c r="A6" t="s">
        <v>52</v>
      </c>
      <c r="B6">
        <f>C1-C2</f>
        <v>22100</v>
      </c>
    </row>
    <row r="7" spans="1:5" x14ac:dyDescent="0.2">
      <c r="A7" t="s">
        <v>48</v>
      </c>
      <c r="B7">
        <f>C1</f>
        <v>26700</v>
      </c>
      <c r="D7" t="s">
        <v>53</v>
      </c>
      <c r="E7">
        <f>C1+1.7*C2</f>
        <v>34520</v>
      </c>
    </row>
    <row r="8" spans="1:5" x14ac:dyDescent="0.2">
      <c r="A8" t="s">
        <v>54</v>
      </c>
      <c r="B8">
        <f>C1+C2</f>
        <v>31300</v>
      </c>
    </row>
    <row r="9" spans="1:5" x14ac:dyDescent="0.2">
      <c r="A9" t="s">
        <v>55</v>
      </c>
      <c r="B9">
        <f>C1+2*C2</f>
        <v>35900</v>
      </c>
    </row>
    <row r="10" spans="1:5" x14ac:dyDescent="0.2">
      <c r="A10" t="s">
        <v>56</v>
      </c>
      <c r="B10">
        <f>C1+3*C2</f>
        <v>40500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919D-9483-4865-8BE8-58DFDC3BBEEC}">
  <dimension ref="A1:T46"/>
  <sheetViews>
    <sheetView tabSelected="1" topLeftCell="G14" workbookViewId="0">
      <selection activeCell="R43" sqref="R43"/>
    </sheetView>
  </sheetViews>
  <sheetFormatPr baseColWidth="10" defaultColWidth="8.83203125" defaultRowHeight="15" x14ac:dyDescent="0.2"/>
  <cols>
    <col min="1" max="1" width="13" customWidth="1"/>
    <col min="5" max="5" width="10.1640625" bestFit="1" customWidth="1"/>
  </cols>
  <sheetData>
    <row r="1" spans="1:10" x14ac:dyDescent="0.2">
      <c r="A1">
        <v>-3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  <c r="H1">
        <v>-7</v>
      </c>
      <c r="I1" t="s">
        <v>48</v>
      </c>
    </row>
    <row r="2" spans="1:10" x14ac:dyDescent="0.2">
      <c r="A2">
        <v>10</v>
      </c>
      <c r="B2">
        <f>_xlfn.VAR.S(A1:A7)</f>
        <v>84</v>
      </c>
      <c r="D2">
        <v>20347</v>
      </c>
      <c r="E2">
        <v>3.38</v>
      </c>
      <c r="F2">
        <f>100*_xlfn.STDEV.S(D2:D15)/AVERAGE(D2:D15)</f>
        <v>3.318659237638899</v>
      </c>
      <c r="G2">
        <f>100*_xlfn.STDEV.S(E2:E12)/AVERAGE(E2:E12)</f>
        <v>14.125120857571243</v>
      </c>
      <c r="H2">
        <v>-4</v>
      </c>
      <c r="I2">
        <f>AVERAGE(H1:H6)</f>
        <v>0</v>
      </c>
    </row>
    <row r="3" spans="1:10" x14ac:dyDescent="0.2">
      <c r="A3">
        <v>5</v>
      </c>
      <c r="B3" t="s">
        <v>62</v>
      </c>
      <c r="D3">
        <v>20327</v>
      </c>
      <c r="E3">
        <v>4.6399999999999997</v>
      </c>
      <c r="H3">
        <v>-3</v>
      </c>
      <c r="I3" t="s">
        <v>63</v>
      </c>
    </row>
    <row r="4" spans="1:10" x14ac:dyDescent="0.2">
      <c r="A4">
        <v>14</v>
      </c>
      <c r="B4">
        <f>_xlfn.STDEV.S(A1:A7)</f>
        <v>9.1651513899116797</v>
      </c>
      <c r="D4">
        <v>22117</v>
      </c>
      <c r="E4">
        <v>4.09</v>
      </c>
      <c r="H4">
        <v>12</v>
      </c>
      <c r="I4">
        <f>MEDIAN(H1:H6)</f>
        <v>-3</v>
      </c>
    </row>
    <row r="5" spans="1:10" x14ac:dyDescent="0.2">
      <c r="A5">
        <v>14</v>
      </c>
      <c r="B5" t="s">
        <v>64</v>
      </c>
      <c r="D5">
        <v>21762</v>
      </c>
      <c r="E5">
        <v>3.93</v>
      </c>
      <c r="H5">
        <v>-3</v>
      </c>
      <c r="I5" t="s">
        <v>65</v>
      </c>
    </row>
    <row r="6" spans="1:10" x14ac:dyDescent="0.2">
      <c r="A6">
        <v>-9</v>
      </c>
      <c r="B6">
        <f>MAX(A1:A7)-MIN(A1:A7)</f>
        <v>23</v>
      </c>
      <c r="D6">
        <v>20864</v>
      </c>
      <c r="E6">
        <v>4.25</v>
      </c>
      <c r="H6">
        <v>5</v>
      </c>
      <c r="I6">
        <f>_xlfn.MODE.MULT(H1:H6)</f>
        <v>-3</v>
      </c>
    </row>
    <row r="7" spans="1:10" x14ac:dyDescent="0.2">
      <c r="A7">
        <v>-3</v>
      </c>
      <c r="B7">
        <f>_xlfn.MODE.MULT(A1:A7)</f>
        <v>-3</v>
      </c>
      <c r="D7">
        <v>20102</v>
      </c>
      <c r="E7">
        <v>4.63</v>
      </c>
      <c r="I7">
        <f t="shared" ref="I7:I8" si="0">_xlfn.MODE.MULT(H2:H7)</f>
        <v>-3</v>
      </c>
    </row>
    <row r="8" spans="1:10" x14ac:dyDescent="0.2">
      <c r="D8">
        <v>21684</v>
      </c>
      <c r="E8">
        <v>4.78</v>
      </c>
      <c r="I8">
        <f t="shared" si="0"/>
        <v>-3</v>
      </c>
    </row>
    <row r="9" spans="1:10" x14ac:dyDescent="0.2">
      <c r="D9">
        <v>20063</v>
      </c>
      <c r="E9">
        <v>4.25</v>
      </c>
    </row>
    <row r="10" spans="1:10" x14ac:dyDescent="0.2">
      <c r="A10" t="s">
        <v>66</v>
      </c>
      <c r="B10">
        <f>29600+1.6*5500</f>
        <v>38400</v>
      </c>
      <c r="D10">
        <v>21728</v>
      </c>
      <c r="E10">
        <v>4.46</v>
      </c>
    </row>
    <row r="11" spans="1:10" x14ac:dyDescent="0.2">
      <c r="B11">
        <f>28400+1.2*5700</f>
        <v>35240</v>
      </c>
      <c r="D11">
        <v>21580</v>
      </c>
      <c r="E11">
        <v>2.93</v>
      </c>
    </row>
    <row r="12" spans="1:10" x14ac:dyDescent="0.2">
      <c r="D12">
        <v>21720</v>
      </c>
      <c r="E12">
        <v>3.64</v>
      </c>
      <c r="H12" t="s">
        <v>67</v>
      </c>
      <c r="I12" t="s">
        <v>68</v>
      </c>
      <c r="J12" t="s">
        <v>36</v>
      </c>
    </row>
    <row r="13" spans="1:10" x14ac:dyDescent="0.2">
      <c r="A13" t="s">
        <v>69</v>
      </c>
      <c r="D13">
        <v>20920</v>
      </c>
      <c r="H13">
        <v>4</v>
      </c>
      <c r="I13">
        <v>9</v>
      </c>
      <c r="J13">
        <v>9</v>
      </c>
    </row>
    <row r="14" spans="1:10" x14ac:dyDescent="0.2">
      <c r="A14">
        <f>1*5700+28400</f>
        <v>34100</v>
      </c>
      <c r="D14">
        <v>21442</v>
      </c>
      <c r="H14">
        <v>10</v>
      </c>
      <c r="I14">
        <v>15</v>
      </c>
      <c r="J14">
        <v>3</v>
      </c>
    </row>
    <row r="15" spans="1:10" x14ac:dyDescent="0.2">
      <c r="D15">
        <v>20766</v>
      </c>
      <c r="H15">
        <v>16</v>
      </c>
      <c r="I15">
        <v>21</v>
      </c>
      <c r="J15">
        <v>12</v>
      </c>
    </row>
    <row r="16" spans="1:10" x14ac:dyDescent="0.2">
      <c r="A16">
        <f>1-25/71</f>
        <v>0.647887323943662</v>
      </c>
      <c r="H16">
        <v>22</v>
      </c>
      <c r="I16">
        <v>27</v>
      </c>
      <c r="J16">
        <v>4</v>
      </c>
    </row>
    <row r="17" spans="1:20" x14ac:dyDescent="0.2">
      <c r="H17">
        <v>28</v>
      </c>
      <c r="I17">
        <v>33</v>
      </c>
      <c r="J17">
        <v>13</v>
      </c>
    </row>
    <row r="18" spans="1:20" x14ac:dyDescent="0.2">
      <c r="I18" t="s">
        <v>70</v>
      </c>
      <c r="J18">
        <f>SUM(J13:J17)</f>
        <v>41</v>
      </c>
    </row>
    <row r="20" spans="1:20" x14ac:dyDescent="0.2">
      <c r="A20">
        <f>17+14+5+6+9+11</f>
        <v>62</v>
      </c>
    </row>
    <row r="22" spans="1:20" x14ac:dyDescent="0.2">
      <c r="D22" t="s">
        <v>34</v>
      </c>
      <c r="E22" t="s">
        <v>35</v>
      </c>
      <c r="F22" t="s">
        <v>36</v>
      </c>
      <c r="G22" t="s">
        <v>37</v>
      </c>
      <c r="H22" t="s">
        <v>38</v>
      </c>
      <c r="I22" t="s">
        <v>39</v>
      </c>
      <c r="M22" t="s">
        <v>72</v>
      </c>
    </row>
    <row r="23" spans="1:20" x14ac:dyDescent="0.2">
      <c r="D23">
        <v>51</v>
      </c>
      <c r="E23">
        <v>58</v>
      </c>
      <c r="F23">
        <v>6</v>
      </c>
      <c r="G23">
        <f>(D23+E23)/2</f>
        <v>54.5</v>
      </c>
      <c r="H23">
        <f>F23*G23</f>
        <v>327</v>
      </c>
      <c r="I23">
        <f>F23*G23*G23</f>
        <v>17821.5</v>
      </c>
      <c r="M23" t="s">
        <v>34</v>
      </c>
      <c r="N23" t="s">
        <v>35</v>
      </c>
      <c r="O23" t="s">
        <v>36</v>
      </c>
      <c r="P23" t="s">
        <v>37</v>
      </c>
    </row>
    <row r="24" spans="1:20" x14ac:dyDescent="0.2">
      <c r="D24">
        <v>59</v>
      </c>
      <c r="E24">
        <v>66</v>
      </c>
      <c r="F24">
        <v>10</v>
      </c>
      <c r="G24">
        <f t="shared" ref="G24:G27" si="1">(D24+E24)/2</f>
        <v>62.5</v>
      </c>
      <c r="H24">
        <f t="shared" ref="H24:H27" si="2">F24*G24</f>
        <v>625</v>
      </c>
      <c r="I24">
        <f t="shared" ref="I24:I27" si="3">F24*G24*G24</f>
        <v>39062.5</v>
      </c>
      <c r="M24">
        <v>61</v>
      </c>
      <c r="N24">
        <v>68</v>
      </c>
      <c r="O24">
        <v>3</v>
      </c>
      <c r="P24">
        <f>(M24+N24)/2</f>
        <v>64.5</v>
      </c>
    </row>
    <row r="25" spans="1:20" x14ac:dyDescent="0.2">
      <c r="A25">
        <f>20/62</f>
        <v>0.32258064516129031</v>
      </c>
      <c r="D25">
        <v>67</v>
      </c>
      <c r="E25">
        <v>74</v>
      </c>
      <c r="F25">
        <v>7</v>
      </c>
      <c r="G25">
        <f t="shared" si="1"/>
        <v>70.5</v>
      </c>
      <c r="H25">
        <f t="shared" si="2"/>
        <v>493.5</v>
      </c>
      <c r="I25">
        <f t="shared" si="3"/>
        <v>34791.75</v>
      </c>
      <c r="M25">
        <v>69</v>
      </c>
      <c r="N25">
        <v>76</v>
      </c>
      <c r="O25">
        <v>15</v>
      </c>
      <c r="P25">
        <f t="shared" ref="P25:P28" si="4">(M25+N25)/2</f>
        <v>72.5</v>
      </c>
    </row>
    <row r="26" spans="1:20" x14ac:dyDescent="0.2">
      <c r="D26">
        <v>75</v>
      </c>
      <c r="E26">
        <v>82</v>
      </c>
      <c r="F26">
        <v>6</v>
      </c>
      <c r="G26">
        <f t="shared" si="1"/>
        <v>78.5</v>
      </c>
      <c r="H26">
        <f t="shared" si="2"/>
        <v>471</v>
      </c>
      <c r="I26">
        <f t="shared" si="3"/>
        <v>36973.5</v>
      </c>
      <c r="M26">
        <v>77</v>
      </c>
      <c r="N26">
        <v>84</v>
      </c>
      <c r="O26">
        <v>14</v>
      </c>
      <c r="P26">
        <f t="shared" si="4"/>
        <v>80.5</v>
      </c>
    </row>
    <row r="27" spans="1:20" x14ac:dyDescent="0.2">
      <c r="D27">
        <v>83</v>
      </c>
      <c r="E27">
        <v>90</v>
      </c>
      <c r="F27">
        <v>12</v>
      </c>
      <c r="G27">
        <f t="shared" si="1"/>
        <v>86.5</v>
      </c>
      <c r="H27">
        <f t="shared" si="2"/>
        <v>1038</v>
      </c>
      <c r="I27">
        <f t="shared" si="3"/>
        <v>89787</v>
      </c>
      <c r="M27">
        <v>85</v>
      </c>
      <c r="N27">
        <v>92</v>
      </c>
      <c r="O27">
        <v>4</v>
      </c>
      <c r="P27">
        <f t="shared" si="4"/>
        <v>88.5</v>
      </c>
    </row>
    <row r="28" spans="1:20" x14ac:dyDescent="0.2">
      <c r="D28" t="s">
        <v>41</v>
      </c>
      <c r="F28">
        <f>SUM(F23:F27)</f>
        <v>41</v>
      </c>
      <c r="G28">
        <f>SUM(G23:G27)</f>
        <v>352.5</v>
      </c>
      <c r="H28">
        <f>SUM(H23:H27)</f>
        <v>2954.5</v>
      </c>
      <c r="I28">
        <f>SUM(I23:I27)</f>
        <v>218436.25</v>
      </c>
      <c r="M28">
        <v>93</v>
      </c>
      <c r="N28">
        <v>100</v>
      </c>
      <c r="O28">
        <v>11</v>
      </c>
      <c r="P28">
        <f t="shared" si="4"/>
        <v>96.5</v>
      </c>
    </row>
    <row r="30" spans="1:20" x14ac:dyDescent="0.2">
      <c r="D30" t="s">
        <v>42</v>
      </c>
      <c r="E30">
        <f>SQRT(E32/E33)</f>
        <v>11.760205739033236</v>
      </c>
      <c r="H30" t="s">
        <v>43</v>
      </c>
    </row>
    <row r="31" spans="1:20" x14ac:dyDescent="0.2">
      <c r="D31" t="s">
        <v>44</v>
      </c>
      <c r="E31">
        <f>E32/E33</f>
        <v>138.30243902439025</v>
      </c>
      <c r="H31">
        <f>H28*H28</f>
        <v>8729070.25</v>
      </c>
    </row>
    <row r="32" spans="1:20" x14ac:dyDescent="0.2">
      <c r="D32" t="s">
        <v>45</v>
      </c>
      <c r="E32">
        <f>F28*I28-H31</f>
        <v>226816</v>
      </c>
      <c r="N32">
        <v>64.5</v>
      </c>
      <c r="O32">
        <v>72.5</v>
      </c>
      <c r="P32">
        <v>80.5</v>
      </c>
      <c r="Q32">
        <v>88.5</v>
      </c>
      <c r="R32">
        <v>96.5</v>
      </c>
      <c r="S32" t="s">
        <v>73</v>
      </c>
      <c r="T32">
        <f>AVERAGE(N32:N34,O32:O46,P32:P45,Q32:Q35,R32:R42)</f>
        <v>81.351063829787236</v>
      </c>
    </row>
    <row r="33" spans="4:20" x14ac:dyDescent="0.2">
      <c r="D33" t="s">
        <v>46</v>
      </c>
      <c r="E33">
        <f>F28*(F28-1)</f>
        <v>1640</v>
      </c>
      <c r="N33">
        <v>64.5</v>
      </c>
      <c r="O33">
        <v>72.5</v>
      </c>
      <c r="P33">
        <v>80.5</v>
      </c>
      <c r="Q33">
        <v>88.5</v>
      </c>
      <c r="R33">
        <v>96.5</v>
      </c>
      <c r="S33" t="s">
        <v>74</v>
      </c>
      <c r="T33">
        <f>_xlfn.VAR.S(N32:N34,O32:O46,P32:P45,Q32:Q35,R32:R42)</f>
        <v>103.6077705827939</v>
      </c>
    </row>
    <row r="34" spans="4:20" x14ac:dyDescent="0.2">
      <c r="D34" t="s">
        <v>71</v>
      </c>
      <c r="E34">
        <f>H28/F28</f>
        <v>72.060975609756099</v>
      </c>
      <c r="N34">
        <v>64.5</v>
      </c>
      <c r="O34">
        <v>72.5</v>
      </c>
      <c r="P34">
        <v>80.5</v>
      </c>
      <c r="Q34">
        <v>88.5</v>
      </c>
      <c r="R34">
        <v>96.5</v>
      </c>
    </row>
    <row r="35" spans="4:20" x14ac:dyDescent="0.2">
      <c r="O35">
        <v>72.5</v>
      </c>
      <c r="P35">
        <v>80.5</v>
      </c>
      <c r="Q35">
        <v>88.5</v>
      </c>
      <c r="R35">
        <v>96.5</v>
      </c>
    </row>
    <row r="36" spans="4:20" x14ac:dyDescent="0.2">
      <c r="F36">
        <f>6/35</f>
        <v>0.17142857142857143</v>
      </c>
      <c r="O36">
        <v>72.5</v>
      </c>
      <c r="P36">
        <v>80.5</v>
      </c>
      <c r="R36">
        <v>96.5</v>
      </c>
    </row>
    <row r="37" spans="4:20" x14ac:dyDescent="0.2">
      <c r="E37">
        <f>100-32</f>
        <v>68</v>
      </c>
      <c r="O37">
        <v>72.5</v>
      </c>
      <c r="P37">
        <v>80.5</v>
      </c>
      <c r="R37">
        <v>96.5</v>
      </c>
    </row>
    <row r="38" spans="4:20" x14ac:dyDescent="0.2">
      <c r="E38">
        <f>13+7+6+10+19+9</f>
        <v>64</v>
      </c>
      <c r="O38">
        <v>72.5</v>
      </c>
      <c r="P38">
        <v>80.5</v>
      </c>
      <c r="R38">
        <v>96.5</v>
      </c>
    </row>
    <row r="39" spans="4:20" x14ac:dyDescent="0.2">
      <c r="E39">
        <f>9/64</f>
        <v>0.140625</v>
      </c>
      <c r="O39">
        <v>72.5</v>
      </c>
      <c r="P39">
        <v>80.5</v>
      </c>
      <c r="R39">
        <v>96.5</v>
      </c>
    </row>
    <row r="40" spans="4:20" x14ac:dyDescent="0.2">
      <c r="O40">
        <v>72.5</v>
      </c>
      <c r="P40">
        <v>80.5</v>
      </c>
      <c r="R40">
        <v>96.5</v>
      </c>
    </row>
    <row r="41" spans="4:20" x14ac:dyDescent="0.2">
      <c r="O41">
        <v>72.5</v>
      </c>
      <c r="P41">
        <v>80.5</v>
      </c>
      <c r="R41">
        <v>96.5</v>
      </c>
    </row>
    <row r="42" spans="4:20" x14ac:dyDescent="0.2">
      <c r="O42">
        <v>72.5</v>
      </c>
      <c r="P42">
        <v>80.5</v>
      </c>
      <c r="R42">
        <v>96.5</v>
      </c>
    </row>
    <row r="43" spans="4:20" x14ac:dyDescent="0.2">
      <c r="O43">
        <v>72.5</v>
      </c>
      <c r="P43">
        <v>80.5</v>
      </c>
    </row>
    <row r="44" spans="4:20" x14ac:dyDescent="0.2">
      <c r="O44">
        <v>72.5</v>
      </c>
      <c r="P44">
        <v>80.5</v>
      </c>
    </row>
    <row r="45" spans="4:20" x14ac:dyDescent="0.2">
      <c r="O45">
        <v>72.5</v>
      </c>
      <c r="P45">
        <v>80.5</v>
      </c>
    </row>
    <row r="46" spans="4:20" x14ac:dyDescent="0.2">
      <c r="O46">
        <v>72.5</v>
      </c>
    </row>
  </sheetData>
  <sortState ref="A1:A7">
    <sortCondition ref="A1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quiz1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jmonzon000@citymail.cuny.edu</cp:lastModifiedBy>
  <cp:revision/>
  <dcterms:created xsi:type="dcterms:W3CDTF">2019-01-03T00:19:38Z</dcterms:created>
  <dcterms:modified xsi:type="dcterms:W3CDTF">2019-01-16T17:06:53Z</dcterms:modified>
  <cp:category/>
  <cp:contentStatus/>
</cp:coreProperties>
</file>