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cnymailcuny-my.sharepoint.com/personal/jmonzon000_citymail_cuny_edu/Documents/"/>
    </mc:Choice>
  </mc:AlternateContent>
  <xr:revisionPtr revIDLastSave="1188" documentId="11_E60897F41BE170836B02CE998F75CCDC64E183C8" xr6:coauthVersionLast="40" xr6:coauthVersionMax="40" xr10:uidLastSave="{EF5362CD-4960-CA4B-A5AA-327CE999BBB6}"/>
  <bookViews>
    <workbookView xWindow="12800" yWindow="460" windowWidth="12800" windowHeight="14180" firstSheet="2" activeTab="3" xr2:uid="{00000000-000D-0000-FFFF-FFFF00000000}"/>
  </bookViews>
  <sheets>
    <sheet name="2 sigma known" sheetId="1" r:id="rId1"/>
    <sheet name="2 sigma unknown" sheetId="2" r:id="rId2"/>
    <sheet name="2 sigma unknown dependent" sheetId="5" r:id="rId3"/>
    <sheet name="2 population proportion" sheetId="3" r:id="rId4"/>
    <sheet name="2 population variance" sheetId="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" i="3" l="1"/>
  <c r="J4" i="5"/>
  <c r="J5" i="5"/>
  <c r="J6" i="5"/>
  <c r="J7" i="5"/>
  <c r="J8" i="5"/>
  <c r="J9" i="5"/>
  <c r="J3" i="5"/>
  <c r="B2" i="5" s="1"/>
  <c r="B4" i="5" l="1"/>
  <c r="B3" i="5"/>
  <c r="H17" i="2" l="1"/>
  <c r="B17" i="2"/>
  <c r="B19" i="4" l="1"/>
  <c r="N9" i="4" l="1"/>
  <c r="P8" i="4" s="1"/>
  <c r="N8" i="4"/>
  <c r="P9" i="4" s="1"/>
  <c r="N3" i="4"/>
  <c r="N2" i="4"/>
  <c r="B5" i="4"/>
  <c r="B8" i="4"/>
  <c r="B6" i="4"/>
  <c r="C6" i="4"/>
  <c r="H8" i="4"/>
  <c r="H6" i="4"/>
  <c r="I6" i="4"/>
  <c r="H5" i="4"/>
  <c r="B23" i="3"/>
  <c r="B26" i="3"/>
  <c r="B28" i="3"/>
  <c r="B32" i="3"/>
  <c r="B31" i="3"/>
  <c r="D21" i="3"/>
  <c r="H4" i="3"/>
  <c r="B4" i="3"/>
  <c r="C4" i="3"/>
  <c r="B6" i="3"/>
  <c r="B9" i="3" s="1"/>
  <c r="B5" i="5"/>
  <c r="B7" i="5"/>
  <c r="H5" i="2"/>
  <c r="H7" i="2"/>
  <c r="J4" i="2"/>
  <c r="B5" i="2"/>
  <c r="C5" i="2"/>
  <c r="B7" i="2"/>
  <c r="D4" i="2"/>
  <c r="C21" i="1"/>
  <c r="I4" i="1"/>
  <c r="D4" i="1"/>
  <c r="H3" i="1"/>
  <c r="G3" i="1"/>
  <c r="G6" i="1"/>
  <c r="G10" i="1"/>
  <c r="G12" i="1"/>
  <c r="G16" i="1"/>
  <c r="G15" i="1"/>
  <c r="B6" i="1"/>
  <c r="B10" i="1" s="1"/>
  <c r="B12" i="1" s="1"/>
  <c r="B16" i="1" s="1"/>
  <c r="G9" i="1"/>
  <c r="E26" i="2"/>
  <c r="E25" i="2"/>
  <c r="B42" i="4"/>
  <c r="D29" i="4"/>
  <c r="C41" i="4"/>
  <c r="G8" i="3"/>
  <c r="J6" i="3"/>
  <c r="J7" i="3"/>
  <c r="J9" i="3"/>
  <c r="K13" i="3"/>
  <c r="K14" i="3"/>
  <c r="K16" i="3"/>
  <c r="K15" i="3"/>
  <c r="G4" i="3"/>
  <c r="B21" i="2"/>
  <c r="B9" i="5" l="1"/>
  <c r="B11" i="5" s="1"/>
  <c r="B14" i="5" s="1"/>
  <c r="B17" i="3"/>
  <c r="B15" i="3"/>
  <c r="D4" i="3"/>
  <c r="H9" i="2"/>
  <c r="H11" i="2" s="1"/>
  <c r="B9" i="2"/>
  <c r="I11" i="4"/>
  <c r="H20" i="4" s="1"/>
  <c r="D10" i="4"/>
  <c r="I12" i="4"/>
  <c r="H19" i="4" s="1"/>
  <c r="C11" i="4"/>
  <c r="B20" i="4" s="1"/>
  <c r="C12" i="4"/>
  <c r="B9" i="1"/>
  <c r="B15" i="1"/>
  <c r="B15" i="5" l="1"/>
  <c r="B11" i="2"/>
  <c r="B15" i="2" s="1"/>
  <c r="H14" i="2"/>
  <c r="B14" i="3"/>
  <c r="H15" i="4"/>
  <c r="B15" i="4"/>
  <c r="B14" i="2" l="1"/>
  <c r="H15" i="2"/>
</calcChain>
</file>

<file path=xl/sharedStrings.xml><?xml version="1.0" encoding="utf-8"?>
<sst xmlns="http://schemas.openxmlformats.org/spreadsheetml/2006/main" count="212" uniqueCount="77">
  <si>
    <t>std confidence</t>
  </si>
  <si>
    <t>A</t>
  </si>
  <si>
    <t>B</t>
  </si>
  <si>
    <t>var confidence</t>
  </si>
  <si>
    <t>n (sample size)</t>
  </si>
  <si>
    <t>pop standard dev</t>
  </si>
  <si>
    <t>point difference</t>
  </si>
  <si>
    <t>pop variance</t>
  </si>
  <si>
    <t>x-bar (sample mean)</t>
  </si>
  <si>
    <t>confidence</t>
  </si>
  <si>
    <t>a</t>
  </si>
  <si>
    <t>two tailed</t>
  </si>
  <si>
    <t>z (left)</t>
  </si>
  <si>
    <t>z (right)</t>
  </si>
  <si>
    <t>E (margin of error)</t>
  </si>
  <si>
    <t>lb&lt;u&lt;rb</t>
  </si>
  <si>
    <t>left bound</t>
  </si>
  <si>
    <t>right bound</t>
  </si>
  <si>
    <t>data</t>
  </si>
  <si>
    <t>unequal</t>
  </si>
  <si>
    <t>equal</t>
  </si>
  <si>
    <t>standard dev</t>
  </si>
  <si>
    <t>df</t>
  </si>
  <si>
    <t>t (critical value)</t>
  </si>
  <si>
    <t>variance</t>
  </si>
  <si>
    <t>std</t>
  </si>
  <si>
    <t>sample</t>
  </si>
  <si>
    <t>mean</t>
  </si>
  <si>
    <t>stdev</t>
  </si>
  <si>
    <t>Data</t>
  </si>
  <si>
    <t>d (paired difference)</t>
  </si>
  <si>
    <t>Patient</t>
  </si>
  <si>
    <t>Paired Difference, d=x2−x1</t>
  </si>
  <si>
    <t>find x</t>
  </si>
  <si>
    <t>sample size</t>
  </si>
  <si>
    <t>x (positive outcomes)</t>
  </si>
  <si>
    <t>point estimate</t>
  </si>
  <si>
    <t>p-hat</t>
  </si>
  <si>
    <t>p (pop prop)</t>
  </si>
  <si>
    <t>p-hat (sample proportion)</t>
  </si>
  <si>
    <t>x</t>
  </si>
  <si>
    <t>given negative outcomes</t>
  </si>
  <si>
    <t>neg outcomes</t>
  </si>
  <si>
    <t>two-tailed</t>
  </si>
  <si>
    <t xml:space="preserve">x </t>
  </si>
  <si>
    <t>margin of error given left and right</t>
  </si>
  <si>
    <t>left</t>
  </si>
  <si>
    <t>right</t>
  </si>
  <si>
    <t>s_1 MUST BE GREATER THAN s_2</t>
  </si>
  <si>
    <t>Given</t>
  </si>
  <si>
    <t>lb&lt;F&lt;rb</t>
  </si>
  <si>
    <t>population variance</t>
  </si>
  <si>
    <t>population std</t>
  </si>
  <si>
    <t>s_1^2/s_2^2</t>
  </si>
  <si>
    <t>fAlphaBy2</t>
  </si>
  <si>
    <t>s^2 (sample var)</t>
  </si>
  <si>
    <t>s (sample std)</t>
  </si>
  <si>
    <t>f1MinusAlphaBy2</t>
  </si>
  <si>
    <t>F (point estimate, test stat)</t>
  </si>
  <si>
    <t>n1</t>
  </si>
  <si>
    <t>n2</t>
  </si>
  <si>
    <t>left F</t>
  </si>
  <si>
    <t>s1SquareBys2Square</t>
  </si>
  <si>
    <t>right F</t>
  </si>
  <si>
    <t>using area</t>
  </si>
  <si>
    <t>alpha</t>
  </si>
  <si>
    <t>F (critical values)</t>
  </si>
  <si>
    <t>reject null?</t>
  </si>
  <si>
    <t>if true, reject</t>
  </si>
  <si>
    <t>if false, fail to reject</t>
  </si>
  <si>
    <t>var</t>
  </si>
  <si>
    <t>z (right) (critical val)</t>
  </si>
  <si>
    <t>z (right) (critical value)</t>
  </si>
  <si>
    <t>standard error</t>
  </si>
  <si>
    <t>Population 1</t>
  </si>
  <si>
    <t>Population 2</t>
  </si>
  <si>
    <t>MAKE SURE TO READ PROBLEM AS TO WHAT THEY WANT TO SET D, WHETHER NEGATIVE OR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</si>
</sst>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opLeftCell="A3" workbookViewId="0">
      <selection activeCell="B10" sqref="B10"/>
    </sheetView>
  </sheetViews>
  <sheetFormatPr baseColWidth="10" defaultColWidth="8.83203125" defaultRowHeight="15" x14ac:dyDescent="0.2"/>
  <cols>
    <col min="1" max="1" width="17.5" customWidth="1"/>
    <col min="5" max="5" width="15.6640625" customWidth="1"/>
  </cols>
  <sheetData>
    <row r="1" spans="1:9" x14ac:dyDescent="0.2">
      <c r="A1" t="s">
        <v>0</v>
      </c>
      <c r="B1" t="s">
        <v>1</v>
      </c>
      <c r="C1" t="s">
        <v>2</v>
      </c>
      <c r="F1" t="s">
        <v>3</v>
      </c>
      <c r="G1" t="s">
        <v>1</v>
      </c>
      <c r="H1" t="s">
        <v>2</v>
      </c>
    </row>
    <row r="2" spans="1:9" x14ac:dyDescent="0.2">
      <c r="A2" t="s">
        <v>4</v>
      </c>
      <c r="B2">
        <v>168</v>
      </c>
      <c r="C2">
        <v>149</v>
      </c>
      <c r="F2" t="s">
        <v>4</v>
      </c>
      <c r="G2">
        <v>48</v>
      </c>
      <c r="H2">
        <v>30</v>
      </c>
    </row>
    <row r="3" spans="1:9" x14ac:dyDescent="0.2">
      <c r="A3" t="s">
        <v>5</v>
      </c>
      <c r="B3">
        <v>17</v>
      </c>
      <c r="C3">
        <v>6.05</v>
      </c>
      <c r="D3" t="s">
        <v>6</v>
      </c>
      <c r="F3" t="s">
        <v>7</v>
      </c>
      <c r="G3">
        <f>2.1^2</f>
        <v>4.41</v>
      </c>
      <c r="H3">
        <f>1.8^2</f>
        <v>3.24</v>
      </c>
      <c r="I3" t="s">
        <v>6</v>
      </c>
    </row>
    <row r="4" spans="1:9" x14ac:dyDescent="0.2">
      <c r="A4" t="s">
        <v>8</v>
      </c>
      <c r="B4">
        <v>71.5</v>
      </c>
      <c r="C4">
        <v>56.2</v>
      </c>
      <c r="D4">
        <f>B4-C4</f>
        <v>15.299999999999997</v>
      </c>
      <c r="F4" t="s">
        <v>8</v>
      </c>
      <c r="G4">
        <v>7.01</v>
      </c>
      <c r="H4">
        <v>6.93</v>
      </c>
      <c r="I4">
        <f>G4-H4</f>
        <v>8.0000000000000071E-2</v>
      </c>
    </row>
    <row r="5" spans="1:9" x14ac:dyDescent="0.2">
      <c r="A5" t="s">
        <v>9</v>
      </c>
      <c r="B5">
        <v>95</v>
      </c>
      <c r="F5" t="s">
        <v>9</v>
      </c>
      <c r="G5">
        <v>85</v>
      </c>
    </row>
    <row r="6" spans="1:9" x14ac:dyDescent="0.2">
      <c r="A6" t="s">
        <v>10</v>
      </c>
      <c r="B6">
        <f>1-B5/100</f>
        <v>5.0000000000000044E-2</v>
      </c>
      <c r="F6" t="s">
        <v>10</v>
      </c>
      <c r="G6">
        <f>1-G5/100</f>
        <v>0.15000000000000002</v>
      </c>
    </row>
    <row r="8" spans="1:9" x14ac:dyDescent="0.2">
      <c r="A8" t="s">
        <v>11</v>
      </c>
      <c r="F8" t="s">
        <v>11</v>
      </c>
    </row>
    <row r="9" spans="1:9" x14ac:dyDescent="0.2">
      <c r="A9" t="s">
        <v>12</v>
      </c>
      <c r="B9">
        <f>-ABS(_xlfn.NORM.S.INV(B6/2))</f>
        <v>-1.9599639845400536</v>
      </c>
      <c r="F9" t="s">
        <v>12</v>
      </c>
      <c r="G9">
        <f>-ABS(_xlfn.NORM.S.INV(G6/2))</f>
        <v>-1.4395314709384572</v>
      </c>
    </row>
    <row r="10" spans="1:9" x14ac:dyDescent="0.2">
      <c r="A10" t="s">
        <v>71</v>
      </c>
      <c r="B10">
        <f>ABS(_xlfn.NORM.S.INV(B6/2))</f>
        <v>1.9599639845400536</v>
      </c>
      <c r="F10" t="s">
        <v>13</v>
      </c>
      <c r="G10">
        <f>ABS(_xlfn.NORM.S.INV(G6/2))</f>
        <v>1.4395314709384572</v>
      </c>
    </row>
    <row r="12" spans="1:9" x14ac:dyDescent="0.2">
      <c r="A12" t="s">
        <v>14</v>
      </c>
      <c r="B12">
        <f>B10*SQRT(B3^2/B2+C3^2/C2)</f>
        <v>2.7480711275350549</v>
      </c>
      <c r="F12" t="s">
        <v>14</v>
      </c>
      <c r="G12">
        <f>G10*SQRT(G3/G2+H3/H2)</f>
        <v>0.6435768328703807</v>
      </c>
    </row>
    <row r="14" spans="1:9" x14ac:dyDescent="0.2">
      <c r="A14" t="s">
        <v>9</v>
      </c>
      <c r="B14" t="s">
        <v>15</v>
      </c>
      <c r="F14" t="s">
        <v>9</v>
      </c>
      <c r="G14" t="s">
        <v>15</v>
      </c>
    </row>
    <row r="15" spans="1:9" x14ac:dyDescent="0.2">
      <c r="A15" t="s">
        <v>16</v>
      </c>
      <c r="B15">
        <f>B4-C4-B12</f>
        <v>12.551928872464941</v>
      </c>
      <c r="F15" t="s">
        <v>16</v>
      </c>
      <c r="G15">
        <f>G4-H4-G12</f>
        <v>-0.56357683287038063</v>
      </c>
    </row>
    <row r="16" spans="1:9" x14ac:dyDescent="0.2">
      <c r="A16" t="s">
        <v>17</v>
      </c>
      <c r="B16">
        <f>B4-C4+B12</f>
        <v>18.048071127535053</v>
      </c>
      <c r="F16" t="s">
        <v>17</v>
      </c>
      <c r="G16">
        <f>G4-H4+G12</f>
        <v>0.72357683287038077</v>
      </c>
    </row>
    <row r="19" spans="1:3" x14ac:dyDescent="0.2">
      <c r="A19" t="s">
        <v>18</v>
      </c>
    </row>
    <row r="20" spans="1:3" x14ac:dyDescent="0.2">
      <c r="A20" t="s">
        <v>1</v>
      </c>
      <c r="B20" t="s">
        <v>2</v>
      </c>
      <c r="C20" t="s">
        <v>6</v>
      </c>
    </row>
    <row r="21" spans="1:3" x14ac:dyDescent="0.2">
      <c r="A21">
        <v>123</v>
      </c>
      <c r="B21">
        <v>125</v>
      </c>
      <c r="C21">
        <f>AVERAGE(A21:A31)-AVERAGE(B21:B33)</f>
        <v>-0.16083916083915994</v>
      </c>
    </row>
    <row r="22" spans="1:3" x14ac:dyDescent="0.2">
      <c r="A22">
        <v>124</v>
      </c>
      <c r="B22">
        <v>125</v>
      </c>
    </row>
    <row r="23" spans="1:3" x14ac:dyDescent="0.2">
      <c r="A23">
        <v>123</v>
      </c>
      <c r="B23">
        <v>123</v>
      </c>
    </row>
    <row r="24" spans="1:3" x14ac:dyDescent="0.2">
      <c r="A24">
        <v>124</v>
      </c>
      <c r="B24">
        <v>125</v>
      </c>
    </row>
    <row r="25" spans="1:3" x14ac:dyDescent="0.2">
      <c r="A25">
        <v>123</v>
      </c>
      <c r="B25">
        <v>125</v>
      </c>
    </row>
    <row r="26" spans="1:3" x14ac:dyDescent="0.2">
      <c r="A26">
        <v>123</v>
      </c>
      <c r="B26">
        <v>121</v>
      </c>
    </row>
    <row r="27" spans="1:3" x14ac:dyDescent="0.2">
      <c r="A27">
        <v>124</v>
      </c>
      <c r="B27">
        <v>124</v>
      </c>
    </row>
    <row r="28" spans="1:3" x14ac:dyDescent="0.2">
      <c r="A28">
        <v>125</v>
      </c>
      <c r="B28">
        <v>124</v>
      </c>
    </row>
    <row r="29" spans="1:3" x14ac:dyDescent="0.2">
      <c r="A29">
        <v>122</v>
      </c>
      <c r="B29">
        <v>126</v>
      </c>
    </row>
    <row r="30" spans="1:3" x14ac:dyDescent="0.2">
      <c r="A30">
        <v>124</v>
      </c>
      <c r="B30">
        <v>121</v>
      </c>
    </row>
    <row r="31" spans="1:3" x14ac:dyDescent="0.2">
      <c r="A31">
        <v>123</v>
      </c>
      <c r="B31">
        <v>120</v>
      </c>
    </row>
    <row r="32" spans="1:3" x14ac:dyDescent="0.2">
      <c r="B32">
        <v>126</v>
      </c>
    </row>
    <row r="33" spans="2:2" x14ac:dyDescent="0.2">
      <c r="B33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53753-7799-4724-BD41-9A7C0B09AC0E}">
  <dimension ref="A1:J29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7.5" customWidth="1"/>
  </cols>
  <sheetData>
    <row r="1" spans="1:10" x14ac:dyDescent="0.2">
      <c r="A1" t="s">
        <v>19</v>
      </c>
      <c r="G1" t="s">
        <v>20</v>
      </c>
    </row>
    <row r="2" spans="1:10" x14ac:dyDescent="0.2">
      <c r="A2" t="s">
        <v>4</v>
      </c>
      <c r="B2">
        <v>16</v>
      </c>
      <c r="C2">
        <v>9</v>
      </c>
      <c r="G2" t="s">
        <v>4</v>
      </c>
      <c r="H2">
        <v>15</v>
      </c>
      <c r="I2">
        <v>13</v>
      </c>
    </row>
    <row r="3" spans="1:10" x14ac:dyDescent="0.2">
      <c r="A3" t="s">
        <v>21</v>
      </c>
      <c r="B3">
        <v>30</v>
      </c>
      <c r="C3">
        <v>33</v>
      </c>
      <c r="D3" t="s">
        <v>6</v>
      </c>
      <c r="G3" t="s">
        <v>21</v>
      </c>
      <c r="H3">
        <v>19</v>
      </c>
      <c r="I3">
        <v>21</v>
      </c>
      <c r="J3" t="s">
        <v>6</v>
      </c>
    </row>
    <row r="4" spans="1:10" x14ac:dyDescent="0.2">
      <c r="A4" t="s">
        <v>8</v>
      </c>
      <c r="B4">
        <v>1146</v>
      </c>
      <c r="C4">
        <v>1054</v>
      </c>
      <c r="D4">
        <f>B4-C4</f>
        <v>92</v>
      </c>
      <c r="G4" t="s">
        <v>8</v>
      </c>
      <c r="H4">
        <v>153</v>
      </c>
      <c r="I4">
        <v>114</v>
      </c>
      <c r="J4">
        <f>H4-I4</f>
        <v>39</v>
      </c>
    </row>
    <row r="5" spans="1:10" x14ac:dyDescent="0.2">
      <c r="A5" t="s">
        <v>22</v>
      </c>
      <c r="B5">
        <f>B2-1</f>
        <v>15</v>
      </c>
      <c r="C5">
        <f>C2-1</f>
        <v>8</v>
      </c>
      <c r="G5" t="s">
        <v>22</v>
      </c>
      <c r="H5">
        <f>H2+I2-2</f>
        <v>26</v>
      </c>
    </row>
    <row r="6" spans="1:10" x14ac:dyDescent="0.2">
      <c r="A6" t="s">
        <v>9</v>
      </c>
      <c r="B6">
        <v>98</v>
      </c>
      <c r="G6" t="s">
        <v>9</v>
      </c>
      <c r="H6">
        <v>95</v>
      </c>
    </row>
    <row r="7" spans="1:10" x14ac:dyDescent="0.2">
      <c r="A7" t="s">
        <v>10</v>
      </c>
      <c r="B7">
        <f>1-B6/100</f>
        <v>2.0000000000000018E-2</v>
      </c>
      <c r="G7" t="s">
        <v>10</v>
      </c>
      <c r="H7">
        <f>1-H6/100</f>
        <v>5.0000000000000044E-2</v>
      </c>
    </row>
    <row r="9" spans="1:10" x14ac:dyDescent="0.2">
      <c r="A9" t="s">
        <v>23</v>
      </c>
      <c r="B9">
        <f>_xlfn.T.INV.2T(B7,MIN(B5,C5))</f>
        <v>2.896459447709621</v>
      </c>
      <c r="G9" t="s">
        <v>23</v>
      </c>
      <c r="H9">
        <f>_xlfn.T.INV.2T(H7,H5)</f>
        <v>2.0555294386428731</v>
      </c>
    </row>
    <row r="11" spans="1:10" x14ac:dyDescent="0.2">
      <c r="A11" t="s">
        <v>14</v>
      </c>
      <c r="B11">
        <f>B9*SQRT(B3^2/B2+C3^2/C2)</f>
        <v>38.562090933157606</v>
      </c>
      <c r="G11" t="s">
        <v>14</v>
      </c>
      <c r="H11">
        <f>H9*SQRT(((H2-1)*H3^2+(I2-1)*I3^2)/(H2+I2-2))*SQRT(1/H2+1/I2)</f>
        <v>15.537637109442501</v>
      </c>
    </row>
    <row r="13" spans="1:10" x14ac:dyDescent="0.2">
      <c r="A13" t="s">
        <v>9</v>
      </c>
      <c r="B13" t="s">
        <v>15</v>
      </c>
      <c r="G13" t="s">
        <v>9</v>
      </c>
      <c r="H13" t="s">
        <v>15</v>
      </c>
    </row>
    <row r="14" spans="1:10" x14ac:dyDescent="0.2">
      <c r="A14" t="s">
        <v>16</v>
      </c>
      <c r="B14">
        <f>B4-C4-B11</f>
        <v>53.437909066842394</v>
      </c>
      <c r="G14" t="s">
        <v>16</v>
      </c>
      <c r="H14">
        <f>H4-I4-H11</f>
        <v>23.4623628905575</v>
      </c>
    </row>
    <row r="15" spans="1:10" x14ac:dyDescent="0.2">
      <c r="A15" t="s">
        <v>17</v>
      </c>
      <c r="B15">
        <f>B4-C4+B11</f>
        <v>130.56209093315761</v>
      </c>
      <c r="G15" t="s">
        <v>17</v>
      </c>
      <c r="H15">
        <f>H4-I4+H11</f>
        <v>54.5376371094425</v>
      </c>
    </row>
    <row r="17" spans="1:8" x14ac:dyDescent="0.2">
      <c r="A17" t="s">
        <v>73</v>
      </c>
      <c r="B17">
        <f>SQRT(B3^2/B2+C3^2/C2)</f>
        <v>13.313526955694348</v>
      </c>
      <c r="G17" t="s">
        <v>73</v>
      </c>
      <c r="H17">
        <f>SQRT(((H2-1)*H3^2+(I2-1)*I3^2)/(H2+I2-2))*SQRT(1/H2+1/I2)</f>
        <v>7.5589465260594624</v>
      </c>
    </row>
    <row r="20" spans="1:8" x14ac:dyDescent="0.2">
      <c r="A20" t="s">
        <v>24</v>
      </c>
      <c r="B20" t="s">
        <v>25</v>
      </c>
    </row>
    <row r="21" spans="1:8" x14ac:dyDescent="0.2">
      <c r="A21">
        <v>1.96</v>
      </c>
      <c r="B21">
        <f>SQRT(A21)</f>
        <v>1.4</v>
      </c>
    </row>
    <row r="24" spans="1:8" x14ac:dyDescent="0.2">
      <c r="C24" t="s">
        <v>18</v>
      </c>
      <c r="D24" t="s">
        <v>26</v>
      </c>
    </row>
    <row r="25" spans="1:8" x14ac:dyDescent="0.2">
      <c r="C25">
        <v>17.37</v>
      </c>
      <c r="D25" t="s">
        <v>27</v>
      </c>
      <c r="E25">
        <f>AVERAGE(C25:C29)</f>
        <v>14.378</v>
      </c>
    </row>
    <row r="26" spans="1:8" x14ac:dyDescent="0.2">
      <c r="C26">
        <v>7.87</v>
      </c>
      <c r="D26" t="s">
        <v>28</v>
      </c>
      <c r="E26">
        <f>_xlfn.STDEV.S(C25:C29)</f>
        <v>4.5840887862256832</v>
      </c>
    </row>
    <row r="27" spans="1:8" x14ac:dyDescent="0.2">
      <c r="C27">
        <v>18.41</v>
      </c>
    </row>
    <row r="28" spans="1:8" x14ac:dyDescent="0.2">
      <c r="C28">
        <v>11.26</v>
      </c>
    </row>
    <row r="29" spans="1:8" x14ac:dyDescent="0.2">
      <c r="C29">
        <v>16.98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675CC-BF9C-4EBD-93F5-EF0B1E8CA61B}">
  <dimension ref="A1:J20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7.5" customWidth="1"/>
  </cols>
  <sheetData>
    <row r="1" spans="1:10" x14ac:dyDescent="0.2">
      <c r="B1" t="s">
        <v>1</v>
      </c>
      <c r="C1" t="s">
        <v>2</v>
      </c>
      <c r="G1" t="s">
        <v>29</v>
      </c>
    </row>
    <row r="2" spans="1:10" x14ac:dyDescent="0.2">
      <c r="A2" t="s">
        <v>30</v>
      </c>
      <c r="B2">
        <f>AVERAGE(J3:J9)</f>
        <v>-1.4285714285714286</v>
      </c>
      <c r="G2" t="s">
        <v>31</v>
      </c>
      <c r="H2" t="s">
        <v>74</v>
      </c>
      <c r="I2" t="s">
        <v>75</v>
      </c>
      <c r="J2" t="s">
        <v>32</v>
      </c>
    </row>
    <row r="3" spans="1:10" x14ac:dyDescent="0.2">
      <c r="A3" t="s">
        <v>4</v>
      </c>
      <c r="B3">
        <f>ROWS(H3:H9)</f>
        <v>7</v>
      </c>
      <c r="G3">
        <v>1</v>
      </c>
      <c r="H3">
        <v>35</v>
      </c>
      <c r="I3">
        <v>44</v>
      </c>
      <c r="J3">
        <f>H3-I3</f>
        <v>-9</v>
      </c>
    </row>
    <row r="4" spans="1:10" x14ac:dyDescent="0.2">
      <c r="A4" t="s">
        <v>21</v>
      </c>
      <c r="B4">
        <f>_xlfn.STDEV.S(J3:J9)</f>
        <v>9.778499251881529</v>
      </c>
      <c r="G4">
        <v>2</v>
      </c>
      <c r="H4">
        <v>34</v>
      </c>
      <c r="I4">
        <v>24</v>
      </c>
      <c r="J4">
        <f t="shared" ref="J4:J9" si="0">H4-I4</f>
        <v>10</v>
      </c>
    </row>
    <row r="5" spans="1:10" x14ac:dyDescent="0.2">
      <c r="A5" t="s">
        <v>22</v>
      </c>
      <c r="B5">
        <f>B3-1</f>
        <v>6</v>
      </c>
      <c r="G5">
        <v>3</v>
      </c>
      <c r="H5">
        <v>45</v>
      </c>
      <c r="I5">
        <v>40</v>
      </c>
      <c r="J5">
        <f t="shared" si="0"/>
        <v>5</v>
      </c>
    </row>
    <row r="6" spans="1:10" x14ac:dyDescent="0.2">
      <c r="A6" t="s">
        <v>9</v>
      </c>
      <c r="B6">
        <v>90</v>
      </c>
      <c r="G6">
        <v>4</v>
      </c>
      <c r="H6">
        <v>30</v>
      </c>
      <c r="I6">
        <v>42</v>
      </c>
      <c r="J6">
        <f t="shared" si="0"/>
        <v>-12</v>
      </c>
    </row>
    <row r="7" spans="1:10" x14ac:dyDescent="0.2">
      <c r="A7" t="s">
        <v>10</v>
      </c>
      <c r="B7">
        <f>1-B6/100</f>
        <v>9.9999999999999978E-2</v>
      </c>
      <c r="G7">
        <v>5</v>
      </c>
      <c r="H7">
        <v>49</v>
      </c>
      <c r="I7">
        <v>38</v>
      </c>
      <c r="J7">
        <f t="shared" si="0"/>
        <v>11</v>
      </c>
    </row>
    <row r="8" spans="1:10" x14ac:dyDescent="0.2">
      <c r="G8">
        <v>6</v>
      </c>
      <c r="H8">
        <v>25</v>
      </c>
      <c r="I8">
        <v>31</v>
      </c>
      <c r="J8">
        <f t="shared" si="0"/>
        <v>-6</v>
      </c>
    </row>
    <row r="9" spans="1:10" x14ac:dyDescent="0.2">
      <c r="A9" t="s">
        <v>23</v>
      </c>
      <c r="B9">
        <f>_xlfn.T.INV.2T(B7,B5)</f>
        <v>1.9431802805153033</v>
      </c>
      <c r="G9">
        <v>7</v>
      </c>
      <c r="H9">
        <v>34</v>
      </c>
      <c r="I9">
        <v>43</v>
      </c>
      <c r="J9">
        <f t="shared" si="0"/>
        <v>-9</v>
      </c>
    </row>
    <row r="11" spans="1:10" x14ac:dyDescent="0.2">
      <c r="A11" t="s">
        <v>14</v>
      </c>
      <c r="B11">
        <f>B9*B4/SQRT(B3)</f>
        <v>7.1818491933938047</v>
      </c>
    </row>
    <row r="13" spans="1:10" x14ac:dyDescent="0.2">
      <c r="A13" t="s">
        <v>9</v>
      </c>
      <c r="B13" t="s">
        <v>15</v>
      </c>
    </row>
    <row r="14" spans="1:10" x14ac:dyDescent="0.2">
      <c r="A14" t="s">
        <v>16</v>
      </c>
      <c r="B14">
        <f>B2-B11</f>
        <v>-8.6104206219652326</v>
      </c>
    </row>
    <row r="15" spans="1:10" x14ac:dyDescent="0.2">
      <c r="A15" t="s">
        <v>17</v>
      </c>
      <c r="B15">
        <f>B2+B11</f>
        <v>5.7532777648223759</v>
      </c>
    </row>
    <row r="20" spans="1:1" x14ac:dyDescent="0.2">
      <c r="A20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0A7EC-1F7D-4FB9-976A-D5661D2DD58D}">
  <dimension ref="A1:K32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1" max="1" width="22.5" customWidth="1"/>
    <col min="4" max="4" width="12.5" customWidth="1"/>
    <col min="7" max="7" width="17.1640625" customWidth="1"/>
  </cols>
  <sheetData>
    <row r="1" spans="1:11" x14ac:dyDescent="0.2">
      <c r="B1" t="s">
        <v>1</v>
      </c>
      <c r="C1" t="s">
        <v>2</v>
      </c>
    </row>
    <row r="2" spans="1:11" x14ac:dyDescent="0.2">
      <c r="A2" t="s">
        <v>4</v>
      </c>
      <c r="B2">
        <v>680</v>
      </c>
      <c r="C2">
        <v>685</v>
      </c>
      <c r="F2" t="s">
        <v>33</v>
      </c>
      <c r="I2" t="s">
        <v>34</v>
      </c>
    </row>
    <row r="3" spans="1:11" x14ac:dyDescent="0.2">
      <c r="A3" t="s">
        <v>35</v>
      </c>
      <c r="B3">
        <v>393</v>
      </c>
      <c r="C3">
        <v>316</v>
      </c>
      <c r="D3" t="s">
        <v>36</v>
      </c>
      <c r="F3" t="s">
        <v>37</v>
      </c>
      <c r="G3">
        <v>0.17</v>
      </c>
      <c r="H3">
        <v>0.26</v>
      </c>
      <c r="I3" t="s">
        <v>38</v>
      </c>
      <c r="J3">
        <v>0.16</v>
      </c>
    </row>
    <row r="4" spans="1:11" x14ac:dyDescent="0.2">
      <c r="A4" t="s">
        <v>39</v>
      </c>
      <c r="B4">
        <f>B3/B2</f>
        <v>0.57794117647058818</v>
      </c>
      <c r="C4">
        <f>C3/C2</f>
        <v>0.46131386861313867</v>
      </c>
      <c r="D4">
        <f>B4-C4</f>
        <v>0.11662730785744951</v>
      </c>
      <c r="F4" t="s">
        <v>40</v>
      </c>
      <c r="G4">
        <f>G3*B2</f>
        <v>115.60000000000001</v>
      </c>
      <c r="H4">
        <f>H3*C2</f>
        <v>178.1</v>
      </c>
      <c r="I4" t="s">
        <v>14</v>
      </c>
      <c r="J4">
        <v>0.02</v>
      </c>
    </row>
    <row r="5" spans="1:11" x14ac:dyDescent="0.2">
      <c r="A5" t="s">
        <v>9</v>
      </c>
      <c r="B5">
        <v>90</v>
      </c>
      <c r="I5" t="s">
        <v>9</v>
      </c>
      <c r="J5">
        <v>95</v>
      </c>
    </row>
    <row r="6" spans="1:11" x14ac:dyDescent="0.2">
      <c r="A6" t="s">
        <v>10</v>
      </c>
      <c r="B6">
        <f>1-B5/100</f>
        <v>9.9999999999999978E-2</v>
      </c>
      <c r="F6" t="s">
        <v>41</v>
      </c>
      <c r="I6" t="s">
        <v>10</v>
      </c>
      <c r="J6">
        <f>1-J5/100</f>
        <v>5.0000000000000044E-2</v>
      </c>
    </row>
    <row r="7" spans="1:11" x14ac:dyDescent="0.2">
      <c r="F7" t="s">
        <v>42</v>
      </c>
      <c r="G7">
        <v>195</v>
      </c>
      <c r="I7" t="s">
        <v>13</v>
      </c>
      <c r="J7">
        <f>ABS(_xlfn.NORM.S.INV(J6/2))</f>
        <v>1.9599639845400536</v>
      </c>
    </row>
    <row r="8" spans="1:11" x14ac:dyDescent="0.2">
      <c r="A8" t="s">
        <v>43</v>
      </c>
      <c r="F8" t="s">
        <v>44</v>
      </c>
      <c r="G8">
        <f>B2-G7</f>
        <v>485</v>
      </c>
    </row>
    <row r="9" spans="1:11" x14ac:dyDescent="0.2">
      <c r="A9" t="s">
        <v>72</v>
      </c>
      <c r="B9">
        <f>ABS(_xlfn.NORM.S.INV(B6/2))</f>
        <v>1.6448536269514726</v>
      </c>
      <c r="I9" t="s">
        <v>4</v>
      </c>
      <c r="J9">
        <f>CEILING((1-J3)*J3*(J7/J4)^2,1)</f>
        <v>1291</v>
      </c>
    </row>
    <row r="11" spans="1:11" x14ac:dyDescent="0.2">
      <c r="A11" t="s">
        <v>14</v>
      </c>
      <c r="B11">
        <f>B9*SQRT(B4*(1-B4)/B2+C4*(1-C4)/C2)</f>
        <v>4.418176510004207E-2</v>
      </c>
    </row>
    <row r="13" spans="1:11" x14ac:dyDescent="0.2">
      <c r="A13" t="s">
        <v>9</v>
      </c>
      <c r="B13" t="s">
        <v>15</v>
      </c>
      <c r="J13" t="s">
        <v>45</v>
      </c>
      <c r="K13">
        <f>16.91</f>
        <v>16.91</v>
      </c>
    </row>
    <row r="14" spans="1:11" x14ac:dyDescent="0.2">
      <c r="A14" t="s">
        <v>16</v>
      </c>
      <c r="B14">
        <f>B4-C4-B11</f>
        <v>7.2445542757407444E-2</v>
      </c>
      <c r="J14" t="s">
        <v>46</v>
      </c>
      <c r="K14">
        <f>17.67</f>
        <v>17.670000000000002</v>
      </c>
    </row>
    <row r="15" spans="1:11" x14ac:dyDescent="0.2">
      <c r="A15" t="s">
        <v>17</v>
      </c>
      <c r="B15">
        <f>B4-C4+B11</f>
        <v>0.16080907295749158</v>
      </c>
      <c r="J15" t="s">
        <v>47</v>
      </c>
      <c r="K15">
        <f>(K14-K13)/2</f>
        <v>0.38000000000000078</v>
      </c>
    </row>
    <row r="16" spans="1:11" x14ac:dyDescent="0.2">
      <c r="J16" t="s">
        <v>14</v>
      </c>
      <c r="K16">
        <f>(K13+K14)/2</f>
        <v>17.29</v>
      </c>
    </row>
    <row r="17" spans="1:10" x14ac:dyDescent="0.2">
      <c r="A17" t="s">
        <v>73</v>
      </c>
      <c r="B17">
        <f>SQRT(B4*(1-B4)/B2+C4*(1-C4)/C2)</f>
        <v>2.6860605938491537E-2</v>
      </c>
      <c r="J17" t="s">
        <v>36</v>
      </c>
    </row>
    <row r="19" spans="1:10" x14ac:dyDescent="0.2">
      <c r="B19" t="s">
        <v>1</v>
      </c>
      <c r="C19" t="s">
        <v>2</v>
      </c>
    </row>
    <row r="20" spans="1:10" x14ac:dyDescent="0.2">
      <c r="A20" t="s">
        <v>4</v>
      </c>
      <c r="B20">
        <v>1160</v>
      </c>
      <c r="C20">
        <v>1260</v>
      </c>
      <c r="D20" t="s">
        <v>36</v>
      </c>
    </row>
    <row r="21" spans="1:10" x14ac:dyDescent="0.2">
      <c r="A21" t="s">
        <v>39</v>
      </c>
      <c r="B21">
        <v>0.53</v>
      </c>
      <c r="C21">
        <v>0.59</v>
      </c>
      <c r="D21">
        <f>B21-C21</f>
        <v>-5.9999999999999942E-2</v>
      </c>
    </row>
    <row r="22" spans="1:10" x14ac:dyDescent="0.2">
      <c r="A22" t="s">
        <v>9</v>
      </c>
      <c r="B22">
        <v>95</v>
      </c>
    </row>
    <row r="23" spans="1:10" x14ac:dyDescent="0.2">
      <c r="A23" t="s">
        <v>10</v>
      </c>
      <c r="B23">
        <f>1-B22/100</f>
        <v>5.0000000000000044E-2</v>
      </c>
    </row>
    <row r="25" spans="1:10" x14ac:dyDescent="0.2">
      <c r="A25" t="s">
        <v>43</v>
      </c>
    </row>
    <row r="26" spans="1:10" x14ac:dyDescent="0.2">
      <c r="A26" t="s">
        <v>13</v>
      </c>
      <c r="B26">
        <f>ABS(_xlfn.NORM.S.INV(B23/2))</f>
        <v>1.9599639845400536</v>
      </c>
    </row>
    <row r="28" spans="1:10" x14ac:dyDescent="0.2">
      <c r="A28" t="s">
        <v>14</v>
      </c>
      <c r="B28">
        <f>B26*SQRT(B21*(1-B21)/B20+C21*(1-C21)/C20)</f>
        <v>3.9527449750220191E-2</v>
      </c>
    </row>
    <row r="30" spans="1:10" x14ac:dyDescent="0.2">
      <c r="A30" t="s">
        <v>9</v>
      </c>
      <c r="B30" t="s">
        <v>15</v>
      </c>
    </row>
    <row r="31" spans="1:10" x14ac:dyDescent="0.2">
      <c r="A31" t="s">
        <v>16</v>
      </c>
      <c r="B31">
        <f>B21-C21-B28</f>
        <v>-9.9527449750220126E-2</v>
      </c>
    </row>
    <row r="32" spans="1:10" x14ac:dyDescent="0.2">
      <c r="A32" t="s">
        <v>17</v>
      </c>
      <c r="B32">
        <f>B21-C21+B28</f>
        <v>-2.0472550249779752E-2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A45D3-FFBB-4088-80FB-06EF12B5239A}">
  <dimension ref="A1:P42"/>
  <sheetViews>
    <sheetView topLeftCell="F1" workbookViewId="0">
      <selection activeCell="H4" sqref="H4"/>
    </sheetView>
  </sheetViews>
  <sheetFormatPr baseColWidth="10" defaultColWidth="8.83203125" defaultRowHeight="15" x14ac:dyDescent="0.2"/>
  <cols>
    <col min="1" max="1" width="27.83203125" customWidth="1"/>
    <col min="4" max="4" width="12.5" customWidth="1"/>
    <col min="5" max="5" width="19.5" customWidth="1"/>
    <col min="7" max="7" width="17.1640625" customWidth="1"/>
    <col min="8" max="8" width="12.1640625" bestFit="1" customWidth="1"/>
  </cols>
  <sheetData>
    <row r="1" spans="1:16" x14ac:dyDescent="0.2">
      <c r="A1" t="s">
        <v>48</v>
      </c>
      <c r="G1" t="s">
        <v>48</v>
      </c>
      <c r="K1" t="s">
        <v>49</v>
      </c>
      <c r="M1" t="s">
        <v>9</v>
      </c>
      <c r="N1" t="s">
        <v>50</v>
      </c>
    </row>
    <row r="2" spans="1:16" x14ac:dyDescent="0.2">
      <c r="A2" t="s">
        <v>51</v>
      </c>
      <c r="B2" t="s">
        <v>1</v>
      </c>
      <c r="C2" t="s">
        <v>2</v>
      </c>
      <c r="G2" t="s">
        <v>52</v>
      </c>
      <c r="H2" t="s">
        <v>1</v>
      </c>
      <c r="I2" t="s">
        <v>2</v>
      </c>
      <c r="K2" t="s">
        <v>53</v>
      </c>
      <c r="L2">
        <v>1.25</v>
      </c>
      <c r="M2" t="s">
        <v>16</v>
      </c>
      <c r="N2">
        <f>L2*1/L3</f>
        <v>0.288696937502887</v>
      </c>
    </row>
    <row r="3" spans="1:16" x14ac:dyDescent="0.2">
      <c r="A3" t="s">
        <v>4</v>
      </c>
      <c r="B3">
        <v>31</v>
      </c>
      <c r="C3">
        <v>20</v>
      </c>
      <c r="G3" t="s">
        <v>4</v>
      </c>
      <c r="H3">
        <v>25</v>
      </c>
      <c r="I3">
        <v>28</v>
      </c>
      <c r="K3" t="s">
        <v>54</v>
      </c>
      <c r="L3">
        <v>4.3297999999999996</v>
      </c>
      <c r="M3" t="s">
        <v>17</v>
      </c>
      <c r="N3">
        <f>L2*1/L4</f>
        <v>2.8577960676726106</v>
      </c>
    </row>
    <row r="4" spans="1:16" x14ac:dyDescent="0.2">
      <c r="A4" t="s">
        <v>55</v>
      </c>
      <c r="B4">
        <v>41.222999999999999</v>
      </c>
      <c r="C4">
        <v>45.414000000000001</v>
      </c>
      <c r="G4" t="s">
        <v>56</v>
      </c>
      <c r="H4">
        <v>0.66300000000000003</v>
      </c>
      <c r="I4">
        <v>0.56699999999999995</v>
      </c>
      <c r="K4" t="s">
        <v>57</v>
      </c>
      <c r="L4">
        <v>0.43740000000000001</v>
      </c>
    </row>
    <row r="5" spans="1:16" x14ac:dyDescent="0.2">
      <c r="A5" t="s">
        <v>58</v>
      </c>
      <c r="B5">
        <f>B4/(C4)</f>
        <v>0.90771568238869071</v>
      </c>
      <c r="G5" t="s">
        <v>58</v>
      </c>
      <c r="H5">
        <f>H4/(I4)</f>
        <v>1.1693121693121695</v>
      </c>
    </row>
    <row r="6" spans="1:16" x14ac:dyDescent="0.2">
      <c r="A6" t="s">
        <v>22</v>
      </c>
      <c r="B6">
        <f>B3-1</f>
        <v>30</v>
      </c>
      <c r="C6">
        <f>C3-1</f>
        <v>19</v>
      </c>
      <c r="G6" t="s">
        <v>22</v>
      </c>
      <c r="H6">
        <f>H3-1</f>
        <v>24</v>
      </c>
      <c r="I6">
        <f>I3-1</f>
        <v>27</v>
      </c>
      <c r="K6" t="s">
        <v>49</v>
      </c>
    </row>
    <row r="7" spans="1:16" x14ac:dyDescent="0.2">
      <c r="A7" t="s">
        <v>9</v>
      </c>
      <c r="B7">
        <v>95</v>
      </c>
      <c r="G7" t="s">
        <v>9</v>
      </c>
      <c r="H7">
        <v>95</v>
      </c>
      <c r="K7" t="s">
        <v>59</v>
      </c>
      <c r="L7">
        <v>20</v>
      </c>
      <c r="M7" t="s">
        <v>11</v>
      </c>
      <c r="O7" t="s">
        <v>9</v>
      </c>
      <c r="P7" t="s">
        <v>50</v>
      </c>
    </row>
    <row r="8" spans="1:16" x14ac:dyDescent="0.2">
      <c r="A8" t="s">
        <v>10</v>
      </c>
      <c r="B8">
        <f>1-B7/100</f>
        <v>5.0000000000000044E-2</v>
      </c>
      <c r="G8" t="s">
        <v>10</v>
      </c>
      <c r="H8">
        <f>1-H7/100</f>
        <v>5.0000000000000044E-2</v>
      </c>
      <c r="K8" t="s">
        <v>60</v>
      </c>
      <c r="L8">
        <v>9</v>
      </c>
      <c r="M8" t="s">
        <v>61</v>
      </c>
      <c r="N8">
        <f>_xlfn.F.INV(L10/2,L7-1,L8-1)</f>
        <v>0.33826559654222255</v>
      </c>
      <c r="O8" t="s">
        <v>16</v>
      </c>
      <c r="P8">
        <f>L9*1/N9</f>
        <v>0.35360728643172268</v>
      </c>
    </row>
    <row r="9" spans="1:16" x14ac:dyDescent="0.2">
      <c r="K9" t="s">
        <v>62</v>
      </c>
      <c r="L9">
        <v>1.42</v>
      </c>
      <c r="M9" t="s">
        <v>63</v>
      </c>
      <c r="N9">
        <f>_xlfn.F.INV.RT(L10/2,L7-1,L8-1)</f>
        <v>4.0157543537332758</v>
      </c>
      <c r="O9" t="s">
        <v>17</v>
      </c>
      <c r="P9">
        <f>L9*1/N8</f>
        <v>4.1978847820037011</v>
      </c>
    </row>
    <row r="10" spans="1:16" x14ac:dyDescent="0.2">
      <c r="A10" t="s">
        <v>64</v>
      </c>
      <c r="B10" t="s">
        <v>11</v>
      </c>
      <c r="D10">
        <f>_xlfn.F.INV(B8,B6,C6)</f>
        <v>0.51407655213666359</v>
      </c>
      <c r="G10" t="s">
        <v>64</v>
      </c>
      <c r="H10" t="s">
        <v>11</v>
      </c>
      <c r="K10" t="s">
        <v>65</v>
      </c>
      <c r="L10">
        <v>0.05</v>
      </c>
    </row>
    <row r="11" spans="1:16" x14ac:dyDescent="0.2">
      <c r="A11" t="s">
        <v>66</v>
      </c>
      <c r="B11" t="s">
        <v>61</v>
      </c>
      <c r="C11">
        <f>_xlfn.F.INV(B8/2,B6,C6)</f>
        <v>0.45179547752791888</v>
      </c>
      <c r="G11" t="s">
        <v>66</v>
      </c>
      <c r="H11" t="s">
        <v>61</v>
      </c>
      <c r="I11">
        <f>_xlfn.F.INV(H8/2,H6,I6)</f>
        <v>0.44721069343855546</v>
      </c>
    </row>
    <row r="12" spans="1:16" x14ac:dyDescent="0.2">
      <c r="B12" t="s">
        <v>63</v>
      </c>
      <c r="C12">
        <f>_xlfn.F.INV.RT(B8/2,B6,C6)</f>
        <v>2.3937362262840964</v>
      </c>
      <c r="H12" t="s">
        <v>63</v>
      </c>
      <c r="I12">
        <f>_xlfn.F.INV.RT(H8/2,H6,I6)</f>
        <v>2.194594737208702</v>
      </c>
    </row>
    <row r="14" spans="1:16" x14ac:dyDescent="0.2">
      <c r="A14" t="s">
        <v>67</v>
      </c>
      <c r="B14" t="s">
        <v>11</v>
      </c>
      <c r="G14" t="s">
        <v>67</v>
      </c>
      <c r="H14" t="s">
        <v>11</v>
      </c>
    </row>
    <row r="15" spans="1:16" x14ac:dyDescent="0.2">
      <c r="A15" t="s">
        <v>68</v>
      </c>
      <c r="B15" t="b">
        <f>OR(B5&lt;=C11,C12&gt;=B5)</f>
        <v>1</v>
      </c>
      <c r="G15" t="s">
        <v>68</v>
      </c>
      <c r="H15" t="b">
        <f>OR(H5&lt;=I11,I12&gt;=H5)</f>
        <v>1</v>
      </c>
    </row>
    <row r="16" spans="1:16" x14ac:dyDescent="0.2">
      <c r="A16" t="s">
        <v>69</v>
      </c>
      <c r="G16" t="s">
        <v>69</v>
      </c>
    </row>
    <row r="18" spans="1:8" x14ac:dyDescent="0.2">
      <c r="A18" t="s">
        <v>9</v>
      </c>
      <c r="B18" t="s">
        <v>50</v>
      </c>
      <c r="G18" t="s">
        <v>9</v>
      </c>
      <c r="H18" t="s">
        <v>50</v>
      </c>
    </row>
    <row r="19" spans="1:8" x14ac:dyDescent="0.2">
      <c r="A19" t="s">
        <v>16</v>
      </c>
      <c r="B19">
        <f>B5*1/C12</f>
        <v>0.37920455579927381</v>
      </c>
      <c r="G19" t="s">
        <v>16</v>
      </c>
      <c r="H19">
        <f>H5*1/SQRT(I12)</f>
        <v>0.78932035549811774</v>
      </c>
    </row>
    <row r="20" spans="1:8" x14ac:dyDescent="0.2">
      <c r="A20" t="s">
        <v>17</v>
      </c>
      <c r="B20">
        <f>B5*1/C11</f>
        <v>2.0091296339561038</v>
      </c>
      <c r="G20" t="s">
        <v>17</v>
      </c>
      <c r="H20">
        <f>H5*1/SQRT(I11)</f>
        <v>1.7485352005603545</v>
      </c>
    </row>
    <row r="28" spans="1:8" x14ac:dyDescent="0.2">
      <c r="B28" t="s">
        <v>26</v>
      </c>
    </row>
    <row r="29" spans="1:8" x14ac:dyDescent="0.2">
      <c r="B29">
        <v>8.6999999999999993</v>
      </c>
      <c r="C29" t="s">
        <v>70</v>
      </c>
      <c r="D29">
        <f>_xlfn.VAR.S(B29:B38)</f>
        <v>0.10544444444444429</v>
      </c>
    </row>
    <row r="30" spans="1:8" x14ac:dyDescent="0.2">
      <c r="B30">
        <v>8.3000000000000007</v>
      </c>
    </row>
    <row r="31" spans="1:8" x14ac:dyDescent="0.2">
      <c r="B31">
        <v>8.6999999999999993</v>
      </c>
    </row>
    <row r="32" spans="1:8" x14ac:dyDescent="0.2">
      <c r="B32">
        <v>8.4</v>
      </c>
    </row>
    <row r="33" spans="2:3" x14ac:dyDescent="0.2">
      <c r="B33">
        <v>8.6</v>
      </c>
    </row>
    <row r="34" spans="2:3" x14ac:dyDescent="0.2">
      <c r="B34">
        <v>9.1</v>
      </c>
    </row>
    <row r="35" spans="2:3" x14ac:dyDescent="0.2">
      <c r="B35">
        <v>8.1</v>
      </c>
    </row>
    <row r="36" spans="2:3" x14ac:dyDescent="0.2">
      <c r="B36">
        <v>8.4</v>
      </c>
    </row>
    <row r="37" spans="2:3" x14ac:dyDescent="0.2">
      <c r="B37">
        <v>8.5</v>
      </c>
    </row>
    <row r="38" spans="2:3" x14ac:dyDescent="0.2">
      <c r="B38">
        <v>9.1</v>
      </c>
    </row>
    <row r="40" spans="2:3" x14ac:dyDescent="0.2">
      <c r="B40" t="s">
        <v>24</v>
      </c>
      <c r="C40" t="s">
        <v>25</v>
      </c>
    </row>
    <row r="41" spans="2:3" x14ac:dyDescent="0.2">
      <c r="B41">
        <v>0.44</v>
      </c>
      <c r="C41">
        <f>SQRT(B41)</f>
        <v>0.66332495807107994</v>
      </c>
    </row>
    <row r="42" spans="2:3" x14ac:dyDescent="0.2">
      <c r="B42">
        <f>C42^2</f>
        <v>0.19359999999999999</v>
      </c>
      <c r="C42">
        <v>0.44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 sigma known</vt:lpstr>
      <vt:lpstr>2 sigma unknown</vt:lpstr>
      <vt:lpstr>2 sigma unknown dependent</vt:lpstr>
      <vt:lpstr>2 population proportion</vt:lpstr>
      <vt:lpstr>2 population variance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jmonzon000@citymail.cuny.edu</cp:lastModifiedBy>
  <cp:revision/>
  <dcterms:created xsi:type="dcterms:W3CDTF">2019-01-10T14:14:31Z</dcterms:created>
  <dcterms:modified xsi:type="dcterms:W3CDTF">2019-01-16T17:15:09Z</dcterms:modified>
  <cp:category/>
  <cp:contentStatus/>
</cp:coreProperties>
</file>