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my-docs\zh\draft\api\excel\"/>
    </mc:Choice>
  </mc:AlternateContent>
  <xr:revisionPtr revIDLastSave="0" documentId="13_ncr:1_{1AFE2F5B-7D05-4DFF-9C53-3D3E0E6889D3}" xr6:coauthVersionLast="47" xr6:coauthVersionMax="47" xr10:uidLastSave="{00000000-0000-0000-0000-000000000000}"/>
  <bookViews>
    <workbookView xWindow="-120" yWindow="-120" windowWidth="20730" windowHeight="11160" tabRatio="707" activeTab="2" xr2:uid="{38CC7238-5D70-4B73-BF07-2AC2BC473725}"/>
  </bookViews>
  <sheets>
    <sheet name="Enum" sheetId="2" r:id="rId1"/>
    <sheet name="Calendar" sheetId="3" r:id="rId2"/>
    <sheet name="Future-VolSurface2" sheetId="8" r:id="rId3"/>
    <sheet name="Future-VanillaOption" sheetId="10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Bday">[1]设置!$C$28</definedName>
    <definedName name="CNYCalendar">[1]设置!$C$3</definedName>
    <definedName name="CNYCurveBID">[1]设置!$C$11</definedName>
    <definedName name="CNYCurveMID">[1]设置!$C$12</definedName>
    <definedName name="DayCounter">[2]Enum!$B$3:$B$16</definedName>
    <definedName name="InterpolationMethod">[3]Enum!$B$53:$B$62</definedName>
    <definedName name="USDCalendar">[1]设置!$C$4</definedName>
    <definedName name="USDCNYCalendar">[1]设置!$C$5</definedName>
    <definedName name="USDCNYMktVolSurfaceMID">[4]设置!$C$18</definedName>
    <definedName name="USDCNYSpotAsk">[1]设置!$C$24</definedName>
    <definedName name="USDCNYSpotBid">[1]设置!$C$22</definedName>
    <definedName name="USDCNYSpotCPR">[1]设置!$C$25</definedName>
    <definedName name="USDCNYSpotMid">[5]设置!$C$10</definedName>
    <definedName name="USDCNYValueDay">[1]设置!$C$29</definedName>
    <definedName name="USDCurveMID">[1]设置!$C$9</definedName>
    <definedName name="USDMktVolSurfaceMID">[1]设置!$C$18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0" l="1"/>
  <c r="F7" i="10" s="1"/>
  <c r="U20" i="8"/>
  <c r="D4" i="3"/>
  <c r="B4" i="3"/>
  <c r="P13" i="8"/>
  <c r="M13" i="8"/>
  <c r="C4" i="3"/>
  <c r="C13" i="10" l="1"/>
  <c r="U8" i="8" l="1"/>
  <c r="U7" i="8" l="1"/>
  <c r="U9" i="8"/>
  <c r="Q3" i="8" l="1"/>
  <c r="M3" i="8"/>
  <c r="C4" i="10" l="1"/>
  <c r="U4" i="8"/>
  <c r="U5" i="8"/>
  <c r="Q3" i="3"/>
  <c r="U15" i="8"/>
  <c r="U18" i="8"/>
  <c r="U19" i="8"/>
  <c r="U22" i="8" a="1"/>
  <c r="T23" i="8" a="1"/>
  <c r="T26" i="8" l="1"/>
  <c r="T27" i="8"/>
  <c r="T23" i="8"/>
  <c r="T25" i="8"/>
  <c r="T24" i="8"/>
  <c r="AK22" i="8"/>
  <c r="AG22" i="8"/>
  <c r="AC22" i="8"/>
  <c r="Y22" i="8"/>
  <c r="U22" i="8"/>
  <c r="AM22" i="8"/>
  <c r="AE22" i="8"/>
  <c r="W22" i="8"/>
  <c r="AL22" i="8"/>
  <c r="AH22" i="8"/>
  <c r="AD22" i="8"/>
  <c r="V22" i="8"/>
  <c r="AJ22" i="8"/>
  <c r="AF22" i="8"/>
  <c r="AB22" i="8"/>
  <c r="X22" i="8"/>
  <c r="AI22" i="8"/>
  <c r="AA22" i="8"/>
  <c r="Z22" i="8"/>
  <c r="F8" i="10"/>
  <c r="C5" i="10"/>
  <c r="F5" i="10" s="1"/>
  <c r="F6" i="10" s="1"/>
  <c r="C11" i="10"/>
  <c r="F4" i="10"/>
  <c r="F9" i="10" s="1"/>
  <c r="C21" i="10"/>
  <c r="Y27" i="8"/>
  <c r="Y23" i="8"/>
  <c r="Y26" i="8"/>
  <c r="Y25" i="8"/>
  <c r="Y24" i="8"/>
  <c r="W25" i="8"/>
  <c r="W23" i="8"/>
  <c r="W26" i="8"/>
  <c r="W24" i="8"/>
  <c r="W27" i="8"/>
  <c r="V26" i="8"/>
  <c r="V23" i="8"/>
  <c r="V25" i="8"/>
  <c r="V24" i="8"/>
  <c r="V27" i="8"/>
  <c r="X25" i="8"/>
  <c r="X24" i="8"/>
  <c r="X26" i="8"/>
  <c r="X27" i="8"/>
  <c r="X23" i="8"/>
  <c r="F23" i="10"/>
  <c r="AK24" i="8"/>
  <c r="AK26" i="8"/>
  <c r="AK25" i="8"/>
  <c r="AK27" i="8"/>
  <c r="AK23" i="8"/>
  <c r="U27" i="8"/>
  <c r="U25" i="8"/>
  <c r="U26" i="8"/>
  <c r="U23" i="8" a="1"/>
  <c r="U24" i="8"/>
  <c r="AL27" i="8"/>
  <c r="AL23" i="8"/>
  <c r="AL26" i="8"/>
  <c r="AL25" i="8"/>
  <c r="AL24" i="8"/>
  <c r="AJ25" i="8"/>
  <c r="AJ27" i="8"/>
  <c r="AJ24" i="8"/>
  <c r="AJ23" i="8"/>
  <c r="AJ26" i="8"/>
  <c r="AI26" i="8"/>
  <c r="AI24" i="8"/>
  <c r="AI27" i="8"/>
  <c r="AI25" i="8"/>
  <c r="AI23" i="8"/>
  <c r="F34" i="10"/>
  <c r="AG25" i="8"/>
  <c r="AG24" i="8"/>
  <c r="AG26" i="8"/>
  <c r="AG27" i="8"/>
  <c r="AG23" i="8"/>
  <c r="AM23" i="8"/>
  <c r="AM26" i="8"/>
  <c r="AM24" i="8"/>
  <c r="AM27" i="8"/>
  <c r="AM25" i="8"/>
  <c r="AH27" i="8"/>
  <c r="AH23" i="8"/>
  <c r="AH24" i="8"/>
  <c r="AH26" i="8"/>
  <c r="AH25" i="8"/>
  <c r="AF25" i="8"/>
  <c r="AF23" i="8"/>
  <c r="AF24" i="8"/>
  <c r="AF27" i="8"/>
  <c r="AF26" i="8"/>
  <c r="AA23" i="8"/>
  <c r="AA26" i="8"/>
  <c r="AA24" i="8"/>
  <c r="AA27" i="8"/>
  <c r="AA25" i="8"/>
  <c r="AD27" i="8"/>
  <c r="AD23" i="8"/>
  <c r="AD25" i="8"/>
  <c r="AD26" i="8"/>
  <c r="AD24" i="8"/>
  <c r="Z27" i="8"/>
  <c r="Z26" i="8"/>
  <c r="Z23" i="8"/>
  <c r="Z25" i="8"/>
  <c r="Z24" i="8"/>
  <c r="C12" i="10"/>
  <c r="C8" i="10"/>
  <c r="C10" i="10"/>
  <c r="C23" i="10" s="1"/>
  <c r="AC24" i="8"/>
  <c r="AC25" i="8"/>
  <c r="AC27" i="8"/>
  <c r="AC23" i="8"/>
  <c r="AC26" i="8"/>
  <c r="AE23" i="8"/>
  <c r="AE26" i="8"/>
  <c r="AE27" i="8"/>
  <c r="AE25" i="8"/>
  <c r="AE24" i="8"/>
  <c r="AB25" i="8"/>
  <c r="AB27" i="8"/>
  <c r="AB24" i="8"/>
  <c r="AB23" i="8"/>
  <c r="AB26" i="8"/>
  <c r="F33" i="10" a="1"/>
  <c r="F27" i="10"/>
  <c r="F28" i="10"/>
  <c r="F35" i="10"/>
  <c r="F30" i="10"/>
  <c r="F31" i="10"/>
  <c r="F32" i="10" a="1"/>
  <c r="F29" i="10"/>
  <c r="F36" i="10"/>
  <c r="F26" i="10"/>
  <c r="C32" i="10" a="1"/>
  <c r="C29" i="10"/>
  <c r="C26" i="10"/>
  <c r="C33" i="10" a="1"/>
  <c r="C28" i="10"/>
  <c r="C35" i="10"/>
  <c r="C36" i="10"/>
  <c r="C30" i="10"/>
  <c r="C27" i="10"/>
  <c r="C31" i="10"/>
  <c r="C33" i="10" l="1"/>
  <c r="C32" i="10"/>
  <c r="F32" i="10"/>
  <c r="F33" i="10"/>
  <c r="U23" i="8"/>
  <c r="C6" i="10"/>
  <c r="C3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E3E23-5DD6-4D19-91F6-F7BD1E43AC00}" keepAlive="1" name="查询 - localvol-csi300" description="与工作簿中“localvol-csi300”查询的连接。" type="5" refreshedVersion="6" background="1">
    <dbPr connection="Provider=Microsoft.Mashup.OleDb.1;Data Source=$Workbook$;Location=localvol-csi300;Extended Properties=&quot;&quot;" command="SELECT * FROM [localvol-csi300]"/>
  </connection>
  <connection id="2" xr16:uid="{82CC6977-8FF9-4344-BB4A-9E74F8BFE9C4}" keepAlive="1" name="查询 - localvol-csi300 (2)" description="与工作簿中“localvol-csi300 (2)”查询的连接。" type="5" refreshedVersion="6" background="1">
    <dbPr connection="Provider=Microsoft.Mashup.OleDb.1;Data Source=$Workbook$;Location=localvol-csi300 (2);Extended Properties=&quot;&quot;" command="SELECT * FROM [localvol-csi300 (2)]"/>
  </connection>
</connections>
</file>

<file path=xl/sharedStrings.xml><?xml version="1.0" encoding="utf-8"?>
<sst xmlns="http://schemas.openxmlformats.org/spreadsheetml/2006/main" count="685" uniqueCount="265">
  <si>
    <t>DayCounter:</t>
    <phoneticPr fontId="1" type="noConversion"/>
  </si>
  <si>
    <t>Act365Fixed</t>
  </si>
  <si>
    <t>Frequency:</t>
    <phoneticPr fontId="1" type="noConversion"/>
  </si>
  <si>
    <t>Once</t>
  </si>
  <si>
    <t>Direction:</t>
    <phoneticPr fontId="1" type="noConversion"/>
  </si>
  <si>
    <t>UP</t>
  </si>
  <si>
    <t>Act360</t>
  </si>
  <si>
    <t>NoFrequency</t>
  </si>
  <si>
    <t>NONE</t>
  </si>
  <si>
    <t>NEAREST</t>
  </si>
  <si>
    <t>ThirtyE360</t>
  </si>
  <si>
    <t>Annual</t>
  </si>
  <si>
    <t>ThirtyE360ISDA</t>
  </si>
  <si>
    <t>EveryEleventhMonth</t>
  </si>
  <si>
    <t>DOWN</t>
  </si>
  <si>
    <t>ThirtyEPlus360</t>
  </si>
  <si>
    <t>EveryNinthMonth</t>
  </si>
  <si>
    <t>FRAC</t>
  </si>
  <si>
    <t>ThirtyU360</t>
  </si>
  <si>
    <t>EveryEigthMonth</t>
  </si>
  <si>
    <t>TRUNC</t>
  </si>
  <si>
    <t>ActActISDA</t>
  </si>
  <si>
    <t>Semiannual</t>
  </si>
  <si>
    <t>ActActICMA</t>
  </si>
  <si>
    <t>EveryFifthMonth</t>
  </si>
  <si>
    <t>Act365L</t>
  </si>
  <si>
    <t>EveryFourthMonth</t>
  </si>
  <si>
    <t>ActActAFB</t>
  </si>
  <si>
    <t>Quarterly</t>
  </si>
  <si>
    <t>Act365Leap</t>
  </si>
  <si>
    <t>Bimonthly</t>
  </si>
  <si>
    <t>ActActXTR</t>
  </si>
  <si>
    <t>Monthly</t>
  </si>
  <si>
    <t>ActActICMAComplement</t>
  </si>
  <si>
    <t>Fourweekly</t>
  </si>
  <si>
    <t>Act252</t>
  </si>
  <si>
    <t>Biweekly</t>
  </si>
  <si>
    <t>Weekly</t>
  </si>
  <si>
    <t>EverySecondDay</t>
  </si>
  <si>
    <t>PayoffStyle:</t>
    <phoneticPr fontId="1" type="noConversion"/>
  </si>
  <si>
    <t>NO_PAY</t>
  </si>
  <si>
    <t>DateAdjusterRule:</t>
    <phoneticPr fontId="1" type="noConversion"/>
  </si>
  <si>
    <t>ModifiedFollowing</t>
  </si>
  <si>
    <t>Daily</t>
  </si>
  <si>
    <t>NO_PAY</t>
    <phoneticPr fontId="1" type="noConversion"/>
  </si>
  <si>
    <t>Following</t>
  </si>
  <si>
    <t>Continuous</t>
  </si>
  <si>
    <t>EXACT_PAY</t>
    <phoneticPr fontId="1" type="noConversion"/>
  </si>
  <si>
    <t>Preceding</t>
  </si>
  <si>
    <t>FULL_PAY</t>
    <phoneticPr fontId="1" type="noConversion"/>
  </si>
  <si>
    <t>ModifiedPreceding</t>
  </si>
  <si>
    <t>PaymentType:</t>
    <phoneticPr fontId="1" type="noConversion"/>
  </si>
  <si>
    <t>InArrears</t>
  </si>
  <si>
    <t>IMM</t>
  </si>
  <si>
    <t>PricingMethod(VanillaOption)</t>
    <phoneticPr fontId="1" type="noConversion"/>
  </si>
  <si>
    <t>Actual</t>
  </si>
  <si>
    <t>InAdvance</t>
  </si>
  <si>
    <t>BLACKSCHOLES</t>
    <phoneticPr fontId="1" type="noConversion"/>
  </si>
  <si>
    <t>LME</t>
  </si>
  <si>
    <t>InDiscount</t>
  </si>
  <si>
    <t>BAW</t>
    <phoneticPr fontId="1" type="noConversion"/>
  </si>
  <si>
    <t>BINOMIAL</t>
    <phoneticPr fontId="1" type="noConversion"/>
  </si>
  <si>
    <t>InterpolatedVariable:</t>
    <phoneticPr fontId="1" type="noConversion"/>
  </si>
  <si>
    <t>MONTECARLO</t>
    <phoneticPr fontId="1" type="noConversion"/>
  </si>
  <si>
    <t>SIMPLERATES</t>
  </si>
  <si>
    <t>BarrierType:</t>
    <phoneticPr fontId="1" type="noConversion"/>
  </si>
  <si>
    <t>KNOCK_DOWN_IN</t>
  </si>
  <si>
    <t>CONTINUOUSRATES</t>
  </si>
  <si>
    <t>INACTIVE</t>
  </si>
  <si>
    <t>PricingMethod(AsianOption)</t>
    <phoneticPr fontId="1" type="noConversion"/>
  </si>
  <si>
    <t>DISCOUNTFACTORS</t>
  </si>
  <si>
    <t>HAZARDRATES</t>
  </si>
  <si>
    <t>KNOCK_DOWN_OUT</t>
  </si>
  <si>
    <t>WILMOTT</t>
    <phoneticPr fontId="1" type="noConversion"/>
  </si>
  <si>
    <t>PND</t>
  </si>
  <si>
    <t>KNOCK_UP_IN</t>
  </si>
  <si>
    <t>SPREADS</t>
  </si>
  <si>
    <t>KNOCK_UP_OUT</t>
  </si>
  <si>
    <t>YIELDVOLS</t>
  </si>
  <si>
    <t>AverageMethod(AsianOption)</t>
    <phoneticPr fontId="1" type="noConversion"/>
  </si>
  <si>
    <t>PRICEVOLS</t>
  </si>
  <si>
    <t>Arithmetic</t>
    <phoneticPr fontId="1" type="noConversion"/>
  </si>
  <si>
    <t>YIELDTOTALVARIANCE</t>
  </si>
  <si>
    <t>CallPut:</t>
    <phoneticPr fontId="1" type="noConversion"/>
  </si>
  <si>
    <t>Call</t>
  </si>
  <si>
    <t>Geometric</t>
    <phoneticPr fontId="1" type="noConversion"/>
  </si>
  <si>
    <t>PRICETOTALVARIANCE</t>
  </si>
  <si>
    <t>Call</t>
    <phoneticPr fontId="1" type="noConversion"/>
  </si>
  <si>
    <t>OVERNIGHTRATES</t>
  </si>
  <si>
    <t>Put</t>
    <phoneticPr fontId="1" type="noConversion"/>
  </si>
  <si>
    <t>NORMALISEDYIELDVOL</t>
  </si>
  <si>
    <t>StrikeType(AsianOption)</t>
    <phoneticPr fontId="1" type="noConversion"/>
  </si>
  <si>
    <t>NORMALISEDPRICEVOL</t>
  </si>
  <si>
    <t>Fixed</t>
    <phoneticPr fontId="1" type="noConversion"/>
  </si>
  <si>
    <t>YIELDVOLPTSPERDAY</t>
  </si>
  <si>
    <t>DeltaType:</t>
    <phoneticPr fontId="1" type="noConversion"/>
  </si>
  <si>
    <t>SPOT_DELTA</t>
  </si>
  <si>
    <t>Floating</t>
    <phoneticPr fontId="1" type="noConversion"/>
  </si>
  <si>
    <t>PRICEVOLPTSPERDAY</t>
  </si>
  <si>
    <t>SPOT_DELTA</t>
    <phoneticPr fontId="1" type="noConversion"/>
  </si>
  <si>
    <t>SIMPLEINFLATIONRATE</t>
  </si>
  <si>
    <t>FORWARD_DELTA</t>
    <phoneticPr fontId="1" type="noConversion"/>
  </si>
  <si>
    <t>SIMPLEINFLATIONRATETIME</t>
  </si>
  <si>
    <t>CONTINUOUSINFLATIONRATE</t>
  </si>
  <si>
    <t>CONTINUOUSINFLATIONRATETIME</t>
  </si>
  <si>
    <t>ExtrapolationMethod:</t>
    <phoneticPr fontId="1" type="noConversion"/>
  </si>
  <si>
    <t>FLATEXTRAPOLATION</t>
  </si>
  <si>
    <t>INFLATIONINDEX</t>
  </si>
  <si>
    <t>NONE</t>
    <phoneticPr fontId="1" type="noConversion"/>
  </si>
  <si>
    <t>FXFORWARDPOINTS</t>
  </si>
  <si>
    <t>FLATEXTRAPOLATION</t>
    <phoneticPr fontId="1" type="noConversion"/>
  </si>
  <si>
    <t>FORWARDSPLINEVARIABLE</t>
  </si>
  <si>
    <t>LINEAREXTRAPOLATION</t>
    <phoneticPr fontId="1" type="noConversion"/>
  </si>
  <si>
    <t>TAYLOREXTRAPOLATION</t>
    <phoneticPr fontId="1" type="noConversion"/>
  </si>
  <si>
    <t>InterpolationMethod:</t>
    <phoneticPr fontId="1" type="noConversion"/>
  </si>
  <si>
    <t>LINEARINTERPOLATION</t>
  </si>
  <si>
    <t>FLATINTERPOLATION</t>
  </si>
  <si>
    <t>CLOSESTINTERPOLATION</t>
  </si>
  <si>
    <t>FXInterpolationType:</t>
    <phoneticPr fontId="1" type="noConversion"/>
  </si>
  <si>
    <t>STRIKE_INTERPOLATION</t>
  </si>
  <si>
    <t>DELTA_INTERPOLATION</t>
  </si>
  <si>
    <t>LINEARXY</t>
  </si>
  <si>
    <t>LOGLINEAR</t>
  </si>
  <si>
    <t>LOG_MONEYNESS</t>
  </si>
  <si>
    <t>LAGRANGEPOLYNOMIAL</t>
  </si>
  <si>
    <t>CUBICSPLINES</t>
  </si>
  <si>
    <t>FORWARDFORWARDQUARTIC</t>
  </si>
  <si>
    <t>European Digital Type:</t>
    <phoneticPr fontId="1" type="noConversion"/>
  </si>
  <si>
    <t>EXPLICITCLAMPEDCUBICSPLINES</t>
  </si>
  <si>
    <t xml:space="preserve">CASH_OR_NOTHING_CALL </t>
  </si>
  <si>
    <t>FORWARDSPLINEMETHOD</t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</si>
  <si>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</si>
  <si>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</si>
  <si>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</si>
  <si>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</si>
  <si>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</si>
  <si>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</si>
  <si>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</si>
  <si>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</si>
  <si>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</si>
  <si>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</si>
  <si>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</si>
  <si>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</si>
  <si>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</si>
  <si>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</si>
  <si>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</si>
  <si>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</si>
  <si>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</si>
  <si>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</si>
  <si>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</si>
  <si>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</si>
  <si>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</si>
  <si>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</si>
  <si>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</si>
  <si>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</si>
  <si>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</si>
  <si>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</si>
  <si>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</si>
  <si>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</si>
  <si>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</si>
  <si>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</si>
  <si>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</si>
  <si>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USD Calender</t>
    <phoneticPr fontId="1" type="noConversion"/>
  </si>
  <si>
    <t>USD</t>
    <phoneticPr fontId="1" type="noConversion"/>
  </si>
  <si>
    <t>CNY</t>
    <phoneticPr fontId="1" type="noConversion"/>
  </si>
  <si>
    <t>ReferenceDate</t>
    <phoneticPr fontId="1" type="noConversion"/>
  </si>
  <si>
    <t>SpotDate</t>
    <phoneticPr fontId="1" type="noConversion"/>
  </si>
  <si>
    <t>expiryDates</t>
  </si>
  <si>
    <t>OptionData</t>
    <phoneticPr fontId="1" type="noConversion"/>
  </si>
  <si>
    <t>Put</t>
  </si>
  <si>
    <t>Tenors</t>
    <phoneticPr fontId="1" type="noConversion"/>
  </si>
  <si>
    <t>3Y</t>
  </si>
  <si>
    <t>5Y</t>
  </si>
  <si>
    <t>7Y</t>
  </si>
  <si>
    <t>Key</t>
    <phoneticPr fontId="1" type="noConversion"/>
  </si>
  <si>
    <t>Value</t>
    <phoneticPr fontId="1" type="noConversion"/>
  </si>
  <si>
    <t>CalculatedTarget</t>
    <phoneticPr fontId="1" type="noConversion"/>
  </si>
  <si>
    <t>FXForward</t>
    <phoneticPr fontId="1" type="noConversion"/>
  </si>
  <si>
    <t>CCY1</t>
    <phoneticPr fontId="1" type="noConversion"/>
  </si>
  <si>
    <t>CCY2</t>
    <phoneticPr fontId="1" type="noConversion"/>
  </si>
  <si>
    <t>LocalVol Model</t>
    <phoneticPr fontId="1" type="noConversion"/>
  </si>
  <si>
    <t>Heston</t>
    <phoneticPr fontId="1" type="noConversion"/>
  </si>
  <si>
    <t>Dupire</t>
    <phoneticPr fontId="1" type="noConversion"/>
  </si>
  <si>
    <t>LogLevel</t>
    <phoneticPr fontId="1" type="noConversion"/>
  </si>
  <si>
    <t>expiryDates</t>
    <phoneticPr fontId="1" type="noConversion"/>
  </si>
  <si>
    <t xml:space="preserve">Trace </t>
    <phoneticPr fontId="1" type="noConversion"/>
  </si>
  <si>
    <t xml:space="preserve">Debug </t>
    <phoneticPr fontId="1" type="noConversion"/>
  </si>
  <si>
    <t xml:space="preserve">Info </t>
    <phoneticPr fontId="1" type="noConversion"/>
  </si>
  <si>
    <t xml:space="preserve">Warn </t>
    <phoneticPr fontId="1" type="noConversion"/>
  </si>
  <si>
    <t xml:space="preserve">Error </t>
    <phoneticPr fontId="1" type="noConversion"/>
  </si>
  <si>
    <t xml:space="preserve">Critical </t>
    <phoneticPr fontId="1" type="noConversion"/>
  </si>
  <si>
    <t xml:space="preserve">Off </t>
    <phoneticPr fontId="1" type="noConversion"/>
  </si>
  <si>
    <t>Forward</t>
    <phoneticPr fontId="1" type="noConversion"/>
  </si>
  <si>
    <t>Equity VolSurface2</t>
    <phoneticPr fontId="1" type="noConversion"/>
  </si>
  <si>
    <t>riskFreeRateCurve2</t>
    <phoneticPr fontId="1" type="noConversion"/>
  </si>
  <si>
    <t>smileInterp</t>
    <phoneticPr fontId="1" type="noConversion"/>
  </si>
  <si>
    <t>SmileInterpolation</t>
    <phoneticPr fontId="1" type="noConversion"/>
  </si>
  <si>
    <t xml:space="preserve">LINEAR </t>
  </si>
  <si>
    <t xml:space="preserve">SVI </t>
  </si>
  <si>
    <t xml:space="preserve">CUBICSPLINE </t>
  </si>
  <si>
    <t xml:space="preserve">VANNAVOLGA </t>
  </si>
  <si>
    <t xml:space="preserve">SABR </t>
  </si>
  <si>
    <t>BidZeroRates</t>
    <phoneticPr fontId="1" type="noConversion"/>
  </si>
  <si>
    <t>AskZeroRates</t>
    <phoneticPr fontId="1" type="noConversion"/>
  </si>
  <si>
    <t>AskPremiums</t>
    <phoneticPr fontId="1" type="noConversion"/>
  </si>
  <si>
    <t>AskImpVols</t>
    <phoneticPr fontId="1" type="noConversion"/>
  </si>
  <si>
    <t>BidOptionTypes</t>
    <phoneticPr fontId="1" type="noConversion"/>
  </si>
  <si>
    <t>AskOptionTypes</t>
    <phoneticPr fontId="1" type="noConversion"/>
  </si>
  <si>
    <t>ExpiryDates/Strikes</t>
    <phoneticPr fontId="1" type="noConversion"/>
  </si>
  <si>
    <t>BidStrikes</t>
    <phoneticPr fontId="1" type="noConversion"/>
  </si>
  <si>
    <t>BidPremiums</t>
    <phoneticPr fontId="1" type="noConversion"/>
  </si>
  <si>
    <t>BidImpVols</t>
    <phoneticPr fontId="1" type="noConversion"/>
  </si>
  <si>
    <t>BidUnderlyingRates</t>
    <phoneticPr fontId="1" type="noConversion"/>
  </si>
  <si>
    <t>AskUnderlyingRates</t>
    <phoneticPr fontId="1" type="noConversion"/>
  </si>
  <si>
    <t>ForwardCurve2</t>
    <phoneticPr fontId="1" type="noConversion"/>
  </si>
  <si>
    <t>forwardCure2</t>
    <phoneticPr fontId="1" type="noConversion"/>
  </si>
  <si>
    <t>riskFreeRateCurce2</t>
    <phoneticPr fontId="1" type="noConversion"/>
  </si>
  <si>
    <t>AskStrikes</t>
    <phoneticPr fontId="1" type="noConversion"/>
  </si>
  <si>
    <t>European</t>
  </si>
  <si>
    <t>BLACKSCHOLES</t>
  </si>
  <si>
    <t>Sell</t>
  </si>
  <si>
    <t>callPut</t>
    <phoneticPr fontId="1" type="noConversion"/>
  </si>
  <si>
    <t>MktData</t>
    <phoneticPr fontId="1" type="noConversion"/>
  </si>
  <si>
    <t>faceAmount</t>
    <phoneticPr fontId="1" type="noConversion"/>
  </si>
  <si>
    <t>Price</t>
    <phoneticPr fontId="1" type="noConversion"/>
  </si>
  <si>
    <t>Gamma</t>
    <phoneticPr fontId="1" type="noConversion"/>
  </si>
  <si>
    <t>Vega</t>
    <phoneticPr fontId="1" type="noConversion"/>
  </si>
  <si>
    <t>Theta</t>
    <phoneticPr fontId="1" type="noConversion"/>
  </si>
  <si>
    <t>Vanna</t>
    <phoneticPr fontId="1" type="noConversion"/>
  </si>
  <si>
    <t>Volga</t>
    <phoneticPr fontId="1" type="noConversion"/>
  </si>
  <si>
    <t>MarketValue</t>
    <phoneticPr fontId="1" type="noConversion"/>
  </si>
  <si>
    <t>PV</t>
    <phoneticPr fontId="1" type="noConversion"/>
  </si>
  <si>
    <t>Delta</t>
    <phoneticPr fontId="1" type="noConversion"/>
  </si>
  <si>
    <t>Rho</t>
    <phoneticPr fontId="1" type="noConversion"/>
  </si>
  <si>
    <t>ForwardPx</t>
    <phoneticPr fontId="1" type="noConversion"/>
  </si>
  <si>
    <t>CostOfCarry</t>
    <phoneticPr fontId="1" type="noConversion"/>
  </si>
  <si>
    <t>volSurface2</t>
    <phoneticPr fontId="1" type="noConversion"/>
  </si>
  <si>
    <t>side</t>
    <phoneticPr fontId="1" type="noConversion"/>
  </si>
  <si>
    <t>Client</t>
  </si>
  <si>
    <t>CNY Calender</t>
    <phoneticPr fontId="1" type="noConversion"/>
  </si>
  <si>
    <t>USD/CNY Calendar</t>
    <phoneticPr fontId="1" type="noConversion"/>
  </si>
  <si>
    <t>1Y</t>
    <phoneticPr fontId="1" type="noConversion"/>
  </si>
  <si>
    <t>10Y</t>
    <phoneticPr fontId="1" type="noConversion"/>
  </si>
  <si>
    <t>referenceDate</t>
    <phoneticPr fontId="1" type="noConversion"/>
  </si>
  <si>
    <t>expiryDate</t>
    <phoneticPr fontId="1" type="noConversion"/>
  </si>
  <si>
    <t>strikePx</t>
    <phoneticPr fontId="1" type="noConversion"/>
  </si>
  <si>
    <t>riskFreeRate</t>
    <phoneticPr fontId="1" type="noConversion"/>
  </si>
  <si>
    <t>volatility</t>
    <phoneticPr fontId="1" type="noConversion"/>
  </si>
  <si>
    <t>premiumDate</t>
    <phoneticPr fontId="1" type="noConversion"/>
  </si>
  <si>
    <t>calendar</t>
    <phoneticPr fontId="1" type="noConversion"/>
  </si>
  <si>
    <t>dayCounter</t>
    <phoneticPr fontId="1" type="noConversion"/>
  </si>
  <si>
    <t>optionExpiryNature</t>
    <phoneticPr fontId="1" type="noConversion"/>
  </si>
  <si>
    <t>pricingMethod</t>
    <phoneticPr fontId="1" type="noConversion"/>
  </si>
  <si>
    <t>buySell</t>
    <phoneticPr fontId="1" type="noConversion"/>
  </si>
  <si>
    <t>numSimulation</t>
    <phoneticPr fontId="1" type="noConversion"/>
  </si>
  <si>
    <t>timeToExpiryTime</t>
    <phoneticPr fontId="1" type="noConversion"/>
  </si>
  <si>
    <t>dateAdjusterRule</t>
    <phoneticPr fontId="1" type="noConversion"/>
  </si>
  <si>
    <t>spotDate</t>
    <phoneticPr fontId="1" type="noConversion"/>
  </si>
  <si>
    <t>miniStrikeSize</t>
    <phoneticPr fontId="1" type="noConversion"/>
  </si>
  <si>
    <t>FwdDelta</t>
    <phoneticPr fontId="1" type="noConversion"/>
  </si>
  <si>
    <t>Build holiday objects</t>
  </si>
  <si>
    <t>Commodity (Futures) Option Pricing</t>
  </si>
  <si>
    <t>Commodity (Futures) Option Pricing Using VolSurface2</t>
  </si>
  <si>
    <t>Valuation and Pricing Results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</si>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</sst>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EEBD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4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64" fontId="0" fillId="0" borderId="0" xfId="1" applyNumberFormat="1" applyFont="1">
      <alignment vertical="center"/>
    </xf>
    <xf numFmtId="0" fontId="0" fillId="0" borderId="2" xfId="0" applyBorder="1">
      <alignment vertical="center"/>
    </xf>
    <xf numFmtId="2" fontId="0" fillId="0" borderId="0" xfId="0" applyNumberFormat="1">
      <alignment vertical="center"/>
    </xf>
    <xf numFmtId="0" fontId="7" fillId="3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8" fillId="2" borderId="5" xfId="0" applyFont="1" applyFill="1" applyBorder="1">
      <alignment vertical="center"/>
    </xf>
    <xf numFmtId="14" fontId="8" fillId="2" borderId="4" xfId="0" applyNumberFormat="1" applyFont="1" applyFill="1" applyBorder="1">
      <alignment vertical="center"/>
    </xf>
    <xf numFmtId="14" fontId="0" fillId="4" borderId="0" xfId="0" applyNumberFormat="1" applyFill="1">
      <alignment vertical="center"/>
    </xf>
    <xf numFmtId="0" fontId="2" fillId="5" borderId="3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1" applyNumberFormat="1" applyFont="1">
      <alignment vertical="center"/>
    </xf>
    <xf numFmtId="0" fontId="2" fillId="5" borderId="6" xfId="0" applyFont="1" applyFill="1" applyBorder="1">
      <alignment vertical="center"/>
    </xf>
    <xf numFmtId="0" fontId="7" fillId="3" borderId="6" xfId="0" applyFont="1" applyFill="1" applyBorder="1">
      <alignment vertical="center"/>
    </xf>
  </cellXfs>
  <cellStyles count="4">
    <cellStyle name="百分比" xfId="1" builtinId="5"/>
    <cellStyle name="常规" xfId="0" builtinId="0"/>
    <cellStyle name="常规 2 2" xfId="3" xr:uid="{55A935DE-8D77-487E-BB2A-6D00B41731E8}"/>
    <cellStyle name="常规 3" xfId="2" xr:uid="{98020B8B-5D07-4FCB-8286-6D72108C9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fx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bond1.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pingo_fxop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McpCalendar@63</v>
          </cell>
        </row>
        <row r="4">
          <cell r="C4" t="str">
            <v>McpCalendar@62</v>
          </cell>
        </row>
        <row r="5">
          <cell r="C5" t="str">
            <v>McpCalendar@60</v>
          </cell>
        </row>
        <row r="9">
          <cell r="C9" t="e">
            <v>#REF!</v>
          </cell>
        </row>
        <row r="11">
          <cell r="C11" t="str">
            <v>McpYieldCurve@254</v>
          </cell>
        </row>
        <row r="12">
          <cell r="C12" t="str">
            <v>McpYieldCurve@254</v>
          </cell>
        </row>
        <row r="18">
          <cell r="C18" t="str">
            <v>McpMktVolSurface@1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45372</v>
          </cell>
        </row>
        <row r="29">
          <cell r="C29">
            <v>45376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Enum"/>
      <sheetName val="Parametric Curve"/>
      <sheetName val="FixedBond (Option)"/>
      <sheetName val="BDTData"/>
      <sheetName val="HisVols"/>
      <sheetName val="标准期限曲线"/>
    </sheetNames>
    <sheetDataSet>
      <sheetData sheetId="0"/>
      <sheetData sheetId="1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18">
          <cell r="C18" t="str">
            <v>McpMktVolSurface@2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>
        <row r="4">
          <cell r="B4" t="str">
            <v>McpCalendar@8</v>
          </cell>
        </row>
      </sheetData>
      <sheetData sheetId="2">
        <row r="5">
          <cell r="C5" t="str">
            <v>McpCalendar@14</v>
          </cell>
        </row>
        <row r="10">
          <cell r="C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4492-68DF-4BFF-AB73-E9FB52D0F191}">
  <dimension ref="B2:L92"/>
  <sheetViews>
    <sheetView workbookViewId="0">
      <selection activeCell="N26" sqref="N26"/>
    </sheetView>
  </sheetViews>
  <sheetFormatPr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2"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K2" s="3" t="s">
        <v>176</v>
      </c>
    </row>
    <row r="3" spans="2:12">
      <c r="B3" t="s">
        <v>6</v>
      </c>
      <c r="C3">
        <v>0</v>
      </c>
      <c r="E3" t="s">
        <v>7</v>
      </c>
      <c r="F3">
        <v>-1</v>
      </c>
      <c r="H3" t="s">
        <v>8</v>
      </c>
      <c r="I3">
        <v>0</v>
      </c>
      <c r="K3" t="s">
        <v>177</v>
      </c>
      <c r="L3">
        <v>1</v>
      </c>
    </row>
    <row r="4" spans="2:12">
      <c r="B4" t="s">
        <v>1</v>
      </c>
      <c r="C4">
        <v>1</v>
      </c>
      <c r="E4" t="s">
        <v>3</v>
      </c>
      <c r="F4">
        <v>0</v>
      </c>
      <c r="H4" t="s">
        <v>9</v>
      </c>
      <c r="I4">
        <v>1</v>
      </c>
      <c r="K4" t="s">
        <v>178</v>
      </c>
      <c r="L4">
        <v>2</v>
      </c>
    </row>
    <row r="5" spans="2:12">
      <c r="B5" t="s">
        <v>10</v>
      </c>
      <c r="C5">
        <v>2</v>
      </c>
      <c r="E5" t="s">
        <v>11</v>
      </c>
      <c r="F5">
        <v>1</v>
      </c>
      <c r="H5" t="s">
        <v>5</v>
      </c>
      <c r="I5">
        <v>2</v>
      </c>
      <c r="K5" t="s">
        <v>179</v>
      </c>
      <c r="L5">
        <v>3</v>
      </c>
    </row>
    <row r="6" spans="2:12">
      <c r="B6" t="s">
        <v>12</v>
      </c>
      <c r="C6">
        <v>3</v>
      </c>
      <c r="E6" t="s">
        <v>13</v>
      </c>
      <c r="F6">
        <v>-11</v>
      </c>
      <c r="H6" t="s">
        <v>14</v>
      </c>
      <c r="I6">
        <v>3</v>
      </c>
    </row>
    <row r="7" spans="2:12">
      <c r="B7" t="s">
        <v>15</v>
      </c>
      <c r="C7">
        <v>4</v>
      </c>
      <c r="E7" t="s">
        <v>16</v>
      </c>
      <c r="F7">
        <v>-9</v>
      </c>
      <c r="H7" t="s">
        <v>17</v>
      </c>
      <c r="I7">
        <v>4</v>
      </c>
      <c r="K7" s="3" t="s">
        <v>180</v>
      </c>
    </row>
    <row r="8" spans="2:12">
      <c r="B8" t="s">
        <v>18</v>
      </c>
      <c r="C8">
        <v>5</v>
      </c>
      <c r="E8" t="s">
        <v>19</v>
      </c>
      <c r="F8">
        <v>-8</v>
      </c>
      <c r="H8" t="s">
        <v>20</v>
      </c>
      <c r="I8">
        <v>5</v>
      </c>
      <c r="K8" t="s">
        <v>181</v>
      </c>
      <c r="L8">
        <v>3</v>
      </c>
    </row>
    <row r="9" spans="2:12">
      <c r="B9" t="s">
        <v>21</v>
      </c>
      <c r="C9">
        <v>6</v>
      </c>
      <c r="E9" t="s">
        <v>22</v>
      </c>
      <c r="F9">
        <v>2</v>
      </c>
      <c r="K9" t="s">
        <v>182</v>
      </c>
      <c r="L9">
        <v>4</v>
      </c>
    </row>
    <row r="10" spans="2:12">
      <c r="B10" t="s">
        <v>23</v>
      </c>
      <c r="C10">
        <v>7</v>
      </c>
      <c r="E10" t="s">
        <v>24</v>
      </c>
      <c r="F10">
        <v>-5</v>
      </c>
    </row>
    <row r="11" spans="2:12">
      <c r="B11" t="s">
        <v>25</v>
      </c>
      <c r="C11">
        <v>8</v>
      </c>
      <c r="E11" t="s">
        <v>26</v>
      </c>
      <c r="F11">
        <v>3</v>
      </c>
      <c r="K11" s="3" t="s">
        <v>183</v>
      </c>
    </row>
    <row r="12" spans="2:12">
      <c r="B12" t="s">
        <v>27</v>
      </c>
      <c r="C12">
        <v>9</v>
      </c>
      <c r="E12" t="s">
        <v>28</v>
      </c>
      <c r="F12">
        <v>4</v>
      </c>
      <c r="K12" t="s">
        <v>185</v>
      </c>
      <c r="L12">
        <v>0</v>
      </c>
    </row>
    <row r="13" spans="2:12">
      <c r="B13" t="s">
        <v>29</v>
      </c>
      <c r="C13">
        <v>10</v>
      </c>
      <c r="E13" t="s">
        <v>30</v>
      </c>
      <c r="F13">
        <v>6</v>
      </c>
      <c r="K13" t="s">
        <v>186</v>
      </c>
      <c r="L13">
        <v>1</v>
      </c>
    </row>
    <row r="14" spans="2:12">
      <c r="B14" t="s">
        <v>31</v>
      </c>
      <c r="C14">
        <v>11</v>
      </c>
      <c r="E14" t="s">
        <v>32</v>
      </c>
      <c r="F14">
        <v>12</v>
      </c>
      <c r="K14" t="s">
        <v>187</v>
      </c>
      <c r="L14">
        <v>2</v>
      </c>
    </row>
    <row r="15" spans="2:12">
      <c r="B15" t="s">
        <v>33</v>
      </c>
      <c r="C15">
        <v>12</v>
      </c>
      <c r="E15" t="s">
        <v>34</v>
      </c>
      <c r="F15">
        <v>13</v>
      </c>
      <c r="K15" t="s">
        <v>188</v>
      </c>
      <c r="L15">
        <v>3</v>
      </c>
    </row>
    <row r="16" spans="2:12">
      <c r="B16" t="s">
        <v>35</v>
      </c>
      <c r="C16">
        <v>13</v>
      </c>
      <c r="E16" t="s">
        <v>36</v>
      </c>
      <c r="F16">
        <v>26</v>
      </c>
      <c r="K16" t="s">
        <v>189</v>
      </c>
      <c r="L16">
        <v>4</v>
      </c>
    </row>
    <row r="17" spans="2:12">
      <c r="E17" t="s">
        <v>37</v>
      </c>
      <c r="F17">
        <v>52</v>
      </c>
      <c r="K17" t="s">
        <v>190</v>
      </c>
      <c r="L17">
        <v>5</v>
      </c>
    </row>
    <row r="18" spans="2:12">
      <c r="E18" t="s">
        <v>38</v>
      </c>
      <c r="F18">
        <v>260</v>
      </c>
      <c r="H18" t="s">
        <v>39</v>
      </c>
      <c r="I18" t="s">
        <v>40</v>
      </c>
      <c r="K18" t="s">
        <v>191</v>
      </c>
      <c r="L18">
        <v>6</v>
      </c>
    </row>
    <row r="19" spans="2:12">
      <c r="B19" t="s">
        <v>41</v>
      </c>
      <c r="C19" t="s">
        <v>42</v>
      </c>
      <c r="E19" t="s">
        <v>43</v>
      </c>
      <c r="F19">
        <v>365</v>
      </c>
      <c r="H19" t="s">
        <v>44</v>
      </c>
      <c r="I19">
        <v>1</v>
      </c>
    </row>
    <row r="20" spans="2:12">
      <c r="B20" t="s">
        <v>45</v>
      </c>
      <c r="C20">
        <v>0</v>
      </c>
      <c r="E20" t="s">
        <v>46</v>
      </c>
      <c r="F20">
        <v>-1</v>
      </c>
      <c r="H20" t="s">
        <v>47</v>
      </c>
      <c r="I20">
        <v>2</v>
      </c>
    </row>
    <row r="21" spans="2:12">
      <c r="B21" t="s">
        <v>48</v>
      </c>
      <c r="C21">
        <v>1</v>
      </c>
      <c r="H21" t="s">
        <v>49</v>
      </c>
      <c r="I21">
        <v>3</v>
      </c>
      <c r="K21" s="3" t="s">
        <v>196</v>
      </c>
    </row>
    <row r="22" spans="2:12">
      <c r="B22" t="s">
        <v>42</v>
      </c>
      <c r="C22">
        <v>2</v>
      </c>
      <c r="K22" t="s">
        <v>197</v>
      </c>
      <c r="L22">
        <v>0</v>
      </c>
    </row>
    <row r="23" spans="2:12">
      <c r="B23" t="s">
        <v>50</v>
      </c>
      <c r="C23">
        <v>3</v>
      </c>
      <c r="E23" t="s">
        <v>51</v>
      </c>
      <c r="F23" t="s">
        <v>52</v>
      </c>
      <c r="K23" t="s">
        <v>198</v>
      </c>
      <c r="L23">
        <v>1</v>
      </c>
    </row>
    <row r="24" spans="2:12">
      <c r="B24" t="s">
        <v>53</v>
      </c>
      <c r="C24">
        <v>4</v>
      </c>
      <c r="E24" t="s">
        <v>52</v>
      </c>
      <c r="F24">
        <v>0</v>
      </c>
      <c r="H24" t="s">
        <v>54</v>
      </c>
      <c r="K24" t="s">
        <v>199</v>
      </c>
      <c r="L24">
        <v>2</v>
      </c>
    </row>
    <row r="25" spans="2:12">
      <c r="B25" t="s">
        <v>55</v>
      </c>
      <c r="C25">
        <v>5</v>
      </c>
      <c r="E25" t="s">
        <v>56</v>
      </c>
      <c r="F25">
        <v>1</v>
      </c>
      <c r="H25" t="s">
        <v>57</v>
      </c>
      <c r="K25" t="s">
        <v>200</v>
      </c>
      <c r="L25">
        <v>3</v>
      </c>
    </row>
    <row r="26" spans="2:12">
      <c r="B26" t="s">
        <v>58</v>
      </c>
      <c r="C26">
        <v>6</v>
      </c>
      <c r="E26" t="s">
        <v>59</v>
      </c>
      <c r="F26">
        <v>2</v>
      </c>
      <c r="H26" t="s">
        <v>60</v>
      </c>
      <c r="K26" t="s">
        <v>201</v>
      </c>
      <c r="L26">
        <v>4</v>
      </c>
    </row>
    <row r="27" spans="2:12">
      <c r="H27" t="s">
        <v>61</v>
      </c>
    </row>
    <row r="28" spans="2:12">
      <c r="B28" t="s">
        <v>62</v>
      </c>
      <c r="H28" t="s">
        <v>63</v>
      </c>
    </row>
    <row r="29" spans="2:12">
      <c r="B29" t="s">
        <v>64</v>
      </c>
      <c r="C29">
        <v>0</v>
      </c>
      <c r="E29" t="s">
        <v>65</v>
      </c>
      <c r="F29" t="s">
        <v>66</v>
      </c>
    </row>
    <row r="30" spans="2:12">
      <c r="B30" t="s">
        <v>67</v>
      </c>
      <c r="C30">
        <v>1</v>
      </c>
      <c r="E30" t="s">
        <v>68</v>
      </c>
      <c r="F30">
        <v>1</v>
      </c>
      <c r="H30" t="s">
        <v>69</v>
      </c>
    </row>
    <row r="31" spans="2:12">
      <c r="B31" t="s">
        <v>70</v>
      </c>
      <c r="C31">
        <v>2</v>
      </c>
      <c r="E31" t="s">
        <v>66</v>
      </c>
      <c r="F31">
        <v>2</v>
      </c>
      <c r="H31" t="s">
        <v>61</v>
      </c>
    </row>
    <row r="32" spans="2:12">
      <c r="B32" t="s">
        <v>71</v>
      </c>
      <c r="C32">
        <v>3</v>
      </c>
      <c r="E32" t="s">
        <v>72</v>
      </c>
      <c r="F32">
        <v>3</v>
      </c>
      <c r="H32" t="s">
        <v>73</v>
      </c>
    </row>
    <row r="33" spans="2:8">
      <c r="B33" t="s">
        <v>74</v>
      </c>
      <c r="C33">
        <v>4</v>
      </c>
      <c r="E33" t="s">
        <v>75</v>
      </c>
      <c r="F33">
        <v>4</v>
      </c>
      <c r="H33" t="s">
        <v>63</v>
      </c>
    </row>
    <row r="34" spans="2:8">
      <c r="B34" t="s">
        <v>76</v>
      </c>
      <c r="C34">
        <v>5</v>
      </c>
      <c r="E34" t="s">
        <v>77</v>
      </c>
      <c r="F34">
        <v>5</v>
      </c>
    </row>
    <row r="35" spans="2:8">
      <c r="B35" t="s">
        <v>78</v>
      </c>
      <c r="C35">
        <v>6</v>
      </c>
      <c r="H35" t="s">
        <v>79</v>
      </c>
    </row>
    <row r="36" spans="2:8">
      <c r="B36" t="s">
        <v>80</v>
      </c>
      <c r="C36">
        <v>7</v>
      </c>
      <c r="H36" t="s">
        <v>81</v>
      </c>
    </row>
    <row r="37" spans="2:8">
      <c r="B37" t="s">
        <v>82</v>
      </c>
      <c r="C37">
        <v>8</v>
      </c>
      <c r="E37" t="s">
        <v>83</v>
      </c>
      <c r="F37" t="s">
        <v>84</v>
      </c>
      <c r="H37" t="s">
        <v>85</v>
      </c>
    </row>
    <row r="38" spans="2:8">
      <c r="B38" t="s">
        <v>86</v>
      </c>
      <c r="C38">
        <v>9</v>
      </c>
      <c r="E38" t="s">
        <v>87</v>
      </c>
      <c r="F38">
        <v>0</v>
      </c>
    </row>
    <row r="39" spans="2:8">
      <c r="B39" t="s">
        <v>88</v>
      </c>
      <c r="C39">
        <v>10</v>
      </c>
      <c r="E39" t="s">
        <v>89</v>
      </c>
      <c r="F39">
        <v>1</v>
      </c>
    </row>
    <row r="40" spans="2:8">
      <c r="B40" t="s">
        <v>90</v>
      </c>
      <c r="C40">
        <v>11</v>
      </c>
      <c r="H40" t="s">
        <v>91</v>
      </c>
    </row>
    <row r="41" spans="2:8">
      <c r="B41" t="s">
        <v>92</v>
      </c>
      <c r="C41">
        <v>12</v>
      </c>
      <c r="H41" t="s">
        <v>93</v>
      </c>
    </row>
    <row r="42" spans="2:8">
      <c r="B42" t="s">
        <v>94</v>
      </c>
      <c r="C42">
        <v>13</v>
      </c>
      <c r="E42" t="s">
        <v>95</v>
      </c>
      <c r="F42" t="s">
        <v>96</v>
      </c>
      <c r="H42" t="s">
        <v>97</v>
      </c>
    </row>
    <row r="43" spans="2:8">
      <c r="B43" t="s">
        <v>98</v>
      </c>
      <c r="C43">
        <v>14</v>
      </c>
      <c r="E43" t="s">
        <v>99</v>
      </c>
      <c r="F43">
        <v>0</v>
      </c>
    </row>
    <row r="44" spans="2:8">
      <c r="B44" t="s">
        <v>100</v>
      </c>
      <c r="C44">
        <v>15</v>
      </c>
      <c r="E44" t="s">
        <v>101</v>
      </c>
      <c r="F44">
        <v>1</v>
      </c>
    </row>
    <row r="45" spans="2:8">
      <c r="B45" t="s">
        <v>102</v>
      </c>
      <c r="C45">
        <v>16</v>
      </c>
    </row>
    <row r="46" spans="2:8">
      <c r="B46" t="s">
        <v>103</v>
      </c>
      <c r="C46">
        <v>17</v>
      </c>
    </row>
    <row r="47" spans="2:8">
      <c r="B47" t="s">
        <v>104</v>
      </c>
      <c r="C47">
        <v>18</v>
      </c>
      <c r="E47" t="s">
        <v>105</v>
      </c>
      <c r="F47" t="s">
        <v>106</v>
      </c>
    </row>
    <row r="48" spans="2:8">
      <c r="B48" t="s">
        <v>107</v>
      </c>
      <c r="C48">
        <v>19</v>
      </c>
      <c r="E48" t="s">
        <v>108</v>
      </c>
    </row>
    <row r="49" spans="2:6">
      <c r="B49" t="s">
        <v>109</v>
      </c>
      <c r="C49">
        <v>20</v>
      </c>
      <c r="E49" t="s">
        <v>110</v>
      </c>
    </row>
    <row r="50" spans="2:6">
      <c r="B50" t="s">
        <v>111</v>
      </c>
      <c r="C50">
        <v>21</v>
      </c>
      <c r="E50" t="s">
        <v>112</v>
      </c>
    </row>
    <row r="51" spans="2:6">
      <c r="E51" t="s">
        <v>113</v>
      </c>
    </row>
    <row r="52" spans="2:6">
      <c r="B52" t="s">
        <v>114</v>
      </c>
      <c r="C52" t="s">
        <v>115</v>
      </c>
    </row>
    <row r="53" spans="2:6">
      <c r="B53" t="s">
        <v>116</v>
      </c>
      <c r="C53">
        <v>0</v>
      </c>
    </row>
    <row r="54" spans="2:6">
      <c r="B54" t="s">
        <v>117</v>
      </c>
      <c r="C54">
        <v>1</v>
      </c>
      <c r="E54" t="s">
        <v>118</v>
      </c>
      <c r="F54" t="s">
        <v>119</v>
      </c>
    </row>
    <row r="55" spans="2:6">
      <c r="B55" t="s">
        <v>115</v>
      </c>
      <c r="C55">
        <v>2</v>
      </c>
      <c r="E55" t="s">
        <v>120</v>
      </c>
      <c r="F55">
        <v>1</v>
      </c>
    </row>
    <row r="56" spans="2:6">
      <c r="B56" t="s">
        <v>121</v>
      </c>
      <c r="C56">
        <v>3</v>
      </c>
      <c r="E56" t="s">
        <v>119</v>
      </c>
      <c r="F56">
        <v>2</v>
      </c>
    </row>
    <row r="57" spans="2:6">
      <c r="B57" t="s">
        <v>122</v>
      </c>
      <c r="C57">
        <v>4</v>
      </c>
      <c r="E57" t="s">
        <v>123</v>
      </c>
      <c r="F57">
        <v>3</v>
      </c>
    </row>
    <row r="58" spans="2:6">
      <c r="B58" t="s">
        <v>124</v>
      </c>
      <c r="C58">
        <v>5</v>
      </c>
    </row>
    <row r="59" spans="2:6">
      <c r="B59" t="s">
        <v>125</v>
      </c>
      <c r="C59">
        <v>6</v>
      </c>
    </row>
    <row r="60" spans="2:6">
      <c r="B60" t="s">
        <v>126</v>
      </c>
      <c r="C60">
        <v>7</v>
      </c>
      <c r="E60" t="s">
        <v>127</v>
      </c>
    </row>
    <row r="61" spans="2:6">
      <c r="B61" t="s">
        <v>128</v>
      </c>
      <c r="C61">
        <v>8</v>
      </c>
      <c r="E61" t="s">
        <v>129</v>
      </c>
    </row>
    <row r="62" spans="2:6">
      <c r="B62" t="s">
        <v>130</v>
      </c>
      <c r="C62">
        <v>9</v>
      </c>
      <c r="E62" t="s">
        <v>131</v>
      </c>
    </row>
    <row r="63" spans="2:6">
      <c r="E63" t="s">
        <v>132</v>
      </c>
    </row>
    <row r="64" spans="2:6">
      <c r="E64" t="s">
        <v>133</v>
      </c>
    </row>
    <row r="65" spans="5:5">
      <c r="E65" t="s">
        <v>134</v>
      </c>
    </row>
    <row r="66" spans="5:5">
      <c r="E66" t="s">
        <v>135</v>
      </c>
    </row>
    <row r="67" spans="5:5">
      <c r="E67" t="s">
        <v>136</v>
      </c>
    </row>
    <row r="68" spans="5:5">
      <c r="E68" t="s">
        <v>137</v>
      </c>
    </row>
    <row r="69" spans="5:5">
      <c r="E69" t="s">
        <v>138</v>
      </c>
    </row>
    <row r="70" spans="5:5">
      <c r="E70" t="s">
        <v>139</v>
      </c>
    </row>
    <row r="71" spans="5:5">
      <c r="E71" t="s">
        <v>140</v>
      </c>
    </row>
    <row r="72" spans="5:5">
      <c r="E72" t="s">
        <v>141</v>
      </c>
    </row>
    <row r="73" spans="5:5">
      <c r="E73" t="s">
        <v>142</v>
      </c>
    </row>
    <row r="74" spans="5:5">
      <c r="E74" t="s">
        <v>143</v>
      </c>
    </row>
    <row r="75" spans="5:5">
      <c r="E75" t="s">
        <v>144</v>
      </c>
    </row>
    <row r="76" spans="5:5">
      <c r="E76" t="s">
        <v>145</v>
      </c>
    </row>
    <row r="77" spans="5:5">
      <c r="E77" t="s">
        <v>146</v>
      </c>
    </row>
    <row r="78" spans="5:5">
      <c r="E78" t="s">
        <v>147</v>
      </c>
    </row>
    <row r="79" spans="5:5">
      <c r="E79" t="s">
        <v>148</v>
      </c>
    </row>
    <row r="80" spans="5:5">
      <c r="E80" t="s">
        <v>149</v>
      </c>
    </row>
    <row r="81" spans="5:5">
      <c r="E81" t="s">
        <v>150</v>
      </c>
    </row>
    <row r="82" spans="5:5">
      <c r="E82" t="s">
        <v>151</v>
      </c>
    </row>
    <row r="83" spans="5:5">
      <c r="E83" t="s">
        <v>152</v>
      </c>
    </row>
    <row r="84" spans="5:5">
      <c r="E84" t="s">
        <v>153</v>
      </c>
    </row>
    <row r="85" spans="5:5">
      <c r="E85" t="s">
        <v>154</v>
      </c>
    </row>
    <row r="86" spans="5:5">
      <c r="E86" t="s">
        <v>155</v>
      </c>
    </row>
    <row r="87" spans="5:5">
      <c r="E87" t="s">
        <v>156</v>
      </c>
    </row>
    <row r="88" spans="5:5">
      <c r="E88" t="s">
        <v>157</v>
      </c>
    </row>
    <row r="89" spans="5:5">
      <c r="E89" t="s">
        <v>158</v>
      </c>
    </row>
    <row r="90" spans="5:5">
      <c r="E90" t="s">
        <v>159</v>
      </c>
    </row>
    <row r="91" spans="5:5">
      <c r="E91" t="s">
        <v>160</v>
      </c>
    </row>
    <row r="92" spans="5:5">
      <c r="E92" t="s">
        <v>161</v>
      </c>
    </row>
  </sheetData>
  <phoneticPr fontId="1" type="noConversion"/>
  <dataValidations count="12">
    <dataValidation type="list" allowBlank="1" showInputMessage="1" showErrorMessage="1" sqref="F54" xr:uid="{109A4E06-C045-4922-89C6-37B9A96B816A}">
      <formula1>"DELTA_INTERPOLATION,STRIKE_INTERPOLATION,LOG_MONEYNESS"</formula1>
    </dataValidation>
    <dataValidation type="list" allowBlank="1" showInputMessage="1" showErrorMessage="1" sqref="F47" xr:uid="{AA314043-5635-43FE-A1A3-9D9580F4B153}">
      <formula1>"NONE,FLATEXTRAPOLATION,LINEAREXTRAPOLATION,TAYLOREXTRAPOLATION"</formula1>
    </dataValidation>
    <dataValidation type="list" allowBlank="1" showInputMessage="1" showErrorMessage="1" sqref="F42" xr:uid="{36E292E5-4D99-4136-B981-A6F9B9DCA00C}">
      <formula1>"SPOT_DELTA,FORWARD_DELTA"</formula1>
    </dataValidation>
    <dataValidation type="list" allowBlank="1" showInputMessage="1" showErrorMessage="1" sqref="F37" xr:uid="{898E8281-8CDD-499D-9835-4E8CA324451C}">
      <formula1>"Call,Put"</formula1>
    </dataValidation>
    <dataValidation type="list" allowBlank="1" showInputMessage="1" showErrorMessage="1" sqref="I18" xr:uid="{F084309B-E446-472F-895D-910A4172B7E1}">
      <formula1>"NO_PAY,EXACT_PAY,FULL_PAY"</formula1>
    </dataValidation>
    <dataValidation type="list" allowBlank="1" showInputMessage="1" showErrorMessage="1" sqref="I2" xr:uid="{4C557683-9461-49E8-AAE3-7AA23C1BC3FB}">
      <formula1>"NONE,NEAREST,UP,DOWN,FRAC,TRUNC"</formula1>
    </dataValidation>
    <dataValidation type="list" allowBlank="1" showInputMessage="1" showErrorMessage="1" sqref="F29" xr:uid="{2B2988AF-0B97-4C08-BC09-F47629CC23C1}">
      <formula1>"INACTIVE,KNOCK_DOWN_IN,KNOCK_DOWN_OUT,KNOCK_UP_IN,KNOCK_UP_OUT"</formula1>
    </dataValidation>
    <dataValidation type="list" allowBlank="1" showInputMessage="1" showErrorMessage="1" sqref="F23" xr:uid="{948505D5-20E0-49E5-84FF-E29564C920DD}">
      <formula1>"InArrears,InAdvance,InDiscount"</formula1>
    </dataValidation>
    <dataValidation type="list" allowBlank="1" showInputMessage="1" showErrorMessage="1" sqref="F2" xr:uid="{E6FB5AC1-F73C-44D9-A9CF-A22C32A395FD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C52" xr:uid="{340BA81A-2D67-4DBB-B443-1DEB1F6160B1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C19" xr:uid="{DC8A75D3-C7C0-411E-81E4-D706134D6388}">
      <formula1>"Preceding,ModifiedFollowing,ModifiedPreceding,IMM,Actual,LME"</formula1>
    </dataValidation>
    <dataValidation type="list" allowBlank="1" showInputMessage="1" showErrorMessage="1" sqref="C2" xr:uid="{A40A3ABA-5072-4967-87DB-0D07B1EAC9DE}">
      <formula1>"Act360,Act365Fixed,ThirtyE360,ThirtyE360ISDA,ThirtyEPlus360,ThirtyU360,ActActISDA,ActActICMA,Act365L,ActActAFB,Act365Leap,ActActXTR,ActActICMAComplement,Act252"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4BCD-B6B9-475F-8774-ECD8CFCA82B3}">
  <dimension ref="B2:Q1396"/>
  <sheetViews>
    <sheetView topLeftCell="A13" workbookViewId="0">
      <selection activeCell="D5" sqref="D5"/>
    </sheetView>
  </sheetViews>
  <sheetFormatPr defaultRowHeight="15"/>
  <cols>
    <col min="1" max="1" width="3.42578125" customWidth="1"/>
    <col min="2" max="2" width="19.425781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17" t="s">
        <v>260</v>
      </c>
      <c r="C2" s="17"/>
      <c r="D2" s="17"/>
    </row>
    <row r="3" spans="2:17" ht="16.5" thickTop="1" thickBot="1">
      <c r="B3" s="13" t="s">
        <v>239</v>
      </c>
      <c r="C3" s="13" t="s">
        <v>162</v>
      </c>
      <c r="D3" s="13" t="s">
        <v>240</v>
      </c>
      <c r="Q3">
        <f>F37</f>
        <v>0</v>
      </c>
    </row>
    <row r="4" spans="2:17" ht="16.5" thickTop="1" thickBot="1">
      <c r="B4" s="13" t="str">
        <f>_xll.McpCalendar("code",B6:B114)</f>
        <v>McpCalendar@1</v>
      </c>
      <c r="C4" s="13" t="str">
        <f>_xll.McpCalendar("code",C6:C82)</f>
        <v>McpCalendar@2</v>
      </c>
      <c r="D4" s="13" t="str">
        <f>_xll.McpNCalendar(B5:C5,B6:C1396)</f>
        <v>McpCalendar@0</v>
      </c>
    </row>
    <row r="5" spans="2:17" ht="15.75" thickTop="1">
      <c r="B5" s="14" t="s">
        <v>164</v>
      </c>
      <c r="C5" s="14" t="s">
        <v>163</v>
      </c>
    </row>
    <row r="6" spans="2:17">
      <c r="B6" s="12">
        <v>44928</v>
      </c>
      <c r="C6" s="12">
        <v>44928</v>
      </c>
      <c r="D6" s="1"/>
    </row>
    <row r="7" spans="2:17">
      <c r="B7" s="12">
        <v>44949</v>
      </c>
      <c r="C7" s="12">
        <v>44942</v>
      </c>
      <c r="D7" s="1"/>
    </row>
    <row r="8" spans="2:17">
      <c r="B8" s="12">
        <v>44950</v>
      </c>
      <c r="C8" s="12">
        <v>44977</v>
      </c>
      <c r="D8" s="1"/>
    </row>
    <row r="9" spans="2:17">
      <c r="B9" s="12">
        <v>44951</v>
      </c>
      <c r="C9" s="12">
        <v>45075</v>
      </c>
      <c r="D9" s="1"/>
    </row>
    <row r="10" spans="2:17">
      <c r="B10" s="12">
        <v>44952</v>
      </c>
      <c r="C10" s="12">
        <v>45096</v>
      </c>
      <c r="D10" s="1"/>
    </row>
    <row r="11" spans="2:17">
      <c r="B11" s="12">
        <v>44953</v>
      </c>
      <c r="C11" s="12">
        <v>45111</v>
      </c>
      <c r="D11" s="1"/>
    </row>
    <row r="12" spans="2:17">
      <c r="B12" s="12">
        <v>45021</v>
      </c>
      <c r="C12" s="12">
        <v>45173</v>
      </c>
      <c r="D12" s="1"/>
    </row>
    <row r="13" spans="2:17">
      <c r="B13" s="12">
        <v>45047</v>
      </c>
      <c r="C13" s="12">
        <v>45208</v>
      </c>
      <c r="D13" s="1"/>
    </row>
    <row r="14" spans="2:17">
      <c r="B14" s="12">
        <v>45048</v>
      </c>
      <c r="C14" s="12">
        <v>45253</v>
      </c>
      <c r="D14" s="1"/>
    </row>
    <row r="15" spans="2:17">
      <c r="B15" s="12">
        <v>45049</v>
      </c>
      <c r="C15" s="12">
        <v>45285</v>
      </c>
      <c r="D15" s="1"/>
    </row>
    <row r="16" spans="2:17">
      <c r="B16" s="12">
        <v>45099</v>
      </c>
      <c r="C16" s="12">
        <v>45292</v>
      </c>
      <c r="D16" s="1"/>
    </row>
    <row r="17" spans="2:11">
      <c r="B17" s="12">
        <v>45100</v>
      </c>
      <c r="C17" s="12">
        <v>45306</v>
      </c>
      <c r="D17" s="1"/>
    </row>
    <row r="18" spans="2:11">
      <c r="B18" s="12">
        <v>45198</v>
      </c>
      <c r="C18" s="12">
        <v>45341</v>
      </c>
      <c r="D18" s="1"/>
      <c r="J18" s="1"/>
    </row>
    <row r="19" spans="2:11">
      <c r="B19" s="12">
        <v>45201</v>
      </c>
      <c r="C19" s="12">
        <v>45439</v>
      </c>
      <c r="D19" s="1"/>
      <c r="J19" s="1"/>
    </row>
    <row r="20" spans="2:11">
      <c r="B20" s="12">
        <v>45202</v>
      </c>
      <c r="C20" s="12">
        <v>45462</v>
      </c>
      <c r="D20" s="1"/>
    </row>
    <row r="21" spans="2:11">
      <c r="B21" s="12">
        <v>45203</v>
      </c>
      <c r="C21" s="12">
        <v>45477</v>
      </c>
      <c r="D21" s="1"/>
    </row>
    <row r="22" spans="2:11">
      <c r="B22" s="12">
        <v>45204</v>
      </c>
      <c r="C22" s="12">
        <v>45537</v>
      </c>
      <c r="D22" s="1"/>
      <c r="I22" s="1"/>
      <c r="J22" s="1"/>
      <c r="K22" s="1"/>
    </row>
    <row r="23" spans="2:11">
      <c r="B23" s="12">
        <v>45205</v>
      </c>
      <c r="C23" s="12">
        <v>45579</v>
      </c>
      <c r="D23" s="1"/>
      <c r="I23" s="1"/>
      <c r="J23" s="1"/>
      <c r="K23" s="1"/>
    </row>
    <row r="24" spans="2:11">
      <c r="B24" s="12">
        <v>45292</v>
      </c>
      <c r="C24" s="12">
        <v>45607</v>
      </c>
      <c r="D24" s="1"/>
    </row>
    <row r="25" spans="2:11">
      <c r="B25" s="12">
        <v>45331</v>
      </c>
      <c r="C25" s="12">
        <v>45624</v>
      </c>
      <c r="D25" s="1"/>
    </row>
    <row r="26" spans="2:11">
      <c r="B26" s="12">
        <v>45334</v>
      </c>
      <c r="C26" s="12">
        <v>45651</v>
      </c>
      <c r="D26" s="1"/>
    </row>
    <row r="27" spans="2:11">
      <c r="B27" s="12">
        <v>45335</v>
      </c>
      <c r="C27" s="12">
        <v>45658</v>
      </c>
      <c r="D27" s="1"/>
    </row>
    <row r="28" spans="2:11">
      <c r="B28" s="12">
        <v>45336</v>
      </c>
      <c r="C28" s="12">
        <v>45677</v>
      </c>
      <c r="D28" s="1"/>
    </row>
    <row r="29" spans="2:11">
      <c r="B29" s="12">
        <v>45337</v>
      </c>
      <c r="C29" s="12">
        <v>45705</v>
      </c>
      <c r="D29" s="1"/>
    </row>
    <row r="30" spans="2:11">
      <c r="B30" s="12">
        <v>45386</v>
      </c>
      <c r="C30" s="12">
        <v>45803</v>
      </c>
      <c r="D30" s="1"/>
    </row>
    <row r="31" spans="2:11">
      <c r="B31" s="12">
        <v>45387</v>
      </c>
      <c r="C31" s="12">
        <v>45842</v>
      </c>
      <c r="D31" s="1"/>
    </row>
    <row r="32" spans="2:11">
      <c r="B32" s="12">
        <v>45413</v>
      </c>
      <c r="C32" s="12">
        <v>45901</v>
      </c>
      <c r="D32" s="1"/>
    </row>
    <row r="33" spans="2:4">
      <c r="B33" s="12">
        <v>45414</v>
      </c>
      <c r="C33" s="12">
        <v>45943</v>
      </c>
      <c r="D33" s="1"/>
    </row>
    <row r="34" spans="2:4">
      <c r="B34" s="12">
        <v>45415</v>
      </c>
      <c r="C34" s="12">
        <v>45972</v>
      </c>
      <c r="D34" s="1"/>
    </row>
    <row r="35" spans="2:4">
      <c r="B35" s="12">
        <v>45453</v>
      </c>
      <c r="C35" s="12">
        <v>45988</v>
      </c>
      <c r="D35" s="1"/>
    </row>
    <row r="36" spans="2:4">
      <c r="B36" s="12">
        <v>45551</v>
      </c>
      <c r="C36" s="12">
        <v>46016</v>
      </c>
      <c r="D36" s="1"/>
    </row>
    <row r="37" spans="2:4">
      <c r="B37" s="12">
        <v>45552</v>
      </c>
      <c r="C37" s="12">
        <v>46023</v>
      </c>
      <c r="D37" s="1"/>
    </row>
    <row r="38" spans="2:4">
      <c r="B38" s="12">
        <v>45566</v>
      </c>
      <c r="C38" s="12">
        <v>46041</v>
      </c>
      <c r="D38" s="1"/>
    </row>
    <row r="39" spans="2:4">
      <c r="B39" s="12">
        <v>45567</v>
      </c>
      <c r="C39" s="12">
        <v>46069</v>
      </c>
      <c r="D39" s="1"/>
    </row>
    <row r="40" spans="2:4">
      <c r="B40" s="12">
        <v>45568</v>
      </c>
      <c r="C40" s="12">
        <v>46167</v>
      </c>
      <c r="D40" s="1"/>
    </row>
    <row r="41" spans="2:4">
      <c r="B41" s="12">
        <v>45569</v>
      </c>
      <c r="C41" s="12">
        <v>46272</v>
      </c>
      <c r="D41" s="1"/>
    </row>
    <row r="42" spans="2:4">
      <c r="B42" s="12">
        <v>45572</v>
      </c>
      <c r="C42" s="12">
        <v>46307</v>
      </c>
      <c r="D42" s="1"/>
    </row>
    <row r="43" spans="2:4">
      <c r="B43" s="12">
        <v>45658</v>
      </c>
      <c r="C43" s="12">
        <v>46337</v>
      </c>
      <c r="D43" s="1"/>
    </row>
    <row r="44" spans="2:4">
      <c r="B44" s="12">
        <v>45685</v>
      </c>
      <c r="C44" s="12">
        <v>46352</v>
      </c>
      <c r="D44" s="1"/>
    </row>
    <row r="45" spans="2:4">
      <c r="B45" s="12">
        <v>45686</v>
      </c>
      <c r="C45" s="12">
        <v>46381</v>
      </c>
      <c r="D45" s="1"/>
    </row>
    <row r="46" spans="2:4">
      <c r="B46" s="12">
        <v>45687</v>
      </c>
      <c r="C46" s="12">
        <v>46388</v>
      </c>
      <c r="D46" s="1"/>
    </row>
    <row r="47" spans="2:4">
      <c r="B47" s="12">
        <v>45688</v>
      </c>
      <c r="C47" s="12">
        <v>46405</v>
      </c>
      <c r="D47" s="1"/>
    </row>
    <row r="48" spans="2:4">
      <c r="B48" s="12">
        <v>45691</v>
      </c>
      <c r="C48" s="12">
        <v>46433</v>
      </c>
      <c r="D48" s="1"/>
    </row>
    <row r="49" spans="2:4">
      <c r="B49" s="12">
        <v>45751</v>
      </c>
      <c r="C49" s="12">
        <v>46538</v>
      </c>
      <c r="D49" s="1"/>
    </row>
    <row r="50" spans="2:4">
      <c r="B50" s="12">
        <v>45778</v>
      </c>
      <c r="C50" s="12">
        <v>46573</v>
      </c>
      <c r="D50" s="1"/>
    </row>
    <row r="51" spans="2:4">
      <c r="B51" s="12">
        <v>45931</v>
      </c>
      <c r="C51" s="12">
        <v>46636</v>
      </c>
      <c r="D51" s="1"/>
    </row>
    <row r="52" spans="2:4">
      <c r="B52" s="12">
        <v>45932</v>
      </c>
      <c r="C52" s="12">
        <v>46671</v>
      </c>
      <c r="D52" s="1"/>
    </row>
    <row r="53" spans="2:4">
      <c r="B53" s="12">
        <v>45933</v>
      </c>
      <c r="C53" s="12">
        <v>46702</v>
      </c>
      <c r="D53" s="1"/>
    </row>
    <row r="54" spans="2:4">
      <c r="B54" s="12">
        <v>45936</v>
      </c>
      <c r="C54" s="12">
        <v>46716</v>
      </c>
      <c r="D54" s="1"/>
    </row>
    <row r="55" spans="2:4">
      <c r="B55" s="12">
        <v>46023</v>
      </c>
      <c r="C55" s="12">
        <v>46769</v>
      </c>
      <c r="D55" s="1"/>
    </row>
    <row r="56" spans="2:4">
      <c r="B56" s="12">
        <v>46070</v>
      </c>
      <c r="C56" s="12">
        <v>46804</v>
      </c>
      <c r="D56" s="1"/>
    </row>
    <row r="57" spans="2:4">
      <c r="B57" s="12">
        <v>46071</v>
      </c>
      <c r="C57" s="12">
        <v>46902</v>
      </c>
      <c r="D57" s="1"/>
    </row>
    <row r="58" spans="2:4">
      <c r="B58" s="12">
        <v>46072</v>
      </c>
      <c r="C58" s="12">
        <v>46938</v>
      </c>
      <c r="D58" s="1"/>
    </row>
    <row r="59" spans="2:4">
      <c r="B59" s="12">
        <v>46073</v>
      </c>
      <c r="C59" s="12">
        <v>47000</v>
      </c>
      <c r="D59" s="1"/>
    </row>
    <row r="60" spans="2:4">
      <c r="B60" s="12">
        <v>46143</v>
      </c>
      <c r="C60" s="12">
        <v>47035</v>
      </c>
      <c r="D60" s="1"/>
    </row>
    <row r="61" spans="2:4">
      <c r="B61" s="12">
        <v>46192</v>
      </c>
      <c r="C61" s="12">
        <v>47080</v>
      </c>
      <c r="D61" s="1"/>
    </row>
    <row r="62" spans="2:4">
      <c r="B62" s="12">
        <v>46290</v>
      </c>
      <c r="C62" s="12">
        <v>47112</v>
      </c>
      <c r="D62" s="1"/>
    </row>
    <row r="63" spans="2:4">
      <c r="B63" s="12">
        <v>46296</v>
      </c>
      <c r="C63" s="12">
        <v>47119</v>
      </c>
      <c r="D63" s="1"/>
    </row>
    <row r="64" spans="2:4">
      <c r="B64" s="12">
        <v>46297</v>
      </c>
      <c r="C64" s="12">
        <v>47133</v>
      </c>
      <c r="D64" s="1"/>
    </row>
    <row r="65" spans="2:4">
      <c r="B65" s="12">
        <v>46300</v>
      </c>
      <c r="C65" s="12">
        <v>47168</v>
      </c>
      <c r="D65" s="1"/>
    </row>
    <row r="66" spans="2:4">
      <c r="B66" s="12">
        <v>46388</v>
      </c>
      <c r="C66" s="12">
        <v>47266</v>
      </c>
      <c r="D66" s="1"/>
    </row>
    <row r="67" spans="2:4">
      <c r="B67" s="12">
        <v>46426</v>
      </c>
      <c r="C67" s="12">
        <v>47303</v>
      </c>
      <c r="D67" s="1"/>
    </row>
    <row r="68" spans="2:4">
      <c r="B68" s="12">
        <v>46427</v>
      </c>
      <c r="C68" s="12">
        <v>47364</v>
      </c>
      <c r="D68" s="1"/>
    </row>
    <row r="69" spans="2:4">
      <c r="B69" s="12">
        <v>46428</v>
      </c>
      <c r="C69" s="12">
        <v>47399</v>
      </c>
      <c r="D69" s="1"/>
    </row>
    <row r="70" spans="2:4">
      <c r="B70" s="12">
        <v>46429</v>
      </c>
      <c r="C70" s="12">
        <v>47434</v>
      </c>
      <c r="D70" s="1"/>
    </row>
    <row r="71" spans="2:4">
      <c r="B71" s="12">
        <v>46482</v>
      </c>
      <c r="C71" s="12">
        <v>47444</v>
      </c>
      <c r="D71" s="1"/>
    </row>
    <row r="72" spans="2:4">
      <c r="B72" s="12">
        <v>46547</v>
      </c>
      <c r="C72" s="12">
        <v>47477</v>
      </c>
      <c r="D72" s="1"/>
    </row>
    <row r="73" spans="2:4">
      <c r="B73" s="12">
        <v>46645</v>
      </c>
      <c r="C73" s="12">
        <v>47484</v>
      </c>
      <c r="D73" s="1"/>
    </row>
    <row r="74" spans="2:4">
      <c r="B74" s="12">
        <v>46661</v>
      </c>
      <c r="C74" s="12">
        <v>47504</v>
      </c>
      <c r="D74" s="1"/>
    </row>
    <row r="75" spans="2:4">
      <c r="B75" s="12">
        <v>46664</v>
      </c>
      <c r="C75" s="12">
        <v>47532</v>
      </c>
      <c r="D75" s="1"/>
    </row>
    <row r="76" spans="2:4">
      <c r="B76" s="12">
        <v>46665</v>
      </c>
      <c r="C76" s="12">
        <v>47630</v>
      </c>
      <c r="D76" s="1"/>
    </row>
    <row r="77" spans="2:4">
      <c r="B77" s="12">
        <v>46755</v>
      </c>
      <c r="C77" s="12">
        <v>47668</v>
      </c>
      <c r="D77" s="1"/>
    </row>
    <row r="78" spans="2:4">
      <c r="B78" s="12">
        <v>46778</v>
      </c>
      <c r="C78" s="12">
        <v>47728</v>
      </c>
      <c r="D78" s="1"/>
    </row>
    <row r="79" spans="2:4">
      <c r="B79" s="12">
        <v>46779</v>
      </c>
      <c r="C79" s="12">
        <v>47770</v>
      </c>
      <c r="D79" s="1"/>
    </row>
    <row r="80" spans="2:4">
      <c r="B80" s="12">
        <v>46780</v>
      </c>
      <c r="C80" s="12">
        <v>47798</v>
      </c>
      <c r="D80" s="1"/>
    </row>
    <row r="81" spans="2:4">
      <c r="B81" s="12">
        <v>46783</v>
      </c>
      <c r="C81" s="12">
        <v>47815</v>
      </c>
      <c r="D81" s="1"/>
    </row>
    <row r="82" spans="2:4">
      <c r="B82" s="12">
        <v>46847</v>
      </c>
      <c r="C82" s="12">
        <v>47842</v>
      </c>
      <c r="D82" s="1"/>
    </row>
    <row r="83" spans="2:4">
      <c r="B83" s="12">
        <v>46874</v>
      </c>
      <c r="C83" s="12"/>
      <c r="D83" s="1"/>
    </row>
    <row r="84" spans="2:4">
      <c r="B84" s="12">
        <v>46902</v>
      </c>
      <c r="C84" s="12"/>
      <c r="D84" s="1"/>
    </row>
    <row r="85" spans="2:4">
      <c r="B85" s="12">
        <v>47028</v>
      </c>
      <c r="C85" s="12"/>
      <c r="D85" s="1"/>
    </row>
    <row r="86" spans="2:4">
      <c r="B86" s="12">
        <v>47029</v>
      </c>
      <c r="C86" s="12"/>
      <c r="D86" s="1"/>
    </row>
    <row r="87" spans="2:4">
      <c r="B87" s="12">
        <v>47030</v>
      </c>
      <c r="C87" s="12"/>
      <c r="D87" s="1"/>
    </row>
    <row r="88" spans="2:4">
      <c r="B88" s="12">
        <v>47031</v>
      </c>
      <c r="C88" s="12"/>
      <c r="D88" s="1"/>
    </row>
    <row r="89" spans="2:4">
      <c r="B89" s="12">
        <v>47119</v>
      </c>
      <c r="C89" s="12"/>
      <c r="D89" s="1"/>
    </row>
    <row r="90" spans="2:4">
      <c r="B90" s="12">
        <v>47162</v>
      </c>
      <c r="C90" s="12"/>
      <c r="D90" s="1"/>
    </row>
    <row r="91" spans="2:4">
      <c r="B91" s="12">
        <v>47163</v>
      </c>
      <c r="C91" s="12"/>
      <c r="D91" s="1"/>
    </row>
    <row r="92" spans="2:4">
      <c r="B92" s="12">
        <v>47164</v>
      </c>
      <c r="C92" s="12"/>
      <c r="D92" s="1"/>
    </row>
    <row r="93" spans="2:4">
      <c r="B93" s="12">
        <v>47165</v>
      </c>
      <c r="C93" s="12"/>
      <c r="D93" s="1"/>
    </row>
    <row r="94" spans="2:4">
      <c r="B94" s="12">
        <v>47212</v>
      </c>
      <c r="C94" s="12"/>
      <c r="D94" s="1"/>
    </row>
    <row r="95" spans="2:4">
      <c r="B95" s="12">
        <v>47239</v>
      </c>
      <c r="C95" s="12"/>
      <c r="D95" s="1"/>
    </row>
    <row r="96" spans="2:4">
      <c r="B96" s="12">
        <v>47392</v>
      </c>
      <c r="C96" s="12"/>
      <c r="D96" s="1"/>
    </row>
    <row r="97" spans="2:4">
      <c r="B97" s="12">
        <v>47393</v>
      </c>
      <c r="C97" s="12"/>
      <c r="D97" s="1"/>
    </row>
    <row r="98" spans="2:4">
      <c r="B98" s="12">
        <v>47394</v>
      </c>
      <c r="C98" s="12"/>
      <c r="D98" s="1"/>
    </row>
    <row r="99" spans="2:4">
      <c r="B99" s="12">
        <v>47395</v>
      </c>
      <c r="C99" s="12"/>
      <c r="D99" s="1"/>
    </row>
    <row r="100" spans="2:4">
      <c r="B100" s="12">
        <v>47396</v>
      </c>
      <c r="C100" s="12"/>
      <c r="D100" s="1"/>
    </row>
    <row r="101" spans="2:4">
      <c r="B101" s="12">
        <v>47484</v>
      </c>
      <c r="C101" s="12"/>
      <c r="D101" s="1"/>
    </row>
    <row r="102" spans="2:4">
      <c r="B102" s="12">
        <v>47518</v>
      </c>
      <c r="C102" s="12"/>
      <c r="D102" s="1"/>
    </row>
    <row r="103" spans="2:4">
      <c r="B103" s="12">
        <v>47519</v>
      </c>
      <c r="C103" s="12"/>
      <c r="D103" s="1"/>
    </row>
    <row r="104" spans="2:4">
      <c r="B104" s="12">
        <v>47520</v>
      </c>
      <c r="C104" s="12"/>
      <c r="D104" s="1"/>
    </row>
    <row r="105" spans="2:4">
      <c r="B105" s="12">
        <v>47521</v>
      </c>
      <c r="C105" s="12"/>
      <c r="D105" s="1"/>
    </row>
    <row r="106" spans="2:4">
      <c r="B106" s="12">
        <v>47522</v>
      </c>
      <c r="C106" s="12"/>
      <c r="D106" s="1"/>
    </row>
    <row r="107" spans="2:4">
      <c r="B107" s="12">
        <v>47577</v>
      </c>
      <c r="C107" s="12"/>
      <c r="D107" s="1"/>
    </row>
    <row r="108" spans="2:4">
      <c r="B108" s="12">
        <v>47604</v>
      </c>
      <c r="C108" s="12"/>
      <c r="D108" s="1"/>
    </row>
    <row r="109" spans="2:4">
      <c r="B109" s="12">
        <v>47639</v>
      </c>
      <c r="C109" s="12"/>
      <c r="D109" s="1"/>
    </row>
    <row r="110" spans="2:4">
      <c r="B110" s="12">
        <v>47738</v>
      </c>
      <c r="C110" s="12"/>
      <c r="D110" s="1"/>
    </row>
    <row r="111" spans="2:4">
      <c r="B111" s="12">
        <v>47757</v>
      </c>
      <c r="C111" s="12"/>
      <c r="D111" s="1"/>
    </row>
    <row r="112" spans="2:4">
      <c r="B112" s="12">
        <v>47758</v>
      </c>
      <c r="C112" s="12"/>
      <c r="D112" s="1"/>
    </row>
    <row r="113" spans="2:4">
      <c r="B113" s="12">
        <v>47759</v>
      </c>
      <c r="C113" s="12"/>
      <c r="D113" s="1"/>
    </row>
    <row r="114" spans="2:4">
      <c r="B114" s="12">
        <v>47760</v>
      </c>
      <c r="C114" s="12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1"/>
      <c r="C1036" s="1"/>
      <c r="D1036" s="1"/>
    </row>
    <row r="1037" spans="2:4">
      <c r="B1037" s="1"/>
      <c r="C1037" s="1"/>
      <c r="D1037" s="1"/>
    </row>
    <row r="1038" spans="2:4">
      <c r="B1038" s="1"/>
      <c r="C1038" s="1"/>
      <c r="D1038" s="1"/>
    </row>
    <row r="1039" spans="2:4">
      <c r="B1039" s="1"/>
      <c r="C1039" s="1"/>
      <c r="D1039" s="1"/>
    </row>
    <row r="1040" spans="2:4">
      <c r="B1040" s="1"/>
      <c r="C1040" s="1"/>
      <c r="D1040" s="1"/>
    </row>
    <row r="1041" spans="2:4">
      <c r="B1041" s="1"/>
      <c r="C1041" s="1"/>
      <c r="D1041" s="1"/>
    </row>
    <row r="1042" spans="2:4">
      <c r="B1042" s="1"/>
      <c r="C1042" s="1"/>
      <c r="D1042" s="1"/>
    </row>
    <row r="1043" spans="2:4">
      <c r="B1043" s="1"/>
      <c r="C1043" s="1"/>
      <c r="D1043" s="1"/>
    </row>
    <row r="1044" spans="2:4">
      <c r="B1044" s="1"/>
      <c r="C1044" s="1"/>
      <c r="D1044" s="1"/>
    </row>
    <row r="1045" spans="2:4">
      <c r="B1045" s="1"/>
      <c r="C1045" s="1"/>
      <c r="D1045" s="1"/>
    </row>
    <row r="1046" spans="2:4">
      <c r="B1046" s="1"/>
      <c r="C1046" s="1"/>
      <c r="D1046" s="1"/>
    </row>
    <row r="1047" spans="2:4">
      <c r="B1047" s="1"/>
      <c r="C1047" s="1"/>
      <c r="D1047" s="1"/>
    </row>
    <row r="1048" spans="2:4">
      <c r="B1048" s="1"/>
      <c r="C1048" s="1"/>
      <c r="D1048" s="1"/>
    </row>
    <row r="1049" spans="2:4">
      <c r="B1049" s="1"/>
      <c r="C1049" s="1"/>
      <c r="D1049" s="1"/>
    </row>
    <row r="1050" spans="2:4">
      <c r="B1050" s="1"/>
      <c r="C1050" s="1"/>
      <c r="D1050" s="1"/>
    </row>
    <row r="1051" spans="2:4">
      <c r="B1051" s="1"/>
      <c r="C1051" s="1"/>
      <c r="D1051" s="1"/>
    </row>
    <row r="1052" spans="2:4">
      <c r="B1052" s="1"/>
      <c r="C1052" s="1"/>
      <c r="D1052" s="1"/>
    </row>
    <row r="1053" spans="2:4">
      <c r="B1053" s="1"/>
      <c r="C1053" s="1"/>
      <c r="D1053" s="1"/>
    </row>
    <row r="1054" spans="2:4">
      <c r="B1054" s="1"/>
      <c r="C1054" s="1"/>
      <c r="D1054" s="1"/>
    </row>
    <row r="1055" spans="2:4">
      <c r="B1055" s="1"/>
      <c r="C1055" s="1"/>
      <c r="D1055" s="1"/>
    </row>
    <row r="1056" spans="2:4">
      <c r="B1056" s="1"/>
      <c r="C1056" s="1"/>
      <c r="D1056" s="1"/>
    </row>
    <row r="1057" spans="2:4">
      <c r="B1057" s="1"/>
      <c r="C1057" s="1"/>
      <c r="D1057" s="1"/>
    </row>
    <row r="1058" spans="2:4">
      <c r="B1058" s="1"/>
      <c r="C1058" s="1"/>
      <c r="D1058" s="1"/>
    </row>
    <row r="1059" spans="2:4">
      <c r="B1059" s="1"/>
      <c r="C1059" s="1"/>
      <c r="D1059" s="1"/>
    </row>
    <row r="1060" spans="2:4">
      <c r="B1060" s="1"/>
      <c r="C1060" s="1"/>
      <c r="D1060" s="1"/>
    </row>
    <row r="1061" spans="2:4">
      <c r="B1061" s="1"/>
      <c r="C1061" s="1"/>
      <c r="D1061" s="1"/>
    </row>
    <row r="1062" spans="2:4">
      <c r="B1062" s="1"/>
      <c r="C1062" s="1"/>
      <c r="D1062" s="1"/>
    </row>
    <row r="1063" spans="2:4">
      <c r="B1063" s="1"/>
      <c r="C1063" s="1"/>
      <c r="D1063" s="1"/>
    </row>
    <row r="1064" spans="2:4">
      <c r="B1064" s="1"/>
      <c r="C1064" s="1"/>
      <c r="D1064" s="1"/>
    </row>
    <row r="1065" spans="2:4">
      <c r="B1065" s="1"/>
      <c r="C1065" s="1"/>
      <c r="D1065" s="1"/>
    </row>
    <row r="1066" spans="2:4">
      <c r="B1066" s="1"/>
      <c r="C1066" s="1"/>
      <c r="D1066" s="1"/>
    </row>
    <row r="1067" spans="2:4">
      <c r="B1067" s="1"/>
      <c r="C1067" s="1"/>
      <c r="D1067" s="1"/>
    </row>
    <row r="1068" spans="2:4">
      <c r="B1068" s="1"/>
      <c r="C1068" s="1"/>
      <c r="D1068" s="1"/>
    </row>
    <row r="1069" spans="2:4">
      <c r="B1069" s="1"/>
      <c r="C1069" s="1"/>
      <c r="D1069" s="1"/>
    </row>
    <row r="1070" spans="2:4">
      <c r="B1070" s="1"/>
      <c r="C1070" s="1"/>
      <c r="D1070" s="1"/>
    </row>
    <row r="1071" spans="2:4">
      <c r="B1071" s="1"/>
      <c r="C1071" s="1"/>
      <c r="D1071" s="1"/>
    </row>
    <row r="1072" spans="2:4">
      <c r="B1072" s="1"/>
      <c r="C1072" s="1"/>
      <c r="D1072" s="1"/>
    </row>
    <row r="1073" spans="2:4">
      <c r="B1073" s="1"/>
      <c r="C1073" s="1"/>
      <c r="D1073" s="1"/>
    </row>
    <row r="1074" spans="2:4">
      <c r="B1074" s="1"/>
      <c r="C1074" s="1"/>
      <c r="D1074" s="1"/>
    </row>
    <row r="1075" spans="2:4">
      <c r="B1075" s="1"/>
      <c r="C1075" s="1"/>
      <c r="D1075" s="1"/>
    </row>
    <row r="1076" spans="2:4">
      <c r="B1076" s="1"/>
      <c r="C1076" s="1"/>
      <c r="D1076" s="1"/>
    </row>
    <row r="1077" spans="2:4">
      <c r="B1077" s="1"/>
      <c r="C1077" s="1"/>
      <c r="D1077" s="1"/>
    </row>
    <row r="1078" spans="2:4">
      <c r="B1078" s="1"/>
      <c r="C1078" s="1"/>
      <c r="D1078" s="1"/>
    </row>
    <row r="1079" spans="2:4">
      <c r="B1079" s="1"/>
      <c r="C1079" s="1"/>
      <c r="D1079" s="1"/>
    </row>
    <row r="1080" spans="2:4">
      <c r="B1080" s="1"/>
      <c r="C1080" s="1"/>
      <c r="D1080" s="1"/>
    </row>
    <row r="1081" spans="2:4">
      <c r="B1081" s="1"/>
      <c r="C1081" s="1"/>
      <c r="D1081" s="1"/>
    </row>
    <row r="1082" spans="2:4">
      <c r="B1082" s="1"/>
      <c r="C1082" s="1"/>
      <c r="D1082" s="1"/>
    </row>
    <row r="1083" spans="2:4">
      <c r="B1083" s="1"/>
      <c r="C1083" s="1"/>
      <c r="D1083" s="1"/>
    </row>
    <row r="1084" spans="2:4">
      <c r="B1084" s="1"/>
      <c r="C1084" s="1"/>
      <c r="D1084" s="1"/>
    </row>
    <row r="1085" spans="2:4">
      <c r="B1085" s="1"/>
      <c r="C1085" s="1"/>
      <c r="D1085" s="1"/>
    </row>
    <row r="1086" spans="2:4">
      <c r="B1086" s="1"/>
      <c r="C1086" s="1"/>
      <c r="D1086" s="1"/>
    </row>
    <row r="1087" spans="2:4">
      <c r="B1087" s="1"/>
      <c r="C1087" s="1"/>
      <c r="D1087" s="1"/>
    </row>
    <row r="1088" spans="2:4">
      <c r="B1088" s="1"/>
      <c r="C1088" s="1"/>
      <c r="D1088" s="1"/>
    </row>
    <row r="1089" spans="2:4">
      <c r="B1089" s="1"/>
      <c r="C1089" s="1"/>
      <c r="D1089" s="1"/>
    </row>
    <row r="1090" spans="2:4">
      <c r="B1090" s="1"/>
      <c r="C1090" s="1"/>
      <c r="D1090" s="1"/>
    </row>
    <row r="1091" spans="2:4">
      <c r="B1091" s="1"/>
      <c r="C1091" s="1"/>
      <c r="D1091" s="1"/>
    </row>
    <row r="1092" spans="2:4">
      <c r="B1092" s="1"/>
      <c r="C1092" s="1"/>
      <c r="D1092" s="1"/>
    </row>
    <row r="1093" spans="2:4">
      <c r="B1093" s="1"/>
      <c r="C1093" s="1"/>
      <c r="D1093" s="1"/>
    </row>
    <row r="1094" spans="2:4">
      <c r="B1094" s="1"/>
      <c r="C1094" s="1"/>
      <c r="D1094" s="1"/>
    </row>
    <row r="1095" spans="2:4">
      <c r="B1095" s="1"/>
      <c r="C1095" s="1"/>
      <c r="D1095" s="1"/>
    </row>
    <row r="1096" spans="2:4">
      <c r="B1096" s="1"/>
      <c r="C1096" s="1"/>
      <c r="D1096" s="1"/>
    </row>
    <row r="1097" spans="2:4">
      <c r="B1097" s="1"/>
      <c r="C1097" s="1"/>
      <c r="D1097" s="1"/>
    </row>
    <row r="1098" spans="2:4">
      <c r="B1098" s="1"/>
      <c r="C1098" s="1"/>
      <c r="D1098" s="1"/>
    </row>
    <row r="1099" spans="2:4">
      <c r="B1099" s="1"/>
      <c r="C1099" s="1"/>
      <c r="D1099" s="1"/>
    </row>
    <row r="1100" spans="2:4">
      <c r="B1100" s="1"/>
      <c r="C1100" s="1"/>
      <c r="D1100" s="1"/>
    </row>
    <row r="1101" spans="2:4">
      <c r="B1101" s="1"/>
      <c r="C1101" s="1"/>
      <c r="D1101" s="1"/>
    </row>
    <row r="1102" spans="2:4">
      <c r="B1102" s="1"/>
      <c r="C1102" s="1"/>
      <c r="D1102" s="1"/>
    </row>
    <row r="1103" spans="2:4">
      <c r="B1103" s="1"/>
      <c r="C1103" s="1"/>
      <c r="D1103" s="1"/>
    </row>
    <row r="1104" spans="2:4">
      <c r="B1104" s="1"/>
      <c r="C1104" s="1"/>
      <c r="D1104" s="1"/>
    </row>
    <row r="1105" spans="2:4">
      <c r="B1105" s="1"/>
      <c r="C1105" s="1"/>
      <c r="D1105" s="1"/>
    </row>
    <row r="1106" spans="2:4">
      <c r="B1106" s="1"/>
      <c r="C1106" s="1"/>
      <c r="D1106" s="1"/>
    </row>
    <row r="1107" spans="2:4">
      <c r="B1107" s="1"/>
      <c r="C1107" s="1"/>
      <c r="D1107" s="1"/>
    </row>
    <row r="1108" spans="2:4">
      <c r="B1108" s="1"/>
      <c r="C1108" s="1"/>
      <c r="D1108" s="1"/>
    </row>
    <row r="1109" spans="2:4">
      <c r="B1109" s="1"/>
      <c r="C1109" s="1"/>
      <c r="D1109" s="1"/>
    </row>
    <row r="1110" spans="2:4">
      <c r="B1110" s="1"/>
      <c r="C1110" s="1"/>
      <c r="D1110" s="1"/>
    </row>
    <row r="1111" spans="2:4">
      <c r="B1111" s="1"/>
      <c r="C1111" s="1"/>
      <c r="D1111" s="1"/>
    </row>
    <row r="1112" spans="2:4">
      <c r="B1112" s="1"/>
      <c r="C1112" s="1"/>
      <c r="D1112" s="1"/>
    </row>
    <row r="1113" spans="2:4">
      <c r="B1113" s="1"/>
      <c r="C1113" s="1"/>
      <c r="D1113" s="1"/>
    </row>
    <row r="1114" spans="2:4">
      <c r="B1114" s="1"/>
      <c r="C1114" s="1"/>
      <c r="D1114" s="1"/>
    </row>
    <row r="1115" spans="2:4">
      <c r="B1115" s="1"/>
      <c r="C1115" s="1"/>
      <c r="D1115" s="1"/>
    </row>
    <row r="1116" spans="2:4">
      <c r="B1116" s="1"/>
      <c r="C1116" s="1"/>
      <c r="D1116" s="1"/>
    </row>
    <row r="1117" spans="2:4">
      <c r="B1117" s="1"/>
      <c r="C1117" s="1"/>
      <c r="D1117" s="1"/>
    </row>
    <row r="1118" spans="2:4">
      <c r="B1118" s="1"/>
      <c r="C1118" s="1"/>
      <c r="D1118" s="1"/>
    </row>
    <row r="1119" spans="2:4">
      <c r="B1119" s="1"/>
      <c r="C1119" s="1"/>
      <c r="D1119" s="1"/>
    </row>
    <row r="1120" spans="2:4">
      <c r="B1120" s="1"/>
      <c r="C1120" s="1"/>
      <c r="D1120" s="1"/>
    </row>
    <row r="1121" spans="2:4">
      <c r="B1121" s="1"/>
      <c r="C1121" s="1"/>
      <c r="D1121" s="1"/>
    </row>
    <row r="1122" spans="2:4">
      <c r="B1122" s="1"/>
      <c r="C1122" s="1"/>
      <c r="D1122" s="1"/>
    </row>
    <row r="1123" spans="2:4">
      <c r="B1123" s="1"/>
      <c r="C1123" s="1"/>
      <c r="D1123" s="1"/>
    </row>
    <row r="1124" spans="2:4">
      <c r="B1124" s="1"/>
      <c r="C1124" s="1"/>
      <c r="D1124" s="1"/>
    </row>
    <row r="1125" spans="2:4">
      <c r="B1125" s="1"/>
      <c r="C1125" s="1"/>
      <c r="D1125" s="1"/>
    </row>
    <row r="1126" spans="2:4">
      <c r="B1126" s="1"/>
      <c r="C1126" s="1"/>
      <c r="D1126" s="1"/>
    </row>
    <row r="1127" spans="2:4">
      <c r="B1127" s="1"/>
      <c r="C1127" s="1"/>
      <c r="D1127" s="1"/>
    </row>
    <row r="1128" spans="2:4">
      <c r="B1128" s="1"/>
      <c r="C1128" s="1"/>
      <c r="D1128" s="1"/>
    </row>
    <row r="1129" spans="2:4">
      <c r="B1129" s="1"/>
      <c r="C1129" s="1"/>
      <c r="D1129" s="1"/>
    </row>
    <row r="1130" spans="2:4">
      <c r="B1130" s="1"/>
      <c r="C1130" s="1"/>
      <c r="D1130" s="1"/>
    </row>
    <row r="1131" spans="2:4">
      <c r="B1131" s="1"/>
      <c r="C1131" s="1"/>
      <c r="D1131" s="1"/>
    </row>
    <row r="1132" spans="2:4">
      <c r="B1132" s="1"/>
      <c r="C1132" s="1"/>
      <c r="D1132" s="1"/>
    </row>
    <row r="1133" spans="2:4">
      <c r="B1133" s="1"/>
      <c r="C1133" s="1"/>
      <c r="D1133" s="1"/>
    </row>
    <row r="1134" spans="2:4">
      <c r="B1134" s="1"/>
      <c r="C1134" s="1"/>
      <c r="D1134" s="1"/>
    </row>
    <row r="1135" spans="2:4">
      <c r="B1135" s="1"/>
      <c r="C1135" s="1"/>
      <c r="D1135" s="1"/>
    </row>
    <row r="1136" spans="2:4">
      <c r="B1136" s="1"/>
      <c r="C1136" s="1"/>
      <c r="D1136" s="1"/>
    </row>
    <row r="1137" spans="2:4">
      <c r="B1137" s="1"/>
      <c r="C1137" s="1"/>
      <c r="D1137" s="1"/>
    </row>
    <row r="1138" spans="2:4">
      <c r="B1138" s="1"/>
      <c r="C1138" s="1"/>
      <c r="D1138" s="1"/>
    </row>
    <row r="1139" spans="2:4">
      <c r="B1139" s="1"/>
      <c r="C1139" s="1"/>
      <c r="D1139" s="1"/>
    </row>
    <row r="1140" spans="2:4">
      <c r="B1140" s="1"/>
      <c r="C1140" s="1"/>
      <c r="D1140" s="1"/>
    </row>
    <row r="1141" spans="2:4">
      <c r="B1141" s="1"/>
      <c r="C1141" s="1"/>
      <c r="D1141" s="1"/>
    </row>
    <row r="1142" spans="2:4">
      <c r="B1142" s="1"/>
      <c r="C1142" s="1"/>
      <c r="D1142" s="1"/>
    </row>
    <row r="1143" spans="2:4">
      <c r="B1143" s="1"/>
      <c r="C1143" s="1"/>
      <c r="D1143" s="1"/>
    </row>
    <row r="1144" spans="2:4">
      <c r="B1144" s="1"/>
      <c r="C1144" s="1"/>
      <c r="D1144" s="1"/>
    </row>
    <row r="1145" spans="2:4">
      <c r="B1145" s="1"/>
      <c r="C1145" s="1"/>
      <c r="D1145" s="1"/>
    </row>
    <row r="1146" spans="2:4">
      <c r="B1146" s="1"/>
      <c r="C1146" s="1"/>
      <c r="D1146" s="1"/>
    </row>
    <row r="1147" spans="2:4">
      <c r="B1147" s="1"/>
      <c r="C1147" s="1"/>
      <c r="D1147" s="1"/>
    </row>
    <row r="1148" spans="2:4">
      <c r="B1148" s="1"/>
      <c r="C1148" s="1"/>
      <c r="D1148" s="1"/>
    </row>
    <row r="1149" spans="2:4">
      <c r="B1149" s="1"/>
      <c r="C1149" s="1"/>
      <c r="D1149" s="1"/>
    </row>
    <row r="1150" spans="2:4">
      <c r="B1150" s="1"/>
      <c r="C1150" s="1"/>
      <c r="D1150" s="1"/>
    </row>
    <row r="1151" spans="2:4">
      <c r="B1151" s="1"/>
      <c r="C1151" s="1"/>
      <c r="D1151" s="1"/>
    </row>
    <row r="1152" spans="2:4">
      <c r="B1152" s="1"/>
      <c r="C1152" s="1"/>
      <c r="D1152" s="1"/>
    </row>
    <row r="1153" spans="2:4">
      <c r="B1153" s="1"/>
      <c r="C1153" s="1"/>
      <c r="D1153" s="1"/>
    </row>
    <row r="1154" spans="2:4">
      <c r="B1154" s="1"/>
      <c r="C1154" s="1"/>
      <c r="D1154" s="1"/>
    </row>
    <row r="1155" spans="2:4">
      <c r="B1155" s="1"/>
      <c r="C1155" s="1"/>
      <c r="D1155" s="1"/>
    </row>
    <row r="1156" spans="2:4">
      <c r="B1156" s="1"/>
      <c r="C1156" s="1"/>
      <c r="D1156" s="1"/>
    </row>
    <row r="1157" spans="2:4">
      <c r="B1157" s="1"/>
      <c r="C1157" s="1"/>
      <c r="D1157" s="1"/>
    </row>
    <row r="1158" spans="2:4">
      <c r="B1158" s="1"/>
      <c r="C1158" s="1"/>
      <c r="D1158" s="1"/>
    </row>
    <row r="1159" spans="2:4">
      <c r="B1159" s="1"/>
      <c r="C1159" s="1"/>
      <c r="D1159" s="1"/>
    </row>
    <row r="1160" spans="2:4">
      <c r="B1160" s="1"/>
      <c r="C1160" s="1"/>
      <c r="D1160" s="1"/>
    </row>
    <row r="1161" spans="2:4">
      <c r="B1161" s="1"/>
      <c r="C1161" s="1"/>
      <c r="D1161" s="1"/>
    </row>
    <row r="1162" spans="2:4">
      <c r="B1162" s="1"/>
      <c r="C1162" s="1"/>
      <c r="D1162" s="1"/>
    </row>
    <row r="1163" spans="2:4">
      <c r="B1163" s="1"/>
      <c r="C1163" s="1"/>
      <c r="D1163" s="1"/>
    </row>
    <row r="1164" spans="2:4">
      <c r="B1164" s="1"/>
      <c r="C1164" s="1"/>
      <c r="D1164" s="1"/>
    </row>
    <row r="1165" spans="2:4">
      <c r="B1165" s="1"/>
      <c r="C1165" s="1"/>
      <c r="D1165" s="1"/>
    </row>
    <row r="1166" spans="2:4">
      <c r="B1166" s="1"/>
      <c r="C1166" s="1"/>
      <c r="D1166" s="1"/>
    </row>
    <row r="1167" spans="2:4">
      <c r="B1167" s="1"/>
      <c r="C1167" s="1"/>
      <c r="D1167" s="1"/>
    </row>
    <row r="1168" spans="2:4">
      <c r="B1168" s="1"/>
      <c r="C1168" s="1"/>
      <c r="D1168" s="1"/>
    </row>
    <row r="1169" spans="2:4">
      <c r="B1169" s="1"/>
      <c r="C1169" s="1"/>
      <c r="D1169" s="1"/>
    </row>
    <row r="1170" spans="2:4">
      <c r="B1170" s="1"/>
      <c r="C1170" s="1"/>
      <c r="D1170" s="1"/>
    </row>
    <row r="1171" spans="2:4">
      <c r="B1171" s="1"/>
      <c r="C1171" s="1"/>
      <c r="D1171" s="1"/>
    </row>
    <row r="1172" spans="2:4">
      <c r="B1172" s="1"/>
      <c r="C1172" s="1"/>
      <c r="D1172" s="1"/>
    </row>
    <row r="1173" spans="2:4">
      <c r="B1173" s="1"/>
      <c r="C1173" s="1"/>
      <c r="D1173" s="1"/>
    </row>
    <row r="1174" spans="2:4">
      <c r="B1174" s="1"/>
      <c r="C1174" s="1"/>
      <c r="D1174" s="1"/>
    </row>
    <row r="1175" spans="2:4">
      <c r="B1175" s="1"/>
      <c r="C1175" s="1"/>
      <c r="D1175" s="1"/>
    </row>
    <row r="1176" spans="2:4">
      <c r="B1176" s="1"/>
      <c r="C1176" s="1"/>
      <c r="D1176" s="1"/>
    </row>
    <row r="1177" spans="2:4">
      <c r="B1177" s="1"/>
      <c r="C1177" s="1"/>
      <c r="D1177" s="1"/>
    </row>
    <row r="1178" spans="2:4">
      <c r="B1178" s="1"/>
      <c r="C1178" s="1"/>
      <c r="D1178" s="1"/>
    </row>
    <row r="1179" spans="2:4">
      <c r="B1179" s="1"/>
      <c r="C1179" s="1"/>
      <c r="D1179" s="1"/>
    </row>
    <row r="1180" spans="2:4">
      <c r="B1180" s="1"/>
      <c r="C1180" s="1"/>
      <c r="D1180" s="1"/>
    </row>
    <row r="1181" spans="2:4">
      <c r="B1181" s="1"/>
      <c r="C1181" s="1"/>
      <c r="D1181" s="1"/>
    </row>
    <row r="1182" spans="2:4">
      <c r="B1182" s="1"/>
      <c r="C1182" s="1"/>
      <c r="D1182" s="1"/>
    </row>
    <row r="1183" spans="2:4">
      <c r="B1183" s="1"/>
      <c r="C1183" s="1"/>
      <c r="D1183" s="1"/>
    </row>
    <row r="1184" spans="2:4">
      <c r="B1184" s="1"/>
      <c r="C1184" s="1"/>
      <c r="D1184" s="1"/>
    </row>
    <row r="1185" spans="2:4">
      <c r="B1185" s="1"/>
      <c r="C1185" s="1"/>
      <c r="D1185" s="1"/>
    </row>
    <row r="1186" spans="2:4">
      <c r="B1186" s="1"/>
      <c r="C1186" s="1"/>
      <c r="D1186" s="1"/>
    </row>
    <row r="1187" spans="2:4">
      <c r="B1187" s="1"/>
      <c r="C1187" s="1"/>
      <c r="D1187" s="1"/>
    </row>
    <row r="1188" spans="2:4">
      <c r="B1188" s="1"/>
      <c r="C1188" s="1"/>
      <c r="D1188" s="1"/>
    </row>
    <row r="1189" spans="2:4">
      <c r="B1189" s="1"/>
      <c r="C1189" s="1"/>
      <c r="D1189" s="1"/>
    </row>
    <row r="1190" spans="2:4">
      <c r="B1190" s="1"/>
      <c r="C1190" s="1"/>
      <c r="D1190" s="1"/>
    </row>
    <row r="1191" spans="2:4">
      <c r="B1191" s="1"/>
      <c r="C1191" s="1"/>
      <c r="D1191" s="1"/>
    </row>
    <row r="1192" spans="2:4">
      <c r="B1192" s="1"/>
      <c r="C1192" s="1"/>
      <c r="D1192" s="1"/>
    </row>
    <row r="1193" spans="2:4">
      <c r="B1193" s="1"/>
      <c r="C1193" s="1"/>
      <c r="D1193" s="1"/>
    </row>
    <row r="1194" spans="2:4">
      <c r="B1194" s="1"/>
      <c r="C1194" s="1"/>
      <c r="D1194" s="1"/>
    </row>
    <row r="1195" spans="2:4">
      <c r="B1195" s="1"/>
      <c r="C1195" s="1"/>
      <c r="D1195" s="1"/>
    </row>
    <row r="1196" spans="2:4">
      <c r="B1196" s="1"/>
      <c r="C1196" s="1"/>
      <c r="D1196" s="1"/>
    </row>
    <row r="1197" spans="2:4">
      <c r="B1197" s="1"/>
      <c r="C1197" s="1"/>
      <c r="D1197" s="1"/>
    </row>
    <row r="1198" spans="2:4">
      <c r="B1198" s="1"/>
      <c r="C1198" s="1"/>
      <c r="D1198" s="1"/>
    </row>
    <row r="1199" spans="2:4">
      <c r="B1199" s="1"/>
      <c r="C1199" s="1"/>
      <c r="D1199" s="1"/>
    </row>
    <row r="1200" spans="2:4">
      <c r="B1200" s="1"/>
      <c r="C1200" s="1"/>
      <c r="D1200" s="1"/>
    </row>
    <row r="1201" spans="2:4">
      <c r="B1201" s="1"/>
      <c r="C1201" s="1"/>
      <c r="D1201" s="1"/>
    </row>
    <row r="1202" spans="2:4">
      <c r="B1202" s="1"/>
      <c r="C1202" s="1"/>
      <c r="D1202" s="1"/>
    </row>
    <row r="1203" spans="2:4">
      <c r="B1203" s="1"/>
      <c r="C1203" s="1"/>
      <c r="D1203" s="1"/>
    </row>
    <row r="1204" spans="2:4">
      <c r="B1204" s="1"/>
      <c r="C1204" s="1"/>
      <c r="D1204" s="1"/>
    </row>
    <row r="1205" spans="2:4">
      <c r="B1205" s="1"/>
      <c r="C1205" s="1"/>
      <c r="D1205" s="1"/>
    </row>
    <row r="1206" spans="2:4">
      <c r="B1206" s="1"/>
      <c r="C1206" s="1"/>
      <c r="D1206" s="1"/>
    </row>
    <row r="1207" spans="2:4">
      <c r="B1207" s="1"/>
      <c r="C1207" s="1"/>
      <c r="D1207" s="1"/>
    </row>
    <row r="1208" spans="2:4">
      <c r="B1208" s="1"/>
      <c r="C1208" s="1"/>
      <c r="D1208" s="1"/>
    </row>
    <row r="1209" spans="2:4">
      <c r="B1209" s="1"/>
      <c r="C1209" s="1"/>
      <c r="D1209" s="1"/>
    </row>
    <row r="1210" spans="2:4">
      <c r="B1210" s="1"/>
      <c r="C1210" s="1"/>
      <c r="D1210" s="1"/>
    </row>
    <row r="1211" spans="2:4">
      <c r="B1211" s="1"/>
      <c r="C1211" s="1"/>
      <c r="D1211" s="1"/>
    </row>
    <row r="1212" spans="2:4">
      <c r="B1212" s="1"/>
      <c r="C1212" s="1"/>
      <c r="D1212" s="1"/>
    </row>
    <row r="1213" spans="2:4">
      <c r="B1213" s="1"/>
      <c r="C1213" s="1"/>
      <c r="D1213" s="1"/>
    </row>
    <row r="1214" spans="2:4">
      <c r="B1214" s="1"/>
      <c r="C1214" s="1"/>
      <c r="D1214" s="1"/>
    </row>
    <row r="1215" spans="2:4">
      <c r="B1215" s="1"/>
      <c r="C1215" s="1"/>
      <c r="D1215" s="1"/>
    </row>
    <row r="1216" spans="2:4">
      <c r="B1216" s="1"/>
      <c r="C1216" s="1"/>
      <c r="D1216" s="1"/>
    </row>
    <row r="1217" spans="2:4">
      <c r="B1217" s="1"/>
      <c r="C1217" s="1"/>
      <c r="D1217" s="1"/>
    </row>
    <row r="1218" spans="2:4">
      <c r="B1218" s="1"/>
      <c r="C1218" s="1"/>
      <c r="D1218" s="1"/>
    </row>
    <row r="1219" spans="2:4">
      <c r="B1219" s="1"/>
      <c r="C1219" s="1"/>
      <c r="D1219" s="1"/>
    </row>
    <row r="1220" spans="2:4">
      <c r="B1220" s="1"/>
      <c r="C1220" s="1"/>
      <c r="D1220" s="1"/>
    </row>
    <row r="1221" spans="2:4">
      <c r="B1221" s="1"/>
      <c r="C1221" s="1"/>
      <c r="D1221" s="1"/>
    </row>
    <row r="1222" spans="2:4">
      <c r="B1222" s="1"/>
      <c r="C1222" s="1"/>
      <c r="D1222" s="1"/>
    </row>
    <row r="1223" spans="2:4">
      <c r="B1223" s="1"/>
      <c r="C1223" s="1"/>
      <c r="D1223" s="1"/>
    </row>
    <row r="1224" spans="2:4">
      <c r="B1224" s="1"/>
      <c r="C1224" s="1"/>
      <c r="D1224" s="1"/>
    </row>
    <row r="1225" spans="2:4">
      <c r="B1225" s="1"/>
      <c r="C1225" s="1"/>
      <c r="D1225" s="1"/>
    </row>
    <row r="1226" spans="2:4">
      <c r="B1226" s="1"/>
      <c r="C1226" s="1"/>
      <c r="D1226" s="1"/>
    </row>
    <row r="1227" spans="2:4">
      <c r="B1227" s="1"/>
      <c r="C1227" s="1"/>
      <c r="D1227" s="1"/>
    </row>
    <row r="1228" spans="2:4">
      <c r="B1228" s="1"/>
      <c r="C1228" s="1"/>
      <c r="D1228" s="1"/>
    </row>
    <row r="1229" spans="2:4">
      <c r="B1229" s="1"/>
      <c r="C1229" s="1"/>
      <c r="D1229" s="1"/>
    </row>
    <row r="1230" spans="2:4">
      <c r="B1230" s="1"/>
      <c r="C1230" s="1"/>
      <c r="D1230" s="1"/>
    </row>
    <row r="1231" spans="2:4">
      <c r="B1231" s="1"/>
      <c r="C1231" s="1"/>
      <c r="D1231" s="1"/>
    </row>
    <row r="1232" spans="2:4">
      <c r="B1232" s="1"/>
      <c r="C1232" s="1"/>
      <c r="D1232" s="1"/>
    </row>
    <row r="1233" spans="2:4">
      <c r="B1233" s="1"/>
      <c r="C1233" s="1"/>
      <c r="D1233" s="1"/>
    </row>
    <row r="1234" spans="2:4">
      <c r="B1234" s="1"/>
      <c r="C1234" s="1"/>
      <c r="D1234" s="1"/>
    </row>
    <row r="1235" spans="2:4">
      <c r="B1235" s="1"/>
      <c r="C1235" s="1"/>
      <c r="D1235" s="1"/>
    </row>
    <row r="1236" spans="2:4">
      <c r="B1236" s="1"/>
      <c r="C1236" s="1"/>
      <c r="D1236" s="1"/>
    </row>
    <row r="1237" spans="2:4">
      <c r="B1237" s="1"/>
      <c r="C1237" s="1"/>
      <c r="D1237" s="1"/>
    </row>
    <row r="1238" spans="2:4">
      <c r="B1238" s="1"/>
      <c r="C1238" s="1"/>
      <c r="D1238" s="1"/>
    </row>
    <row r="1239" spans="2:4">
      <c r="B1239" s="1"/>
      <c r="C1239" s="1"/>
      <c r="D1239" s="1"/>
    </row>
    <row r="1240" spans="2:4">
      <c r="B1240" s="1"/>
      <c r="C1240" s="1"/>
      <c r="D1240" s="1"/>
    </row>
    <row r="1241" spans="2:4">
      <c r="B1241" s="1"/>
      <c r="C1241" s="1"/>
      <c r="D1241" s="1"/>
    </row>
    <row r="1242" spans="2:4">
      <c r="B1242" s="1"/>
      <c r="C1242" s="1"/>
      <c r="D1242" s="1"/>
    </row>
    <row r="1243" spans="2:4">
      <c r="B1243" s="1"/>
      <c r="C1243" s="1"/>
      <c r="D1243" s="1"/>
    </row>
    <row r="1244" spans="2:4">
      <c r="B1244" s="1"/>
      <c r="C1244" s="1"/>
      <c r="D1244" s="1"/>
    </row>
    <row r="1245" spans="2:4">
      <c r="B1245" s="1"/>
      <c r="C1245" s="1"/>
      <c r="D1245" s="1"/>
    </row>
    <row r="1246" spans="2:4">
      <c r="B1246" s="1"/>
      <c r="C1246" s="1"/>
      <c r="D1246" s="1"/>
    </row>
    <row r="1247" spans="2:4">
      <c r="B1247" s="1"/>
      <c r="C1247" s="1"/>
      <c r="D1247" s="1"/>
    </row>
    <row r="1248" spans="2:4">
      <c r="B1248" s="1"/>
      <c r="C1248" s="1"/>
      <c r="D1248" s="1"/>
    </row>
    <row r="1249" spans="2:4">
      <c r="B1249" s="1"/>
      <c r="C1249" s="1"/>
      <c r="D1249" s="1"/>
    </row>
    <row r="1250" spans="2:4">
      <c r="B1250" s="1"/>
      <c r="C1250" s="1"/>
      <c r="D1250" s="1"/>
    </row>
    <row r="1251" spans="2:4">
      <c r="B1251" s="1"/>
      <c r="C1251" s="1"/>
      <c r="D1251" s="1"/>
    </row>
    <row r="1252" spans="2:4">
      <c r="B1252" s="1"/>
      <c r="C1252" s="1"/>
      <c r="D1252" s="1"/>
    </row>
    <row r="1253" spans="2:4">
      <c r="B1253" s="1"/>
      <c r="C1253" s="1"/>
      <c r="D1253" s="1"/>
    </row>
    <row r="1254" spans="2:4">
      <c r="B1254" s="1"/>
      <c r="C1254" s="1"/>
      <c r="D1254" s="1"/>
    </row>
    <row r="1255" spans="2:4">
      <c r="B1255" s="1"/>
      <c r="C1255" s="1"/>
      <c r="D1255" s="1"/>
    </row>
    <row r="1256" spans="2:4">
      <c r="B1256" s="1"/>
      <c r="C1256" s="1"/>
      <c r="D1256" s="1"/>
    </row>
    <row r="1257" spans="2:4">
      <c r="B1257" s="1"/>
      <c r="C1257" s="1"/>
      <c r="D1257" s="1"/>
    </row>
    <row r="1258" spans="2:4">
      <c r="B1258" s="1"/>
      <c r="C1258" s="1"/>
      <c r="D1258" s="1"/>
    </row>
    <row r="1259" spans="2:4">
      <c r="B1259" s="1"/>
      <c r="C1259" s="1"/>
      <c r="D1259" s="1"/>
    </row>
    <row r="1260" spans="2:4">
      <c r="B1260" s="1"/>
      <c r="C1260" s="1"/>
      <c r="D1260" s="1"/>
    </row>
    <row r="1261" spans="2:4">
      <c r="B1261" s="1"/>
      <c r="C1261" s="1"/>
      <c r="D1261" s="1"/>
    </row>
    <row r="1262" spans="2:4">
      <c r="B1262" s="1"/>
      <c r="C1262" s="1"/>
      <c r="D1262" s="1"/>
    </row>
    <row r="1263" spans="2:4">
      <c r="B1263" s="1"/>
      <c r="C1263" s="1"/>
      <c r="D1263" s="1"/>
    </row>
    <row r="1264" spans="2:4">
      <c r="B1264" s="1"/>
      <c r="C1264" s="1"/>
      <c r="D1264" s="1"/>
    </row>
    <row r="1265" spans="2:4">
      <c r="B1265" s="1"/>
      <c r="C1265" s="1"/>
      <c r="D1265" s="1"/>
    </row>
    <row r="1266" spans="2:4">
      <c r="B1266" s="1"/>
      <c r="C1266" s="1"/>
      <c r="D1266" s="1"/>
    </row>
    <row r="1267" spans="2:4">
      <c r="B1267" s="1"/>
      <c r="C1267" s="1"/>
      <c r="D1267" s="1"/>
    </row>
    <row r="1268" spans="2:4">
      <c r="B1268" s="1"/>
      <c r="C1268" s="1"/>
      <c r="D1268" s="1"/>
    </row>
    <row r="1269" spans="2:4">
      <c r="B1269" s="1"/>
      <c r="C1269" s="1"/>
      <c r="D1269" s="1"/>
    </row>
    <row r="1270" spans="2:4">
      <c r="B1270" s="1"/>
      <c r="C1270" s="1"/>
      <c r="D1270" s="1"/>
    </row>
    <row r="1271" spans="2:4">
      <c r="B1271" s="1"/>
      <c r="C1271" s="1"/>
      <c r="D1271" s="1"/>
    </row>
    <row r="1272" spans="2:4">
      <c r="B1272" s="1"/>
      <c r="C1272" s="1"/>
      <c r="D1272" s="1"/>
    </row>
    <row r="1273" spans="2:4">
      <c r="B1273" s="1"/>
      <c r="C1273" s="1"/>
      <c r="D1273" s="1"/>
    </row>
    <row r="1274" spans="2:4">
      <c r="B1274" s="1"/>
      <c r="C1274" s="1"/>
      <c r="D1274" s="1"/>
    </row>
    <row r="1275" spans="2:4">
      <c r="B1275" s="1"/>
      <c r="C1275" s="1"/>
      <c r="D1275" s="1"/>
    </row>
    <row r="1276" spans="2:4">
      <c r="B1276" s="1"/>
      <c r="C1276" s="1"/>
      <c r="D1276" s="1"/>
    </row>
    <row r="1277" spans="2:4">
      <c r="B1277" s="1"/>
      <c r="C1277" s="1"/>
      <c r="D1277" s="1"/>
    </row>
    <row r="1278" spans="2:4">
      <c r="B1278" s="1"/>
      <c r="C1278" s="1"/>
      <c r="D1278" s="1"/>
    </row>
    <row r="1279" spans="2:4">
      <c r="B1279" s="1"/>
      <c r="C1279" s="1"/>
      <c r="D1279" s="1"/>
    </row>
    <row r="1280" spans="2:4">
      <c r="B1280" s="1"/>
      <c r="C1280" s="1"/>
      <c r="D1280" s="1"/>
    </row>
    <row r="1281" spans="2:4">
      <c r="B1281" s="1"/>
      <c r="C1281" s="1"/>
      <c r="D1281" s="1"/>
    </row>
    <row r="1282" spans="2:4">
      <c r="B1282" s="1"/>
      <c r="C1282" s="1"/>
      <c r="D1282" s="1"/>
    </row>
    <row r="1283" spans="2:4">
      <c r="B1283" s="1"/>
      <c r="C1283" s="1"/>
      <c r="D1283" s="1"/>
    </row>
    <row r="1284" spans="2:4">
      <c r="B1284" s="1"/>
      <c r="C1284" s="1"/>
      <c r="D1284" s="1"/>
    </row>
    <row r="1285" spans="2:4">
      <c r="B1285" s="1"/>
      <c r="C1285" s="1"/>
      <c r="D1285" s="1"/>
    </row>
    <row r="1286" spans="2:4">
      <c r="B1286" s="1"/>
      <c r="C1286" s="1"/>
      <c r="D1286" s="1"/>
    </row>
    <row r="1287" spans="2:4">
      <c r="B1287" s="1"/>
      <c r="C1287" s="1"/>
      <c r="D1287" s="1"/>
    </row>
    <row r="1288" spans="2:4">
      <c r="B1288" s="1"/>
      <c r="C1288" s="1"/>
      <c r="D1288" s="1"/>
    </row>
    <row r="1289" spans="2:4">
      <c r="B1289" s="1"/>
      <c r="C1289" s="1"/>
      <c r="D1289" s="1"/>
    </row>
    <row r="1290" spans="2:4">
      <c r="B1290" s="1"/>
      <c r="C1290" s="1"/>
      <c r="D1290" s="1"/>
    </row>
    <row r="1291" spans="2:4">
      <c r="B1291" s="1"/>
      <c r="C1291" s="1"/>
      <c r="D1291" s="1"/>
    </row>
    <row r="1292" spans="2:4">
      <c r="B1292" s="1"/>
      <c r="C1292" s="1"/>
      <c r="D1292" s="1"/>
    </row>
    <row r="1293" spans="2:4">
      <c r="B1293" s="1"/>
      <c r="C1293" s="1"/>
      <c r="D1293" s="1"/>
    </row>
    <row r="1294" spans="2:4">
      <c r="B1294" s="1"/>
      <c r="C1294" s="1"/>
      <c r="D1294" s="1"/>
    </row>
    <row r="1295" spans="2:4">
      <c r="B1295" s="1"/>
      <c r="C1295" s="1"/>
      <c r="D1295" s="1"/>
    </row>
    <row r="1296" spans="2:4">
      <c r="B1296" s="1"/>
      <c r="C1296" s="1"/>
      <c r="D1296" s="1"/>
    </row>
    <row r="1297" spans="2:4">
      <c r="B1297" s="1"/>
      <c r="C1297" s="1"/>
      <c r="D1297" s="1"/>
    </row>
    <row r="1298" spans="2:4">
      <c r="B1298" s="1"/>
      <c r="C1298" s="1"/>
      <c r="D1298" s="1"/>
    </row>
    <row r="1299" spans="2:4">
      <c r="B1299" s="1"/>
      <c r="C1299" s="1"/>
      <c r="D1299" s="1"/>
    </row>
    <row r="1300" spans="2:4">
      <c r="B1300" s="1"/>
      <c r="C1300" s="1"/>
      <c r="D1300" s="1"/>
    </row>
    <row r="1301" spans="2:4">
      <c r="B1301" s="1"/>
      <c r="C1301" s="1"/>
      <c r="D1301" s="1"/>
    </row>
    <row r="1302" spans="2:4">
      <c r="B1302" s="1"/>
      <c r="C1302" s="1"/>
      <c r="D1302" s="1"/>
    </row>
    <row r="1303" spans="2:4">
      <c r="B1303" s="1"/>
      <c r="C1303" s="1"/>
      <c r="D1303" s="1"/>
    </row>
    <row r="1304" spans="2:4">
      <c r="B1304" s="1"/>
      <c r="C1304" s="1"/>
      <c r="D1304" s="1"/>
    </row>
    <row r="1305" spans="2:4">
      <c r="B1305" s="1"/>
      <c r="C1305" s="1"/>
      <c r="D1305" s="1"/>
    </row>
    <row r="1306" spans="2:4">
      <c r="B1306" s="1"/>
      <c r="C1306" s="1"/>
      <c r="D1306" s="1"/>
    </row>
    <row r="1307" spans="2:4">
      <c r="B1307" s="1"/>
      <c r="C1307" s="1"/>
      <c r="D1307" s="1"/>
    </row>
    <row r="1308" spans="2:4">
      <c r="B1308" s="1"/>
      <c r="C1308" s="1"/>
      <c r="D1308" s="1"/>
    </row>
    <row r="1309" spans="2:4">
      <c r="B1309" s="1"/>
      <c r="C1309" s="1"/>
      <c r="D1309" s="1"/>
    </row>
    <row r="1310" spans="2:4">
      <c r="B1310" s="1"/>
      <c r="C1310" s="1"/>
      <c r="D1310" s="1"/>
    </row>
    <row r="1311" spans="2:4">
      <c r="B1311" s="1"/>
      <c r="C1311" s="1"/>
      <c r="D1311" s="1"/>
    </row>
    <row r="1312" spans="2:4">
      <c r="B1312" s="1"/>
      <c r="C1312" s="1"/>
      <c r="D1312" s="1"/>
    </row>
    <row r="1313" spans="2:4">
      <c r="B1313" s="1"/>
      <c r="C1313" s="1"/>
      <c r="D1313" s="1"/>
    </row>
    <row r="1314" spans="2:4">
      <c r="B1314" s="1"/>
      <c r="C1314" s="1"/>
      <c r="D1314" s="1"/>
    </row>
    <row r="1315" spans="2:4">
      <c r="B1315" s="1"/>
      <c r="C1315" s="1"/>
      <c r="D1315" s="1"/>
    </row>
    <row r="1316" spans="2:4">
      <c r="B1316" s="1"/>
      <c r="C1316" s="1"/>
      <c r="D1316" s="1"/>
    </row>
    <row r="1317" spans="2:4">
      <c r="B1317" s="1"/>
      <c r="C1317" s="1"/>
      <c r="D1317" s="1"/>
    </row>
    <row r="1318" spans="2:4">
      <c r="B1318" s="1"/>
      <c r="C1318" s="1"/>
      <c r="D1318" s="1"/>
    </row>
    <row r="1319" spans="2:4">
      <c r="B1319" s="1"/>
      <c r="C1319" s="1"/>
      <c r="D1319" s="1"/>
    </row>
    <row r="1320" spans="2:4">
      <c r="B1320" s="1"/>
      <c r="C1320" s="1"/>
      <c r="D1320" s="1"/>
    </row>
    <row r="1321" spans="2:4">
      <c r="B1321" s="1"/>
      <c r="C1321" s="1"/>
      <c r="D1321" s="1"/>
    </row>
    <row r="1322" spans="2:4">
      <c r="B1322" s="1"/>
      <c r="C1322" s="1"/>
      <c r="D1322" s="1"/>
    </row>
    <row r="1323" spans="2:4">
      <c r="B1323" s="1"/>
      <c r="C1323" s="1"/>
      <c r="D1323" s="1"/>
    </row>
    <row r="1324" spans="2:4">
      <c r="B1324" s="1"/>
      <c r="C1324" s="1"/>
      <c r="D1324" s="1"/>
    </row>
    <row r="1325" spans="2:4">
      <c r="B1325" s="1"/>
      <c r="C1325" s="1"/>
      <c r="D1325" s="1"/>
    </row>
    <row r="1326" spans="2:4">
      <c r="B1326" s="1"/>
      <c r="C1326" s="1"/>
      <c r="D1326" s="1"/>
    </row>
    <row r="1327" spans="2:4">
      <c r="B1327" s="1"/>
      <c r="C1327" s="1"/>
      <c r="D1327" s="1"/>
    </row>
    <row r="1328" spans="2:4">
      <c r="B1328" s="1"/>
      <c r="C1328" s="1"/>
      <c r="D1328" s="1"/>
    </row>
    <row r="1329" spans="2:4">
      <c r="B1329" s="1"/>
      <c r="C1329" s="1"/>
      <c r="D1329" s="1"/>
    </row>
    <row r="1330" spans="2:4">
      <c r="B1330" s="1"/>
      <c r="C1330" s="1"/>
      <c r="D1330" s="1"/>
    </row>
    <row r="1331" spans="2:4">
      <c r="B1331" s="1"/>
      <c r="C1331" s="1"/>
      <c r="D1331" s="1"/>
    </row>
    <row r="1332" spans="2:4">
      <c r="B1332" s="1"/>
      <c r="C1332" s="1"/>
      <c r="D1332" s="1"/>
    </row>
    <row r="1333" spans="2:4">
      <c r="B1333" s="1"/>
      <c r="C1333" s="1"/>
      <c r="D1333" s="1"/>
    </row>
    <row r="1334" spans="2:4">
      <c r="B1334" s="1"/>
      <c r="C1334" s="1"/>
      <c r="D1334" s="1"/>
    </row>
    <row r="1335" spans="2:4">
      <c r="B1335" s="1"/>
      <c r="C1335" s="1"/>
      <c r="D1335" s="1"/>
    </row>
    <row r="1336" spans="2:4">
      <c r="B1336" s="1"/>
      <c r="C1336" s="1"/>
      <c r="D1336" s="1"/>
    </row>
    <row r="1337" spans="2:4">
      <c r="B1337" s="1"/>
      <c r="C1337" s="1"/>
      <c r="D1337" s="1"/>
    </row>
    <row r="1338" spans="2:4">
      <c r="B1338" s="1"/>
      <c r="C1338" s="1"/>
      <c r="D1338" s="1"/>
    </row>
    <row r="1339" spans="2:4">
      <c r="B1339" s="1"/>
      <c r="C1339" s="1"/>
      <c r="D1339" s="1"/>
    </row>
    <row r="1340" spans="2:4">
      <c r="B1340" s="1"/>
      <c r="C1340" s="1"/>
      <c r="D1340" s="1"/>
    </row>
    <row r="1341" spans="2:4">
      <c r="B1341" s="1"/>
      <c r="C1341" s="1"/>
      <c r="D1341" s="1"/>
    </row>
    <row r="1342" spans="2:4">
      <c r="B1342" s="1"/>
      <c r="C1342" s="1"/>
      <c r="D1342" s="1"/>
    </row>
    <row r="1343" spans="2:4">
      <c r="B1343" s="1"/>
      <c r="C1343" s="1"/>
      <c r="D1343" s="1"/>
    </row>
    <row r="1344" spans="2:4">
      <c r="B1344" s="1"/>
      <c r="C1344" s="1"/>
      <c r="D1344" s="1"/>
    </row>
    <row r="1345" spans="2:4">
      <c r="B1345" s="1"/>
      <c r="C1345" s="1"/>
      <c r="D1345" s="1"/>
    </row>
    <row r="1346" spans="2:4">
      <c r="B1346" s="1"/>
      <c r="C1346" s="1"/>
      <c r="D1346" s="1"/>
    </row>
    <row r="1347" spans="2:4">
      <c r="B1347" s="1"/>
      <c r="C1347" s="1"/>
      <c r="D1347" s="1"/>
    </row>
    <row r="1348" spans="2:4">
      <c r="B1348" s="1"/>
      <c r="C1348" s="1"/>
      <c r="D1348" s="1"/>
    </row>
    <row r="1349" spans="2:4">
      <c r="B1349" s="1"/>
      <c r="C1349" s="1"/>
      <c r="D1349" s="1"/>
    </row>
    <row r="1350" spans="2:4">
      <c r="B1350" s="1"/>
      <c r="C1350" s="1"/>
      <c r="D1350" s="1"/>
    </row>
    <row r="1351" spans="2:4">
      <c r="B1351" s="1"/>
      <c r="C1351" s="1"/>
      <c r="D1351" s="1"/>
    </row>
    <row r="1352" spans="2:4">
      <c r="B1352" s="1"/>
      <c r="C1352" s="1"/>
      <c r="D1352" s="1"/>
    </row>
    <row r="1353" spans="2:4">
      <c r="B1353" s="1"/>
      <c r="C1353" s="1"/>
      <c r="D1353" s="1"/>
    </row>
    <row r="1354" spans="2:4">
      <c r="B1354" s="1"/>
      <c r="C1354" s="1"/>
      <c r="D1354" s="1"/>
    </row>
    <row r="1355" spans="2:4">
      <c r="B1355" s="1"/>
      <c r="C1355" s="1"/>
      <c r="D1355" s="1"/>
    </row>
    <row r="1356" spans="2:4">
      <c r="B1356" s="1"/>
      <c r="C1356" s="1"/>
      <c r="D1356" s="1"/>
    </row>
    <row r="1357" spans="2:4">
      <c r="B1357" s="1"/>
      <c r="C1357" s="1"/>
      <c r="D1357" s="1"/>
    </row>
    <row r="1358" spans="2:4">
      <c r="B1358" s="1"/>
      <c r="C1358" s="1"/>
      <c r="D1358" s="1"/>
    </row>
    <row r="1359" spans="2:4">
      <c r="B1359" s="1"/>
      <c r="C1359" s="1"/>
      <c r="D1359" s="1"/>
    </row>
    <row r="1360" spans="2:4">
      <c r="B1360" s="1"/>
      <c r="C1360" s="1"/>
      <c r="D1360" s="1"/>
    </row>
    <row r="1361" spans="2:4">
      <c r="B1361" s="1"/>
      <c r="C1361" s="1"/>
      <c r="D1361" s="1"/>
    </row>
    <row r="1362" spans="2:4">
      <c r="B1362" s="1"/>
      <c r="C1362" s="1"/>
      <c r="D1362" s="1"/>
    </row>
    <row r="1363" spans="2:4">
      <c r="B1363" s="1"/>
      <c r="C1363" s="1"/>
      <c r="D1363" s="1"/>
    </row>
    <row r="1364" spans="2:4">
      <c r="B1364" s="1"/>
      <c r="C1364" s="1"/>
      <c r="D1364" s="1"/>
    </row>
    <row r="1365" spans="2:4">
      <c r="B1365" s="1"/>
      <c r="C1365" s="1"/>
      <c r="D1365" s="1"/>
    </row>
    <row r="1366" spans="2:4">
      <c r="B1366" s="1"/>
      <c r="C1366" s="1"/>
      <c r="D1366" s="1"/>
    </row>
    <row r="1367" spans="2:4">
      <c r="B1367" s="1"/>
      <c r="C1367" s="1"/>
      <c r="D1367" s="1"/>
    </row>
    <row r="1368" spans="2:4">
      <c r="B1368" s="1"/>
      <c r="C1368" s="1"/>
      <c r="D1368" s="1"/>
    </row>
    <row r="1369" spans="2:4">
      <c r="B1369" s="1"/>
      <c r="C1369" s="1"/>
      <c r="D1369" s="1"/>
    </row>
    <row r="1370" spans="2:4">
      <c r="B1370" s="1"/>
      <c r="C1370" s="1"/>
      <c r="D1370" s="1"/>
    </row>
    <row r="1371" spans="2:4">
      <c r="B1371" s="1"/>
      <c r="C1371" s="1"/>
      <c r="D1371" s="1"/>
    </row>
    <row r="1372" spans="2:4">
      <c r="B1372" s="1"/>
      <c r="C1372" s="1"/>
      <c r="D1372" s="1"/>
    </row>
    <row r="1373" spans="2:4">
      <c r="B1373" s="1"/>
      <c r="C1373" s="1"/>
      <c r="D1373" s="1"/>
    </row>
    <row r="1374" spans="2:4">
      <c r="B1374" s="1"/>
      <c r="C1374" s="1"/>
      <c r="D1374" s="1"/>
    </row>
    <row r="1375" spans="2:4">
      <c r="B1375" s="1"/>
      <c r="C1375" s="1"/>
      <c r="D1375" s="1"/>
    </row>
    <row r="1376" spans="2:4">
      <c r="B1376" s="1"/>
      <c r="C1376" s="1"/>
      <c r="D1376" s="1"/>
    </row>
    <row r="1377" spans="2:4">
      <c r="B1377" s="1"/>
      <c r="C1377" s="1"/>
      <c r="D1377" s="1"/>
    </row>
    <row r="1378" spans="2:4">
      <c r="B1378" s="1"/>
      <c r="C1378" s="1"/>
      <c r="D1378" s="1"/>
    </row>
    <row r="1379" spans="2:4">
      <c r="B1379" s="1"/>
      <c r="C1379" s="1"/>
      <c r="D1379" s="1"/>
    </row>
    <row r="1380" spans="2:4">
      <c r="B1380" s="1"/>
      <c r="C1380" s="1"/>
      <c r="D1380" s="1"/>
    </row>
    <row r="1381" spans="2:4">
      <c r="B1381" s="1"/>
      <c r="C1381" s="1"/>
      <c r="D1381" s="1"/>
    </row>
    <row r="1382" spans="2:4">
      <c r="B1382" s="1"/>
      <c r="C1382" s="1"/>
      <c r="D1382" s="1"/>
    </row>
    <row r="1383" spans="2:4">
      <c r="B1383" s="1"/>
      <c r="C1383" s="1"/>
      <c r="D1383" s="1"/>
    </row>
    <row r="1384" spans="2:4">
      <c r="B1384" s="1"/>
      <c r="C1384" s="1"/>
      <c r="D1384" s="1"/>
    </row>
    <row r="1385" spans="2:4">
      <c r="B1385" s="1"/>
      <c r="C1385" s="1"/>
      <c r="D1385" s="1"/>
    </row>
    <row r="1386" spans="2:4">
      <c r="B1386" s="1"/>
      <c r="C1386" s="1"/>
      <c r="D1386" s="1"/>
    </row>
    <row r="1387" spans="2:4">
      <c r="B1387" s="1"/>
      <c r="C1387" s="1"/>
      <c r="D1387" s="1"/>
    </row>
    <row r="1388" spans="2:4">
      <c r="B1388" s="1"/>
      <c r="C1388" s="1"/>
      <c r="D1388" s="1"/>
    </row>
    <row r="1389" spans="2:4">
      <c r="B1389" s="1"/>
      <c r="C1389" s="1"/>
      <c r="D1389" s="1"/>
    </row>
    <row r="1390" spans="2:4">
      <c r="B1390" s="1"/>
      <c r="C1390" s="1"/>
      <c r="D1390" s="1"/>
    </row>
    <row r="1391" spans="2:4">
      <c r="B1391" s="1"/>
      <c r="C1391" s="1"/>
      <c r="D1391" s="1"/>
    </row>
    <row r="1392" spans="2:4">
      <c r="B1392" s="1"/>
      <c r="C1392" s="1"/>
      <c r="D1392" s="1"/>
    </row>
    <row r="1393" spans="2:3">
      <c r="B1393" s="1"/>
      <c r="C1393" s="1"/>
    </row>
    <row r="1394" spans="2:3">
      <c r="B1394" s="1"/>
    </row>
    <row r="1395" spans="2:3">
      <c r="B1395" s="1"/>
    </row>
    <row r="1396" spans="2:3">
      <c r="B1396" s="1"/>
    </row>
  </sheetData>
  <phoneticPr fontId="1" type="noConversion"/>
  <dataValidations count="1">
    <dataValidation type="list" allowBlank="1" showInputMessage="1" showErrorMessage="1" sqref="G21:G22" xr:uid="{BB7CBE6F-73A5-47AD-AAF5-7B70C5DE1FDC}">
      <formula1>$L$28:$L$34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57C8-BF7F-4ACF-A2FD-C7C531F82E6E}">
  <dimension ref="B1:AV191"/>
  <sheetViews>
    <sheetView tabSelected="1" topLeftCell="N1" workbookViewId="0">
      <selection activeCell="U21" sqref="U21"/>
    </sheetView>
  </sheetViews>
  <sheetFormatPr defaultRowHeight="15"/>
  <cols>
    <col min="1" max="1" width="3.5703125" customWidth="1"/>
    <col min="2" max="2" width="11.140625" bestFit="1" customWidth="1"/>
    <col min="3" max="3" width="11.5703125" bestFit="1" customWidth="1"/>
    <col min="4" max="4" width="6.42578125" bestFit="1" customWidth="1"/>
    <col min="5" max="5" width="9.5703125" bestFit="1" customWidth="1"/>
    <col min="6" max="6" width="8" bestFit="1" customWidth="1"/>
    <col min="7" max="7" width="11.5703125" bestFit="1" customWidth="1"/>
    <col min="8" max="8" width="6.42578125" bestFit="1" customWidth="1"/>
    <col min="9" max="9" width="9.5703125" bestFit="1" customWidth="1"/>
    <col min="10" max="10" width="10.42578125" customWidth="1"/>
    <col min="11" max="11" width="8" customWidth="1"/>
    <col min="12" max="12" width="14.42578125" customWidth="1"/>
    <col min="13" max="13" width="11.7109375" customWidth="1"/>
    <col min="16" max="16" width="12.42578125" customWidth="1"/>
    <col min="17" max="17" width="10.85546875" customWidth="1"/>
    <col min="18" max="19" width="8" customWidth="1"/>
    <col min="20" max="21" width="20.42578125" customWidth="1"/>
    <col min="22" max="22" width="7.85546875" customWidth="1"/>
    <col min="23" max="23" width="6.85546875" bestFit="1" customWidth="1"/>
    <col min="24" max="26" width="6.42578125" bestFit="1" customWidth="1"/>
    <col min="27" max="27" width="6.85546875" bestFit="1" customWidth="1"/>
    <col min="28" max="34" width="6.42578125" bestFit="1" customWidth="1"/>
    <col min="35" max="35" width="6.85546875" bestFit="1" customWidth="1"/>
    <col min="36" max="36" width="6.42578125" bestFit="1" customWidth="1"/>
    <col min="37" max="39" width="6.85546875" bestFit="1" customWidth="1"/>
  </cols>
  <sheetData>
    <row r="1" spans="2:21" s="4" customFormat="1" ht="15.75" thickBot="1">
      <c r="B1" s="8" t="s">
        <v>168</v>
      </c>
      <c r="C1" s="8"/>
      <c r="D1" s="8"/>
      <c r="E1" s="8"/>
      <c r="F1" s="8"/>
      <c r="G1" s="8"/>
      <c r="H1" s="8"/>
      <c r="I1" s="8"/>
      <c r="J1" s="8"/>
      <c r="L1" s="8" t="s">
        <v>216</v>
      </c>
      <c r="M1" s="8"/>
      <c r="P1" s="8" t="s">
        <v>215</v>
      </c>
      <c r="Q1" s="8"/>
      <c r="T1" s="8" t="s">
        <v>193</v>
      </c>
      <c r="U1" s="8"/>
    </row>
    <row r="2" spans="2:21" ht="16.5" thickTop="1" thickBot="1">
      <c r="B2" s="10" t="s">
        <v>167</v>
      </c>
      <c r="C2" s="10" t="s">
        <v>206</v>
      </c>
      <c r="D2" s="10" t="s">
        <v>209</v>
      </c>
      <c r="E2" s="10" t="s">
        <v>210</v>
      </c>
      <c r="F2" s="10" t="s">
        <v>211</v>
      </c>
      <c r="G2" s="10" t="s">
        <v>207</v>
      </c>
      <c r="H2" s="10" t="s">
        <v>217</v>
      </c>
      <c r="I2" s="10" t="s">
        <v>204</v>
      </c>
      <c r="J2" s="10" t="s">
        <v>205</v>
      </c>
      <c r="K2" s="3"/>
      <c r="L2" s="4"/>
      <c r="M2" s="4"/>
      <c r="N2" s="4"/>
      <c r="O2" s="4"/>
      <c r="P2" s="3"/>
      <c r="Q2" s="3"/>
      <c r="T2" s="10" t="s">
        <v>174</v>
      </c>
      <c r="U2" s="10" t="s">
        <v>175</v>
      </c>
    </row>
    <row r="3" spans="2:21" ht="16.5" thickTop="1" thickBot="1">
      <c r="B3" s="11">
        <v>45467</v>
      </c>
      <c r="C3" s="9" t="s">
        <v>169</v>
      </c>
      <c r="D3" s="9">
        <v>66000</v>
      </c>
      <c r="E3" s="9">
        <v>982</v>
      </c>
      <c r="F3" s="9">
        <v>0</v>
      </c>
      <c r="G3" s="9" t="s">
        <v>169</v>
      </c>
      <c r="H3" s="9">
        <v>66000</v>
      </c>
      <c r="I3" s="9">
        <v>982</v>
      </c>
      <c r="J3" s="9">
        <v>0</v>
      </c>
      <c r="L3" s="11" t="s">
        <v>165</v>
      </c>
      <c r="M3" s="11">
        <f>U3</f>
        <v>45293</v>
      </c>
      <c r="N3" s="4"/>
      <c r="O3" s="4"/>
      <c r="P3" s="11" t="s">
        <v>165</v>
      </c>
      <c r="Q3" s="11">
        <f>U3</f>
        <v>45293</v>
      </c>
      <c r="T3" s="11" t="s">
        <v>243</v>
      </c>
      <c r="U3" s="11">
        <v>45293</v>
      </c>
    </row>
    <row r="4" spans="2:21" ht="16.5" thickTop="1" thickBot="1">
      <c r="B4" s="11">
        <v>45406</v>
      </c>
      <c r="C4" s="9" t="s">
        <v>169</v>
      </c>
      <c r="D4" s="9">
        <v>70000</v>
      </c>
      <c r="E4" s="9">
        <v>1956</v>
      </c>
      <c r="F4" s="9">
        <v>0</v>
      </c>
      <c r="G4" s="9" t="s">
        <v>169</v>
      </c>
      <c r="H4" s="9">
        <v>70000</v>
      </c>
      <c r="I4" s="9">
        <v>1956</v>
      </c>
      <c r="J4" s="9">
        <v>0</v>
      </c>
      <c r="L4" s="4"/>
      <c r="M4" s="4"/>
      <c r="N4" s="4"/>
      <c r="O4" s="4"/>
      <c r="T4" s="11" t="s">
        <v>194</v>
      </c>
      <c r="U4" s="16" t="str">
        <f>M13</f>
        <v>McpYieldCurve2@0</v>
      </c>
    </row>
    <row r="5" spans="2:21" ht="16.5" thickTop="1" thickBot="1">
      <c r="B5" s="11">
        <v>45439</v>
      </c>
      <c r="C5" s="9" t="s">
        <v>169</v>
      </c>
      <c r="D5" s="9">
        <v>67000</v>
      </c>
      <c r="E5" s="9">
        <v>600</v>
      </c>
      <c r="F5" s="9">
        <v>9.8699999999999996E-2</v>
      </c>
      <c r="G5" s="9" t="s">
        <v>169</v>
      </c>
      <c r="H5" s="9">
        <v>67000</v>
      </c>
      <c r="I5" s="9">
        <v>600</v>
      </c>
      <c r="J5" s="9">
        <v>9.8699999999999996E-2</v>
      </c>
      <c r="L5" s="10" t="s">
        <v>170</v>
      </c>
      <c r="M5" s="10" t="s">
        <v>202</v>
      </c>
      <c r="N5" s="10" t="s">
        <v>203</v>
      </c>
      <c r="O5" s="2"/>
      <c r="P5" s="10" t="s">
        <v>184</v>
      </c>
      <c r="Q5" s="10" t="s">
        <v>212</v>
      </c>
      <c r="R5" s="10" t="s">
        <v>213</v>
      </c>
      <c r="S5" s="3"/>
      <c r="T5" s="11" t="s">
        <v>214</v>
      </c>
      <c r="U5" s="16" t="str">
        <f>P13</f>
        <v>McpForwardCurve2@0</v>
      </c>
    </row>
    <row r="6" spans="2:21" ht="16.5" thickTop="1" thickBot="1">
      <c r="B6" s="11">
        <v>45376</v>
      </c>
      <c r="C6" s="9" t="s">
        <v>169</v>
      </c>
      <c r="D6" s="9">
        <v>72000</v>
      </c>
      <c r="E6" s="9">
        <v>3208</v>
      </c>
      <c r="F6" s="9">
        <v>0</v>
      </c>
      <c r="G6" s="9" t="s">
        <v>169</v>
      </c>
      <c r="H6" s="9">
        <v>72000</v>
      </c>
      <c r="I6" s="9">
        <v>3208</v>
      </c>
      <c r="J6" s="9">
        <v>0</v>
      </c>
      <c r="L6" s="9" t="s">
        <v>241</v>
      </c>
      <c r="M6" s="9">
        <v>1.7600000000000001E-2</v>
      </c>
      <c r="N6" s="9">
        <v>1.7600000000000001E-2</v>
      </c>
      <c r="P6" s="11">
        <v>45345</v>
      </c>
      <c r="Q6" s="9">
        <v>68840</v>
      </c>
      <c r="R6" s="9">
        <v>68840</v>
      </c>
      <c r="T6" s="11" t="s">
        <v>195</v>
      </c>
      <c r="U6" s="11" t="s">
        <v>199</v>
      </c>
    </row>
    <row r="7" spans="2:21" ht="16.5" thickTop="1" thickBot="1">
      <c r="B7" s="11">
        <v>45439</v>
      </c>
      <c r="C7" s="9" t="s">
        <v>84</v>
      </c>
      <c r="D7" s="9">
        <v>60000</v>
      </c>
      <c r="E7" s="9">
        <v>8720</v>
      </c>
      <c r="F7" s="9">
        <v>0</v>
      </c>
      <c r="G7" s="9" t="s">
        <v>84</v>
      </c>
      <c r="H7" s="9">
        <v>60000</v>
      </c>
      <c r="I7" s="9">
        <v>8720</v>
      </c>
      <c r="J7" s="9">
        <v>0</v>
      </c>
      <c r="L7" s="9" t="s">
        <v>242</v>
      </c>
      <c r="M7" s="9">
        <v>1.7600000000000001E-2</v>
      </c>
      <c r="N7" s="9">
        <v>1.7600000000000001E-2</v>
      </c>
      <c r="P7" s="11">
        <v>45376</v>
      </c>
      <c r="Q7" s="9">
        <v>68900</v>
      </c>
      <c r="R7" s="9">
        <v>68900</v>
      </c>
      <c r="T7" s="11" t="s">
        <v>249</v>
      </c>
      <c r="U7" s="16" t="str">
        <f>Calendar!D4</f>
        <v>McpCalendar@0</v>
      </c>
    </row>
    <row r="8" spans="2:21" ht="16.5" thickTop="1" thickBot="1">
      <c r="B8" s="11">
        <v>45439</v>
      </c>
      <c r="C8" s="9" t="s">
        <v>169</v>
      </c>
      <c r="D8" s="9">
        <v>71000</v>
      </c>
      <c r="E8" s="9">
        <v>2716</v>
      </c>
      <c r="F8" s="9">
        <v>0</v>
      </c>
      <c r="G8" s="9" t="s">
        <v>169</v>
      </c>
      <c r="H8" s="9">
        <v>71000</v>
      </c>
      <c r="I8" s="9">
        <v>2716</v>
      </c>
      <c r="J8" s="9">
        <v>0</v>
      </c>
      <c r="L8" s="9" t="s">
        <v>171</v>
      </c>
      <c r="M8" s="9">
        <v>1.7600000000000001E-2</v>
      </c>
      <c r="N8" s="9">
        <v>1.7600000000000001E-2</v>
      </c>
      <c r="P8" s="11">
        <v>45406</v>
      </c>
      <c r="Q8" s="9">
        <v>68890</v>
      </c>
      <c r="R8" s="9">
        <v>68890</v>
      </c>
      <c r="T8" s="11" t="s">
        <v>256</v>
      </c>
      <c r="U8" s="11" t="str">
        <f>Enum!B22</f>
        <v>ModifiedFollowing</v>
      </c>
    </row>
    <row r="9" spans="2:21" ht="16.5" thickTop="1" thickBot="1">
      <c r="B9" s="11">
        <v>45406</v>
      </c>
      <c r="C9" s="9" t="s">
        <v>84</v>
      </c>
      <c r="D9" s="9">
        <v>60000</v>
      </c>
      <c r="E9" s="9">
        <v>8830</v>
      </c>
      <c r="F9" s="9">
        <v>0</v>
      </c>
      <c r="G9" s="9" t="s">
        <v>84</v>
      </c>
      <c r="H9" s="9">
        <v>60000</v>
      </c>
      <c r="I9" s="9">
        <v>8830</v>
      </c>
      <c r="J9" s="9">
        <v>0</v>
      </c>
      <c r="L9" s="9" t="s">
        <v>172</v>
      </c>
      <c r="M9" s="9">
        <v>1.7600000000000001E-2</v>
      </c>
      <c r="N9" s="9">
        <v>1.7600000000000001E-2</v>
      </c>
      <c r="P9" s="11">
        <v>45439</v>
      </c>
      <c r="Q9" s="9">
        <v>68770</v>
      </c>
      <c r="R9" s="9">
        <v>68770</v>
      </c>
      <c r="T9" s="11" t="s">
        <v>257</v>
      </c>
      <c r="U9" s="11">
        <f>_xll.CalendarValueDate(U7,U3)</f>
        <v>45295</v>
      </c>
    </row>
    <row r="10" spans="2:21" ht="16.5" thickTop="1" thickBot="1">
      <c r="B10" s="11">
        <v>45376</v>
      </c>
      <c r="C10" s="9" t="s">
        <v>84</v>
      </c>
      <c r="D10" s="9">
        <v>75000</v>
      </c>
      <c r="E10" s="9">
        <v>14</v>
      </c>
      <c r="F10" s="9">
        <v>0.14019999999999999</v>
      </c>
      <c r="G10" s="9" t="s">
        <v>84</v>
      </c>
      <c r="H10" s="9">
        <v>75000</v>
      </c>
      <c r="I10" s="9">
        <v>14</v>
      </c>
      <c r="J10" s="9">
        <v>0.14019999999999999</v>
      </c>
      <c r="L10" s="9" t="s">
        <v>173</v>
      </c>
      <c r="M10" s="9">
        <v>1.7600000000000001E-2</v>
      </c>
      <c r="N10" s="9">
        <v>1.7600000000000001E-2</v>
      </c>
      <c r="P10" s="11">
        <v>45467</v>
      </c>
      <c r="Q10" s="9">
        <v>68620</v>
      </c>
      <c r="R10" s="9">
        <v>68620</v>
      </c>
      <c r="T10" s="11" t="s">
        <v>258</v>
      </c>
      <c r="U10" s="9">
        <v>4</v>
      </c>
    </row>
    <row r="11" spans="2:21" ht="16.5" thickTop="1" thickBot="1">
      <c r="B11" s="11">
        <v>45439</v>
      </c>
      <c r="C11" s="9" t="s">
        <v>84</v>
      </c>
      <c r="D11" s="9">
        <v>66000</v>
      </c>
      <c r="E11" s="9">
        <v>3116</v>
      </c>
      <c r="F11" s="9">
        <v>0</v>
      </c>
      <c r="G11" s="9" t="s">
        <v>84</v>
      </c>
      <c r="H11" s="9">
        <v>66000</v>
      </c>
      <c r="I11" s="9">
        <v>3116</v>
      </c>
      <c r="J11" s="9">
        <v>0</v>
      </c>
      <c r="P11" s="11">
        <v>45498</v>
      </c>
      <c r="Q11" s="9">
        <v>68540</v>
      </c>
      <c r="R11" s="9">
        <v>68540</v>
      </c>
    </row>
    <row r="12" spans="2:21" ht="16.5" thickTop="1" thickBot="1">
      <c r="B12" s="11">
        <v>45406</v>
      </c>
      <c r="C12" s="9" t="s">
        <v>84</v>
      </c>
      <c r="D12" s="9">
        <v>72000</v>
      </c>
      <c r="E12" s="9">
        <v>182</v>
      </c>
      <c r="F12" s="9">
        <v>9.8299999999999998E-2</v>
      </c>
      <c r="G12" s="9" t="s">
        <v>84</v>
      </c>
      <c r="H12" s="9">
        <v>72000</v>
      </c>
      <c r="I12" s="9">
        <v>182</v>
      </c>
      <c r="J12" s="9">
        <v>9.8299999999999998E-2</v>
      </c>
    </row>
    <row r="13" spans="2:21" ht="16.5" thickTop="1" thickBot="1">
      <c r="B13" s="11">
        <v>45498</v>
      </c>
      <c r="C13" s="9" t="s">
        <v>169</v>
      </c>
      <c r="D13" s="9">
        <v>60000</v>
      </c>
      <c r="E13" s="9">
        <v>188</v>
      </c>
      <c r="F13" s="9">
        <v>0.1414</v>
      </c>
      <c r="G13" s="9" t="s">
        <v>169</v>
      </c>
      <c r="H13" s="9">
        <v>60000</v>
      </c>
      <c r="I13" s="9">
        <v>188</v>
      </c>
      <c r="J13" s="9">
        <v>0.1414</v>
      </c>
      <c r="M13" s="16" t="str">
        <f>_xll.McpYieldCurve2(L3:M4,L5:N10,,,,"VP|HD")</f>
        <v>McpYieldCurve2@0</v>
      </c>
      <c r="P13" s="16" t="str">
        <f>_xll.McpForwardCurve2(P3:Q3,P5:R11,,,,"VP|HD")</f>
        <v>McpForwardCurve2@0</v>
      </c>
    </row>
    <row r="14" spans="2:21" ht="16.5" thickTop="1" thickBot="1">
      <c r="B14" s="11">
        <v>45439</v>
      </c>
      <c r="C14" s="9" t="s">
        <v>169</v>
      </c>
      <c r="D14" s="9">
        <v>68000</v>
      </c>
      <c r="E14" s="9">
        <v>958</v>
      </c>
      <c r="F14" s="9">
        <v>9.7699999999999995E-2</v>
      </c>
      <c r="G14" s="9" t="s">
        <v>169</v>
      </c>
      <c r="H14" s="9">
        <v>68000</v>
      </c>
      <c r="I14" s="9">
        <v>958</v>
      </c>
      <c r="J14" s="9">
        <v>9.7699999999999995E-2</v>
      </c>
    </row>
    <row r="15" spans="2:21" ht="16.5" thickTop="1" thickBot="1">
      <c r="B15" s="11">
        <v>45376</v>
      </c>
      <c r="C15" s="9" t="s">
        <v>169</v>
      </c>
      <c r="D15" s="9">
        <v>65000</v>
      </c>
      <c r="E15" s="9">
        <v>36</v>
      </c>
      <c r="F15" s="9">
        <v>0.1207</v>
      </c>
      <c r="G15" s="9" t="s">
        <v>169</v>
      </c>
      <c r="H15" s="9">
        <v>65000</v>
      </c>
      <c r="I15" s="9">
        <v>36</v>
      </c>
      <c r="J15" s="9">
        <v>0.1207</v>
      </c>
      <c r="U15" s="16" t="str">
        <f>_xll.McpVolSurface2(T3:U10,B2:J190,,,,"VP|HD")</f>
        <v>McpVolSurface2@0</v>
      </c>
    </row>
    <row r="16" spans="2:21" ht="16.5" thickTop="1" thickBot="1">
      <c r="B16" s="11">
        <v>45498</v>
      </c>
      <c r="C16" s="9" t="s">
        <v>169</v>
      </c>
      <c r="D16" s="9">
        <v>72000</v>
      </c>
      <c r="E16" s="9">
        <v>4496</v>
      </c>
      <c r="F16" s="9">
        <v>0</v>
      </c>
      <c r="G16" s="9" t="s">
        <v>169</v>
      </c>
      <c r="H16" s="9">
        <v>72000</v>
      </c>
      <c r="I16" s="9">
        <v>4496</v>
      </c>
      <c r="J16" s="9">
        <v>0</v>
      </c>
      <c r="T16" s="3"/>
    </row>
    <row r="17" spans="2:48" ht="16.5" thickTop="1" thickBot="1">
      <c r="B17" s="11">
        <v>45406</v>
      </c>
      <c r="C17" s="9" t="s">
        <v>84</v>
      </c>
      <c r="D17" s="9">
        <v>61000</v>
      </c>
      <c r="E17" s="9">
        <v>7870</v>
      </c>
      <c r="F17" s="9">
        <v>0.1171</v>
      </c>
      <c r="G17" s="9" t="s">
        <v>84</v>
      </c>
      <c r="H17" s="9">
        <v>61000</v>
      </c>
      <c r="I17" s="9">
        <v>7870</v>
      </c>
      <c r="J17" s="9">
        <v>0.1171</v>
      </c>
    </row>
    <row r="18" spans="2:48" ht="16.5" thickTop="1" thickBot="1">
      <c r="B18" s="11">
        <v>45376</v>
      </c>
      <c r="C18" s="9" t="s">
        <v>169</v>
      </c>
      <c r="D18" s="9">
        <v>70000</v>
      </c>
      <c r="E18" s="9">
        <v>1350</v>
      </c>
      <c r="F18" s="9">
        <v>8.5099999999999995E-2</v>
      </c>
      <c r="G18" s="9" t="s">
        <v>169</v>
      </c>
      <c r="H18" s="9">
        <v>70000</v>
      </c>
      <c r="I18" s="9">
        <v>1350</v>
      </c>
      <c r="J18" s="9">
        <v>8.5099999999999995E-2</v>
      </c>
      <c r="T18" t="s">
        <v>192</v>
      </c>
      <c r="U18" s="7">
        <f>_xll.VolSurface2GetForward(U15,U9+10)</f>
        <v>68766.451612903227</v>
      </c>
    </row>
    <row r="19" spans="2:48" ht="16.5" thickTop="1" thickBot="1">
      <c r="B19" s="11">
        <v>45376</v>
      </c>
      <c r="C19" s="9" t="s">
        <v>84</v>
      </c>
      <c r="D19" s="9">
        <v>62000</v>
      </c>
      <c r="E19" s="9">
        <v>6872</v>
      </c>
      <c r="F19" s="9">
        <v>0</v>
      </c>
      <c r="G19" s="9" t="s">
        <v>84</v>
      </c>
      <c r="H19" s="9">
        <v>62000</v>
      </c>
      <c r="I19" s="9">
        <v>6872</v>
      </c>
      <c r="J19" s="9">
        <v>0</v>
      </c>
      <c r="T19" t="s">
        <v>166</v>
      </c>
      <c r="U19" t="str">
        <f>_xll.VolSurface2GetSpotDate(U15)</f>
        <v>2024-01-04</v>
      </c>
    </row>
    <row r="20" spans="2:48" ht="16.5" thickTop="1" thickBot="1">
      <c r="B20" s="11">
        <v>45376</v>
      </c>
      <c r="C20" s="9" t="s">
        <v>169</v>
      </c>
      <c r="D20" s="9">
        <v>62000</v>
      </c>
      <c r="E20" s="9">
        <v>14</v>
      </c>
      <c r="F20" s="9">
        <v>0.1706</v>
      </c>
      <c r="G20" s="9" t="s">
        <v>169</v>
      </c>
      <c r="H20" s="9">
        <v>62000</v>
      </c>
      <c r="I20" s="9">
        <v>14</v>
      </c>
      <c r="J20" s="9">
        <v>0.1706</v>
      </c>
      <c r="T20" t="s">
        <v>165</v>
      </c>
      <c r="U20" t="str">
        <f>_xll.VolSurface2GetReferenceDate(U15)</f>
        <v>2024-01-02</v>
      </c>
    </row>
    <row r="21" spans="2:48" ht="16.5" thickTop="1" thickBot="1">
      <c r="B21" s="11">
        <v>45439</v>
      </c>
      <c r="C21" s="9" t="s">
        <v>84</v>
      </c>
      <c r="D21" s="9">
        <v>76000</v>
      </c>
      <c r="E21" s="9">
        <v>84</v>
      </c>
      <c r="F21" s="9">
        <v>0.122</v>
      </c>
      <c r="G21" s="9" t="s">
        <v>84</v>
      </c>
      <c r="H21" s="9">
        <v>76000</v>
      </c>
      <c r="I21" s="9">
        <v>84</v>
      </c>
      <c r="J21" s="9">
        <v>0.122</v>
      </c>
    </row>
    <row r="22" spans="2:48" ht="16.5" thickTop="1" thickBot="1">
      <c r="B22" s="11">
        <v>45467</v>
      </c>
      <c r="C22" s="9" t="s">
        <v>169</v>
      </c>
      <c r="D22" s="9">
        <v>68000</v>
      </c>
      <c r="E22" s="9">
        <v>1766</v>
      </c>
      <c r="F22" s="9">
        <v>0</v>
      </c>
      <c r="G22" s="9" t="s">
        <v>169</v>
      </c>
      <c r="H22" s="9">
        <v>68000</v>
      </c>
      <c r="I22" s="9">
        <v>1766</v>
      </c>
      <c r="J22" s="9">
        <v>0</v>
      </c>
      <c r="T22" s="10" t="s">
        <v>208</v>
      </c>
      <c r="U22" s="10">
        <f t="array" ref="U22:AM22">_xll.VolSurface2Strikes(U15)</f>
        <v>59000</v>
      </c>
      <c r="V22" s="10">
        <v>60000</v>
      </c>
      <c r="W22" s="10">
        <v>61000</v>
      </c>
      <c r="X22" s="10">
        <v>62000</v>
      </c>
      <c r="Y22" s="10">
        <v>63000</v>
      </c>
      <c r="Z22" s="10">
        <v>64000</v>
      </c>
      <c r="AA22" s="10">
        <v>65000</v>
      </c>
      <c r="AB22" s="10">
        <v>66000</v>
      </c>
      <c r="AC22" s="10">
        <v>67000</v>
      </c>
      <c r="AD22" s="10">
        <v>68000</v>
      </c>
      <c r="AE22" s="10">
        <v>69000</v>
      </c>
      <c r="AF22" s="10">
        <v>70000</v>
      </c>
      <c r="AG22" s="10">
        <v>71000</v>
      </c>
      <c r="AH22" s="10">
        <v>72000</v>
      </c>
      <c r="AI22" s="10">
        <v>73000</v>
      </c>
      <c r="AJ22" s="10">
        <v>74000</v>
      </c>
      <c r="AK22" s="10">
        <v>75000</v>
      </c>
      <c r="AL22" s="10">
        <v>76000</v>
      </c>
      <c r="AM22" s="10">
        <v>77000</v>
      </c>
    </row>
    <row r="23" spans="2:48" ht="16.5" thickTop="1" thickBot="1">
      <c r="B23" s="11">
        <v>45498</v>
      </c>
      <c r="C23" s="9" t="s">
        <v>169</v>
      </c>
      <c r="D23" s="9">
        <v>68000</v>
      </c>
      <c r="E23" s="9">
        <v>2050</v>
      </c>
      <c r="F23" s="9">
        <v>0</v>
      </c>
      <c r="G23" s="9" t="s">
        <v>169</v>
      </c>
      <c r="H23" s="9">
        <v>68000</v>
      </c>
      <c r="I23" s="9">
        <v>2050</v>
      </c>
      <c r="J23" s="9">
        <v>0</v>
      </c>
      <c r="T23" s="6" t="str">
        <f t="array" ref="T23:T27">_xll.VolSurface2ExpiryDates(U15)</f>
        <v>2024/03/25</v>
      </c>
      <c r="U23" s="15">
        <f t="array" ref="U23">_xll.VolSurface2GetVolatility($U$15,U$22,$T23,”BID“)</f>
        <v>2.5604235517285456</v>
      </c>
      <c r="V23" s="15">
        <f>_xll.VolSurface2GetVolatility($U$15,V$22,$T23,”BID“)</f>
        <v>2.5568949111713004</v>
      </c>
      <c r="W23" s="15">
        <f>_xll.VolSurface2GetVolatility($U$15,W$22,$T23,”BID“)</f>
        <v>2.5539362284362461</v>
      </c>
      <c r="X23" s="15">
        <f>_xll.VolSurface2GetVolatility($U$15,X$22,$T23,”BID“)</f>
        <v>2.5496781354799181</v>
      </c>
      <c r="Y23" s="15">
        <f>_xll.VolSurface2GetVolatility($U$15,Y$22,$T23,”BID“)</f>
        <v>2.5438821760775956</v>
      </c>
      <c r="Z23" s="15">
        <f>_xll.VolSurface2GetVolatility($U$15,Z$22,$T23,”BID“)</f>
        <v>2.5390226694797682</v>
      </c>
      <c r="AA23" s="15">
        <f>_xll.VolSurface2GetVolatility($U$15,AA$22,$T23,”BID“)</f>
        <v>7.4872972344205757E-2</v>
      </c>
      <c r="AB23" s="15">
        <f>_xll.VolSurface2GetVolatility($U$15,AB$22,$T23,”BID“)</f>
        <v>2.5304548343174074</v>
      </c>
      <c r="AC23" s="15">
        <f>_xll.VolSurface2GetVolatility($U$15,AC$22,$T23,”BID“)</f>
        <v>4.9497133381709857E-2</v>
      </c>
      <c r="AD23" s="15">
        <f>_xll.VolSurface2GetVolatility($U$15,AD$22,$T23,”BID“)</f>
        <v>4.6779708890146057E-2</v>
      </c>
      <c r="AE23" s="15">
        <f>_xll.VolSurface2GetVolatility($U$15,AE$22,$T23,”BID“)</f>
        <v>4.548868056953622E-2</v>
      </c>
      <c r="AF23" s="15">
        <f>_xll.VolSurface2GetVolatility($U$15,AF$22,$T23,”BID“)</f>
        <v>4.988564751028679E-2</v>
      </c>
      <c r="AG23" s="15">
        <f>_xll.VolSurface2GetVolatility($U$15,AG$22,$T23,”BID“)</f>
        <v>5.7279688222859476E-2</v>
      </c>
      <c r="AH23" s="15">
        <f>_xll.VolSurface2GetVolatility($U$15,AH$22,$T23,”BID“)</f>
        <v>6.6377228184915218E-2</v>
      </c>
      <c r="AI23" s="15">
        <f>_xll.VolSurface2GetVolatility($U$15,AI$22,$T23,”BID“)</f>
        <v>7.5613015103160874E-2</v>
      </c>
      <c r="AJ23" s="15">
        <f>_xll.VolSurface2GetVolatility($U$15,AJ$22,$T23,”BID“)</f>
        <v>8.2656218786290842E-2</v>
      </c>
      <c r="AK23" s="15">
        <f>_xll.VolSurface2GetVolatility($U$15,AK$22,$T23,”BID“)</f>
        <v>9.1720914015666566E-2</v>
      </c>
      <c r="AL23" s="15">
        <f>_xll.VolSurface2GetVolatility($U$15,AL$22,$T23,”BID“)</f>
        <v>9.5405043932393227E-2</v>
      </c>
      <c r="AM23" s="15">
        <f>_xll.VolSurface2GetVolatility($U$15,AM$22,$T23,”BID“)</f>
        <v>0.10817009097842381</v>
      </c>
      <c r="AN23" s="5"/>
      <c r="AO23" s="5"/>
      <c r="AP23" s="5"/>
      <c r="AQ23" s="5"/>
      <c r="AR23" s="5"/>
      <c r="AS23" s="5"/>
      <c r="AT23" s="5"/>
      <c r="AU23" s="5"/>
      <c r="AV23" s="5"/>
    </row>
    <row r="24" spans="2:48" ht="16.5" thickTop="1" thickBot="1">
      <c r="B24" s="11">
        <v>45406</v>
      </c>
      <c r="C24" s="9" t="s">
        <v>84</v>
      </c>
      <c r="D24" s="9">
        <v>70000</v>
      </c>
      <c r="E24" s="9">
        <v>546</v>
      </c>
      <c r="F24" s="9">
        <v>9.2100000000000001E-2</v>
      </c>
      <c r="G24" s="9" t="s">
        <v>84</v>
      </c>
      <c r="H24" s="9">
        <v>70000</v>
      </c>
      <c r="I24" s="9">
        <v>546</v>
      </c>
      <c r="J24" s="9">
        <v>9.2100000000000001E-2</v>
      </c>
      <c r="T24" s="6" t="str">
        <v>2024/04/24</v>
      </c>
      <c r="U24" s="15">
        <f>_xll.VolSurface2GetVolatility($U$15,U$22,$T24,”BID“)</f>
        <v>2.5616314139725809</v>
      </c>
      <c r="V24" s="15">
        <f>_xll.VolSurface2GetVolatility($U$15,V$22,$T24,”BID“)</f>
        <v>2.558687585323896</v>
      </c>
      <c r="W24" s="15">
        <f>_xll.VolSurface2GetVolatility($U$15,W$22,$T24,”BID“)</f>
        <v>5.4845183700823544E-2</v>
      </c>
      <c r="X24" s="15">
        <f>_xll.VolSurface2GetVolatility($U$15,X$22,$T24,”BID“)</f>
        <v>2.551413821693604</v>
      </c>
      <c r="Y24" s="15">
        <f>_xll.VolSurface2GetVolatility($U$15,Y$22,$T24,”BID“)</f>
        <v>9.2473079854003951E-2</v>
      </c>
      <c r="Z24" s="15">
        <f>_xll.VolSurface2GetVolatility($U$15,Z$22,$T24,”BID“)</f>
        <v>9.259480351035243E-2</v>
      </c>
      <c r="AA24" s="15">
        <f>_xll.VolSurface2GetVolatility($U$15,AA$22,$T24,”BID“)</f>
        <v>7.6646608790465975E-2</v>
      </c>
      <c r="AB24" s="15">
        <f>_xll.VolSurface2GetVolatility($U$15,AB$22,$T24,”BID“)</f>
        <v>7.107973085686578E-2</v>
      </c>
      <c r="AC24" s="15">
        <f>_xll.VolSurface2GetVolatility($U$15,AC$22,$T24,”BID“)</f>
        <v>7.3681128677936344E-2</v>
      </c>
      <c r="AD24" s="15">
        <f>_xll.VolSurface2GetVolatility($U$15,AD$22,$T24,”BID“)</f>
        <v>6.2486719907088185E-2</v>
      </c>
      <c r="AE24" s="15">
        <f>_xll.VolSurface2GetVolatility($U$15,AE$22,$T24,”BID“)</f>
        <v>6.417081012990826E-2</v>
      </c>
      <c r="AF24" s="15">
        <f>_xll.VolSurface2GetVolatility($U$15,AF$22,$T24,”BID“)</f>
        <v>7.5674819074358954E-2</v>
      </c>
      <c r="AG24" s="15">
        <f>_xll.VolSurface2GetVolatility($U$15,AG$22,$T24,”BID“)</f>
        <v>7.1094536195391328E-2</v>
      </c>
      <c r="AH24" s="15">
        <f>_xll.VolSurface2GetVolatility($U$15,AH$22,$T24,”BID“)</f>
        <v>7.9307804354320097E-2</v>
      </c>
      <c r="AI24" s="15">
        <f>_xll.VolSurface2GetVolatility($U$15,AI$22,$T24,”BID“)</f>
        <v>7.8267253367509323E-2</v>
      </c>
      <c r="AJ24" s="15">
        <f>_xll.VolSurface2GetVolatility($U$15,AJ$22,$T24,”BID“)</f>
        <v>8.667147985325746E-2</v>
      </c>
      <c r="AK24" s="15">
        <f>_xll.VolSurface2GetVolatility($U$15,AK$22,$T24,”BID“)</f>
        <v>8.930916400476191E-2</v>
      </c>
      <c r="AL24" s="15">
        <f>_xll.VolSurface2GetVolatility($U$15,AL$22,$T24,”BID“)</f>
        <v>9.7131811036903229E-2</v>
      </c>
      <c r="AM24" s="15">
        <f>_xll.VolSurface2GetVolatility($U$15,AM$22,$T24,”BID“)</f>
        <v>0.1036506274005938</v>
      </c>
      <c r="AN24" s="5"/>
      <c r="AO24" s="5"/>
      <c r="AP24" s="5"/>
    </row>
    <row r="25" spans="2:48" ht="16.5" thickTop="1" thickBot="1">
      <c r="B25" s="11">
        <v>45498</v>
      </c>
      <c r="C25" s="9" t="s">
        <v>169</v>
      </c>
      <c r="D25" s="9">
        <v>76000</v>
      </c>
      <c r="E25" s="9">
        <v>7790</v>
      </c>
      <c r="F25" s="9">
        <v>0</v>
      </c>
      <c r="G25" s="9" t="s">
        <v>169</v>
      </c>
      <c r="H25" s="9">
        <v>76000</v>
      </c>
      <c r="I25" s="9">
        <v>7790</v>
      </c>
      <c r="J25" s="9">
        <v>0</v>
      </c>
      <c r="T25" s="6" t="str">
        <v>2024/05/27</v>
      </c>
      <c r="U25" s="15">
        <f>_xll.VolSurface2GetVolatility($U$15,U$22,$T25,”BID“)</f>
        <v>6.7140111236654629E-2</v>
      </c>
      <c r="V25" s="15">
        <f>_xll.VolSurface2GetVolatility($U$15,V$22,$T25,”BID“)</f>
        <v>4.3850520965067329E-2</v>
      </c>
      <c r="W25" s="15">
        <f>_xll.VolSurface2GetVolatility($U$15,W$22,$T25,”BID“)</f>
        <v>5.761015902171443E-2</v>
      </c>
      <c r="X25" s="15">
        <f>_xll.VolSurface2GetVolatility($U$15,X$22,$T25,”BID“)</f>
        <v>5.4091771918535897E-2</v>
      </c>
      <c r="Y25" s="15">
        <f>_xll.VolSurface2GetVolatility($U$15,Y$22,$T25,”BID“)</f>
        <v>8.4793049985846802E-2</v>
      </c>
      <c r="Z25" s="15">
        <f>_xll.VolSurface2GetVolatility($U$15,Z$22,$T25,”BID“)</f>
        <v>8.8554916924537319E-2</v>
      </c>
      <c r="AA25" s="15">
        <f>_xll.VolSurface2GetVolatility($U$15,AA$22,$T25,”BID“)</f>
        <v>8.3674894796756327E-2</v>
      </c>
      <c r="AB25" s="15">
        <f>_xll.VolSurface2GetVolatility($U$15,AB$22,$T25,”BID“)</f>
        <v>7.9146077198951961E-2</v>
      </c>
      <c r="AC25" s="15">
        <f>_xll.VolSurface2GetVolatility($U$15,AC$22,$T25,”BID“)</f>
        <v>7.4398760197888242E-2</v>
      </c>
      <c r="AD25" s="15">
        <f>_xll.VolSurface2GetVolatility($U$15,AD$22,$T25,”BID“)</f>
        <v>7.3970274911211734E-2</v>
      </c>
      <c r="AE25" s="15">
        <f>_xll.VolSurface2GetVolatility($U$15,AE$22,$T25,”BID“)</f>
        <v>7.4731633719744853E-2</v>
      </c>
      <c r="AF25" s="15">
        <f>_xll.VolSurface2GetVolatility($U$15,AF$22,$T25,”BID“)</f>
        <v>8.1261861808091918E-2</v>
      </c>
      <c r="AG25" s="15">
        <f>_xll.VolSurface2GetVolatility($U$15,AG$22,$T25,”BID“)</f>
        <v>7.4876425474098715E-2</v>
      </c>
      <c r="AH25" s="15">
        <f>_xll.VolSurface2GetVolatility($U$15,AH$22,$T25,”BID“)</f>
        <v>8.0385688040388398E-2</v>
      </c>
      <c r="AI25" s="15">
        <f>_xll.VolSurface2GetVolatility($U$15,AI$22,$T25,”BID“)</f>
        <v>7.8647262598064177E-2</v>
      </c>
      <c r="AJ25" s="15">
        <f>_xll.VolSurface2GetVolatility($U$15,AJ$22,$T25,”BID“)</f>
        <v>8.860148479361632E-2</v>
      </c>
      <c r="AK25" s="15">
        <f>_xll.VolSurface2GetVolatility($U$15,AK$22,$T25,”BID“)</f>
        <v>9.178773130240378E-2</v>
      </c>
      <c r="AL25" s="15">
        <f>_xll.VolSurface2GetVolatility($U$15,AL$22,$T25,”BID“)</f>
        <v>9.5061303133810282E-2</v>
      </c>
      <c r="AM25" s="15">
        <f>_xll.VolSurface2GetVolatility($U$15,AM$22,$T25,”BID“)</f>
        <v>0.10004732904804201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2:48" ht="16.5" thickTop="1" thickBot="1">
      <c r="B26" s="11">
        <v>45467</v>
      </c>
      <c r="C26" s="9" t="s">
        <v>84</v>
      </c>
      <c r="D26" s="9">
        <v>68000</v>
      </c>
      <c r="E26" s="9">
        <v>2324</v>
      </c>
      <c r="F26" s="9">
        <v>0</v>
      </c>
      <c r="G26" s="9" t="s">
        <v>84</v>
      </c>
      <c r="H26" s="9">
        <v>68000</v>
      </c>
      <c r="I26" s="9">
        <v>2324</v>
      </c>
      <c r="J26" s="9">
        <v>0</v>
      </c>
      <c r="T26" s="6" t="str">
        <v>2024/06/24</v>
      </c>
      <c r="U26" s="15">
        <f>_xll.VolSurface2GetVolatility($U$15,U$22,$T26,”BID“)</f>
        <v>6.399343946413763E-2</v>
      </c>
      <c r="V26" s="15">
        <f>_xll.VolSurface2GetVolatility($U$15,V$22,$T26,”BID“)</f>
        <v>6.0084583043687377E-2</v>
      </c>
      <c r="W26" s="15">
        <f>_xll.VolSurface2GetVolatility($U$15,W$22,$T26,”BID“)</f>
        <v>9.8867370433438267E-2</v>
      </c>
      <c r="X26" s="15">
        <f>_xll.VolSurface2GetVolatility($U$15,X$22,$T26,”BID“)</f>
        <v>0.1028817051094827</v>
      </c>
      <c r="Y26" s="15">
        <f>_xll.VolSurface2GetVolatility($U$15,Y$22,$T26,”BID“)</f>
        <v>0.10190616682972352</v>
      </c>
      <c r="Z26" s="15">
        <f>_xll.VolSurface2GetVolatility($U$15,Z$22,$T26,”BID“)</f>
        <v>0.1059619547074481</v>
      </c>
      <c r="AA26" s="15">
        <f>_xll.VolSurface2GetVolatility($U$15,AA$22,$T26,”BID“)</f>
        <v>0.10645249581705467</v>
      </c>
      <c r="AB26" s="15">
        <f>_xll.VolSurface2GetVolatility($U$15,AB$22,$T26,”BID“)</f>
        <v>0.10728146391926655</v>
      </c>
      <c r="AC26" s="15">
        <f>_xll.VolSurface2GetVolatility($U$15,AC$22,$T26,”BID“)</f>
        <v>0.10752731682890518</v>
      </c>
      <c r="AD26" s="15">
        <f>_xll.VolSurface2GetVolatility($U$15,AD$22,$T26,”BID“)</f>
        <v>0.10791092605132638</v>
      </c>
      <c r="AE26" s="15">
        <f>_xll.VolSurface2GetVolatility($U$15,AE$22,$T26,”BID“)</f>
        <v>0.10820574496929322</v>
      </c>
      <c r="AF26" s="15">
        <f>_xll.VolSurface2GetVolatility($U$15,AF$22,$T26,”BID“)</f>
        <v>0.10819510709846342</v>
      </c>
      <c r="AG26" s="15">
        <f>_xll.VolSurface2GetVolatility($U$15,AG$22,$T26,”BID“)</f>
        <v>0.10860640644203726</v>
      </c>
      <c r="AH26" s="15">
        <f>_xll.VolSurface2GetVolatility($U$15,AH$22,$T26,”BID“)</f>
        <v>0.1088161226116395</v>
      </c>
      <c r="AI26" s="15">
        <f>_xll.VolSurface2GetVolatility($U$15,AI$22,$T26,”BID“)</f>
        <v>0.10889289097029745</v>
      </c>
      <c r="AJ26" s="15">
        <f>_xll.VolSurface2GetVolatility($U$15,AJ$22,$T26,”BID“)</f>
        <v>0.10923020156452774</v>
      </c>
      <c r="AK26" s="15">
        <f>_xll.VolSurface2GetVolatility($U$15,AK$22,$T26,”BID“)</f>
        <v>0.10952822467097459</v>
      </c>
      <c r="AL26" s="15">
        <f>_xll.VolSurface2GetVolatility($U$15,AL$22,$T26,”BID“)</f>
        <v>0.10867317236164381</v>
      </c>
      <c r="AM26" s="15">
        <f>_xll.VolSurface2GetVolatility($U$15,AM$22,$T26,”BID“)</f>
        <v>0.11127593803265248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2:48" ht="16.5" thickTop="1" thickBot="1">
      <c r="B27" s="11">
        <v>45467</v>
      </c>
      <c r="C27" s="9" t="s">
        <v>84</v>
      </c>
      <c r="D27" s="9">
        <v>64000</v>
      </c>
      <c r="E27" s="9">
        <v>5024</v>
      </c>
      <c r="F27" s="9">
        <v>0</v>
      </c>
      <c r="G27" s="9" t="s">
        <v>84</v>
      </c>
      <c r="H27" s="9">
        <v>64000</v>
      </c>
      <c r="I27" s="9">
        <v>5024</v>
      </c>
      <c r="J27" s="9">
        <v>0</v>
      </c>
      <c r="T27" s="6" t="str">
        <v>2024/07/25</v>
      </c>
      <c r="U27" s="15">
        <f>_xll.VolSurface2GetVolatility($U$15,U$22,$T27,”BID“)</f>
        <v>0.10017186185344289</v>
      </c>
      <c r="V27" s="15">
        <f>_xll.VolSurface2GetVolatility($U$15,V$22,$T27,”BID“)</f>
        <v>0.10996135439025476</v>
      </c>
      <c r="W27" s="15">
        <f>_xll.VolSurface2GetVolatility($U$15,W$22,$T27,”BID“)</f>
        <v>0.11006042725196594</v>
      </c>
      <c r="X27" s="15">
        <f>_xll.VolSurface2GetVolatility($U$15,X$22,$T27,”BID“)</f>
        <v>0.10945136892998816</v>
      </c>
      <c r="Y27" s="15">
        <f>_xll.VolSurface2GetVolatility($U$15,Y$22,$T27,”BID“)</f>
        <v>0.110037097225249</v>
      </c>
      <c r="Z27" s="15">
        <f>_xll.VolSurface2GetVolatility($U$15,Z$22,$T27,”BID“)</f>
        <v>0.10662615528039349</v>
      </c>
      <c r="AA27" s="15">
        <f>_xll.VolSurface2GetVolatility($U$15,AA$22,$T27,”BID“)</f>
        <v>0.11140450039300667</v>
      </c>
      <c r="AB27" s="15">
        <f>_xll.VolSurface2GetVolatility($U$15,AB$22,$T27,”BID“)</f>
        <v>0.11156342862181795</v>
      </c>
      <c r="AC27" s="15">
        <f>_xll.VolSurface2GetVolatility($U$15,AC$22,$T27,”BID“)</f>
        <v>0.11183319700522283</v>
      </c>
      <c r="AD27" s="15">
        <f>_xll.VolSurface2GetVolatility($U$15,AD$22,$T27,”BID“)</f>
        <v>0.11217098601952057</v>
      </c>
      <c r="AE27" s="15">
        <f>_xll.VolSurface2GetVolatility($U$15,AE$22,$T27,”BID“)</f>
        <v>0.11227181784166679</v>
      </c>
      <c r="AF27" s="15">
        <f>_xll.VolSurface2GetVolatility($U$15,AF$22,$T27,”BID“)</f>
        <v>0.11227137481835438</v>
      </c>
      <c r="AG27" s="15">
        <f>_xll.VolSurface2GetVolatility($U$15,AG$22,$T27,”BID“)</f>
        <v>0.11217821670711892</v>
      </c>
      <c r="AH27" s="15">
        <f>_xll.VolSurface2GetVolatility($U$15,AH$22,$T27,”BID“)</f>
        <v>0.11241215455242701</v>
      </c>
      <c r="AI27" s="15">
        <f>_xll.VolSurface2GetVolatility($U$15,AI$22,$T27,”BID“)</f>
        <v>0.112567396680308</v>
      </c>
      <c r="AJ27" s="15">
        <f>_xll.VolSurface2GetVolatility($U$15,AJ$22,$T27,”BID“)</f>
        <v>0.11259068236103892</v>
      </c>
      <c r="AK27" s="15">
        <f>_xll.VolSurface2GetVolatility($U$15,AK$22,$T27,”BID“)</f>
        <v>0.11264757942523697</v>
      </c>
      <c r="AL27" s="15">
        <f>_xll.VolSurface2GetVolatility($U$15,AL$22,$T27,”BID“)</f>
        <v>0.1117192827170303</v>
      </c>
      <c r="AM27" s="15">
        <f>_xll.VolSurface2GetVolatility($U$15,AM$22,$T27,”BID“)</f>
        <v>0.1117192827170303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2:48" ht="16.5" thickTop="1" thickBot="1">
      <c r="B28" s="11">
        <v>45467</v>
      </c>
      <c r="C28" s="9" t="s">
        <v>84</v>
      </c>
      <c r="D28" s="9">
        <v>72000</v>
      </c>
      <c r="E28" s="9">
        <v>810</v>
      </c>
      <c r="F28" s="9">
        <v>0</v>
      </c>
      <c r="G28" s="9" t="s">
        <v>84</v>
      </c>
      <c r="H28" s="9">
        <v>72000</v>
      </c>
      <c r="I28" s="9">
        <v>810</v>
      </c>
      <c r="J28" s="9">
        <v>0</v>
      </c>
      <c r="T28" s="6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2:48" ht="16.5" thickTop="1" thickBot="1">
      <c r="B29" s="11">
        <v>45498</v>
      </c>
      <c r="C29" s="9" t="s">
        <v>169</v>
      </c>
      <c r="D29" s="9">
        <v>70000</v>
      </c>
      <c r="E29" s="9">
        <v>3144</v>
      </c>
      <c r="F29" s="9">
        <v>0</v>
      </c>
      <c r="G29" s="9" t="s">
        <v>169</v>
      </c>
      <c r="H29" s="9">
        <v>70000</v>
      </c>
      <c r="I29" s="9">
        <v>3144</v>
      </c>
      <c r="J29" s="9">
        <v>0</v>
      </c>
    </row>
    <row r="30" spans="2:48" ht="16.5" thickTop="1" thickBot="1">
      <c r="B30" s="11">
        <v>45439</v>
      </c>
      <c r="C30" s="9" t="s">
        <v>169</v>
      </c>
      <c r="D30" s="9">
        <v>74000</v>
      </c>
      <c r="E30" s="9">
        <v>5440</v>
      </c>
      <c r="F30" s="9">
        <v>0</v>
      </c>
      <c r="G30" s="9" t="s">
        <v>169</v>
      </c>
      <c r="H30" s="9">
        <v>74000</v>
      </c>
      <c r="I30" s="9">
        <v>5440</v>
      </c>
      <c r="J30" s="9">
        <v>0</v>
      </c>
    </row>
    <row r="31" spans="2:48" ht="16.5" thickTop="1" thickBot="1">
      <c r="B31" s="11">
        <v>45376</v>
      </c>
      <c r="C31" s="9" t="s">
        <v>169</v>
      </c>
      <c r="D31" s="9">
        <v>61000</v>
      </c>
      <c r="E31" s="9">
        <v>10</v>
      </c>
      <c r="F31" s="9">
        <v>0.18509999999999999</v>
      </c>
      <c r="G31" s="9" t="s">
        <v>169</v>
      </c>
      <c r="H31" s="9">
        <v>61000</v>
      </c>
      <c r="I31" s="9">
        <v>10</v>
      </c>
      <c r="J31" s="9">
        <v>0.18509999999999999</v>
      </c>
    </row>
    <row r="32" spans="2:48" ht="16.5" thickTop="1" thickBot="1">
      <c r="B32" s="11">
        <v>45467</v>
      </c>
      <c r="C32" s="9" t="s">
        <v>84</v>
      </c>
      <c r="D32" s="9">
        <v>75000</v>
      </c>
      <c r="E32" s="9">
        <v>300</v>
      </c>
      <c r="F32" s="9">
        <v>0</v>
      </c>
      <c r="G32" s="9" t="s">
        <v>84</v>
      </c>
      <c r="H32" s="9">
        <v>75000</v>
      </c>
      <c r="I32" s="9">
        <v>300</v>
      </c>
      <c r="J32" s="9">
        <v>0</v>
      </c>
    </row>
    <row r="33" spans="2:10" ht="16.5" thickTop="1" thickBot="1">
      <c r="B33" s="11">
        <v>45376</v>
      </c>
      <c r="C33" s="9" t="s">
        <v>84</v>
      </c>
      <c r="D33" s="9">
        <v>61000</v>
      </c>
      <c r="E33" s="9">
        <v>7840</v>
      </c>
      <c r="F33" s="9">
        <v>0.1943</v>
      </c>
      <c r="G33" s="9" t="s">
        <v>84</v>
      </c>
      <c r="H33" s="9">
        <v>61000</v>
      </c>
      <c r="I33" s="9">
        <v>7840</v>
      </c>
      <c r="J33" s="9">
        <v>0.1943</v>
      </c>
    </row>
    <row r="34" spans="2:10" ht="16.5" thickTop="1" thickBot="1">
      <c r="B34" s="11">
        <v>45406</v>
      </c>
      <c r="C34" s="9" t="s">
        <v>169</v>
      </c>
      <c r="D34" s="9">
        <v>62000</v>
      </c>
      <c r="E34" s="9">
        <v>48</v>
      </c>
      <c r="F34" s="9">
        <v>0.14330000000000001</v>
      </c>
      <c r="G34" s="9" t="s">
        <v>169</v>
      </c>
      <c r="H34" s="9">
        <v>62000</v>
      </c>
      <c r="I34" s="9">
        <v>48</v>
      </c>
      <c r="J34" s="9">
        <v>0.14330000000000001</v>
      </c>
    </row>
    <row r="35" spans="2:10" ht="16.5" thickTop="1" thickBot="1">
      <c r="B35" s="11">
        <v>45406</v>
      </c>
      <c r="C35" s="9" t="s">
        <v>84</v>
      </c>
      <c r="D35" s="9">
        <v>66000</v>
      </c>
      <c r="E35" s="9">
        <v>3074</v>
      </c>
      <c r="F35" s="9">
        <v>0</v>
      </c>
      <c r="G35" s="9" t="s">
        <v>84</v>
      </c>
      <c r="H35" s="9">
        <v>66000</v>
      </c>
      <c r="I35" s="9">
        <v>3074</v>
      </c>
      <c r="J35" s="9">
        <v>0</v>
      </c>
    </row>
    <row r="36" spans="2:10" ht="16.5" thickTop="1" thickBot="1">
      <c r="B36" s="11">
        <v>45406</v>
      </c>
      <c r="C36" s="9" t="s">
        <v>84</v>
      </c>
      <c r="D36" s="9">
        <v>63000</v>
      </c>
      <c r="E36" s="9">
        <v>5956</v>
      </c>
      <c r="F36" s="9">
        <v>0</v>
      </c>
      <c r="G36" s="9" t="s">
        <v>84</v>
      </c>
      <c r="H36" s="9">
        <v>63000</v>
      </c>
      <c r="I36" s="9">
        <v>5956</v>
      </c>
      <c r="J36" s="9">
        <v>0</v>
      </c>
    </row>
    <row r="37" spans="2:10" ht="16.5" thickTop="1" thickBot="1">
      <c r="B37" s="11">
        <v>45467</v>
      </c>
      <c r="C37" s="9" t="s">
        <v>84</v>
      </c>
      <c r="D37" s="9">
        <v>70000</v>
      </c>
      <c r="E37" s="9">
        <v>1420</v>
      </c>
      <c r="F37" s="9">
        <v>0</v>
      </c>
      <c r="G37" s="9" t="s">
        <v>84</v>
      </c>
      <c r="H37" s="9">
        <v>70000</v>
      </c>
      <c r="I37" s="9">
        <v>1420</v>
      </c>
      <c r="J37" s="9">
        <v>0</v>
      </c>
    </row>
    <row r="38" spans="2:10" ht="16.5" thickTop="1" thickBot="1">
      <c r="B38" s="11">
        <v>45467</v>
      </c>
      <c r="C38" s="9" t="s">
        <v>169</v>
      </c>
      <c r="D38" s="9">
        <v>77000</v>
      </c>
      <c r="E38" s="9">
        <v>8558</v>
      </c>
      <c r="F38" s="9">
        <v>0</v>
      </c>
      <c r="G38" s="9" t="s">
        <v>169</v>
      </c>
      <c r="H38" s="9">
        <v>77000</v>
      </c>
      <c r="I38" s="9">
        <v>8558</v>
      </c>
      <c r="J38" s="9">
        <v>0</v>
      </c>
    </row>
    <row r="39" spans="2:10" ht="16.5" thickTop="1" thickBot="1">
      <c r="B39" s="11">
        <v>45498</v>
      </c>
      <c r="C39" s="9" t="s">
        <v>84</v>
      </c>
      <c r="D39" s="9">
        <v>59000</v>
      </c>
      <c r="E39" s="9">
        <v>9556</v>
      </c>
      <c r="F39" s="9">
        <v>0</v>
      </c>
      <c r="G39" s="9" t="s">
        <v>84</v>
      </c>
      <c r="H39" s="9">
        <v>59000</v>
      </c>
      <c r="I39" s="9">
        <v>9556</v>
      </c>
      <c r="J39" s="9">
        <v>0</v>
      </c>
    </row>
    <row r="40" spans="2:10" ht="16.5" thickTop="1" thickBot="1">
      <c r="B40" s="11">
        <v>45376</v>
      </c>
      <c r="C40" s="9" t="s">
        <v>84</v>
      </c>
      <c r="D40" s="9">
        <v>67000</v>
      </c>
      <c r="E40" s="9">
        <v>1984</v>
      </c>
      <c r="F40" s="9">
        <v>8.77E-2</v>
      </c>
      <c r="G40" s="9" t="s">
        <v>84</v>
      </c>
      <c r="H40" s="9">
        <v>67000</v>
      </c>
      <c r="I40" s="9">
        <v>1984</v>
      </c>
      <c r="J40" s="9">
        <v>8.77E-2</v>
      </c>
    </row>
    <row r="41" spans="2:10" ht="16.5" thickTop="1" thickBot="1">
      <c r="B41" s="11">
        <v>45467</v>
      </c>
      <c r="C41" s="9" t="s">
        <v>169</v>
      </c>
      <c r="D41" s="9">
        <v>67000</v>
      </c>
      <c r="E41" s="9">
        <v>1334</v>
      </c>
      <c r="F41" s="9">
        <v>0</v>
      </c>
      <c r="G41" s="9" t="s">
        <v>169</v>
      </c>
      <c r="H41" s="9">
        <v>67000</v>
      </c>
      <c r="I41" s="9">
        <v>1334</v>
      </c>
      <c r="J41" s="9">
        <v>0</v>
      </c>
    </row>
    <row r="42" spans="2:10" ht="16.5" thickTop="1" thickBot="1">
      <c r="B42" s="11">
        <v>45467</v>
      </c>
      <c r="C42" s="9" t="s">
        <v>169</v>
      </c>
      <c r="D42" s="9">
        <v>61000</v>
      </c>
      <c r="E42" s="9">
        <v>122</v>
      </c>
      <c r="F42" s="9">
        <v>0</v>
      </c>
      <c r="G42" s="9" t="s">
        <v>169</v>
      </c>
      <c r="H42" s="9">
        <v>61000</v>
      </c>
      <c r="I42" s="9">
        <v>122</v>
      </c>
      <c r="J42" s="9">
        <v>0</v>
      </c>
    </row>
    <row r="43" spans="2:10" ht="16.5" thickTop="1" thickBot="1">
      <c r="B43" s="11">
        <v>45439</v>
      </c>
      <c r="C43" s="9" t="s">
        <v>84</v>
      </c>
      <c r="D43" s="9">
        <v>70000</v>
      </c>
      <c r="E43" s="9">
        <v>762</v>
      </c>
      <c r="F43" s="9">
        <v>9.6000000000000002E-2</v>
      </c>
      <c r="G43" s="9" t="s">
        <v>84</v>
      </c>
      <c r="H43" s="9">
        <v>70000</v>
      </c>
      <c r="I43" s="9">
        <v>762</v>
      </c>
      <c r="J43" s="9">
        <v>9.6000000000000002E-2</v>
      </c>
    </row>
    <row r="44" spans="2:10" ht="16.5" thickTop="1" thickBot="1">
      <c r="B44" s="11">
        <v>45467</v>
      </c>
      <c r="C44" s="9" t="s">
        <v>169</v>
      </c>
      <c r="D44" s="9">
        <v>73000</v>
      </c>
      <c r="E44" s="9">
        <v>5016</v>
      </c>
      <c r="F44" s="9">
        <v>0</v>
      </c>
      <c r="G44" s="9" t="s">
        <v>169</v>
      </c>
      <c r="H44" s="9">
        <v>73000</v>
      </c>
      <c r="I44" s="9">
        <v>5016</v>
      </c>
      <c r="J44" s="9">
        <v>0</v>
      </c>
    </row>
    <row r="45" spans="2:10" ht="16.5" thickTop="1" thickBot="1">
      <c r="B45" s="11">
        <v>45439</v>
      </c>
      <c r="C45" s="9" t="s">
        <v>84</v>
      </c>
      <c r="D45" s="9">
        <v>62000</v>
      </c>
      <c r="E45" s="9">
        <v>6752</v>
      </c>
      <c r="F45" s="9">
        <v>0</v>
      </c>
      <c r="G45" s="9" t="s">
        <v>84</v>
      </c>
      <c r="H45" s="9">
        <v>62000</v>
      </c>
      <c r="I45" s="9">
        <v>6752</v>
      </c>
      <c r="J45" s="9">
        <v>0</v>
      </c>
    </row>
    <row r="46" spans="2:10" ht="16.5" thickTop="1" thickBot="1">
      <c r="B46" s="11">
        <v>45498</v>
      </c>
      <c r="C46" s="9" t="s">
        <v>169</v>
      </c>
      <c r="D46" s="9">
        <v>75000</v>
      </c>
      <c r="E46" s="9">
        <v>6910</v>
      </c>
      <c r="F46" s="9">
        <v>0</v>
      </c>
      <c r="G46" s="9" t="s">
        <v>169</v>
      </c>
      <c r="H46" s="9">
        <v>75000</v>
      </c>
      <c r="I46" s="9">
        <v>6910</v>
      </c>
      <c r="J46" s="9">
        <v>0</v>
      </c>
    </row>
    <row r="47" spans="2:10" ht="16.5" thickTop="1" thickBot="1">
      <c r="B47" s="11">
        <v>45498</v>
      </c>
      <c r="C47" s="9" t="s">
        <v>169</v>
      </c>
      <c r="D47" s="9">
        <v>63000</v>
      </c>
      <c r="E47" s="9">
        <v>464</v>
      </c>
      <c r="F47" s="9">
        <v>0</v>
      </c>
      <c r="G47" s="9" t="s">
        <v>169</v>
      </c>
      <c r="H47" s="9">
        <v>63000</v>
      </c>
      <c r="I47" s="9">
        <v>464</v>
      </c>
      <c r="J47" s="9">
        <v>0</v>
      </c>
    </row>
    <row r="48" spans="2:10" ht="16.5" thickTop="1" thickBot="1">
      <c r="B48" s="11">
        <v>45498</v>
      </c>
      <c r="C48" s="9" t="s">
        <v>84</v>
      </c>
      <c r="D48" s="9">
        <v>68000</v>
      </c>
      <c r="E48" s="9">
        <v>2548</v>
      </c>
      <c r="F48" s="9">
        <v>0</v>
      </c>
      <c r="G48" s="9" t="s">
        <v>84</v>
      </c>
      <c r="H48" s="9">
        <v>68000</v>
      </c>
      <c r="I48" s="9">
        <v>2548</v>
      </c>
      <c r="J48" s="9">
        <v>0</v>
      </c>
    </row>
    <row r="49" spans="2:10" ht="16.5" thickTop="1" thickBot="1">
      <c r="B49" s="11">
        <v>45498</v>
      </c>
      <c r="C49" s="9" t="s">
        <v>84</v>
      </c>
      <c r="D49" s="9">
        <v>67000</v>
      </c>
      <c r="E49" s="9">
        <v>3094</v>
      </c>
      <c r="F49" s="9">
        <v>0</v>
      </c>
      <c r="G49" s="9" t="s">
        <v>84</v>
      </c>
      <c r="H49" s="9">
        <v>67000</v>
      </c>
      <c r="I49" s="9">
        <v>3094</v>
      </c>
      <c r="J49" s="9">
        <v>0</v>
      </c>
    </row>
    <row r="50" spans="2:10" ht="16.5" thickTop="1" thickBot="1">
      <c r="B50" s="11">
        <v>45467</v>
      </c>
      <c r="C50" s="9" t="s">
        <v>84</v>
      </c>
      <c r="D50" s="9">
        <v>67000</v>
      </c>
      <c r="E50" s="9">
        <v>2888</v>
      </c>
      <c r="F50" s="9">
        <v>0</v>
      </c>
      <c r="G50" s="9" t="s">
        <v>84</v>
      </c>
      <c r="H50" s="9">
        <v>67000</v>
      </c>
      <c r="I50" s="9">
        <v>2888</v>
      </c>
      <c r="J50" s="9">
        <v>0</v>
      </c>
    </row>
    <row r="51" spans="2:10" ht="16.5" thickTop="1" thickBot="1">
      <c r="B51" s="11">
        <v>45467</v>
      </c>
      <c r="C51" s="9" t="s">
        <v>84</v>
      </c>
      <c r="D51" s="9">
        <v>73000</v>
      </c>
      <c r="E51" s="9">
        <v>592</v>
      </c>
      <c r="F51" s="9">
        <v>0</v>
      </c>
      <c r="G51" s="9" t="s">
        <v>84</v>
      </c>
      <c r="H51" s="9">
        <v>73000</v>
      </c>
      <c r="I51" s="9">
        <v>592</v>
      </c>
      <c r="J51" s="9">
        <v>0</v>
      </c>
    </row>
    <row r="52" spans="2:10" ht="16.5" thickTop="1" thickBot="1">
      <c r="B52" s="11">
        <v>45406</v>
      </c>
      <c r="C52" s="9" t="s">
        <v>84</v>
      </c>
      <c r="D52" s="9">
        <v>73000</v>
      </c>
      <c r="E52" s="9">
        <v>118</v>
      </c>
      <c r="F52" s="9">
        <v>0.1061</v>
      </c>
      <c r="G52" s="9" t="s">
        <v>84</v>
      </c>
      <c r="H52" s="9">
        <v>73000</v>
      </c>
      <c r="I52" s="9">
        <v>118</v>
      </c>
      <c r="J52" s="9">
        <v>0.1061</v>
      </c>
    </row>
    <row r="53" spans="2:10" ht="16.5" thickTop="1" thickBot="1">
      <c r="B53" s="11">
        <v>45376</v>
      </c>
      <c r="C53" s="9" t="s">
        <v>84</v>
      </c>
      <c r="D53" s="9">
        <v>77000</v>
      </c>
      <c r="E53" s="9">
        <v>6</v>
      </c>
      <c r="F53" s="9">
        <v>0.15909999999999999</v>
      </c>
      <c r="G53" s="9" t="s">
        <v>84</v>
      </c>
      <c r="H53" s="9">
        <v>77000</v>
      </c>
      <c r="I53" s="9">
        <v>6</v>
      </c>
      <c r="J53" s="9">
        <v>0.15909999999999999</v>
      </c>
    </row>
    <row r="54" spans="2:10" ht="16.5" thickTop="1" thickBot="1">
      <c r="B54" s="11">
        <v>45376</v>
      </c>
      <c r="C54" s="9" t="s">
        <v>169</v>
      </c>
      <c r="D54" s="9">
        <v>73000</v>
      </c>
      <c r="E54" s="9">
        <v>4182</v>
      </c>
      <c r="F54" s="9">
        <v>0</v>
      </c>
      <c r="G54" s="9" t="s">
        <v>169</v>
      </c>
      <c r="H54" s="9">
        <v>73000</v>
      </c>
      <c r="I54" s="9">
        <v>4182</v>
      </c>
      <c r="J54" s="9">
        <v>0</v>
      </c>
    </row>
    <row r="55" spans="2:10" ht="16.5" thickTop="1" thickBot="1">
      <c r="B55" s="11">
        <v>45406</v>
      </c>
      <c r="C55" s="9" t="s">
        <v>169</v>
      </c>
      <c r="D55" s="9">
        <v>71000</v>
      </c>
      <c r="E55" s="9">
        <v>2520</v>
      </c>
      <c r="F55" s="9">
        <v>0</v>
      </c>
      <c r="G55" s="9" t="s">
        <v>169</v>
      </c>
      <c r="H55" s="9">
        <v>71000</v>
      </c>
      <c r="I55" s="9">
        <v>2520</v>
      </c>
      <c r="J55" s="9">
        <v>0</v>
      </c>
    </row>
    <row r="56" spans="2:10" ht="16.5" thickTop="1" thickBot="1">
      <c r="B56" s="11">
        <v>45467</v>
      </c>
      <c r="C56" s="9" t="s">
        <v>169</v>
      </c>
      <c r="D56" s="9">
        <v>59000</v>
      </c>
      <c r="E56" s="9">
        <v>100</v>
      </c>
      <c r="F56" s="9">
        <v>0.15540000000000001</v>
      </c>
      <c r="G56" s="9" t="s">
        <v>169</v>
      </c>
      <c r="H56" s="9">
        <v>59000</v>
      </c>
      <c r="I56" s="9">
        <v>100</v>
      </c>
      <c r="J56" s="9">
        <v>0.15540000000000001</v>
      </c>
    </row>
    <row r="57" spans="2:10" ht="16.5" thickTop="1" thickBot="1">
      <c r="B57" s="11">
        <v>45498</v>
      </c>
      <c r="C57" s="9" t="s">
        <v>84</v>
      </c>
      <c r="D57" s="9">
        <v>69000</v>
      </c>
      <c r="E57" s="9">
        <v>2066</v>
      </c>
      <c r="F57" s="9">
        <v>0</v>
      </c>
      <c r="G57" s="9" t="s">
        <v>84</v>
      </c>
      <c r="H57" s="9">
        <v>69000</v>
      </c>
      <c r="I57" s="9">
        <v>2066</v>
      </c>
      <c r="J57" s="9">
        <v>0</v>
      </c>
    </row>
    <row r="58" spans="2:10" ht="16.5" thickTop="1" thickBot="1">
      <c r="B58" s="11">
        <v>45406</v>
      </c>
      <c r="C58" s="9" t="s">
        <v>169</v>
      </c>
      <c r="D58" s="9">
        <v>64000</v>
      </c>
      <c r="E58" s="9">
        <v>76</v>
      </c>
      <c r="F58" s="9">
        <v>0.1177</v>
      </c>
      <c r="G58" s="9" t="s">
        <v>169</v>
      </c>
      <c r="H58" s="9">
        <v>64000</v>
      </c>
      <c r="I58" s="9">
        <v>76</v>
      </c>
      <c r="J58" s="9">
        <v>0.1177</v>
      </c>
    </row>
    <row r="59" spans="2:10" ht="16.5" thickTop="1" thickBot="1">
      <c r="B59" s="11">
        <v>45439</v>
      </c>
      <c r="C59" s="9" t="s">
        <v>169</v>
      </c>
      <c r="D59" s="9">
        <v>61000</v>
      </c>
      <c r="E59" s="9">
        <v>98</v>
      </c>
      <c r="F59" s="9">
        <v>0.1469</v>
      </c>
      <c r="G59" s="9" t="s">
        <v>169</v>
      </c>
      <c r="H59" s="9">
        <v>61000</v>
      </c>
      <c r="I59" s="9">
        <v>98</v>
      </c>
      <c r="J59" s="9">
        <v>0.1469</v>
      </c>
    </row>
    <row r="60" spans="2:10" ht="16.5" thickTop="1" thickBot="1">
      <c r="B60" s="11">
        <v>45439</v>
      </c>
      <c r="C60" s="9" t="s">
        <v>169</v>
      </c>
      <c r="D60" s="9">
        <v>75000</v>
      </c>
      <c r="E60" s="9">
        <v>6362</v>
      </c>
      <c r="F60" s="9">
        <v>0</v>
      </c>
      <c r="G60" s="9" t="s">
        <v>169</v>
      </c>
      <c r="H60" s="9">
        <v>75000</v>
      </c>
      <c r="I60" s="9">
        <v>6362</v>
      </c>
      <c r="J60" s="9">
        <v>0</v>
      </c>
    </row>
    <row r="61" spans="2:10" ht="16.5" thickTop="1" thickBot="1">
      <c r="B61" s="11">
        <v>45376</v>
      </c>
      <c r="C61" s="9" t="s">
        <v>84</v>
      </c>
      <c r="D61" s="9">
        <v>63000</v>
      </c>
      <c r="E61" s="9">
        <v>5840</v>
      </c>
      <c r="F61" s="9">
        <v>0</v>
      </c>
      <c r="G61" s="9" t="s">
        <v>84</v>
      </c>
      <c r="H61" s="9">
        <v>63000</v>
      </c>
      <c r="I61" s="9">
        <v>5840</v>
      </c>
      <c r="J61" s="9">
        <v>0</v>
      </c>
    </row>
    <row r="62" spans="2:10" ht="16.5" thickTop="1" thickBot="1">
      <c r="B62" s="11">
        <v>45439</v>
      </c>
      <c r="C62" s="9" t="s">
        <v>84</v>
      </c>
      <c r="D62" s="9">
        <v>65000</v>
      </c>
      <c r="E62" s="9">
        <v>4014</v>
      </c>
      <c r="F62" s="9">
        <v>0</v>
      </c>
      <c r="G62" s="9" t="s">
        <v>84</v>
      </c>
      <c r="H62" s="9">
        <v>65000</v>
      </c>
      <c r="I62" s="9">
        <v>4014</v>
      </c>
      <c r="J62" s="9">
        <v>0</v>
      </c>
    </row>
    <row r="63" spans="2:10" ht="16.5" thickTop="1" thickBot="1">
      <c r="B63" s="11">
        <v>45498</v>
      </c>
      <c r="C63" s="9" t="s">
        <v>169</v>
      </c>
      <c r="D63" s="9">
        <v>73000</v>
      </c>
      <c r="E63" s="9">
        <v>5256</v>
      </c>
      <c r="F63" s="9">
        <v>0</v>
      </c>
      <c r="G63" s="9" t="s">
        <v>169</v>
      </c>
      <c r="H63" s="9">
        <v>73000</v>
      </c>
      <c r="I63" s="9">
        <v>5256</v>
      </c>
      <c r="J63" s="9">
        <v>0</v>
      </c>
    </row>
    <row r="64" spans="2:10" ht="16.5" thickTop="1" thickBot="1">
      <c r="B64" s="11">
        <v>45406</v>
      </c>
      <c r="C64" s="9" t="s">
        <v>169</v>
      </c>
      <c r="D64" s="9">
        <v>61000</v>
      </c>
      <c r="E64" s="9">
        <v>34</v>
      </c>
      <c r="F64" s="9">
        <v>0.15279999999999999</v>
      </c>
      <c r="G64" s="9" t="s">
        <v>169</v>
      </c>
      <c r="H64" s="9">
        <v>61000</v>
      </c>
      <c r="I64" s="9">
        <v>34</v>
      </c>
      <c r="J64" s="9">
        <v>0.15279999999999999</v>
      </c>
    </row>
    <row r="65" spans="2:10" ht="16.5" thickTop="1" thickBot="1">
      <c r="B65" s="11">
        <v>45467</v>
      </c>
      <c r="C65" s="9" t="s">
        <v>169</v>
      </c>
      <c r="D65" s="9">
        <v>70000</v>
      </c>
      <c r="E65" s="9">
        <v>2856</v>
      </c>
      <c r="F65" s="9">
        <v>0</v>
      </c>
      <c r="G65" s="9" t="s">
        <v>169</v>
      </c>
      <c r="H65" s="9">
        <v>70000</v>
      </c>
      <c r="I65" s="9">
        <v>2856</v>
      </c>
      <c r="J65" s="9">
        <v>0</v>
      </c>
    </row>
    <row r="66" spans="2:10" ht="16.5" thickTop="1" thickBot="1">
      <c r="B66" s="11">
        <v>45467</v>
      </c>
      <c r="C66" s="9" t="s">
        <v>169</v>
      </c>
      <c r="D66" s="9">
        <v>62000</v>
      </c>
      <c r="E66" s="9">
        <v>202</v>
      </c>
      <c r="F66" s="9">
        <v>0</v>
      </c>
      <c r="G66" s="9" t="s">
        <v>169</v>
      </c>
      <c r="H66" s="9">
        <v>62000</v>
      </c>
      <c r="I66" s="9">
        <v>202</v>
      </c>
      <c r="J66" s="9">
        <v>0</v>
      </c>
    </row>
    <row r="67" spans="2:10" ht="16.5" thickTop="1" thickBot="1">
      <c r="B67" s="11">
        <v>45439</v>
      </c>
      <c r="C67" s="9" t="s">
        <v>169</v>
      </c>
      <c r="D67" s="9">
        <v>72000</v>
      </c>
      <c r="E67" s="9">
        <v>3626</v>
      </c>
      <c r="F67" s="9">
        <v>0</v>
      </c>
      <c r="G67" s="9" t="s">
        <v>169</v>
      </c>
      <c r="H67" s="9">
        <v>72000</v>
      </c>
      <c r="I67" s="9">
        <v>3626</v>
      </c>
      <c r="J67" s="9">
        <v>0</v>
      </c>
    </row>
    <row r="68" spans="2:10" ht="16.5" thickTop="1" thickBot="1">
      <c r="B68" s="11">
        <v>45498</v>
      </c>
      <c r="C68" s="9" t="s">
        <v>169</v>
      </c>
      <c r="D68" s="9">
        <v>71000</v>
      </c>
      <c r="E68" s="9">
        <v>3786</v>
      </c>
      <c r="F68" s="9">
        <v>0</v>
      </c>
      <c r="G68" s="9" t="s">
        <v>169</v>
      </c>
      <c r="H68" s="9">
        <v>71000</v>
      </c>
      <c r="I68" s="9">
        <v>3786</v>
      </c>
      <c r="J68" s="9">
        <v>0</v>
      </c>
    </row>
    <row r="69" spans="2:10" ht="16.5" thickTop="1" thickBot="1">
      <c r="B69" s="11">
        <v>45406</v>
      </c>
      <c r="C69" s="9" t="s">
        <v>84</v>
      </c>
      <c r="D69" s="9">
        <v>65000</v>
      </c>
      <c r="E69" s="9">
        <v>3988</v>
      </c>
      <c r="F69" s="9">
        <v>0</v>
      </c>
      <c r="G69" s="9" t="s">
        <v>84</v>
      </c>
      <c r="H69" s="9">
        <v>65000</v>
      </c>
      <c r="I69" s="9">
        <v>3988</v>
      </c>
      <c r="J69" s="9">
        <v>0</v>
      </c>
    </row>
    <row r="70" spans="2:10" ht="16.5" thickTop="1" thickBot="1">
      <c r="B70" s="11">
        <v>45467</v>
      </c>
      <c r="C70" s="9" t="s">
        <v>169</v>
      </c>
      <c r="D70" s="9">
        <v>65000</v>
      </c>
      <c r="E70" s="9">
        <v>694</v>
      </c>
      <c r="F70" s="9">
        <v>0</v>
      </c>
      <c r="G70" s="9" t="s">
        <v>169</v>
      </c>
      <c r="H70" s="9">
        <v>65000</v>
      </c>
      <c r="I70" s="9">
        <v>694</v>
      </c>
      <c r="J70" s="9">
        <v>0</v>
      </c>
    </row>
    <row r="71" spans="2:10" ht="16.5" thickTop="1" thickBot="1">
      <c r="B71" s="11">
        <v>45498</v>
      </c>
      <c r="C71" s="9" t="s">
        <v>84</v>
      </c>
      <c r="D71" s="9">
        <v>66000</v>
      </c>
      <c r="E71" s="9">
        <v>3712</v>
      </c>
      <c r="F71" s="9">
        <v>0</v>
      </c>
      <c r="G71" s="9" t="s">
        <v>84</v>
      </c>
      <c r="H71" s="9">
        <v>66000</v>
      </c>
      <c r="I71" s="9">
        <v>3712</v>
      </c>
      <c r="J71" s="9">
        <v>0</v>
      </c>
    </row>
    <row r="72" spans="2:10" ht="16.5" thickTop="1" thickBot="1">
      <c r="B72" s="11">
        <v>45467</v>
      </c>
      <c r="C72" s="9" t="s">
        <v>84</v>
      </c>
      <c r="D72" s="9">
        <v>63000</v>
      </c>
      <c r="E72" s="9">
        <v>5858</v>
      </c>
      <c r="F72" s="9">
        <v>0</v>
      </c>
      <c r="G72" s="9" t="s">
        <v>84</v>
      </c>
      <c r="H72" s="9">
        <v>63000</v>
      </c>
      <c r="I72" s="9">
        <v>5858</v>
      </c>
      <c r="J72" s="9">
        <v>0</v>
      </c>
    </row>
    <row r="73" spans="2:10" ht="16.5" thickTop="1" thickBot="1">
      <c r="B73" s="11">
        <v>45498</v>
      </c>
      <c r="C73" s="9" t="s">
        <v>84</v>
      </c>
      <c r="D73" s="9">
        <v>75000</v>
      </c>
      <c r="E73" s="9">
        <v>436</v>
      </c>
      <c r="F73" s="9">
        <v>0</v>
      </c>
      <c r="G73" s="9" t="s">
        <v>84</v>
      </c>
      <c r="H73" s="9">
        <v>75000</v>
      </c>
      <c r="I73" s="9">
        <v>436</v>
      </c>
      <c r="J73" s="9">
        <v>0</v>
      </c>
    </row>
    <row r="74" spans="2:10" ht="16.5" thickTop="1" thickBot="1">
      <c r="B74" s="11">
        <v>45498</v>
      </c>
      <c r="C74" s="9" t="s">
        <v>169</v>
      </c>
      <c r="D74" s="9">
        <v>64000</v>
      </c>
      <c r="E74" s="9">
        <v>544</v>
      </c>
      <c r="F74" s="9">
        <v>0</v>
      </c>
      <c r="G74" s="9" t="s">
        <v>169</v>
      </c>
      <c r="H74" s="9">
        <v>64000</v>
      </c>
      <c r="I74" s="9">
        <v>544</v>
      </c>
      <c r="J74" s="9">
        <v>0</v>
      </c>
    </row>
    <row r="75" spans="2:10" ht="16.5" thickTop="1" thickBot="1">
      <c r="B75" s="11">
        <v>45467</v>
      </c>
      <c r="C75" s="9" t="s">
        <v>84</v>
      </c>
      <c r="D75" s="9">
        <v>59000</v>
      </c>
      <c r="E75" s="9">
        <v>9580</v>
      </c>
      <c r="F75" s="9">
        <v>0</v>
      </c>
      <c r="G75" s="9" t="s">
        <v>84</v>
      </c>
      <c r="H75" s="9">
        <v>59000</v>
      </c>
      <c r="I75" s="9">
        <v>9580</v>
      </c>
      <c r="J75" s="9">
        <v>0</v>
      </c>
    </row>
    <row r="76" spans="2:10" ht="16.5" thickTop="1" thickBot="1">
      <c r="B76" s="11">
        <v>45439</v>
      </c>
      <c r="C76" s="9" t="s">
        <v>84</v>
      </c>
      <c r="D76" s="9">
        <v>63000</v>
      </c>
      <c r="E76" s="9">
        <v>5798</v>
      </c>
      <c r="F76" s="9">
        <v>0</v>
      </c>
      <c r="G76" s="9" t="s">
        <v>84</v>
      </c>
      <c r="H76" s="9">
        <v>63000</v>
      </c>
      <c r="I76" s="9">
        <v>5798</v>
      </c>
      <c r="J76" s="9">
        <v>0</v>
      </c>
    </row>
    <row r="77" spans="2:10" ht="16.5" thickTop="1" thickBot="1">
      <c r="B77" s="11">
        <v>45376</v>
      </c>
      <c r="C77" s="9" t="s">
        <v>169</v>
      </c>
      <c r="D77" s="9">
        <v>74000</v>
      </c>
      <c r="E77" s="9">
        <v>5162</v>
      </c>
      <c r="F77" s="9">
        <v>0</v>
      </c>
      <c r="G77" s="9" t="s">
        <v>169</v>
      </c>
      <c r="H77" s="9">
        <v>74000</v>
      </c>
      <c r="I77" s="9">
        <v>5162</v>
      </c>
      <c r="J77" s="9">
        <v>0</v>
      </c>
    </row>
    <row r="78" spans="2:10" ht="16.5" thickTop="1" thickBot="1">
      <c r="B78" s="11">
        <v>45376</v>
      </c>
      <c r="C78" s="9" t="s">
        <v>169</v>
      </c>
      <c r="D78" s="9">
        <v>67000</v>
      </c>
      <c r="E78" s="9">
        <v>102</v>
      </c>
      <c r="F78" s="9">
        <v>8.8200000000000001E-2</v>
      </c>
      <c r="G78" s="9" t="s">
        <v>169</v>
      </c>
      <c r="H78" s="9">
        <v>67000</v>
      </c>
      <c r="I78" s="9">
        <v>102</v>
      </c>
      <c r="J78" s="9">
        <v>8.8200000000000001E-2</v>
      </c>
    </row>
    <row r="79" spans="2:10" ht="16.5" thickTop="1" thickBot="1">
      <c r="B79" s="11">
        <v>45439</v>
      </c>
      <c r="C79" s="9" t="s">
        <v>169</v>
      </c>
      <c r="D79" s="9">
        <v>59000</v>
      </c>
      <c r="E79" s="9">
        <v>76</v>
      </c>
      <c r="F79" s="9">
        <v>0.1709</v>
      </c>
      <c r="G79" s="9" t="s">
        <v>169</v>
      </c>
      <c r="H79" s="9">
        <v>59000</v>
      </c>
      <c r="I79" s="9">
        <v>76</v>
      </c>
      <c r="J79" s="9">
        <v>0.1709</v>
      </c>
    </row>
    <row r="80" spans="2:10" ht="16.5" thickTop="1" thickBot="1">
      <c r="B80" s="11">
        <v>45467</v>
      </c>
      <c r="C80" s="9" t="s">
        <v>84</v>
      </c>
      <c r="D80" s="9">
        <v>66000</v>
      </c>
      <c r="E80" s="9">
        <v>3532</v>
      </c>
      <c r="F80" s="9">
        <v>0</v>
      </c>
      <c r="G80" s="9" t="s">
        <v>84</v>
      </c>
      <c r="H80" s="9">
        <v>66000</v>
      </c>
      <c r="I80" s="9">
        <v>3532</v>
      </c>
      <c r="J80" s="9">
        <v>0</v>
      </c>
    </row>
    <row r="81" spans="2:10" ht="16.5" thickTop="1" thickBot="1">
      <c r="B81" s="11">
        <v>45406</v>
      </c>
      <c r="C81" s="9" t="s">
        <v>84</v>
      </c>
      <c r="D81" s="9">
        <v>75000</v>
      </c>
      <c r="E81" s="9">
        <v>48</v>
      </c>
      <c r="F81" s="9">
        <v>0.1191</v>
      </c>
      <c r="G81" s="9" t="s">
        <v>84</v>
      </c>
      <c r="H81" s="9">
        <v>75000</v>
      </c>
      <c r="I81" s="9">
        <v>48</v>
      </c>
      <c r="J81" s="9">
        <v>0.1191</v>
      </c>
    </row>
    <row r="82" spans="2:10" ht="16.5" thickTop="1" thickBot="1">
      <c r="B82" s="11">
        <v>45406</v>
      </c>
      <c r="C82" s="9" t="s">
        <v>84</v>
      </c>
      <c r="D82" s="9">
        <v>64000</v>
      </c>
      <c r="E82" s="9">
        <v>5058</v>
      </c>
      <c r="F82" s="9">
        <v>0</v>
      </c>
      <c r="G82" s="9" t="s">
        <v>84</v>
      </c>
      <c r="H82" s="9">
        <v>64000</v>
      </c>
      <c r="I82" s="9">
        <v>5058</v>
      </c>
      <c r="J82" s="9">
        <v>0</v>
      </c>
    </row>
    <row r="83" spans="2:10" ht="16.5" thickTop="1" thickBot="1">
      <c r="B83" s="11">
        <v>45439</v>
      </c>
      <c r="C83" s="9" t="s">
        <v>84</v>
      </c>
      <c r="D83" s="9">
        <v>68000</v>
      </c>
      <c r="E83" s="9">
        <v>1668</v>
      </c>
      <c r="F83" s="9">
        <v>0</v>
      </c>
      <c r="G83" s="9" t="s">
        <v>84</v>
      </c>
      <c r="H83" s="9">
        <v>68000</v>
      </c>
      <c r="I83" s="9">
        <v>1668</v>
      </c>
      <c r="J83" s="9">
        <v>0</v>
      </c>
    </row>
    <row r="84" spans="2:10" ht="16.5" thickTop="1" thickBot="1">
      <c r="B84" s="11">
        <v>45406</v>
      </c>
      <c r="C84" s="9" t="s">
        <v>169</v>
      </c>
      <c r="D84" s="9">
        <v>67000</v>
      </c>
      <c r="E84" s="9">
        <v>340</v>
      </c>
      <c r="F84" s="9">
        <v>9.4799999999999995E-2</v>
      </c>
      <c r="G84" s="9" t="s">
        <v>169</v>
      </c>
      <c r="H84" s="9">
        <v>67000</v>
      </c>
      <c r="I84" s="9">
        <v>340</v>
      </c>
      <c r="J84" s="9">
        <v>9.4799999999999995E-2</v>
      </c>
    </row>
    <row r="85" spans="2:10" ht="16.5" thickTop="1" thickBot="1">
      <c r="B85" s="11">
        <v>45439</v>
      </c>
      <c r="C85" s="9" t="s">
        <v>169</v>
      </c>
      <c r="D85" s="9">
        <v>64000</v>
      </c>
      <c r="E85" s="9">
        <v>202</v>
      </c>
      <c r="F85" s="9">
        <v>0.11700000000000001</v>
      </c>
      <c r="G85" s="9" t="s">
        <v>169</v>
      </c>
      <c r="H85" s="9">
        <v>64000</v>
      </c>
      <c r="I85" s="9">
        <v>202</v>
      </c>
      <c r="J85" s="9">
        <v>0.11700000000000001</v>
      </c>
    </row>
    <row r="86" spans="2:10" ht="16.5" thickTop="1" thickBot="1">
      <c r="B86" s="11">
        <v>45376</v>
      </c>
      <c r="C86" s="9" t="s">
        <v>84</v>
      </c>
      <c r="D86" s="9">
        <v>73000</v>
      </c>
      <c r="E86" s="9">
        <v>40</v>
      </c>
      <c r="F86" s="9">
        <v>0.1205</v>
      </c>
      <c r="G86" s="9" t="s">
        <v>84</v>
      </c>
      <c r="H86" s="9">
        <v>73000</v>
      </c>
      <c r="I86" s="9">
        <v>40</v>
      </c>
      <c r="J86" s="9">
        <v>0.1205</v>
      </c>
    </row>
    <row r="87" spans="2:10" ht="16.5" thickTop="1" thickBot="1">
      <c r="B87" s="11">
        <v>45376</v>
      </c>
      <c r="C87" s="9" t="s">
        <v>84</v>
      </c>
      <c r="D87" s="9">
        <v>64000</v>
      </c>
      <c r="E87" s="9">
        <v>4840</v>
      </c>
      <c r="F87" s="9">
        <v>0</v>
      </c>
      <c r="G87" s="9" t="s">
        <v>84</v>
      </c>
      <c r="H87" s="9">
        <v>64000</v>
      </c>
      <c r="I87" s="9">
        <v>4840</v>
      </c>
      <c r="J87" s="9">
        <v>0</v>
      </c>
    </row>
    <row r="88" spans="2:10" ht="16.5" thickTop="1" thickBot="1">
      <c r="B88" s="11">
        <v>45376</v>
      </c>
      <c r="C88" s="9" t="s">
        <v>169</v>
      </c>
      <c r="D88" s="9">
        <v>63000</v>
      </c>
      <c r="E88" s="9">
        <v>16</v>
      </c>
      <c r="F88" s="9">
        <v>0.15190000000000001</v>
      </c>
      <c r="G88" s="9" t="s">
        <v>169</v>
      </c>
      <c r="H88" s="9">
        <v>63000</v>
      </c>
      <c r="I88" s="9">
        <v>16</v>
      </c>
      <c r="J88" s="9">
        <v>0.15190000000000001</v>
      </c>
    </row>
    <row r="89" spans="2:10" ht="16.5" thickTop="1" thickBot="1">
      <c r="B89" s="11">
        <v>45406</v>
      </c>
      <c r="C89" s="9" t="s">
        <v>169</v>
      </c>
      <c r="D89" s="9">
        <v>73000</v>
      </c>
      <c r="E89" s="9">
        <v>4256</v>
      </c>
      <c r="F89" s="9">
        <v>0.1077</v>
      </c>
      <c r="G89" s="9" t="s">
        <v>169</v>
      </c>
      <c r="H89" s="9">
        <v>73000</v>
      </c>
      <c r="I89" s="9">
        <v>4256</v>
      </c>
      <c r="J89" s="9">
        <v>0.1077</v>
      </c>
    </row>
    <row r="90" spans="2:10" ht="16.5" thickTop="1" thickBot="1">
      <c r="B90" s="11">
        <v>45498</v>
      </c>
      <c r="C90" s="9" t="s">
        <v>84</v>
      </c>
      <c r="D90" s="9">
        <v>76000</v>
      </c>
      <c r="E90" s="9">
        <v>302</v>
      </c>
      <c r="F90" s="9">
        <v>0.12920000000000001</v>
      </c>
      <c r="G90" s="9" t="s">
        <v>84</v>
      </c>
      <c r="H90" s="9">
        <v>76000</v>
      </c>
      <c r="I90" s="9">
        <v>302</v>
      </c>
      <c r="J90" s="9">
        <v>0.12920000000000001</v>
      </c>
    </row>
    <row r="91" spans="2:10" ht="16.5" thickTop="1" thickBot="1">
      <c r="B91" s="11">
        <v>45376</v>
      </c>
      <c r="C91" s="9" t="s">
        <v>84</v>
      </c>
      <c r="D91" s="9">
        <v>65000</v>
      </c>
      <c r="E91" s="9">
        <v>3970</v>
      </c>
      <c r="F91" s="9">
        <v>0.1351</v>
      </c>
      <c r="G91" s="9" t="s">
        <v>84</v>
      </c>
      <c r="H91" s="9">
        <v>65000</v>
      </c>
      <c r="I91" s="9">
        <v>3970</v>
      </c>
      <c r="J91" s="9">
        <v>0.1351</v>
      </c>
    </row>
    <row r="92" spans="2:10" ht="16.5" thickTop="1" thickBot="1">
      <c r="B92" s="11">
        <v>45376</v>
      </c>
      <c r="C92" s="9" t="s">
        <v>84</v>
      </c>
      <c r="D92" s="9">
        <v>59000</v>
      </c>
      <c r="E92" s="9">
        <v>9840</v>
      </c>
      <c r="F92" s="9">
        <v>0</v>
      </c>
      <c r="G92" s="9" t="s">
        <v>84</v>
      </c>
      <c r="H92" s="9">
        <v>59000</v>
      </c>
      <c r="I92" s="9">
        <v>9840</v>
      </c>
      <c r="J92" s="9">
        <v>0</v>
      </c>
    </row>
    <row r="93" spans="2:10" ht="16.5" thickTop="1" thickBot="1">
      <c r="B93" s="11">
        <v>45376</v>
      </c>
      <c r="C93" s="9" t="s">
        <v>84</v>
      </c>
      <c r="D93" s="9">
        <v>72000</v>
      </c>
      <c r="E93" s="9">
        <v>62</v>
      </c>
      <c r="F93" s="9">
        <v>0.1065</v>
      </c>
      <c r="G93" s="9" t="s">
        <v>84</v>
      </c>
      <c r="H93" s="9">
        <v>72000</v>
      </c>
      <c r="I93" s="9">
        <v>62</v>
      </c>
      <c r="J93" s="9">
        <v>0.1065</v>
      </c>
    </row>
    <row r="94" spans="2:10" ht="16.5" thickTop="1" thickBot="1">
      <c r="B94" s="11">
        <v>45498</v>
      </c>
      <c r="C94" s="9" t="s">
        <v>84</v>
      </c>
      <c r="D94" s="9">
        <v>70000</v>
      </c>
      <c r="E94" s="9">
        <v>1650</v>
      </c>
      <c r="F94" s="9">
        <v>0</v>
      </c>
      <c r="G94" s="9" t="s">
        <v>84</v>
      </c>
      <c r="H94" s="9">
        <v>70000</v>
      </c>
      <c r="I94" s="9">
        <v>1650</v>
      </c>
      <c r="J94" s="9">
        <v>0</v>
      </c>
    </row>
    <row r="95" spans="2:10" ht="16.5" thickTop="1" thickBot="1">
      <c r="B95" s="11">
        <v>45439</v>
      </c>
      <c r="C95" s="9" t="s">
        <v>84</v>
      </c>
      <c r="D95" s="9">
        <v>73000</v>
      </c>
      <c r="E95" s="9">
        <v>216</v>
      </c>
      <c r="F95" s="9">
        <v>0.10489999999999999</v>
      </c>
      <c r="G95" s="9" t="s">
        <v>84</v>
      </c>
      <c r="H95" s="9">
        <v>73000</v>
      </c>
      <c r="I95" s="9">
        <v>216</v>
      </c>
      <c r="J95" s="9">
        <v>0.10489999999999999</v>
      </c>
    </row>
    <row r="96" spans="2:10" ht="16.5" thickTop="1" thickBot="1">
      <c r="B96" s="11">
        <v>45406</v>
      </c>
      <c r="C96" s="9" t="s">
        <v>84</v>
      </c>
      <c r="D96" s="9">
        <v>59000</v>
      </c>
      <c r="E96" s="9">
        <v>9830</v>
      </c>
      <c r="F96" s="9">
        <v>0</v>
      </c>
      <c r="G96" s="9" t="s">
        <v>84</v>
      </c>
      <c r="H96" s="9">
        <v>59000</v>
      </c>
      <c r="I96" s="9">
        <v>9830</v>
      </c>
      <c r="J96" s="9">
        <v>0</v>
      </c>
    </row>
    <row r="97" spans="2:10" ht="16.5" thickTop="1" thickBot="1">
      <c r="B97" s="11">
        <v>45498</v>
      </c>
      <c r="C97" s="9" t="s">
        <v>169</v>
      </c>
      <c r="D97" s="9">
        <v>69000</v>
      </c>
      <c r="E97" s="9">
        <v>2564</v>
      </c>
      <c r="F97" s="9">
        <v>0</v>
      </c>
      <c r="G97" s="9" t="s">
        <v>169</v>
      </c>
      <c r="H97" s="9">
        <v>69000</v>
      </c>
      <c r="I97" s="9">
        <v>2564</v>
      </c>
      <c r="J97" s="9">
        <v>0</v>
      </c>
    </row>
    <row r="98" spans="2:10" ht="16.5" thickTop="1" thickBot="1">
      <c r="B98" s="11">
        <v>45467</v>
      </c>
      <c r="C98" s="9" t="s">
        <v>84</v>
      </c>
      <c r="D98" s="9">
        <v>77000</v>
      </c>
      <c r="E98" s="9">
        <v>150</v>
      </c>
      <c r="F98" s="9">
        <v>0</v>
      </c>
      <c r="G98" s="9" t="s">
        <v>84</v>
      </c>
      <c r="H98" s="9">
        <v>77000</v>
      </c>
      <c r="I98" s="9">
        <v>150</v>
      </c>
      <c r="J98" s="9">
        <v>0</v>
      </c>
    </row>
    <row r="99" spans="2:10" ht="16.5" thickTop="1" thickBot="1">
      <c r="B99" s="11">
        <v>45439</v>
      </c>
      <c r="C99" s="9" t="s">
        <v>84</v>
      </c>
      <c r="D99" s="9">
        <v>74000</v>
      </c>
      <c r="E99" s="9">
        <v>150</v>
      </c>
      <c r="F99" s="9">
        <v>0.10979999999999999</v>
      </c>
      <c r="G99" s="9" t="s">
        <v>84</v>
      </c>
      <c r="H99" s="9">
        <v>74000</v>
      </c>
      <c r="I99" s="9">
        <v>150</v>
      </c>
      <c r="J99" s="9">
        <v>0.10979999999999999</v>
      </c>
    </row>
    <row r="100" spans="2:10" ht="16.5" thickTop="1" thickBot="1">
      <c r="B100" s="11">
        <v>45406</v>
      </c>
      <c r="C100" s="9" t="s">
        <v>169</v>
      </c>
      <c r="D100" s="9">
        <v>77000</v>
      </c>
      <c r="E100" s="9">
        <v>8172</v>
      </c>
      <c r="F100" s="9">
        <v>0</v>
      </c>
      <c r="G100" s="9" t="s">
        <v>169</v>
      </c>
      <c r="H100" s="9">
        <v>77000</v>
      </c>
      <c r="I100" s="9">
        <v>8172</v>
      </c>
      <c r="J100" s="9">
        <v>0</v>
      </c>
    </row>
    <row r="101" spans="2:10" ht="16.5" thickTop="1" thickBot="1">
      <c r="B101" s="11">
        <v>45439</v>
      </c>
      <c r="C101" s="9" t="s">
        <v>84</v>
      </c>
      <c r="D101" s="9">
        <v>75000</v>
      </c>
      <c r="E101" s="9">
        <v>116</v>
      </c>
      <c r="F101" s="9">
        <v>0.1167</v>
      </c>
      <c r="G101" s="9" t="s">
        <v>84</v>
      </c>
      <c r="H101" s="9">
        <v>75000</v>
      </c>
      <c r="I101" s="9">
        <v>116</v>
      </c>
      <c r="J101" s="9">
        <v>0.1167</v>
      </c>
    </row>
    <row r="102" spans="2:10" ht="16.5" thickTop="1" thickBot="1">
      <c r="B102" s="11">
        <v>45498</v>
      </c>
      <c r="C102" s="9" t="s">
        <v>84</v>
      </c>
      <c r="D102" s="9">
        <v>73000</v>
      </c>
      <c r="E102" s="9">
        <v>776</v>
      </c>
      <c r="F102" s="9">
        <v>0</v>
      </c>
      <c r="G102" s="9" t="s">
        <v>84</v>
      </c>
      <c r="H102" s="9">
        <v>73000</v>
      </c>
      <c r="I102" s="9">
        <v>776</v>
      </c>
      <c r="J102" s="9">
        <v>0</v>
      </c>
    </row>
    <row r="103" spans="2:10" ht="16.5" thickTop="1" thickBot="1">
      <c r="B103" s="11">
        <v>45406</v>
      </c>
      <c r="C103" s="9" t="s">
        <v>169</v>
      </c>
      <c r="D103" s="9">
        <v>59000</v>
      </c>
      <c r="E103" s="9">
        <v>18</v>
      </c>
      <c r="F103" s="9">
        <v>0.17130000000000001</v>
      </c>
      <c r="G103" s="9" t="s">
        <v>169</v>
      </c>
      <c r="H103" s="9">
        <v>59000</v>
      </c>
      <c r="I103" s="9">
        <v>18</v>
      </c>
      <c r="J103" s="9">
        <v>0.17130000000000001</v>
      </c>
    </row>
    <row r="104" spans="2:10" ht="16.5" thickTop="1" thickBot="1">
      <c r="B104" s="11">
        <v>45467</v>
      </c>
      <c r="C104" s="9" t="s">
        <v>169</v>
      </c>
      <c r="D104" s="9">
        <v>60000</v>
      </c>
      <c r="E104" s="9">
        <v>118</v>
      </c>
      <c r="F104" s="9">
        <v>0.14580000000000001</v>
      </c>
      <c r="G104" s="9" t="s">
        <v>169</v>
      </c>
      <c r="H104" s="9">
        <v>60000</v>
      </c>
      <c r="I104" s="9">
        <v>118</v>
      </c>
      <c r="J104" s="9">
        <v>0.14580000000000001</v>
      </c>
    </row>
    <row r="105" spans="2:10" ht="16.5" thickTop="1" thickBot="1">
      <c r="B105" s="11">
        <v>45498</v>
      </c>
      <c r="C105" s="9" t="s">
        <v>84</v>
      </c>
      <c r="D105" s="9">
        <v>63000</v>
      </c>
      <c r="E105" s="9">
        <v>5942</v>
      </c>
      <c r="F105" s="9">
        <v>0</v>
      </c>
      <c r="G105" s="9" t="s">
        <v>84</v>
      </c>
      <c r="H105" s="9">
        <v>63000</v>
      </c>
      <c r="I105" s="9">
        <v>5942</v>
      </c>
      <c r="J105" s="9">
        <v>0</v>
      </c>
    </row>
    <row r="106" spans="2:10" ht="16.5" thickTop="1" thickBot="1">
      <c r="B106" s="11">
        <v>45406</v>
      </c>
      <c r="C106" s="9" t="s">
        <v>84</v>
      </c>
      <c r="D106" s="9">
        <v>69000</v>
      </c>
      <c r="E106" s="9">
        <v>906</v>
      </c>
      <c r="F106" s="9">
        <v>9.0399999999999994E-2</v>
      </c>
      <c r="G106" s="9" t="s">
        <v>84</v>
      </c>
      <c r="H106" s="9">
        <v>69000</v>
      </c>
      <c r="I106" s="9">
        <v>906</v>
      </c>
      <c r="J106" s="9">
        <v>9.0399999999999994E-2</v>
      </c>
    </row>
    <row r="107" spans="2:10" ht="16.5" thickTop="1" thickBot="1">
      <c r="B107" s="11">
        <v>45376</v>
      </c>
      <c r="C107" s="9" t="s">
        <v>84</v>
      </c>
      <c r="D107" s="9">
        <v>70000</v>
      </c>
      <c r="E107" s="9">
        <v>250</v>
      </c>
      <c r="F107" s="9">
        <v>8.6099999999999996E-2</v>
      </c>
      <c r="G107" s="9" t="s">
        <v>84</v>
      </c>
      <c r="H107" s="9">
        <v>70000</v>
      </c>
      <c r="I107" s="9">
        <v>250</v>
      </c>
      <c r="J107" s="9">
        <v>8.6099999999999996E-2</v>
      </c>
    </row>
    <row r="108" spans="2:10" ht="16.5" thickTop="1" thickBot="1">
      <c r="B108" s="11">
        <v>45376</v>
      </c>
      <c r="C108" s="9" t="s">
        <v>169</v>
      </c>
      <c r="D108" s="9">
        <v>68000</v>
      </c>
      <c r="E108" s="9">
        <v>264</v>
      </c>
      <c r="F108" s="9">
        <v>8.1500000000000003E-2</v>
      </c>
      <c r="G108" s="9" t="s">
        <v>169</v>
      </c>
      <c r="H108" s="9">
        <v>68000</v>
      </c>
      <c r="I108" s="9">
        <v>264</v>
      </c>
      <c r="J108" s="9">
        <v>8.1500000000000003E-2</v>
      </c>
    </row>
    <row r="109" spans="2:10" ht="16.5" thickTop="1" thickBot="1">
      <c r="B109" s="11">
        <v>45467</v>
      </c>
      <c r="C109" s="9" t="s">
        <v>84</v>
      </c>
      <c r="D109" s="9">
        <v>61000</v>
      </c>
      <c r="E109" s="9">
        <v>7662</v>
      </c>
      <c r="F109" s="9">
        <v>0</v>
      </c>
      <c r="G109" s="9" t="s">
        <v>84</v>
      </c>
      <c r="H109" s="9">
        <v>61000</v>
      </c>
      <c r="I109" s="9">
        <v>7662</v>
      </c>
      <c r="J109" s="9">
        <v>0</v>
      </c>
    </row>
    <row r="110" spans="2:10" ht="16.5" thickTop="1" thickBot="1">
      <c r="B110" s="11">
        <v>45439</v>
      </c>
      <c r="C110" s="9" t="s">
        <v>169</v>
      </c>
      <c r="D110" s="9">
        <v>60000</v>
      </c>
      <c r="E110" s="9">
        <v>8</v>
      </c>
      <c r="F110" s="9">
        <v>0</v>
      </c>
      <c r="G110" s="9" t="s">
        <v>169</v>
      </c>
      <c r="H110" s="9">
        <v>60000</v>
      </c>
      <c r="I110" s="9">
        <v>8</v>
      </c>
      <c r="J110" s="9">
        <v>0</v>
      </c>
    </row>
    <row r="111" spans="2:10" ht="16.5" thickTop="1" thickBot="1">
      <c r="B111" s="11">
        <v>45406</v>
      </c>
      <c r="C111" s="9" t="s">
        <v>84</v>
      </c>
      <c r="D111" s="9">
        <v>68000</v>
      </c>
      <c r="E111" s="9">
        <v>1432</v>
      </c>
      <c r="F111" s="9">
        <v>9.06E-2</v>
      </c>
      <c r="G111" s="9" t="s">
        <v>84</v>
      </c>
      <c r="H111" s="9">
        <v>68000</v>
      </c>
      <c r="I111" s="9">
        <v>1432</v>
      </c>
      <c r="J111" s="9">
        <v>9.06E-2</v>
      </c>
    </row>
    <row r="112" spans="2:10" ht="16.5" thickTop="1" thickBot="1">
      <c r="B112" s="11">
        <v>45467</v>
      </c>
      <c r="C112" s="9" t="s">
        <v>84</v>
      </c>
      <c r="D112" s="9">
        <v>62000</v>
      </c>
      <c r="E112" s="9">
        <v>6742</v>
      </c>
      <c r="F112" s="9">
        <v>0</v>
      </c>
      <c r="G112" s="9" t="s">
        <v>84</v>
      </c>
      <c r="H112" s="9">
        <v>62000</v>
      </c>
      <c r="I112" s="9">
        <v>6742</v>
      </c>
      <c r="J112" s="9">
        <v>0</v>
      </c>
    </row>
    <row r="113" spans="2:10" ht="16.5" thickTop="1" thickBot="1">
      <c r="B113" s="11">
        <v>45467</v>
      </c>
      <c r="C113" s="9" t="s">
        <v>169</v>
      </c>
      <c r="D113" s="9">
        <v>72000</v>
      </c>
      <c r="E113" s="9">
        <v>4238</v>
      </c>
      <c r="F113" s="9">
        <v>0</v>
      </c>
      <c r="G113" s="9" t="s">
        <v>169</v>
      </c>
      <c r="H113" s="9">
        <v>72000</v>
      </c>
      <c r="I113" s="9">
        <v>4238</v>
      </c>
      <c r="J113" s="9">
        <v>0</v>
      </c>
    </row>
    <row r="114" spans="2:10" ht="16.5" thickTop="1" thickBot="1">
      <c r="B114" s="11">
        <v>45467</v>
      </c>
      <c r="C114" s="9" t="s">
        <v>169</v>
      </c>
      <c r="D114" s="9">
        <v>75000</v>
      </c>
      <c r="E114" s="9">
        <v>6720</v>
      </c>
      <c r="F114" s="9">
        <v>0</v>
      </c>
      <c r="G114" s="9" t="s">
        <v>169</v>
      </c>
      <c r="H114" s="9">
        <v>75000</v>
      </c>
      <c r="I114" s="9">
        <v>6720</v>
      </c>
      <c r="J114" s="9">
        <v>0</v>
      </c>
    </row>
    <row r="115" spans="2:10" ht="16.5" thickTop="1" thickBot="1">
      <c r="B115" s="11">
        <v>45376</v>
      </c>
      <c r="C115" s="9" t="s">
        <v>84</v>
      </c>
      <c r="D115" s="9">
        <v>66000</v>
      </c>
      <c r="E115" s="9">
        <v>2878</v>
      </c>
      <c r="F115" s="9">
        <v>0</v>
      </c>
      <c r="G115" s="9" t="s">
        <v>84</v>
      </c>
      <c r="H115" s="9">
        <v>66000</v>
      </c>
      <c r="I115" s="9">
        <v>2878</v>
      </c>
      <c r="J115" s="9">
        <v>0</v>
      </c>
    </row>
    <row r="116" spans="2:10" ht="16.5" thickTop="1" thickBot="1">
      <c r="B116" s="11">
        <v>45439</v>
      </c>
      <c r="C116" s="9" t="s">
        <v>169</v>
      </c>
      <c r="D116" s="9">
        <v>69000</v>
      </c>
      <c r="E116" s="9">
        <v>1448</v>
      </c>
      <c r="F116" s="9">
        <v>0</v>
      </c>
      <c r="G116" s="9" t="s">
        <v>169</v>
      </c>
      <c r="H116" s="9">
        <v>69000</v>
      </c>
      <c r="I116" s="9">
        <v>1448</v>
      </c>
      <c r="J116" s="9">
        <v>0</v>
      </c>
    </row>
    <row r="117" spans="2:10" ht="16.5" thickTop="1" thickBot="1">
      <c r="B117" s="11">
        <v>45439</v>
      </c>
      <c r="C117" s="9" t="s">
        <v>169</v>
      </c>
      <c r="D117" s="9">
        <v>63000</v>
      </c>
      <c r="E117" s="9">
        <v>150</v>
      </c>
      <c r="F117" s="9">
        <v>0.12570000000000001</v>
      </c>
      <c r="G117" s="9" t="s">
        <v>169</v>
      </c>
      <c r="H117" s="9">
        <v>63000</v>
      </c>
      <c r="I117" s="9">
        <v>150</v>
      </c>
      <c r="J117" s="9">
        <v>0.12570000000000001</v>
      </c>
    </row>
    <row r="118" spans="2:10" ht="16.5" thickTop="1" thickBot="1">
      <c r="B118" s="11">
        <v>45376</v>
      </c>
      <c r="C118" s="9" t="s">
        <v>169</v>
      </c>
      <c r="D118" s="9">
        <v>76000</v>
      </c>
      <c r="E118" s="9">
        <v>7130</v>
      </c>
      <c r="F118" s="9">
        <v>0.16020000000000001</v>
      </c>
      <c r="G118" s="9" t="s">
        <v>169</v>
      </c>
      <c r="H118" s="9">
        <v>76000</v>
      </c>
      <c r="I118" s="9">
        <v>7130</v>
      </c>
      <c r="J118" s="9">
        <v>0.16020000000000001</v>
      </c>
    </row>
    <row r="119" spans="2:10" ht="16.5" thickTop="1" thickBot="1">
      <c r="B119" s="11">
        <v>45439</v>
      </c>
      <c r="C119" s="9" t="s">
        <v>84</v>
      </c>
      <c r="D119" s="9">
        <v>61000</v>
      </c>
      <c r="E119" s="9">
        <v>7728</v>
      </c>
      <c r="F119" s="9">
        <v>0</v>
      </c>
      <c r="G119" s="9" t="s">
        <v>84</v>
      </c>
      <c r="H119" s="9">
        <v>61000</v>
      </c>
      <c r="I119" s="9">
        <v>7728</v>
      </c>
      <c r="J119" s="9">
        <v>0</v>
      </c>
    </row>
    <row r="120" spans="2:10" ht="16.5" thickTop="1" thickBot="1">
      <c r="B120" s="11">
        <v>45439</v>
      </c>
      <c r="C120" s="9" t="s">
        <v>84</v>
      </c>
      <c r="D120" s="9">
        <v>69000</v>
      </c>
      <c r="E120" s="9">
        <v>1156</v>
      </c>
      <c r="F120" s="9">
        <v>0</v>
      </c>
      <c r="G120" s="9" t="s">
        <v>84</v>
      </c>
      <c r="H120" s="9">
        <v>69000</v>
      </c>
      <c r="I120" s="9">
        <v>1156</v>
      </c>
      <c r="J120" s="9">
        <v>0</v>
      </c>
    </row>
    <row r="121" spans="2:10" ht="16.5" thickTop="1" thickBot="1">
      <c r="B121" s="11">
        <v>45376</v>
      </c>
      <c r="C121" s="9" t="s">
        <v>84</v>
      </c>
      <c r="D121" s="9">
        <v>71000</v>
      </c>
      <c r="E121" s="9">
        <v>110</v>
      </c>
      <c r="F121" s="9">
        <v>9.3299999999999994E-2</v>
      </c>
      <c r="G121" s="9" t="s">
        <v>84</v>
      </c>
      <c r="H121" s="9">
        <v>71000</v>
      </c>
      <c r="I121" s="9">
        <v>110</v>
      </c>
      <c r="J121" s="9">
        <v>9.3299999999999994E-2</v>
      </c>
    </row>
    <row r="122" spans="2:10" ht="16.5" thickTop="1" thickBot="1">
      <c r="B122" s="11">
        <v>45498</v>
      </c>
      <c r="C122" s="9" t="s">
        <v>169</v>
      </c>
      <c r="D122" s="9">
        <v>61000</v>
      </c>
      <c r="E122" s="9">
        <v>242</v>
      </c>
      <c r="F122" s="9">
        <v>0.13589999999999999</v>
      </c>
      <c r="G122" s="9" t="s">
        <v>169</v>
      </c>
      <c r="H122" s="9">
        <v>61000</v>
      </c>
      <c r="I122" s="9">
        <v>242</v>
      </c>
      <c r="J122" s="9">
        <v>0.13589999999999999</v>
      </c>
    </row>
    <row r="123" spans="2:10" ht="16.5" thickTop="1" thickBot="1">
      <c r="B123" s="11">
        <v>45467</v>
      </c>
      <c r="C123" s="9" t="s">
        <v>84</v>
      </c>
      <c r="D123" s="9">
        <v>60000</v>
      </c>
      <c r="E123" s="9">
        <v>8612</v>
      </c>
      <c r="F123" s="9">
        <v>0</v>
      </c>
      <c r="G123" s="9" t="s">
        <v>84</v>
      </c>
      <c r="H123" s="9">
        <v>60000</v>
      </c>
      <c r="I123" s="9">
        <v>8612</v>
      </c>
      <c r="J123" s="9">
        <v>0</v>
      </c>
    </row>
    <row r="124" spans="2:10" ht="16.5" thickTop="1" thickBot="1">
      <c r="B124" s="11">
        <v>45376</v>
      </c>
      <c r="C124" s="9" t="s">
        <v>169</v>
      </c>
      <c r="D124" s="9">
        <v>69000</v>
      </c>
      <c r="E124" s="9">
        <v>640</v>
      </c>
      <c r="F124" s="9">
        <v>7.8899999999999998E-2</v>
      </c>
      <c r="G124" s="9" t="s">
        <v>169</v>
      </c>
      <c r="H124" s="9">
        <v>69000</v>
      </c>
      <c r="I124" s="9">
        <v>640</v>
      </c>
      <c r="J124" s="9">
        <v>7.8899999999999998E-2</v>
      </c>
    </row>
    <row r="125" spans="2:10" ht="16.5" thickTop="1" thickBot="1">
      <c r="B125" s="11">
        <v>45406</v>
      </c>
      <c r="C125" s="9" t="s">
        <v>84</v>
      </c>
      <c r="D125" s="9">
        <v>67000</v>
      </c>
      <c r="E125" s="9">
        <v>2378</v>
      </c>
      <c r="F125" s="9">
        <v>0</v>
      </c>
      <c r="G125" s="9" t="s">
        <v>84</v>
      </c>
      <c r="H125" s="9">
        <v>67000</v>
      </c>
      <c r="I125" s="9">
        <v>2378</v>
      </c>
      <c r="J125" s="9">
        <v>0</v>
      </c>
    </row>
    <row r="126" spans="2:10" ht="16.5" thickTop="1" thickBot="1">
      <c r="B126" s="11">
        <v>45498</v>
      </c>
      <c r="C126" s="9" t="s">
        <v>84</v>
      </c>
      <c r="D126" s="9">
        <v>62000</v>
      </c>
      <c r="E126" s="9">
        <v>6794</v>
      </c>
      <c r="F126" s="9">
        <v>0</v>
      </c>
      <c r="G126" s="9" t="s">
        <v>84</v>
      </c>
      <c r="H126" s="9">
        <v>62000</v>
      </c>
      <c r="I126" s="9">
        <v>6794</v>
      </c>
      <c r="J126" s="9">
        <v>0</v>
      </c>
    </row>
    <row r="127" spans="2:10" ht="16.5" thickTop="1" thickBot="1">
      <c r="B127" s="11">
        <v>45498</v>
      </c>
      <c r="C127" s="9" t="s">
        <v>84</v>
      </c>
      <c r="D127" s="9">
        <v>65000</v>
      </c>
      <c r="E127" s="9">
        <v>4400</v>
      </c>
      <c r="F127" s="9">
        <v>0</v>
      </c>
      <c r="G127" s="9" t="s">
        <v>84</v>
      </c>
      <c r="H127" s="9">
        <v>65000</v>
      </c>
      <c r="I127" s="9">
        <v>4400</v>
      </c>
      <c r="J127" s="9">
        <v>0</v>
      </c>
    </row>
    <row r="128" spans="2:10" ht="16.5" thickTop="1" thickBot="1">
      <c r="B128" s="11">
        <v>45467</v>
      </c>
      <c r="C128" s="9" t="s">
        <v>169</v>
      </c>
      <c r="D128" s="9">
        <v>74000</v>
      </c>
      <c r="E128" s="9">
        <v>5848</v>
      </c>
      <c r="F128" s="9">
        <v>0</v>
      </c>
      <c r="G128" s="9" t="s">
        <v>169</v>
      </c>
      <c r="H128" s="9">
        <v>74000</v>
      </c>
      <c r="I128" s="9">
        <v>5848</v>
      </c>
      <c r="J128" s="9">
        <v>0</v>
      </c>
    </row>
    <row r="129" spans="2:10" ht="16.5" thickTop="1" thickBot="1">
      <c r="B129" s="11">
        <v>45498</v>
      </c>
      <c r="C129" s="9" t="s">
        <v>169</v>
      </c>
      <c r="D129" s="9">
        <v>65000</v>
      </c>
      <c r="E129" s="9">
        <v>914</v>
      </c>
      <c r="F129" s="9">
        <v>0</v>
      </c>
      <c r="G129" s="9" t="s">
        <v>169</v>
      </c>
      <c r="H129" s="9">
        <v>65000</v>
      </c>
      <c r="I129" s="9">
        <v>914</v>
      </c>
      <c r="J129" s="9">
        <v>0</v>
      </c>
    </row>
    <row r="130" spans="2:10" ht="16.5" thickTop="1" thickBot="1">
      <c r="B130" s="11">
        <v>45439</v>
      </c>
      <c r="C130" s="9" t="s">
        <v>169</v>
      </c>
      <c r="D130" s="9">
        <v>66000</v>
      </c>
      <c r="E130" s="9">
        <v>436</v>
      </c>
      <c r="F130" s="9">
        <v>0</v>
      </c>
      <c r="G130" s="9" t="s">
        <v>169</v>
      </c>
      <c r="H130" s="9">
        <v>66000</v>
      </c>
      <c r="I130" s="9">
        <v>436</v>
      </c>
      <c r="J130" s="9">
        <v>0</v>
      </c>
    </row>
    <row r="131" spans="2:10" ht="16.5" thickTop="1" thickBot="1">
      <c r="B131" s="11">
        <v>45439</v>
      </c>
      <c r="C131" s="9" t="s">
        <v>84</v>
      </c>
      <c r="D131" s="9">
        <v>67000</v>
      </c>
      <c r="E131" s="9">
        <v>2330</v>
      </c>
      <c r="F131" s="9">
        <v>0</v>
      </c>
      <c r="G131" s="9" t="s">
        <v>84</v>
      </c>
      <c r="H131" s="9">
        <v>67000</v>
      </c>
      <c r="I131" s="9">
        <v>2330</v>
      </c>
      <c r="J131" s="9">
        <v>0</v>
      </c>
    </row>
    <row r="132" spans="2:10" ht="16.5" thickTop="1" thickBot="1">
      <c r="B132" s="11">
        <v>45376</v>
      </c>
      <c r="C132" s="9" t="s">
        <v>169</v>
      </c>
      <c r="D132" s="9">
        <v>66000</v>
      </c>
      <c r="E132" s="9">
        <v>60</v>
      </c>
      <c r="F132" s="9">
        <v>0.10539999999999999</v>
      </c>
      <c r="G132" s="9" t="s">
        <v>169</v>
      </c>
      <c r="H132" s="9">
        <v>66000</v>
      </c>
      <c r="I132" s="9">
        <v>60</v>
      </c>
      <c r="J132" s="9">
        <v>0.10539999999999999</v>
      </c>
    </row>
    <row r="133" spans="2:10" ht="16.5" thickTop="1" thickBot="1">
      <c r="B133" s="11">
        <v>45467</v>
      </c>
      <c r="C133" s="9" t="s">
        <v>169</v>
      </c>
      <c r="D133" s="9">
        <v>63000</v>
      </c>
      <c r="E133" s="9">
        <v>266</v>
      </c>
      <c r="F133" s="9">
        <v>0.1255</v>
      </c>
      <c r="G133" s="9" t="s">
        <v>169</v>
      </c>
      <c r="H133" s="9">
        <v>63000</v>
      </c>
      <c r="I133" s="9">
        <v>266</v>
      </c>
      <c r="J133" s="9">
        <v>0.1255</v>
      </c>
    </row>
    <row r="134" spans="2:10" ht="16.5" thickTop="1" thickBot="1">
      <c r="B134" s="11">
        <v>45498</v>
      </c>
      <c r="C134" s="9" t="s">
        <v>84</v>
      </c>
      <c r="D134" s="9">
        <v>74000</v>
      </c>
      <c r="E134" s="9">
        <v>586</v>
      </c>
      <c r="F134" s="9">
        <v>0</v>
      </c>
      <c r="G134" s="9" t="s">
        <v>84</v>
      </c>
      <c r="H134" s="9">
        <v>74000</v>
      </c>
      <c r="I134" s="9">
        <v>586</v>
      </c>
      <c r="J134" s="9">
        <v>0</v>
      </c>
    </row>
    <row r="135" spans="2:10" ht="16.5" thickTop="1" thickBot="1">
      <c r="B135" s="11">
        <v>45376</v>
      </c>
      <c r="C135" s="9" t="s">
        <v>169</v>
      </c>
      <c r="D135" s="9">
        <v>59000</v>
      </c>
      <c r="E135" s="9">
        <v>4</v>
      </c>
      <c r="F135" s="9">
        <v>0.20899999999999999</v>
      </c>
      <c r="G135" s="9" t="s">
        <v>169</v>
      </c>
      <c r="H135" s="9">
        <v>59000</v>
      </c>
      <c r="I135" s="9">
        <v>4</v>
      </c>
      <c r="J135" s="9">
        <v>0.20899999999999999</v>
      </c>
    </row>
    <row r="136" spans="2:10" ht="16.5" thickTop="1" thickBot="1">
      <c r="B136" s="11">
        <v>45406</v>
      </c>
      <c r="C136" s="9" t="s">
        <v>169</v>
      </c>
      <c r="D136" s="9">
        <v>75000</v>
      </c>
      <c r="E136" s="9">
        <v>6192</v>
      </c>
      <c r="F136" s="9">
        <v>0.1211</v>
      </c>
      <c r="G136" s="9" t="s">
        <v>169</v>
      </c>
      <c r="H136" s="9">
        <v>75000</v>
      </c>
      <c r="I136" s="9">
        <v>6192</v>
      </c>
      <c r="J136" s="9">
        <v>0.1211</v>
      </c>
    </row>
    <row r="137" spans="2:10" ht="16.5" thickTop="1" thickBot="1">
      <c r="B137" s="11">
        <v>45439</v>
      </c>
      <c r="C137" s="9" t="s">
        <v>84</v>
      </c>
      <c r="D137" s="9">
        <v>64000</v>
      </c>
      <c r="E137" s="9">
        <v>4920</v>
      </c>
      <c r="F137" s="9">
        <v>0</v>
      </c>
      <c r="G137" s="9" t="s">
        <v>84</v>
      </c>
      <c r="H137" s="9">
        <v>64000</v>
      </c>
      <c r="I137" s="9">
        <v>4920</v>
      </c>
      <c r="J137" s="9">
        <v>0</v>
      </c>
    </row>
    <row r="138" spans="2:10" ht="16.5" thickTop="1" thickBot="1">
      <c r="B138" s="11">
        <v>45498</v>
      </c>
      <c r="C138" s="9" t="s">
        <v>84</v>
      </c>
      <c r="D138" s="9">
        <v>60000</v>
      </c>
      <c r="E138" s="9">
        <v>8606</v>
      </c>
      <c r="F138" s="9">
        <v>0</v>
      </c>
      <c r="G138" s="9" t="s">
        <v>84</v>
      </c>
      <c r="H138" s="9">
        <v>60000</v>
      </c>
      <c r="I138" s="9">
        <v>8606</v>
      </c>
      <c r="J138" s="9">
        <v>0</v>
      </c>
    </row>
    <row r="139" spans="2:10" ht="16.5" thickTop="1" thickBot="1">
      <c r="B139" s="11">
        <v>45498</v>
      </c>
      <c r="C139" s="9" t="s">
        <v>84</v>
      </c>
      <c r="D139" s="9">
        <v>72000</v>
      </c>
      <c r="E139" s="9">
        <v>1010</v>
      </c>
      <c r="F139" s="9">
        <v>0</v>
      </c>
      <c r="G139" s="9" t="s">
        <v>84</v>
      </c>
      <c r="H139" s="9">
        <v>72000</v>
      </c>
      <c r="I139" s="9">
        <v>1010</v>
      </c>
      <c r="J139" s="9">
        <v>0</v>
      </c>
    </row>
    <row r="140" spans="2:10" ht="16.5" thickTop="1" thickBot="1">
      <c r="B140" s="11">
        <v>45467</v>
      </c>
      <c r="C140" s="9" t="s">
        <v>169</v>
      </c>
      <c r="D140" s="9">
        <v>64000</v>
      </c>
      <c r="E140" s="9">
        <v>480</v>
      </c>
      <c r="F140" s="9">
        <v>0</v>
      </c>
      <c r="G140" s="9" t="s">
        <v>169</v>
      </c>
      <c r="H140" s="9">
        <v>64000</v>
      </c>
      <c r="I140" s="9">
        <v>480</v>
      </c>
      <c r="J140" s="9">
        <v>0</v>
      </c>
    </row>
    <row r="141" spans="2:10" ht="16.5" thickTop="1" thickBot="1">
      <c r="B141" s="11">
        <v>45406</v>
      </c>
      <c r="C141" s="9" t="s">
        <v>169</v>
      </c>
      <c r="D141" s="9">
        <v>66000</v>
      </c>
      <c r="E141" s="9">
        <v>194</v>
      </c>
      <c r="F141" s="9">
        <v>0.10009999999999999</v>
      </c>
      <c r="G141" s="9" t="s">
        <v>169</v>
      </c>
      <c r="H141" s="9">
        <v>66000</v>
      </c>
      <c r="I141" s="9">
        <v>194</v>
      </c>
      <c r="J141" s="9">
        <v>0.10009999999999999</v>
      </c>
    </row>
    <row r="142" spans="2:10" ht="16.5" thickTop="1" thickBot="1">
      <c r="B142" s="11">
        <v>45406</v>
      </c>
      <c r="C142" s="9" t="s">
        <v>169</v>
      </c>
      <c r="D142" s="9">
        <v>72000</v>
      </c>
      <c r="E142" s="9">
        <v>3454</v>
      </c>
      <c r="F142" s="9">
        <v>0</v>
      </c>
      <c r="G142" s="9" t="s">
        <v>169</v>
      </c>
      <c r="H142" s="9">
        <v>72000</v>
      </c>
      <c r="I142" s="9">
        <v>3454</v>
      </c>
      <c r="J142" s="9">
        <v>0</v>
      </c>
    </row>
    <row r="143" spans="2:10" ht="16.5" thickTop="1" thickBot="1">
      <c r="B143" s="11">
        <v>45406</v>
      </c>
      <c r="C143" s="9" t="s">
        <v>84</v>
      </c>
      <c r="D143" s="9">
        <v>74000</v>
      </c>
      <c r="E143" s="9">
        <v>76</v>
      </c>
      <c r="F143" s="9">
        <v>0.1135</v>
      </c>
      <c r="G143" s="9" t="s">
        <v>84</v>
      </c>
      <c r="H143" s="9">
        <v>74000</v>
      </c>
      <c r="I143" s="9">
        <v>76</v>
      </c>
      <c r="J143" s="9">
        <v>0.1135</v>
      </c>
    </row>
    <row r="144" spans="2:10" ht="16.5" thickTop="1" thickBot="1">
      <c r="B144" s="11">
        <v>45376</v>
      </c>
      <c r="C144" s="9" t="s">
        <v>169</v>
      </c>
      <c r="D144" s="9">
        <v>64000</v>
      </c>
      <c r="E144" s="9">
        <v>22</v>
      </c>
      <c r="F144" s="9">
        <v>0.13489999999999999</v>
      </c>
      <c r="G144" s="9" t="s">
        <v>169</v>
      </c>
      <c r="H144" s="9">
        <v>64000</v>
      </c>
      <c r="I144" s="9">
        <v>22</v>
      </c>
      <c r="J144" s="9">
        <v>0.13489999999999999</v>
      </c>
    </row>
    <row r="145" spans="2:10" ht="16.5" thickTop="1" thickBot="1">
      <c r="B145" s="11">
        <v>45498</v>
      </c>
      <c r="C145" s="9" t="s">
        <v>84</v>
      </c>
      <c r="D145" s="9">
        <v>61000</v>
      </c>
      <c r="E145" s="9">
        <v>7684</v>
      </c>
      <c r="F145" s="9">
        <v>0</v>
      </c>
      <c r="G145" s="9" t="s">
        <v>84</v>
      </c>
      <c r="H145" s="9">
        <v>61000</v>
      </c>
      <c r="I145" s="9">
        <v>7684</v>
      </c>
      <c r="J145" s="9">
        <v>0</v>
      </c>
    </row>
    <row r="146" spans="2:10" ht="16.5" thickTop="1" thickBot="1">
      <c r="B146" s="11">
        <v>45376</v>
      </c>
      <c r="C146" s="9" t="s">
        <v>169</v>
      </c>
      <c r="D146" s="9">
        <v>60000</v>
      </c>
      <c r="E146" s="9">
        <v>6</v>
      </c>
      <c r="F146" s="9">
        <v>0.19670000000000001</v>
      </c>
      <c r="G146" s="9" t="s">
        <v>169</v>
      </c>
      <c r="H146" s="9">
        <v>60000</v>
      </c>
      <c r="I146" s="9">
        <v>6</v>
      </c>
      <c r="J146" s="9">
        <v>0.19670000000000001</v>
      </c>
    </row>
    <row r="147" spans="2:10" ht="16.5" thickTop="1" thickBot="1">
      <c r="B147" s="11">
        <v>45406</v>
      </c>
      <c r="C147" s="9" t="s">
        <v>84</v>
      </c>
      <c r="D147" s="9">
        <v>77000</v>
      </c>
      <c r="E147" s="9">
        <v>28</v>
      </c>
      <c r="F147" s="9">
        <v>0.1358</v>
      </c>
      <c r="G147" s="9" t="s">
        <v>84</v>
      </c>
      <c r="H147" s="9">
        <v>77000</v>
      </c>
      <c r="I147" s="9">
        <v>28</v>
      </c>
      <c r="J147" s="9">
        <v>0.1358</v>
      </c>
    </row>
    <row r="148" spans="2:10" ht="16.5" thickTop="1" thickBot="1">
      <c r="B148" s="11">
        <v>45498</v>
      </c>
      <c r="C148" s="9" t="s">
        <v>169</v>
      </c>
      <c r="D148" s="9">
        <v>66000</v>
      </c>
      <c r="E148" s="9">
        <v>1224</v>
      </c>
      <c r="F148" s="9">
        <v>0</v>
      </c>
      <c r="G148" s="9" t="s">
        <v>169</v>
      </c>
      <c r="H148" s="9">
        <v>66000</v>
      </c>
      <c r="I148" s="9">
        <v>1224</v>
      </c>
      <c r="J148" s="9">
        <v>0</v>
      </c>
    </row>
    <row r="149" spans="2:10" ht="16.5" thickTop="1" thickBot="1">
      <c r="B149" s="11">
        <v>45406</v>
      </c>
      <c r="C149" s="9" t="s">
        <v>169</v>
      </c>
      <c r="D149" s="9">
        <v>65000</v>
      </c>
      <c r="E149" s="9">
        <v>130</v>
      </c>
      <c r="F149" s="9">
        <v>0.1104</v>
      </c>
      <c r="G149" s="9" t="s">
        <v>169</v>
      </c>
      <c r="H149" s="9">
        <v>65000</v>
      </c>
      <c r="I149" s="9">
        <v>130</v>
      </c>
      <c r="J149" s="9">
        <v>0.1104</v>
      </c>
    </row>
    <row r="150" spans="2:10" ht="16.5" thickTop="1" thickBot="1">
      <c r="B150" s="11">
        <v>45376</v>
      </c>
      <c r="C150" s="9" t="s">
        <v>169</v>
      </c>
      <c r="D150" s="9">
        <v>71000</v>
      </c>
      <c r="E150" s="9">
        <v>2254</v>
      </c>
      <c r="F150" s="9">
        <v>0</v>
      </c>
      <c r="G150" s="9" t="s">
        <v>169</v>
      </c>
      <c r="H150" s="9">
        <v>71000</v>
      </c>
      <c r="I150" s="9">
        <v>2254</v>
      </c>
      <c r="J150" s="9">
        <v>0</v>
      </c>
    </row>
    <row r="151" spans="2:10" ht="16.5" thickTop="1" thickBot="1">
      <c r="B151" s="11">
        <v>45498</v>
      </c>
      <c r="C151" s="9" t="s">
        <v>169</v>
      </c>
      <c r="D151" s="9">
        <v>62000</v>
      </c>
      <c r="E151" s="9">
        <v>320</v>
      </c>
      <c r="F151" s="9">
        <v>0</v>
      </c>
      <c r="G151" s="9" t="s">
        <v>169</v>
      </c>
      <c r="H151" s="9">
        <v>62000</v>
      </c>
      <c r="I151" s="9">
        <v>320</v>
      </c>
      <c r="J151" s="9">
        <v>0</v>
      </c>
    </row>
    <row r="152" spans="2:10" ht="16.5" thickTop="1" thickBot="1">
      <c r="B152" s="11">
        <v>45406</v>
      </c>
      <c r="C152" s="9" t="s">
        <v>169</v>
      </c>
      <c r="D152" s="9">
        <v>68000</v>
      </c>
      <c r="E152" s="9">
        <v>598</v>
      </c>
      <c r="F152" s="9">
        <v>9.0399999999999994E-2</v>
      </c>
      <c r="G152" s="9" t="s">
        <v>169</v>
      </c>
      <c r="H152" s="9">
        <v>68000</v>
      </c>
      <c r="I152" s="9">
        <v>598</v>
      </c>
      <c r="J152" s="9">
        <v>9.0399999999999994E-2</v>
      </c>
    </row>
    <row r="153" spans="2:10" ht="16.5" thickTop="1" thickBot="1">
      <c r="B153" s="11">
        <v>45406</v>
      </c>
      <c r="C153" s="9" t="s">
        <v>169</v>
      </c>
      <c r="D153" s="9">
        <v>76000</v>
      </c>
      <c r="E153" s="9">
        <v>7182</v>
      </c>
      <c r="F153" s="9">
        <v>0</v>
      </c>
      <c r="G153" s="9" t="s">
        <v>169</v>
      </c>
      <c r="H153" s="9">
        <v>76000</v>
      </c>
      <c r="I153" s="9">
        <v>7182</v>
      </c>
      <c r="J153" s="9">
        <v>0</v>
      </c>
    </row>
    <row r="154" spans="2:10" ht="16.5" thickTop="1" thickBot="1">
      <c r="B154" s="11">
        <v>45439</v>
      </c>
      <c r="C154" s="9" t="s">
        <v>169</v>
      </c>
      <c r="D154" s="9">
        <v>77000</v>
      </c>
      <c r="E154" s="9">
        <v>8296</v>
      </c>
      <c r="F154" s="9">
        <v>0</v>
      </c>
      <c r="G154" s="9" t="s">
        <v>169</v>
      </c>
      <c r="H154" s="9">
        <v>77000</v>
      </c>
      <c r="I154" s="9">
        <v>8296</v>
      </c>
      <c r="J154" s="9">
        <v>0</v>
      </c>
    </row>
    <row r="155" spans="2:10" ht="16.5" thickTop="1" thickBot="1">
      <c r="B155" s="11">
        <v>45376</v>
      </c>
      <c r="C155" s="9" t="s">
        <v>169</v>
      </c>
      <c r="D155" s="9">
        <v>77000</v>
      </c>
      <c r="E155" s="9">
        <v>8150</v>
      </c>
      <c r="F155" s="9">
        <v>0.1797</v>
      </c>
      <c r="G155" s="9" t="s">
        <v>169</v>
      </c>
      <c r="H155" s="9">
        <v>77000</v>
      </c>
      <c r="I155" s="9">
        <v>8150</v>
      </c>
      <c r="J155" s="9">
        <v>0.1797</v>
      </c>
    </row>
    <row r="156" spans="2:10" ht="16.5" thickTop="1" thickBot="1">
      <c r="B156" s="11">
        <v>45498</v>
      </c>
      <c r="C156" s="9" t="s">
        <v>169</v>
      </c>
      <c r="D156" s="9">
        <v>74000</v>
      </c>
      <c r="E156" s="9">
        <v>6062</v>
      </c>
      <c r="F156" s="9">
        <v>0</v>
      </c>
      <c r="G156" s="9" t="s">
        <v>169</v>
      </c>
      <c r="H156" s="9">
        <v>74000</v>
      </c>
      <c r="I156" s="9">
        <v>6062</v>
      </c>
      <c r="J156" s="9">
        <v>0</v>
      </c>
    </row>
    <row r="157" spans="2:10" ht="16.5" thickTop="1" thickBot="1">
      <c r="B157" s="11">
        <v>45498</v>
      </c>
      <c r="C157" s="9" t="s">
        <v>84</v>
      </c>
      <c r="D157" s="9">
        <v>64000</v>
      </c>
      <c r="E157" s="9">
        <v>5144</v>
      </c>
      <c r="F157" s="9">
        <v>0</v>
      </c>
      <c r="G157" s="9" t="s">
        <v>84</v>
      </c>
      <c r="H157" s="9">
        <v>64000</v>
      </c>
      <c r="I157" s="9">
        <v>5144</v>
      </c>
      <c r="J157" s="9">
        <v>0</v>
      </c>
    </row>
    <row r="158" spans="2:10" ht="16.5" thickTop="1" thickBot="1">
      <c r="B158" s="11">
        <v>45439</v>
      </c>
      <c r="C158" s="9" t="s">
        <v>84</v>
      </c>
      <c r="D158" s="9">
        <v>72000</v>
      </c>
      <c r="E158" s="9">
        <v>320</v>
      </c>
      <c r="F158" s="9">
        <v>0.1003</v>
      </c>
      <c r="G158" s="9" t="s">
        <v>84</v>
      </c>
      <c r="H158" s="9">
        <v>72000</v>
      </c>
      <c r="I158" s="9">
        <v>320</v>
      </c>
      <c r="J158" s="9">
        <v>0.1003</v>
      </c>
    </row>
    <row r="159" spans="2:10" ht="16.5" thickTop="1" thickBot="1">
      <c r="B159" s="11">
        <v>45439</v>
      </c>
      <c r="C159" s="9" t="s">
        <v>169</v>
      </c>
      <c r="D159" s="9">
        <v>70000</v>
      </c>
      <c r="E159" s="9">
        <v>2252</v>
      </c>
      <c r="F159" s="9">
        <v>0</v>
      </c>
      <c r="G159" s="9" t="s">
        <v>169</v>
      </c>
      <c r="H159" s="9">
        <v>70000</v>
      </c>
      <c r="I159" s="9">
        <v>2252</v>
      </c>
      <c r="J159" s="9">
        <v>0</v>
      </c>
    </row>
    <row r="160" spans="2:10" ht="16.5" thickTop="1" thickBot="1">
      <c r="B160" s="11">
        <v>45439</v>
      </c>
      <c r="C160" s="9" t="s">
        <v>84</v>
      </c>
      <c r="D160" s="9">
        <v>59000</v>
      </c>
      <c r="E160" s="9">
        <v>9720</v>
      </c>
      <c r="F160" s="9">
        <v>0</v>
      </c>
      <c r="G160" s="9" t="s">
        <v>84</v>
      </c>
      <c r="H160" s="9">
        <v>59000</v>
      </c>
      <c r="I160" s="9">
        <v>9720</v>
      </c>
      <c r="J160" s="9">
        <v>0</v>
      </c>
    </row>
    <row r="161" spans="2:10" ht="16.5" thickTop="1" thickBot="1">
      <c r="B161" s="11">
        <v>45439</v>
      </c>
      <c r="C161" s="9" t="s">
        <v>169</v>
      </c>
      <c r="D161" s="9">
        <v>76000</v>
      </c>
      <c r="E161" s="9">
        <v>7320</v>
      </c>
      <c r="F161" s="9">
        <v>0</v>
      </c>
      <c r="G161" s="9" t="s">
        <v>169</v>
      </c>
      <c r="H161" s="9">
        <v>76000</v>
      </c>
      <c r="I161" s="9">
        <v>7320</v>
      </c>
      <c r="J161" s="9">
        <v>0</v>
      </c>
    </row>
    <row r="162" spans="2:10" ht="16.5" thickTop="1" thickBot="1">
      <c r="B162" s="11">
        <v>45467</v>
      </c>
      <c r="C162" s="9" t="s">
        <v>169</v>
      </c>
      <c r="D162" s="9">
        <v>71000</v>
      </c>
      <c r="E162" s="9">
        <v>3516</v>
      </c>
      <c r="F162" s="9">
        <v>0</v>
      </c>
      <c r="G162" s="9" t="s">
        <v>169</v>
      </c>
      <c r="H162" s="9">
        <v>71000</v>
      </c>
      <c r="I162" s="9">
        <v>3516</v>
      </c>
      <c r="J162" s="9">
        <v>0</v>
      </c>
    </row>
    <row r="163" spans="2:10" ht="16.5" thickTop="1" thickBot="1">
      <c r="B163" s="11">
        <v>45467</v>
      </c>
      <c r="C163" s="9" t="s">
        <v>84</v>
      </c>
      <c r="D163" s="9">
        <v>69000</v>
      </c>
      <c r="E163" s="9">
        <v>1836</v>
      </c>
      <c r="F163" s="9">
        <v>0</v>
      </c>
      <c r="G163" s="9" t="s">
        <v>84</v>
      </c>
      <c r="H163" s="9">
        <v>69000</v>
      </c>
      <c r="I163" s="9">
        <v>1836</v>
      </c>
      <c r="J163" s="9">
        <v>0</v>
      </c>
    </row>
    <row r="164" spans="2:10" ht="16.5" thickTop="1" thickBot="1">
      <c r="B164" s="11">
        <v>45406</v>
      </c>
      <c r="C164" s="9" t="s">
        <v>169</v>
      </c>
      <c r="D164" s="9">
        <v>60000</v>
      </c>
      <c r="E164" s="9">
        <v>26</v>
      </c>
      <c r="F164" s="9">
        <v>0.16400000000000001</v>
      </c>
      <c r="G164" s="9" t="s">
        <v>169</v>
      </c>
      <c r="H164" s="9">
        <v>60000</v>
      </c>
      <c r="I164" s="9">
        <v>26</v>
      </c>
      <c r="J164" s="9">
        <v>0.16400000000000001</v>
      </c>
    </row>
    <row r="165" spans="2:10" ht="16.5" thickTop="1" thickBot="1">
      <c r="B165" s="11">
        <v>45467</v>
      </c>
      <c r="C165" s="9" t="s">
        <v>84</v>
      </c>
      <c r="D165" s="9">
        <v>71000</v>
      </c>
      <c r="E165" s="9">
        <v>1084</v>
      </c>
      <c r="F165" s="9">
        <v>0</v>
      </c>
      <c r="G165" s="9" t="s">
        <v>84</v>
      </c>
      <c r="H165" s="9">
        <v>71000</v>
      </c>
      <c r="I165" s="9">
        <v>1084</v>
      </c>
      <c r="J165" s="9">
        <v>0</v>
      </c>
    </row>
    <row r="166" spans="2:10" ht="16.5" thickTop="1" thickBot="1">
      <c r="B166" s="11">
        <v>45467</v>
      </c>
      <c r="C166" s="9" t="s">
        <v>169</v>
      </c>
      <c r="D166" s="9">
        <v>76000</v>
      </c>
      <c r="E166" s="9">
        <v>7626</v>
      </c>
      <c r="F166" s="9">
        <v>0</v>
      </c>
      <c r="G166" s="9" t="s">
        <v>169</v>
      </c>
      <c r="H166" s="9">
        <v>76000</v>
      </c>
      <c r="I166" s="9">
        <v>7626</v>
      </c>
      <c r="J166" s="9">
        <v>0</v>
      </c>
    </row>
    <row r="167" spans="2:10" ht="16.5" thickTop="1" thickBot="1">
      <c r="B167" s="11">
        <v>45498</v>
      </c>
      <c r="C167" s="9" t="s">
        <v>169</v>
      </c>
      <c r="D167" s="9">
        <v>67000</v>
      </c>
      <c r="E167" s="9">
        <v>1602</v>
      </c>
      <c r="F167" s="9">
        <v>0</v>
      </c>
      <c r="G167" s="9" t="s">
        <v>169</v>
      </c>
      <c r="H167" s="9">
        <v>67000</v>
      </c>
      <c r="I167" s="9">
        <v>1602</v>
      </c>
      <c r="J167" s="9">
        <v>0</v>
      </c>
    </row>
    <row r="168" spans="2:10" ht="16.5" thickTop="1" thickBot="1">
      <c r="B168" s="11">
        <v>45498</v>
      </c>
      <c r="C168" s="9" t="s">
        <v>84</v>
      </c>
      <c r="D168" s="9">
        <v>71000</v>
      </c>
      <c r="E168" s="9">
        <v>1298</v>
      </c>
      <c r="F168" s="9">
        <v>0</v>
      </c>
      <c r="G168" s="9" t="s">
        <v>84</v>
      </c>
      <c r="H168" s="9">
        <v>71000</v>
      </c>
      <c r="I168" s="9">
        <v>1298</v>
      </c>
      <c r="J168" s="9">
        <v>0</v>
      </c>
    </row>
    <row r="169" spans="2:10" ht="16.5" thickTop="1" thickBot="1">
      <c r="B169" s="11">
        <v>45439</v>
      </c>
      <c r="C169" s="9" t="s">
        <v>169</v>
      </c>
      <c r="D169" s="9">
        <v>73000</v>
      </c>
      <c r="E169" s="9">
        <v>4410</v>
      </c>
      <c r="F169" s="9">
        <v>0</v>
      </c>
      <c r="G169" s="9" t="s">
        <v>169</v>
      </c>
      <c r="H169" s="9">
        <v>73000</v>
      </c>
      <c r="I169" s="9">
        <v>4410</v>
      </c>
      <c r="J169" s="9">
        <v>0</v>
      </c>
    </row>
    <row r="170" spans="2:10" ht="16.5" thickTop="1" thickBot="1">
      <c r="B170" s="11">
        <v>45406</v>
      </c>
      <c r="C170" s="9" t="s">
        <v>84</v>
      </c>
      <c r="D170" s="9">
        <v>71000</v>
      </c>
      <c r="E170" s="9">
        <v>302</v>
      </c>
      <c r="F170" s="9">
        <v>9.2299999999999993E-2</v>
      </c>
      <c r="G170" s="9" t="s">
        <v>84</v>
      </c>
      <c r="H170" s="9">
        <v>71000</v>
      </c>
      <c r="I170" s="9">
        <v>302</v>
      </c>
      <c r="J170" s="9">
        <v>9.2299999999999993E-2</v>
      </c>
    </row>
    <row r="171" spans="2:10" ht="16.5" thickTop="1" thickBot="1">
      <c r="B171" s="11">
        <v>45406</v>
      </c>
      <c r="C171" s="9" t="s">
        <v>169</v>
      </c>
      <c r="D171" s="9">
        <v>74000</v>
      </c>
      <c r="E171" s="9">
        <v>5248</v>
      </c>
      <c r="F171" s="9">
        <v>0</v>
      </c>
      <c r="G171" s="9" t="s">
        <v>169</v>
      </c>
      <c r="H171" s="9">
        <v>74000</v>
      </c>
      <c r="I171" s="9">
        <v>5248</v>
      </c>
      <c r="J171" s="9">
        <v>0</v>
      </c>
    </row>
    <row r="172" spans="2:10" ht="16.5" thickTop="1" thickBot="1">
      <c r="B172" s="11">
        <v>45467</v>
      </c>
      <c r="C172" s="9" t="s">
        <v>84</v>
      </c>
      <c r="D172" s="9">
        <v>65000</v>
      </c>
      <c r="E172" s="9">
        <v>4242</v>
      </c>
      <c r="F172" s="9">
        <v>0</v>
      </c>
      <c r="G172" s="9" t="s">
        <v>84</v>
      </c>
      <c r="H172" s="9">
        <v>65000</v>
      </c>
      <c r="I172" s="9">
        <v>4242</v>
      </c>
      <c r="J172" s="9">
        <v>0</v>
      </c>
    </row>
    <row r="173" spans="2:10" ht="16.5" thickTop="1" thickBot="1">
      <c r="B173" s="11">
        <v>45376</v>
      </c>
      <c r="C173" s="9" t="s">
        <v>84</v>
      </c>
      <c r="D173" s="9">
        <v>76000</v>
      </c>
      <c r="E173" s="9">
        <v>10</v>
      </c>
      <c r="F173" s="9">
        <v>0.15229999999999999</v>
      </c>
      <c r="G173" s="9" t="s">
        <v>84</v>
      </c>
      <c r="H173" s="9">
        <v>76000</v>
      </c>
      <c r="I173" s="9">
        <v>10</v>
      </c>
      <c r="J173" s="9">
        <v>0.15229999999999999</v>
      </c>
    </row>
    <row r="174" spans="2:10" ht="16.5" thickTop="1" thickBot="1">
      <c r="B174" s="11">
        <v>45406</v>
      </c>
      <c r="C174" s="9" t="s">
        <v>84</v>
      </c>
      <c r="D174" s="9">
        <v>62000</v>
      </c>
      <c r="E174" s="9">
        <v>6848</v>
      </c>
      <c r="F174" s="9">
        <v>0</v>
      </c>
      <c r="G174" s="9" t="s">
        <v>84</v>
      </c>
      <c r="H174" s="9">
        <v>62000</v>
      </c>
      <c r="I174" s="9">
        <v>6848</v>
      </c>
      <c r="J174" s="9">
        <v>0</v>
      </c>
    </row>
    <row r="175" spans="2:10" ht="16.5" thickTop="1" thickBot="1">
      <c r="B175" s="11">
        <v>45498</v>
      </c>
      <c r="C175" s="9" t="s">
        <v>169</v>
      </c>
      <c r="D175" s="9">
        <v>59000</v>
      </c>
      <c r="E175" s="9">
        <v>82</v>
      </c>
      <c r="F175" s="9">
        <v>0</v>
      </c>
      <c r="G175" s="9" t="s">
        <v>169</v>
      </c>
      <c r="H175" s="9">
        <v>59000</v>
      </c>
      <c r="I175" s="9">
        <v>82</v>
      </c>
      <c r="J175" s="9">
        <v>0</v>
      </c>
    </row>
    <row r="176" spans="2:10" ht="16.5" thickTop="1" thickBot="1">
      <c r="B176" s="11">
        <v>45439</v>
      </c>
      <c r="C176" s="9" t="s">
        <v>84</v>
      </c>
      <c r="D176" s="9">
        <v>77000</v>
      </c>
      <c r="E176" s="9">
        <v>70</v>
      </c>
      <c r="F176" s="9">
        <v>0.1293</v>
      </c>
      <c r="G176" s="9" t="s">
        <v>84</v>
      </c>
      <c r="H176" s="9">
        <v>77000</v>
      </c>
      <c r="I176" s="9">
        <v>70</v>
      </c>
      <c r="J176" s="9">
        <v>0.1293</v>
      </c>
    </row>
    <row r="177" spans="2:10" ht="16.5" thickTop="1" thickBot="1">
      <c r="B177" s="11">
        <v>45467</v>
      </c>
      <c r="C177" s="9" t="s">
        <v>84</v>
      </c>
      <c r="D177" s="9">
        <v>76000</v>
      </c>
      <c r="E177" s="9">
        <v>188</v>
      </c>
      <c r="F177" s="9">
        <v>0</v>
      </c>
      <c r="G177" s="9" t="s">
        <v>84</v>
      </c>
      <c r="H177" s="9">
        <v>76000</v>
      </c>
      <c r="I177" s="9">
        <v>188</v>
      </c>
      <c r="J177" s="9">
        <v>0</v>
      </c>
    </row>
    <row r="178" spans="2:10" ht="16.5" thickTop="1" thickBot="1">
      <c r="B178" s="11">
        <v>45376</v>
      </c>
      <c r="C178" s="9" t="s">
        <v>169</v>
      </c>
      <c r="D178" s="9">
        <v>75000</v>
      </c>
      <c r="E178" s="9">
        <v>6158</v>
      </c>
      <c r="F178" s="9">
        <v>0</v>
      </c>
      <c r="G178" s="9" t="s">
        <v>169</v>
      </c>
      <c r="H178" s="9">
        <v>75000</v>
      </c>
      <c r="I178" s="9">
        <v>6158</v>
      </c>
      <c r="J178" s="9">
        <v>0</v>
      </c>
    </row>
    <row r="179" spans="2:10" ht="16.5" thickTop="1" thickBot="1">
      <c r="B179" s="11">
        <v>45406</v>
      </c>
      <c r="C179" s="9" t="s">
        <v>84</v>
      </c>
      <c r="D179" s="9">
        <v>76000</v>
      </c>
      <c r="E179" s="9">
        <v>38</v>
      </c>
      <c r="F179" s="9">
        <v>0.12770000000000001</v>
      </c>
      <c r="G179" s="9" t="s">
        <v>84</v>
      </c>
      <c r="H179" s="9">
        <v>76000</v>
      </c>
      <c r="I179" s="9">
        <v>38</v>
      </c>
      <c r="J179" s="9">
        <v>0.12770000000000001</v>
      </c>
    </row>
    <row r="180" spans="2:10" ht="16.5" thickTop="1" thickBot="1">
      <c r="B180" s="11">
        <v>45376</v>
      </c>
      <c r="C180" s="9" t="s">
        <v>84</v>
      </c>
      <c r="D180" s="9">
        <v>68000</v>
      </c>
      <c r="E180" s="9">
        <v>1160</v>
      </c>
      <c r="F180" s="9">
        <v>7.9500000000000001E-2</v>
      </c>
      <c r="G180" s="9" t="s">
        <v>84</v>
      </c>
      <c r="H180" s="9">
        <v>68000</v>
      </c>
      <c r="I180" s="9">
        <v>1160</v>
      </c>
      <c r="J180" s="9">
        <v>7.9500000000000001E-2</v>
      </c>
    </row>
    <row r="181" spans="2:10" ht="16.5" thickTop="1" thickBot="1">
      <c r="B181" s="11">
        <v>45376</v>
      </c>
      <c r="C181" s="9" t="s">
        <v>84</v>
      </c>
      <c r="D181" s="9">
        <v>60000</v>
      </c>
      <c r="E181" s="9">
        <v>8840</v>
      </c>
      <c r="F181" s="9">
        <v>0.2185</v>
      </c>
      <c r="G181" s="9" t="s">
        <v>84</v>
      </c>
      <c r="H181" s="9">
        <v>60000</v>
      </c>
      <c r="I181" s="9">
        <v>8840</v>
      </c>
      <c r="J181" s="9">
        <v>0.2185</v>
      </c>
    </row>
    <row r="182" spans="2:10" ht="16.5" thickTop="1" thickBot="1">
      <c r="B182" s="11">
        <v>45439</v>
      </c>
      <c r="C182" s="9" t="s">
        <v>169</v>
      </c>
      <c r="D182" s="9">
        <v>62000</v>
      </c>
      <c r="E182" s="9">
        <v>126</v>
      </c>
      <c r="F182" s="9">
        <v>0.13880000000000001</v>
      </c>
      <c r="G182" s="9" t="s">
        <v>169</v>
      </c>
      <c r="H182" s="9">
        <v>62000</v>
      </c>
      <c r="I182" s="9">
        <v>126</v>
      </c>
      <c r="J182" s="9">
        <v>0.13880000000000001</v>
      </c>
    </row>
    <row r="183" spans="2:10" ht="16.5" thickTop="1" thickBot="1">
      <c r="B183" s="11">
        <v>45439</v>
      </c>
      <c r="C183" s="9" t="s">
        <v>84</v>
      </c>
      <c r="D183" s="9">
        <v>71000</v>
      </c>
      <c r="E183" s="9">
        <v>502</v>
      </c>
      <c r="F183" s="9">
        <v>9.8100000000000007E-2</v>
      </c>
      <c r="G183" s="9" t="s">
        <v>84</v>
      </c>
      <c r="H183" s="9">
        <v>71000</v>
      </c>
      <c r="I183" s="9">
        <v>502</v>
      </c>
      <c r="J183" s="9">
        <v>9.8100000000000007E-2</v>
      </c>
    </row>
    <row r="184" spans="2:10" ht="16.5" thickTop="1" thickBot="1">
      <c r="B184" s="11">
        <v>45376</v>
      </c>
      <c r="C184" s="9" t="s">
        <v>84</v>
      </c>
      <c r="D184" s="9">
        <v>74000</v>
      </c>
      <c r="E184" s="9">
        <v>22</v>
      </c>
      <c r="F184" s="9">
        <v>0.1293</v>
      </c>
      <c r="G184" s="9" t="s">
        <v>84</v>
      </c>
      <c r="H184" s="9">
        <v>74000</v>
      </c>
      <c r="I184" s="9">
        <v>22</v>
      </c>
      <c r="J184" s="9">
        <v>0.1293</v>
      </c>
    </row>
    <row r="185" spans="2:10" ht="16.5" thickTop="1" thickBot="1">
      <c r="B185" s="11">
        <v>45376</v>
      </c>
      <c r="C185" s="9" t="s">
        <v>84</v>
      </c>
      <c r="D185" s="9">
        <v>69000</v>
      </c>
      <c r="E185" s="9">
        <v>556</v>
      </c>
      <c r="F185" s="9">
        <v>7.9000000000000001E-2</v>
      </c>
      <c r="G185" s="9" t="s">
        <v>84</v>
      </c>
      <c r="H185" s="9">
        <v>69000</v>
      </c>
      <c r="I185" s="9">
        <v>556</v>
      </c>
      <c r="J185" s="9">
        <v>7.9000000000000001E-2</v>
      </c>
    </row>
    <row r="186" spans="2:10" ht="16.5" thickTop="1" thickBot="1">
      <c r="B186" s="11">
        <v>45406</v>
      </c>
      <c r="C186" s="9" t="s">
        <v>169</v>
      </c>
      <c r="D186" s="9">
        <v>63000</v>
      </c>
      <c r="E186" s="9">
        <v>48</v>
      </c>
      <c r="F186" s="9">
        <v>0.125</v>
      </c>
      <c r="G186" s="9" t="s">
        <v>169</v>
      </c>
      <c r="H186" s="9">
        <v>63000</v>
      </c>
      <c r="I186" s="9">
        <v>48</v>
      </c>
      <c r="J186" s="9">
        <v>0.125</v>
      </c>
    </row>
    <row r="187" spans="2:10" ht="16.5" thickTop="1" thickBot="1">
      <c r="B187" s="11">
        <v>45439</v>
      </c>
      <c r="C187" s="9" t="s">
        <v>169</v>
      </c>
      <c r="D187" s="9">
        <v>65000</v>
      </c>
      <c r="E187" s="9">
        <v>276</v>
      </c>
      <c r="F187" s="9">
        <v>0.10970000000000001</v>
      </c>
      <c r="G187" s="9" t="s">
        <v>169</v>
      </c>
      <c r="H187" s="9">
        <v>65000</v>
      </c>
      <c r="I187" s="9">
        <v>276</v>
      </c>
      <c r="J187" s="9">
        <v>0.10970000000000001</v>
      </c>
    </row>
    <row r="188" spans="2:10" ht="16.5" thickTop="1" thickBot="1">
      <c r="B188" s="11">
        <v>45467</v>
      </c>
      <c r="C188" s="9" t="s">
        <v>84</v>
      </c>
      <c r="D188" s="9">
        <v>74000</v>
      </c>
      <c r="E188" s="9">
        <v>426</v>
      </c>
      <c r="F188" s="9">
        <v>0</v>
      </c>
      <c r="G188" s="9" t="s">
        <v>84</v>
      </c>
      <c r="H188" s="9">
        <v>74000</v>
      </c>
      <c r="I188" s="9">
        <v>426</v>
      </c>
      <c r="J188" s="9">
        <v>0</v>
      </c>
    </row>
    <row r="189" spans="2:10" ht="16.5" thickTop="1" thickBot="1">
      <c r="B189" s="11">
        <v>45467</v>
      </c>
      <c r="C189" s="9" t="s">
        <v>169</v>
      </c>
      <c r="D189" s="9">
        <v>69000</v>
      </c>
      <c r="E189" s="9">
        <v>2276</v>
      </c>
      <c r="F189" s="9">
        <v>0</v>
      </c>
      <c r="G189" s="9" t="s">
        <v>169</v>
      </c>
      <c r="H189" s="9">
        <v>69000</v>
      </c>
      <c r="I189" s="9">
        <v>2276</v>
      </c>
      <c r="J189" s="9">
        <v>0</v>
      </c>
    </row>
    <row r="190" spans="2:10" ht="16.5" thickTop="1" thickBot="1">
      <c r="B190" s="11">
        <v>45406</v>
      </c>
      <c r="C190" s="9" t="s">
        <v>169</v>
      </c>
      <c r="D190" s="9">
        <v>69000</v>
      </c>
      <c r="E190" s="9">
        <v>1060</v>
      </c>
      <c r="F190" s="9">
        <v>8.9899999999999994E-2</v>
      </c>
      <c r="G190" s="9" t="s">
        <v>169</v>
      </c>
      <c r="H190" s="9">
        <v>69000</v>
      </c>
      <c r="I190" s="9">
        <v>1060</v>
      </c>
      <c r="J190" s="9">
        <v>8.9899999999999994E-2</v>
      </c>
    </row>
    <row r="191" spans="2:10" ht="15.75" thickTop="1"/>
  </sheetData>
  <sortState xmlns:xlrd2="http://schemas.microsoft.com/office/spreadsheetml/2017/richdata2" ref="P6:R11">
    <sortCondition ref="P6"/>
  </sortState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91A5FC-06DF-40E6-ABA7-D5511E881CC0}">
          <x14:formula1>
            <xm:f>Enum!$K$22:$K$26</xm:f>
          </x14:formula1>
          <xm:sqref>U6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8C7-40FA-4B16-9F42-AE1E1BE31402}">
  <dimension ref="B2:F37"/>
  <sheetViews>
    <sheetView topLeftCell="A19" workbookViewId="0">
      <selection activeCell="K25" sqref="K25"/>
    </sheetView>
  </sheetViews>
  <sheetFormatPr defaultRowHeight="15"/>
  <cols>
    <col min="2" max="2" width="16.7109375" customWidth="1"/>
    <col min="3" max="3" width="23.42578125" customWidth="1"/>
    <col min="5" max="5" width="18.140625" bestFit="1" customWidth="1"/>
    <col min="6" max="6" width="18.42578125" customWidth="1"/>
  </cols>
  <sheetData>
    <row r="2" spans="2:6" ht="15.75" thickBot="1">
      <c r="B2" s="8" t="s">
        <v>261</v>
      </c>
      <c r="C2" s="8"/>
      <c r="E2" s="8" t="s">
        <v>262</v>
      </c>
      <c r="F2" s="8"/>
    </row>
    <row r="3" spans="2:6" ht="16.5" thickTop="1" thickBot="1">
      <c r="B3" s="11" t="s">
        <v>221</v>
      </c>
      <c r="C3" s="11" t="s">
        <v>84</v>
      </c>
      <c r="E3" s="11" t="s">
        <v>221</v>
      </c>
      <c r="F3" s="11" t="s">
        <v>84</v>
      </c>
    </row>
    <row r="4" spans="2:6" ht="16.5" thickTop="1" thickBot="1">
      <c r="B4" s="11" t="s">
        <v>243</v>
      </c>
      <c r="C4" s="11">
        <f>'Future-VolSurface2'!M3</f>
        <v>45293</v>
      </c>
      <c r="E4" s="11" t="s">
        <v>243</v>
      </c>
      <c r="F4" s="11">
        <f>C4</f>
        <v>45293</v>
      </c>
    </row>
    <row r="5" spans="2:6" ht="16.5" thickTop="1" thickBot="1">
      <c r="B5" s="11" t="s">
        <v>244</v>
      </c>
      <c r="C5" s="11">
        <f>C4+112</f>
        <v>45405</v>
      </c>
      <c r="E5" s="11" t="s">
        <v>244</v>
      </c>
      <c r="F5" s="11">
        <f>C5</f>
        <v>45405</v>
      </c>
    </row>
    <row r="6" spans="2:6" ht="16.5" thickTop="1" thickBot="1">
      <c r="B6" s="11" t="s">
        <v>264</v>
      </c>
      <c r="C6" s="11">
        <f>C5+2</f>
        <v>45407</v>
      </c>
      <c r="E6" s="11" t="s">
        <v>264</v>
      </c>
      <c r="F6" s="11">
        <f>F5+2</f>
        <v>45407</v>
      </c>
    </row>
    <row r="7" spans="2:6" ht="16.5" thickTop="1" thickBot="1">
      <c r="B7" s="11" t="s">
        <v>245</v>
      </c>
      <c r="C7" s="9">
        <f>'Future-VolSurface2'!Q8</f>
        <v>68890</v>
      </c>
      <c r="E7" s="11" t="s">
        <v>245</v>
      </c>
      <c r="F7" s="9">
        <f>C7</f>
        <v>68890</v>
      </c>
    </row>
    <row r="8" spans="2:6" ht="16.5" thickTop="1" thickBot="1">
      <c r="B8" s="11" t="s">
        <v>246</v>
      </c>
      <c r="C8" s="9">
        <f>_xll.VolSurface2GetRiskFreeRate(C21,C5)</f>
        <v>1.7600000000000001E-2</v>
      </c>
      <c r="E8" s="11" t="s">
        <v>236</v>
      </c>
      <c r="F8" s="16" t="str">
        <f>'Future-VolSurface2'!U15</f>
        <v>McpVolSurface2@0</v>
      </c>
    </row>
    <row r="9" spans="2:6" ht="16.5" thickTop="1" thickBot="1">
      <c r="B9" s="11" t="s">
        <v>235</v>
      </c>
      <c r="C9" s="9">
        <v>0</v>
      </c>
      <c r="E9" s="11" t="s">
        <v>248</v>
      </c>
      <c r="F9" s="11">
        <f>F4+2</f>
        <v>45295</v>
      </c>
    </row>
    <row r="10" spans="2:6" ht="16.5" thickTop="1" thickBot="1">
      <c r="B10" s="11" t="s">
        <v>247</v>
      </c>
      <c r="C10" s="9">
        <f>_xll.VolSurface2GetVolatility(C21,C7,C5,"BID")</f>
        <v>6.3157605948515702E-2</v>
      </c>
      <c r="E10" s="11" t="s">
        <v>251</v>
      </c>
      <c r="F10" s="11" t="s">
        <v>218</v>
      </c>
    </row>
    <row r="11" spans="2:6" ht="16.5" thickTop="1" thickBot="1">
      <c r="B11" s="11" t="s">
        <v>248</v>
      </c>
      <c r="C11" s="11">
        <f>C4+2</f>
        <v>45295</v>
      </c>
      <c r="E11" s="11" t="s">
        <v>252</v>
      </c>
      <c r="F11" s="11" t="s">
        <v>219</v>
      </c>
    </row>
    <row r="12" spans="2:6" ht="16.5" thickTop="1" thickBot="1">
      <c r="B12" s="11" t="s">
        <v>234</v>
      </c>
      <c r="C12" s="9">
        <f>_xll.VolSurface2GetForward(C21,C5,FALSE,"BID")</f>
        <v>68886.363636363632</v>
      </c>
      <c r="E12" s="11" t="s">
        <v>237</v>
      </c>
      <c r="F12" s="11" t="s">
        <v>238</v>
      </c>
    </row>
    <row r="13" spans="2:6" ht="16.5" thickTop="1" thickBot="1">
      <c r="B13" s="11" t="s">
        <v>249</v>
      </c>
      <c r="C13" s="11" t="str">
        <f>Calendar!B4</f>
        <v>McpCalendar@1</v>
      </c>
      <c r="E13" s="11" t="s">
        <v>253</v>
      </c>
      <c r="F13" s="11" t="s">
        <v>220</v>
      </c>
    </row>
    <row r="14" spans="2:6" ht="16.5" thickTop="1" thickBot="1">
      <c r="B14" s="11" t="s">
        <v>250</v>
      </c>
      <c r="C14" s="11" t="s">
        <v>1</v>
      </c>
      <c r="E14" s="11" t="s">
        <v>223</v>
      </c>
      <c r="F14" s="9">
        <v>100</v>
      </c>
    </row>
    <row r="15" spans="2:6" ht="16.5" thickTop="1" thickBot="1">
      <c r="B15" s="11" t="s">
        <v>251</v>
      </c>
      <c r="C15" s="11" t="s">
        <v>218</v>
      </c>
      <c r="E15" s="11" t="s">
        <v>254</v>
      </c>
      <c r="F15" s="9">
        <v>1000</v>
      </c>
    </row>
    <row r="16" spans="2:6" ht="16.5" thickTop="1" thickBot="1">
      <c r="B16" s="11" t="s">
        <v>252</v>
      </c>
      <c r="C16" s="11" t="s">
        <v>219</v>
      </c>
      <c r="E16" s="11" t="s">
        <v>255</v>
      </c>
      <c r="F16" s="9">
        <v>0</v>
      </c>
    </row>
    <row r="17" spans="2:6" ht="16.5" thickTop="1" thickBot="1">
      <c r="B17" s="11" t="s">
        <v>253</v>
      </c>
      <c r="C17" s="11" t="s">
        <v>220</v>
      </c>
    </row>
    <row r="18" spans="2:6" ht="16.5" thickTop="1" thickBot="1">
      <c r="B18" s="11" t="s">
        <v>223</v>
      </c>
      <c r="C18" s="9">
        <v>100</v>
      </c>
    </row>
    <row r="19" spans="2:6" ht="16.5" thickTop="1" thickBot="1">
      <c r="B19" s="11" t="s">
        <v>254</v>
      </c>
      <c r="C19" s="9">
        <v>1000</v>
      </c>
    </row>
    <row r="20" spans="2:6" ht="16.5" thickTop="1" thickBot="1">
      <c r="B20" s="11" t="s">
        <v>255</v>
      </c>
      <c r="C20" s="9">
        <v>0</v>
      </c>
    </row>
    <row r="21" spans="2:6" ht="16.5" thickTop="1" thickBot="1">
      <c r="B21" s="11" t="s">
        <v>222</v>
      </c>
      <c r="C21" s="16" t="str">
        <f>'Future-VolSurface2'!U15</f>
        <v>McpVolSurface2@0</v>
      </c>
    </row>
    <row r="22" spans="2:6" ht="15.75" thickTop="1"/>
    <row r="23" spans="2:6" ht="15.75" thickBot="1">
      <c r="C23" s="16" t="str">
        <f>_xll.McpVanillaOption(B3:C20)</f>
        <v>McpVanillaOption@1</v>
      </c>
      <c r="F23" s="16" t="str">
        <f>_xll.McpVanillaOption(E3:F16)</f>
        <v>McpVanillaOption@0</v>
      </c>
    </row>
    <row r="24" spans="2:6" ht="15.75" thickTop="1"/>
    <row r="25" spans="2:6" ht="15.75" thickBot="1">
      <c r="B25" s="8" t="s">
        <v>263</v>
      </c>
      <c r="C25" s="8"/>
      <c r="E25" s="8" t="s">
        <v>263</v>
      </c>
      <c r="F25" s="8"/>
    </row>
    <row r="26" spans="2:6" ht="16.5" thickTop="1" thickBot="1">
      <c r="B26" t="s">
        <v>224</v>
      </c>
      <c r="C26" s="16">
        <f>_xll.McpPrice(C23)</f>
        <v>95439.417777608352</v>
      </c>
      <c r="E26" t="s">
        <v>224</v>
      </c>
      <c r="F26" s="16">
        <f>_xll.McpPrice(F23)</f>
        <v>95439.417777608352</v>
      </c>
    </row>
    <row r="27" spans="2:6" ht="16.5" thickTop="1" thickBot="1">
      <c r="B27" t="s">
        <v>232</v>
      </c>
      <c r="C27" s="16">
        <f>_xll.McpDelta(C23,FALSE)</f>
        <v>-49.252178381124232</v>
      </c>
      <c r="E27" t="s">
        <v>232</v>
      </c>
      <c r="F27" s="16">
        <f>_xll.McpDelta(F23,FALSE)</f>
        <v>-49.252178381124232</v>
      </c>
    </row>
    <row r="28" spans="2:6" ht="16.5" thickTop="1" thickBot="1">
      <c r="B28" t="s">
        <v>225</v>
      </c>
      <c r="C28" s="16">
        <f>_xll.McpGamma(C23)</f>
        <v>-789716.34324352397</v>
      </c>
      <c r="E28" t="s">
        <v>225</v>
      </c>
      <c r="F28" s="16">
        <f>_xll.McpGamma(F23)</f>
        <v>-1.6641965068965272E-4</v>
      </c>
    </row>
    <row r="29" spans="2:6" ht="16.5" thickTop="1" thickBot="1">
      <c r="B29" t="s">
        <v>226</v>
      </c>
      <c r="C29" s="16">
        <f>_xll.McpVega(C23)</f>
        <v>-15138.362822243687</v>
      </c>
      <c r="E29" t="s">
        <v>226</v>
      </c>
      <c r="F29" s="16">
        <f>_xll.McpVega(F23)</f>
        <v>-15138.362822243687</v>
      </c>
    </row>
    <row r="30" spans="2:6" ht="16.5" thickTop="1" thickBot="1">
      <c r="B30" t="s">
        <v>227</v>
      </c>
      <c r="C30" s="16">
        <f>_xll.McpTheta(C23)</f>
        <v>593.66049045593616</v>
      </c>
      <c r="E30" t="s">
        <v>227</v>
      </c>
      <c r="F30" s="16">
        <f>_xll.McpTheta(F23)</f>
        <v>593.66049045593616</v>
      </c>
    </row>
    <row r="31" spans="2:6" ht="16.5" thickTop="1" thickBot="1">
      <c r="B31" t="s">
        <v>233</v>
      </c>
      <c r="C31" s="16">
        <f>_xll.McpRho(C23,TRUE)</f>
        <v>-10352.504947942361</v>
      </c>
      <c r="E31" t="s">
        <v>233</v>
      </c>
      <c r="F31" s="16">
        <f>_xll.McpRho(F23,TRUE)</f>
        <v>-10352.504947942361</v>
      </c>
    </row>
    <row r="32" spans="2:6" ht="16.5" thickTop="1" thickBot="1">
      <c r="B32" t="s">
        <v>228</v>
      </c>
      <c r="C32" s="16">
        <f t="array" ref="C32">_xll.McpVanna(C23)</f>
        <v>-0.1200102416568284</v>
      </c>
      <c r="E32" t="s">
        <v>228</v>
      </c>
      <c r="F32" s="16">
        <f t="array" ref="F32">_xll.McpVanna(F23)</f>
        <v>-0.1200102416568284</v>
      </c>
    </row>
    <row r="33" spans="2:6" ht="16.5" thickTop="1" thickBot="1">
      <c r="B33" t="s">
        <v>229</v>
      </c>
      <c r="C33" s="16">
        <f t="array" ref="C33">_xll.McpVolga(C23)</f>
        <v>72.799209010015517</v>
      </c>
      <c r="E33" t="s">
        <v>229</v>
      </c>
      <c r="F33" s="16">
        <f t="array" ref="F33">_xll.McpVolga(F23)</f>
        <v>72.799209010015517</v>
      </c>
    </row>
    <row r="34" spans="2:6" ht="16.5" thickTop="1" thickBot="1">
      <c r="B34" t="s">
        <v>230</v>
      </c>
      <c r="C34" s="16">
        <f>_xll.McpMarketValue(C23)</f>
        <v>-95956.237227161444</v>
      </c>
      <c r="E34" t="s">
        <v>230</v>
      </c>
      <c r="F34" s="16">
        <f>_xll.McpMarketValue(F23)</f>
        <v>-95956.237227161444</v>
      </c>
    </row>
    <row r="35" spans="2:6" ht="16.5" thickTop="1" thickBot="1">
      <c r="B35" t="s">
        <v>231</v>
      </c>
      <c r="C35" s="16">
        <f>_xll.McpPV(C23)</f>
        <v>-95430.214200840623</v>
      </c>
      <c r="E35" t="s">
        <v>231</v>
      </c>
      <c r="F35" s="16">
        <f>_xll.McpPV(F23)</f>
        <v>-95430.214200840623</v>
      </c>
    </row>
    <row r="36" spans="2:6" ht="16.5" thickTop="1" thickBot="1">
      <c r="B36" t="s">
        <v>259</v>
      </c>
      <c r="C36" s="16">
        <f>_xll.McpForwardDelta(C23,FALSE)</f>
        <v>-49.244592208670859</v>
      </c>
      <c r="E36" t="s">
        <v>259</v>
      </c>
      <c r="F36" s="16">
        <f>_xll.McpForwardDelta(F23,FALSE)</f>
        <v>-49.244592208670859</v>
      </c>
    </row>
    <row r="37" spans="2:6" ht="15.75" thickTop="1"/>
  </sheetData>
  <phoneticPr fontId="1" type="noConversion"/>
  <dataValidations count="3">
    <dataValidation type="list" allowBlank="1" showInputMessage="1" showErrorMessage="1" sqref="C17 F13" xr:uid="{91F4CD3F-A432-42D8-B339-4385CD4D97E1}">
      <formula1>"Buy, Sell"</formula1>
    </dataValidation>
    <dataValidation type="list" allowBlank="1" showInputMessage="1" showErrorMessage="1" sqref="C15 F10" xr:uid="{E8D823E4-3ABE-450E-8CC5-26076133CD38}">
      <formula1>"European, American"</formula1>
    </dataValidation>
    <dataValidation type="list" allowBlank="1" showInputMessage="1" showErrorMessage="1" sqref="F12" xr:uid="{1098912B-BD7D-49AC-BC3A-A18C973AB8CF}">
      <formula1>"Client, Bank"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96EB85-EEAC-4C55-9B1D-0854EC228359}">
          <x14:formula1>
            <xm:f>Enum!$H$25:$H$28</xm:f>
          </x14:formula1>
          <xm:sqref>C16 F11</xm:sqref>
        </x14:dataValidation>
        <x14:dataValidation type="list" allowBlank="1" showInputMessage="1" showErrorMessage="1" xr:uid="{B0FB3118-A212-48FE-AA22-4EAD6E8E5B0A}">
          <x14:formula1>
            <xm:f>Enum!$B$3:$B$16</xm:f>
          </x14:formula1>
          <xm:sqref>C14</xm:sqref>
        </x14:dataValidation>
        <x14:dataValidation type="list" allowBlank="1" showInputMessage="1" showErrorMessage="1" xr:uid="{EBCF7E93-B3C2-4A9E-9274-7ED79280F2E5}">
          <x14:formula1>
            <xm:f>Enum!$E$38:$E$39</xm:f>
          </x14:formula1>
          <xm:sqref>C3 F3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Future-VanillaOption</x:sheet>
      <x:address>C8</x:address>
    </x:cell>
    <x:cell>
      <x:sheet>Future-VanillaOption</x:sheet>
      <x:address>C10</x:address>
    </x:cell>
    <x:cell>
      <x:sheet>Future-VanillaOption</x:sheet>
      <x:address>C12</x:address>
    </x:cell>
    <x:cell>
      <x:sheet>Future-VanillaOption</x:sheet>
      <x:address>C23</x:address>
    </x:cell>
    <x:cell>
      <x:sheet>Future-VanillaOption</x:sheet>
      <x:address>F23</x:address>
    </x:cell>
    <x:cell>
      <x:sheet>Future-VanillaOption</x:sheet>
      <x:address>C26</x:address>
    </x:cell>
    <x:cell>
      <x:sheet>Future-VanillaOption</x:sheet>
      <x:address>F26</x:address>
    </x:cell>
    <x:cell>
      <x:sheet>Future-VanillaOption</x:sheet>
      <x:address>C27</x:address>
    </x:cell>
    <x:cell>
      <x:sheet>Future-VanillaOption</x:sheet>
      <x:address>F27</x:address>
    </x:cell>
    <x:cell>
      <x:sheet>Future-VanillaOption</x:sheet>
      <x:address>C28</x:address>
    </x:cell>
    <x:cell>
      <x:sheet>Future-VanillaOption</x:sheet>
      <x:address>F28</x:address>
    </x:cell>
    <x:cell>
      <x:sheet>Future-VanillaOption</x:sheet>
      <x:address>C29</x:address>
    </x:cell>
    <x:cell>
      <x:sheet>Future-VanillaOption</x:sheet>
      <x:address>F29</x:address>
    </x:cell>
    <x:cell>
      <x:sheet>Future-VanillaOption</x:sheet>
      <x:address>C30</x:address>
    </x:cell>
    <x:cell>
      <x:sheet>Future-VanillaOption</x:sheet>
      <x:address>F30</x:address>
    </x:cell>
    <x:cell>
      <x:sheet>Future-VanillaOption</x:sheet>
      <x:address>C31</x:address>
    </x:cell>
    <x:cell>
      <x:sheet>Future-VanillaOption</x:sheet>
      <x:address>F31</x:address>
    </x:cell>
    <x:cell>
      <x:sheet>Future-VanillaOption</x:sheet>
      <x:address>C32</x:address>
    </x:cell>
    <x:cell>
      <x:sheet>Future-VanillaOption</x:sheet>
      <x:address>F32</x:address>
    </x:cell>
    <x:cell>
      <x:sheet>Future-VanillaOption</x:sheet>
      <x:address>C33</x:address>
    </x:cell>
    <x:cell>
      <x:sheet>Future-VanillaOption</x:sheet>
      <x:address>F33</x:address>
    </x:cell>
    <x:cell>
      <x:sheet>Future-VanillaOption</x:sheet>
      <x:address>C35</x:address>
    </x:cell>
    <x:cell>
      <x:sheet>Future-VanillaOption</x:sheet>
      <x:address>F35</x:address>
    </x:cell>
    <x:cell>
      <x:sheet>Future-VanillaOption</x:sheet>
      <x:address>C36</x:address>
    </x:cell>
    <x:cell>
      <x:sheet>Future-VanillaOption</x:sheet>
      <x:address>F36</x:address>
    </x:cell>
    <x:cell>
      <x:sheet>Future-VolSurface2</x:sheet>
      <x:address>M13</x:address>
    </x:cell>
    <x:cell>
      <x:sheet>Future-VolSurface2</x:sheet>
      <x:address>P13</x:address>
    </x:cell>
    <x:cell>
      <x:sheet>Future-VolSurface2</x:sheet>
      <x:address>U15</x:address>
    </x:cell>
    <x:cell>
      <x:sheet>Future-VolSurface2</x:sheet>
      <x:address>U18</x:address>
    </x:cell>
    <x:cell>
      <x:sheet>Future-VolSurface2</x:sheet>
      <x:address>U19</x:address>
    </x:cell>
    <x:cell>
      <x:sheet>Future-VolSurface2</x:sheet>
      <x:address>U20</x:address>
    </x:cell>
    <x:cell>
      <x:sheet>Future-VolSurface2</x:sheet>
      <x:address>U22</x:address>
    </x:cell>
    <x:cell>
      <x:sheet>Future-VolSurface2</x:sheet>
      <x:address>T23</x:address>
    </x:cell>
    <x:cell>
      <x:sheet>Future-VolSurface2</x:sheet>
      <x:address>U23</x:address>
    </x:cell>
    <x:cell>
      <x:sheet>Future-VolSurface2</x:sheet>
      <x:address>V23</x:address>
    </x:cell>
    <x:cell>
      <x:sheet>Future-VolSurface2</x:sheet>
      <x:address>W23</x:address>
    </x:cell>
    <x:cell>
      <x:sheet>Future-VolSurface2</x:sheet>
      <x:address>X23</x:address>
    </x:cell>
    <x:cell>
      <x:sheet>Future-VolSurface2</x:sheet>
      <x:address>Y23</x:address>
    </x:cell>
    <x:cell>
      <x:sheet>Future-VolSurface2</x:sheet>
      <x:address>Z23</x:address>
    </x:cell>
    <x:cell>
      <x:sheet>Future-VolSurface2</x:sheet>
      <x:address>AA23</x:address>
    </x:cell>
    <x:cell>
      <x:sheet>Future-VolSurface2</x:sheet>
      <x:address>AB23</x:address>
    </x:cell>
    <x:cell>
      <x:sheet>Future-VolSurface2</x:sheet>
      <x:address>AC23</x:address>
    </x:cell>
    <x:cell>
      <x:sheet>Future-VolSurface2</x:sheet>
      <x:address>AD23</x:address>
    </x:cell>
    <x:cell>
      <x:sheet>Future-VolSurface2</x:sheet>
      <x:address>AE23</x:address>
    </x:cell>
    <x:cell>
      <x:sheet>Future-VolSurface2</x:sheet>
      <x:address>AF23</x:address>
    </x:cell>
    <x:cell>
      <x:sheet>Future-VolSurface2</x:sheet>
      <x:address>AG23</x:address>
    </x:cell>
    <x:cell>
      <x:sheet>Future-VolSurface2</x:sheet>
      <x:address>AH23</x:address>
    </x:cell>
    <x:cell>
      <x:sheet>Future-VolSurface2</x:sheet>
      <x:address>AI23</x:address>
    </x:cell>
    <x:cell>
      <x:sheet>Future-VolSurface2</x:sheet>
      <x:address>AJ23</x:address>
    </x:cell>
    <x:cell>
      <x:sheet>Future-VolSurface2</x:sheet>
      <x:address>AK23</x:address>
    </x:cell>
    <x:cell>
      <x:sheet>Future-VolSurface2</x:sheet>
      <x:address>AL23</x:address>
    </x:cell>
    <x:cell>
      <x:sheet>Future-VolSurface2</x:sheet>
      <x:address>AM23</x:address>
    </x:cell>
    <x:cell>
      <x:sheet>Future-VolSurface2</x:sheet>
      <x:address>U24</x:address>
    </x:cell>
    <x:cell>
      <x:sheet>Future-VolSurface2</x:sheet>
      <x:address>V24</x:address>
    </x:cell>
    <x:cell>
      <x:sheet>Future-VolSurface2</x:sheet>
      <x:address>W24</x:address>
    </x:cell>
    <x:cell>
      <x:sheet>Future-VolSurface2</x:sheet>
      <x:address>X24</x:address>
    </x:cell>
    <x:cell>
      <x:sheet>Future-VolSurface2</x:sheet>
      <x:address>Y24</x:address>
    </x:cell>
    <x:cell>
      <x:sheet>Future-VolSurface2</x:sheet>
      <x:address>Z24</x:address>
    </x:cell>
    <x:cell>
      <x:sheet>Future-VolSurface2</x:sheet>
      <x:address>AA24</x:address>
    </x:cell>
    <x:cell>
      <x:sheet>Future-VolSurface2</x:sheet>
      <x:address>AB24</x:address>
    </x:cell>
    <x:cell>
      <x:sheet>Future-VolSurface2</x:sheet>
      <x:address>AC24</x:address>
    </x:cell>
    <x:cell>
      <x:sheet>Future-VolSurface2</x:sheet>
      <x:address>AD24</x:address>
    </x:cell>
    <x:cell>
      <x:sheet>Future-VolSurface2</x:sheet>
      <x:address>AE24</x:address>
    </x:cell>
    <x:cell>
      <x:sheet>Future-VolSurface2</x:sheet>
      <x:address>AF24</x:address>
    </x:cell>
    <x:cell>
      <x:sheet>Future-VolSurface2</x:sheet>
      <x:address>AG24</x:address>
    </x:cell>
    <x:cell>
      <x:sheet>Future-VolSurface2</x:sheet>
      <x:address>AH24</x:address>
    </x:cell>
    <x:cell>
      <x:sheet>Future-VolSurface2</x:sheet>
      <x:address>AI24</x:address>
    </x:cell>
    <x:cell>
      <x:sheet>Future-VolSurface2</x:sheet>
      <x:address>AJ24</x:address>
    </x:cell>
    <x:cell>
      <x:sheet>Future-VolSurface2</x:sheet>
      <x:address>AK24</x:address>
    </x:cell>
    <x:cell>
      <x:sheet>Future-VolSurface2</x:sheet>
      <x:address>AL24</x:address>
    </x:cell>
    <x:cell>
      <x:sheet>Future-VolSurface2</x:sheet>
      <x:address>AM24</x:address>
    </x:cell>
    <x:cell>
      <x:sheet>Future-VolSurface2</x:sheet>
      <x:address>U25</x:address>
    </x:cell>
    <x:cell>
      <x:sheet>Future-VolSurface2</x:sheet>
      <x:address>V25</x:address>
    </x:cell>
    <x:cell>
      <x:sheet>Future-VolSurface2</x:sheet>
      <x:address>W25</x:address>
    </x:cell>
    <x:cell>
      <x:sheet>Future-VolSurface2</x:sheet>
      <x:address>X25</x:address>
    </x:cell>
    <x:cell>
      <x:sheet>Future-VolSurface2</x:sheet>
      <x:address>Y25</x:address>
    </x:cell>
    <x:cell>
      <x:sheet>Future-VolSurface2</x:sheet>
      <x:address>Z25</x:address>
    </x:cell>
    <x:cell>
      <x:sheet>Future-VolSurface2</x:sheet>
      <x:address>AA25</x:address>
    </x:cell>
    <x:cell>
      <x:sheet>Future-VolSurface2</x:sheet>
      <x:address>AB25</x:address>
    </x:cell>
    <x:cell>
      <x:sheet>Future-VolSurface2</x:sheet>
      <x:address>AC25</x:address>
    </x:cell>
    <x:cell>
      <x:sheet>Future-VolSurface2</x:sheet>
      <x:address>AD25</x:address>
    </x:cell>
    <x:cell>
      <x:sheet>Future-VolSurface2</x:sheet>
      <x:address>AE25</x:address>
    </x:cell>
    <x:cell>
      <x:sheet>Future-VolSurface2</x:sheet>
      <x:address>AF25</x:address>
    </x:cell>
    <x:cell>
      <x:sheet>Future-VolSurface2</x:sheet>
      <x:address>AG25</x:address>
    </x:cell>
    <x:cell>
      <x:sheet>Future-VolSurface2</x:sheet>
      <x:address>AH25</x:address>
    </x:cell>
    <x:cell>
      <x:sheet>Future-VolSurface2</x:sheet>
      <x:address>AI25</x:address>
    </x:cell>
    <x:cell>
      <x:sheet>Future-VolSurface2</x:sheet>
      <x:address>AJ25</x:address>
    </x:cell>
    <x:cell>
      <x:sheet>Future-VolSurface2</x:sheet>
      <x:address>AK25</x:address>
    </x:cell>
    <x:cell>
      <x:sheet>Future-VolSurface2</x:sheet>
      <x:address>AL25</x:address>
    </x:cell>
    <x:cell>
      <x:sheet>Future-VolSurface2</x:sheet>
      <x:address>AM25</x:address>
    </x:cell>
    <x:cell>
      <x:sheet>Future-VolSurface2</x:sheet>
      <x:address>U26</x:address>
    </x:cell>
    <x:cell>
      <x:sheet>Future-VolSurface2</x:sheet>
      <x:address>V26</x:address>
    </x:cell>
    <x:cell>
      <x:sheet>Future-VolSurface2</x:sheet>
      <x:address>W26</x:address>
    </x:cell>
    <x:cell>
      <x:sheet>Future-VolSurface2</x:sheet>
      <x:address>X26</x:address>
    </x:cell>
    <x:cell>
      <x:sheet>Future-VolSurface2</x:sheet>
      <x:address>Y26</x:address>
    </x:cell>
    <x:cell>
      <x:sheet>Future-VolSurface2</x:sheet>
      <x:address>Z26</x:address>
    </x:cell>
    <x:cell>
      <x:sheet>Future-VolSurface2</x:sheet>
      <x:address>AA26</x:address>
    </x:cell>
    <x:cell>
      <x:sheet>Future-VolSurface2</x:sheet>
      <x:address>AB26</x:address>
    </x:cell>
    <x:cell>
      <x:sheet>Future-VolSurface2</x:sheet>
      <x:address>AC26</x:address>
    </x:cell>
    <x:cell>
      <x:sheet>Future-VolSurface2</x:sheet>
      <x:address>AD26</x:address>
    </x:cell>
    <x:cell>
      <x:sheet>Future-VolSurface2</x:sheet>
      <x:address>AE26</x:address>
    </x:cell>
    <x:cell>
      <x:sheet>Future-VolSurface2</x:sheet>
      <x:address>AF26</x:address>
    </x:cell>
    <x:cell>
      <x:sheet>Future-VolSurface2</x:sheet>
      <x:address>AG26</x:address>
    </x:cell>
    <x:cell>
      <x:sheet>Future-VolSurface2</x:sheet>
      <x:address>AH26</x:address>
    </x:cell>
    <x:cell>
      <x:sheet>Future-VolSurface2</x:sheet>
      <x:address>AI26</x:address>
    </x:cell>
    <x:cell>
      <x:sheet>Future-VolSurface2</x:sheet>
      <x:address>AJ26</x:address>
    </x:cell>
    <x:cell>
      <x:sheet>Future-VolSurface2</x:sheet>
      <x:address>AK26</x:address>
    </x:cell>
    <x:cell>
      <x:sheet>Future-VolSurface2</x:sheet>
      <x:address>AL26</x:address>
    </x:cell>
    <x:cell>
      <x:sheet>Future-VolSurface2</x:sheet>
      <x:address>AM26</x:address>
    </x:cell>
    <x:cell>
      <x:sheet>Future-VolSurface2</x:sheet>
      <x:address>U27</x:address>
    </x:cell>
    <x:cell>
      <x:sheet>Future-VolSurface2</x:sheet>
      <x:address>V27</x:address>
    </x:cell>
    <x:cell>
      <x:sheet>Future-VolSurface2</x:sheet>
      <x:address>W27</x:address>
    </x:cell>
    <x:cell>
      <x:sheet>Future-VolSurface2</x:sheet>
      <x:address>X27</x:address>
    </x:cell>
    <x:cell>
      <x:sheet>Future-VolSurface2</x:sheet>
      <x:address>Y27</x:address>
    </x:cell>
    <x:cell>
      <x:sheet>Future-VolSurface2</x:sheet>
      <x:address>Z27</x:address>
    </x:cell>
    <x:cell>
      <x:sheet>Future-VolSurface2</x:sheet>
      <x:address>AA27</x:address>
    </x:cell>
    <x:cell>
      <x:sheet>Future-VolSurface2</x:sheet>
      <x:address>AB27</x:address>
    </x:cell>
    <x:cell>
      <x:sheet>Future-VolSurface2</x:sheet>
      <x:address>AC27</x:address>
    </x:cell>
    <x:cell>
      <x:sheet>Future-VolSurface2</x:sheet>
      <x:address>AD27</x:address>
    </x:cell>
    <x:cell>
      <x:sheet>Future-VolSurface2</x:sheet>
      <x:address>AE27</x:address>
    </x:cell>
    <x:cell>
      <x:sheet>Future-VolSurface2</x:sheet>
      <x:address>AF27</x:address>
    </x:cell>
    <x:cell>
      <x:sheet>Future-VolSurface2</x:sheet>
      <x:address>AG27</x:address>
    </x:cell>
    <x:cell>
      <x:sheet>Future-VolSurface2</x:sheet>
      <x:address>AH27</x:address>
    </x:cell>
    <x:cell>
      <x:sheet>Future-VolSurface2</x:sheet>
      <x:address>AI27</x:address>
    </x:cell>
    <x:cell>
      <x:sheet>Future-VolSurface2</x:sheet>
      <x:address>AJ27</x:address>
    </x:cell>
    <x:cell>
      <x:sheet>Future-VolSurface2</x:sheet>
      <x:address>AK27</x:address>
    </x:cell>
    <x:cell>
      <x:sheet>Future-VolSurface2</x:sheet>
      <x:address>AL27</x:address>
    </x:cell>
    <x:cell>
      <x:sheet>Future-VolSurface2</x:sheet>
      <x:address>AM27</x:address>
    </x:cell>
  </x:dirty_cells>
</x:metadata>
</file>

<file path=customXml/itemProps1.xml><?xml version="1.0" encoding="utf-8"?>
<ds:datastoreItem xmlns:ds="http://schemas.openxmlformats.org/officeDocument/2006/customXml" ds:itemID="{FE6836E4-8D20-4871-AB11-B5913F06F4A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CD90C64-2537-49D5-9266-7130A39EE4C7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Calendar</vt:lpstr>
      <vt:lpstr>Future-VolSurface2</vt:lpstr>
      <vt:lpstr>Future-VanillaOption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2024-03-02T23:15:22Z</dcterms:created>
  <dcterms:modified xsi:type="dcterms:W3CDTF">2025-07-17T07:30:05Z</dcterms:modified>
</cp:coreProperties>
</file>