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vuepress\help-master3\zh\latest\api\excel\"/>
    </mc:Choice>
  </mc:AlternateContent>
  <xr:revisionPtr revIDLastSave="0" documentId="13_ncr:1_{5E388F16-32D4-44FE-AAFC-3A32F26F2485}" xr6:coauthVersionLast="36" xr6:coauthVersionMax="47" xr10:uidLastSave="{00000000-0000-0000-0000-000000000000}"/>
  <bookViews>
    <workbookView xWindow="-120" yWindow="-120" windowWidth="29040" windowHeight="15840" tabRatio="811" activeTab="3" xr2:uid="{00000000-000D-0000-FFFF-FFFF00000000}"/>
  </bookViews>
  <sheets>
    <sheet name="Enum" sheetId="2" r:id="rId1"/>
    <sheet name="FR007 Curve" sheetId="28" r:id="rId2"/>
    <sheet name="SwaptionCube" sheetId="13" r:id="rId3"/>
    <sheet name="Swaption" sheetId="2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Bday">[1]设置!$C$28</definedName>
    <definedName name="CNYCalendar">[1]设置!$C$3</definedName>
    <definedName name="CNYCurveBID">[1]设置!$C$11</definedName>
    <definedName name="CNYCurveMID">[1]设置!$C$12</definedName>
    <definedName name="DayCounter">[2]Enum!$B$3:$B$16</definedName>
    <definedName name="InterpolationMethod">[3]Enum!$B$53:$B$62</definedName>
    <definedName name="USDCalendar">[1]设置!$C$4</definedName>
    <definedName name="USDCNYCalendar">[1]设置!$C$5</definedName>
    <definedName name="USDCNYMktVolSurfaceMID">[4]设置!$C$18</definedName>
    <definedName name="USDCNYSpotAsk">[1]设置!$C$24</definedName>
    <definedName name="USDCNYSpotBid">[1]设置!$C$22</definedName>
    <definedName name="USDCNYSpotCPR">[1]设置!$C$25</definedName>
    <definedName name="USDCNYSpotMid">[5]设置!$C$10</definedName>
    <definedName name="USDCNYValueDay">[1]设置!$C$29</definedName>
    <definedName name="USDCurveMID">[1]设置!$C$9</definedName>
    <definedName name="USDMktVolSurfaceMID">[1]设置!$C$18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9" l="1"/>
  <c r="J26" i="29"/>
  <c r="D8" i="13"/>
  <c r="G4" i="28"/>
  <c r="E4" i="29"/>
  <c r="D7" i="13"/>
  <c r="J20" i="29"/>
  <c r="I15" i="28"/>
  <c r="J18" i="29" l="1"/>
  <c r="C67" i="28"/>
  <c r="C78" i="28"/>
  <c r="C80" i="28"/>
  <c r="C72" i="28"/>
  <c r="C74" i="28"/>
  <c r="C70" i="28"/>
  <c r="C73" i="28"/>
  <c r="C79" i="28"/>
  <c r="C76" i="28"/>
  <c r="C71" i="28"/>
  <c r="C75" i="28"/>
  <c r="C69" i="28"/>
  <c r="C77" i="28"/>
  <c r="C68" i="28"/>
  <c r="E9" i="29"/>
  <c r="J19" i="29" l="1"/>
  <c r="G17" i="29" l="1"/>
  <c r="J16" i="29" l="1"/>
  <c r="G16" i="29" s="1"/>
  <c r="G18" i="29"/>
  <c r="G20" i="29" l="1"/>
  <c r="E21" i="29"/>
  <c r="G19" i="29" l="1"/>
  <c r="C3" i="28" l="1"/>
  <c r="B19" i="28" l="1"/>
  <c r="J19" i="28"/>
  <c r="C11" i="28" l="1"/>
  <c r="J25" i="28"/>
  <c r="J27" i="28"/>
  <c r="I22" i="28"/>
  <c r="C12" i="28" l="1"/>
  <c r="H61" i="28"/>
  <c r="D67" i="28"/>
  <c r="C44" i="28" l="1"/>
  <c r="F67" i="28"/>
  <c r="I67" i="28"/>
  <c r="B68" i="28"/>
  <c r="G67" i="28"/>
  <c r="J67" i="28"/>
  <c r="D68" i="28"/>
  <c r="C45" i="28" l="1"/>
  <c r="F68" i="28"/>
  <c r="I68" i="28"/>
  <c r="B69" i="28"/>
  <c r="J68" i="28"/>
  <c r="G68" i="28"/>
  <c r="D69" i="28"/>
  <c r="C46" i="28" l="1"/>
  <c r="F69" i="28"/>
  <c r="I69" i="28"/>
  <c r="B70" i="28"/>
  <c r="G69" i="28"/>
  <c r="J69" i="28"/>
  <c r="D70" i="28"/>
  <c r="C47" i="28" l="1"/>
  <c r="F70" i="28"/>
  <c r="I70" i="28"/>
  <c r="B71" i="28"/>
  <c r="J70" i="28"/>
  <c r="D71" i="28"/>
  <c r="G70" i="28"/>
  <c r="C48" i="28" l="1"/>
  <c r="F71" i="28"/>
  <c r="I71" i="28"/>
  <c r="B72" i="28"/>
  <c r="J71" i="28"/>
  <c r="G71" i="28"/>
  <c r="D72" i="28"/>
  <c r="C49" i="28" l="1"/>
  <c r="F72" i="28"/>
  <c r="I72" i="28"/>
  <c r="B73" i="28"/>
  <c r="G72" i="28"/>
  <c r="J72" i="28"/>
  <c r="D73" i="28"/>
  <c r="C50" i="28" l="1"/>
  <c r="F73" i="28"/>
  <c r="I73" i="28"/>
  <c r="B74" i="28"/>
  <c r="J73" i="28"/>
  <c r="D74" i="28"/>
  <c r="G73" i="28"/>
  <c r="C51" i="28" l="1"/>
  <c r="F74" i="28"/>
  <c r="I74" i="28"/>
  <c r="B75" i="28"/>
  <c r="J74" i="28"/>
  <c r="D75" i="28"/>
  <c r="G74" i="28"/>
  <c r="C52" i="28" l="1"/>
  <c r="F75" i="28"/>
  <c r="I75" i="28"/>
  <c r="B76" i="28"/>
  <c r="J75" i="28"/>
  <c r="G75" i="28"/>
  <c r="D76" i="28"/>
  <c r="C53" i="28" l="1"/>
  <c r="F76" i="28"/>
  <c r="I76" i="28"/>
  <c r="B77" i="28"/>
  <c r="J76" i="28"/>
  <c r="G76" i="28"/>
  <c r="D77" i="28"/>
  <c r="C54" i="28" l="1"/>
  <c r="F77" i="28"/>
  <c r="I77" i="28"/>
  <c r="B78" i="28"/>
  <c r="J77" i="28"/>
  <c r="D78" i="28"/>
  <c r="G77" i="28"/>
  <c r="C55" i="28" l="1"/>
  <c r="F78" i="28"/>
  <c r="I78" i="28"/>
  <c r="B79" i="28"/>
  <c r="G78" i="28"/>
  <c r="J78" i="28"/>
  <c r="D79" i="28"/>
  <c r="C56" i="28" l="1"/>
  <c r="F79" i="28"/>
  <c r="I79" i="28"/>
  <c r="B80" i="28"/>
  <c r="J79" i="28"/>
  <c r="D80" i="28"/>
  <c r="G79" i="28"/>
  <c r="C57" i="28" l="1"/>
  <c r="F80" i="28"/>
  <c r="I80" i="28"/>
  <c r="G80" i="28"/>
  <c r="J80" i="28"/>
  <c r="S24" i="13" l="1"/>
  <c r="R24" i="13"/>
  <c r="Q24" i="13"/>
  <c r="P24" i="13"/>
  <c r="O24" i="13"/>
  <c r="S23" i="13"/>
  <c r="R23" i="13"/>
  <c r="Q23" i="13"/>
  <c r="P23" i="13"/>
  <c r="O23" i="13"/>
  <c r="S22" i="13"/>
  <c r="R22" i="13"/>
  <c r="Q22" i="13"/>
  <c r="P22" i="13"/>
  <c r="O22" i="13"/>
  <c r="S21" i="13"/>
  <c r="R21" i="13"/>
  <c r="Q21" i="13"/>
  <c r="P21" i="13"/>
  <c r="O21" i="13"/>
  <c r="S20" i="13"/>
  <c r="R20" i="13"/>
  <c r="Q20" i="13"/>
  <c r="P20" i="13"/>
  <c r="O20" i="13"/>
  <c r="S19" i="13"/>
  <c r="R19" i="13"/>
  <c r="Q19" i="13"/>
  <c r="P19" i="13"/>
  <c r="O19" i="13"/>
  <c r="S18" i="13"/>
  <c r="R18" i="13"/>
  <c r="Q18" i="13"/>
  <c r="P18" i="13"/>
  <c r="O18" i="13"/>
  <c r="S17" i="13"/>
  <c r="R17" i="13"/>
  <c r="Q17" i="13"/>
  <c r="P17" i="13"/>
  <c r="O17" i="13"/>
  <c r="S16" i="13"/>
  <c r="R16" i="13"/>
  <c r="Q16" i="13"/>
  <c r="P16" i="13"/>
  <c r="O16" i="13"/>
  <c r="S15" i="13"/>
  <c r="R15" i="13"/>
  <c r="Q15" i="13"/>
  <c r="P15" i="13"/>
  <c r="O15" i="13"/>
  <c r="S14" i="13"/>
  <c r="R14" i="13"/>
  <c r="Q14" i="13"/>
  <c r="P14" i="13"/>
  <c r="O14" i="13"/>
  <c r="S13" i="13"/>
  <c r="R13" i="13"/>
  <c r="Q13" i="13"/>
  <c r="P13" i="13"/>
  <c r="O13" i="13"/>
  <c r="S12" i="13"/>
  <c r="R12" i="13"/>
  <c r="Q12" i="13"/>
  <c r="P12" i="13"/>
  <c r="O12" i="13"/>
  <c r="S11" i="13"/>
  <c r="R11" i="13"/>
  <c r="Q11" i="13"/>
  <c r="P11" i="13"/>
  <c r="O11" i="13"/>
  <c r="S10" i="13"/>
  <c r="R10" i="13"/>
  <c r="Q10" i="13"/>
  <c r="P10" i="13"/>
  <c r="O10" i="13"/>
  <c r="S9" i="13"/>
  <c r="R9" i="13"/>
  <c r="Q9" i="13"/>
  <c r="P9" i="13"/>
  <c r="O9" i="13"/>
  <c r="S8" i="13"/>
  <c r="R8" i="13"/>
  <c r="Q8" i="13"/>
  <c r="P8" i="13"/>
  <c r="O8" i="13"/>
  <c r="S7" i="13"/>
  <c r="R7" i="13"/>
  <c r="Q7" i="13"/>
  <c r="P7" i="13"/>
  <c r="O7" i="13"/>
  <c r="S6" i="13"/>
  <c r="R6" i="13"/>
  <c r="Q6" i="13"/>
  <c r="P6" i="13"/>
  <c r="O6" i="13"/>
  <c r="S5" i="13"/>
  <c r="R5" i="13"/>
  <c r="Q5" i="13"/>
  <c r="P5" i="13"/>
  <c r="O5" i="13"/>
  <c r="S4" i="13"/>
  <c r="R4" i="13"/>
  <c r="Q4" i="13"/>
  <c r="P4" i="13"/>
  <c r="O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5" i="13"/>
  <c r="J15" i="13"/>
  <c r="K15" i="13"/>
  <c r="L15" i="13"/>
  <c r="M15" i="13"/>
  <c r="I16" i="13"/>
  <c r="J16" i="13"/>
  <c r="K16" i="13"/>
  <c r="L16" i="13"/>
  <c r="M16" i="13"/>
  <c r="I17" i="13"/>
  <c r="J17" i="13"/>
  <c r="K17" i="13"/>
  <c r="L17" i="13"/>
  <c r="M17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I22" i="13"/>
  <c r="J22" i="13"/>
  <c r="K22" i="13"/>
  <c r="L22" i="13"/>
  <c r="M22" i="13"/>
  <c r="I23" i="13"/>
  <c r="J23" i="13"/>
  <c r="K23" i="13"/>
  <c r="L23" i="13"/>
  <c r="M23" i="13"/>
  <c r="I24" i="13"/>
  <c r="J24" i="13"/>
  <c r="K24" i="13"/>
  <c r="L24" i="13"/>
  <c r="M24" i="13"/>
  <c r="J4" i="13"/>
  <c r="K4" i="13"/>
  <c r="L4" i="13"/>
  <c r="M4" i="13"/>
  <c r="I4" i="13"/>
  <c r="C14" i="28" l="1"/>
  <c r="C15" i="28"/>
  <c r="D57" i="28"/>
  <c r="E48" i="28"/>
  <c r="K71" i="28"/>
  <c r="D56" i="28"/>
  <c r="E73" i="28"/>
  <c r="D44" i="28"/>
  <c r="H67" i="28"/>
  <c r="D47" i="28"/>
  <c r="E53" i="28"/>
  <c r="H68" i="28"/>
  <c r="K72" i="28"/>
  <c r="H79" i="28"/>
  <c r="E46" i="28"/>
  <c r="E50" i="28"/>
  <c r="E52" i="28"/>
  <c r="D48" i="28"/>
  <c r="E54" i="28"/>
  <c r="H69" i="28"/>
  <c r="K73" i="28"/>
  <c r="E45" i="28"/>
  <c r="E79" i="28"/>
  <c r="D46" i="28"/>
  <c r="D49" i="28"/>
  <c r="E55" i="28"/>
  <c r="H70" i="28"/>
  <c r="K74" i="28"/>
  <c r="E72" i="28"/>
  <c r="E49" i="28"/>
  <c r="K70" i="28"/>
  <c r="D50" i="28"/>
  <c r="E56" i="28"/>
  <c r="H71" i="28"/>
  <c r="K75" i="28"/>
  <c r="H78" i="28"/>
  <c r="E74" i="28"/>
  <c r="E75" i="28"/>
  <c r="E76" i="28"/>
  <c r="E77" i="28"/>
  <c r="K68" i="28"/>
  <c r="E51" i="28"/>
  <c r="D51" i="28"/>
  <c r="E57" i="28"/>
  <c r="H72" i="28"/>
  <c r="K76" i="28"/>
  <c r="E47" i="28"/>
  <c r="K67" i="28"/>
  <c r="K69" i="28"/>
  <c r="D45" i="28"/>
  <c r="D52" i="28"/>
  <c r="E67" i="28"/>
  <c r="H73" i="28"/>
  <c r="K77" i="28"/>
  <c r="E71" i="28"/>
  <c r="E78" i="28"/>
  <c r="E80" i="28"/>
  <c r="D53" i="28"/>
  <c r="E68" i="28"/>
  <c r="H74" i="28"/>
  <c r="K78" i="28"/>
  <c r="H77" i="28"/>
  <c r="E44" i="28"/>
  <c r="H80" i="28"/>
  <c r="D54" i="28"/>
  <c r="E69" i="28"/>
  <c r="H75" i="28"/>
  <c r="K79" i="28"/>
  <c r="D55" i="28"/>
  <c r="E70" i="28"/>
  <c r="H76" i="28"/>
  <c r="K80" i="28"/>
  <c r="D9" i="13"/>
  <c r="D10" i="13" s="1"/>
  <c r="D11" i="13" s="1"/>
  <c r="D13" i="13"/>
  <c r="E27" i="29"/>
  <c r="J23" i="29" s="1"/>
  <c r="J24" i="29" s="1"/>
  <c r="J25" i="29" s="1"/>
  <c r="J29" i="29"/>
  <c r="E12" i="29"/>
  <c r="E26" i="29"/>
  <c r="E13" i="29"/>
  <c r="G21" i="29"/>
  <c r="G23" i="29"/>
  <c r="G24" i="29" s="1"/>
  <c r="G25" i="29" s="1"/>
  <c r="G29" i="29"/>
  <c r="E15" i="29"/>
  <c r="E28" i="29"/>
  <c r="D17" i="29"/>
  <c r="E37" i="29"/>
  <c r="E38" i="29"/>
  <c r="E39" i="29"/>
  <c r="E34" i="29"/>
  <c r="E36" i="29"/>
  <c r="E40" i="29"/>
  <c r="E35" i="29"/>
  <c r="E22" i="29"/>
  <c r="E23" i="29"/>
  <c r="E32" i="29"/>
  <c r="E33" i="29"/>
</calcChain>
</file>

<file path=xl/sharedStrings.xml><?xml version="1.0" encoding="utf-8"?>
<sst xmlns="http://schemas.openxmlformats.org/spreadsheetml/2006/main" count="511" uniqueCount="363">
  <si>
    <t>Frequency:</t>
    <phoneticPr fontId="3" type="noConversion"/>
  </si>
  <si>
    <t>Direction:</t>
    <phoneticPr fontId="3" type="noConversion"/>
  </si>
  <si>
    <t>InterpolatedVariable:</t>
    <phoneticPr fontId="3" type="noConversion"/>
  </si>
  <si>
    <t>Act360</t>
  </si>
  <si>
    <t>NoFrequency</t>
  </si>
  <si>
    <t>NONE</t>
  </si>
  <si>
    <t>SIMPLERATES</t>
  </si>
  <si>
    <t>Act365Fixed</t>
  </si>
  <si>
    <t>Once</t>
  </si>
  <si>
    <t>NEAREST</t>
  </si>
  <si>
    <t>CONTINUOUSRATES</t>
  </si>
  <si>
    <t>ThirtyE360</t>
  </si>
  <si>
    <t>Annual</t>
  </si>
  <si>
    <t>UP</t>
  </si>
  <si>
    <t>DISCOUNTFACTORS</t>
  </si>
  <si>
    <t>ThirtyE360ISDA</t>
  </si>
  <si>
    <t>EveryEleventhMonth</t>
  </si>
  <si>
    <t>DOWN</t>
  </si>
  <si>
    <t>HAZARDRATES</t>
  </si>
  <si>
    <t>ThirtyEPlus360</t>
  </si>
  <si>
    <t>EveryNinthMonth</t>
  </si>
  <si>
    <t>FRAC</t>
  </si>
  <si>
    <t>PND</t>
  </si>
  <si>
    <t>ThirtyU360</t>
  </si>
  <si>
    <t>EveryEigthMonth</t>
  </si>
  <si>
    <t>TRUNC</t>
  </si>
  <si>
    <t>ActActISDA</t>
  </si>
  <si>
    <t>Semiannual</t>
  </si>
  <si>
    <t>YIELDVOLS</t>
  </si>
  <si>
    <t>ActActICMA</t>
  </si>
  <si>
    <t>EveryFifthMonth</t>
  </si>
  <si>
    <t>PRICEVOLS</t>
    <phoneticPr fontId="3" type="noConversion"/>
  </si>
  <si>
    <t>Act365L</t>
  </si>
  <si>
    <t>EveryFourthMonth</t>
  </si>
  <si>
    <t>INACTIVE</t>
  </si>
  <si>
    <t>YIELDTOTALVARIANCE</t>
    <phoneticPr fontId="3" type="noConversion"/>
  </si>
  <si>
    <t>ActActAFB</t>
  </si>
  <si>
    <t>Quarterly</t>
  </si>
  <si>
    <t>KNOCK_DOWN_IN</t>
  </si>
  <si>
    <t>PRICETOTALVARIANCE</t>
  </si>
  <si>
    <t>Act365Leap</t>
  </si>
  <si>
    <t>Bimonthly</t>
  </si>
  <si>
    <t>KNOCK_DOWN_OUT</t>
  </si>
  <si>
    <t>OVERNIGHTRATES</t>
  </si>
  <si>
    <t>ActActXTR</t>
  </si>
  <si>
    <t>Monthly</t>
  </si>
  <si>
    <t>KNOCK_UP_IN</t>
  </si>
  <si>
    <t>NORMALISEDYIELDVOL</t>
  </si>
  <si>
    <t>ActActICMAComplement</t>
  </si>
  <si>
    <t>Fourweekly</t>
  </si>
  <si>
    <t>KNOCK_UP_OUT</t>
  </si>
  <si>
    <t>NORMALISEDPRICEVOL</t>
  </si>
  <si>
    <t>Act252</t>
  </si>
  <si>
    <t>Biweekly</t>
  </si>
  <si>
    <t>YIELDVOLPTSPERDAY</t>
  </si>
  <si>
    <t>Weekly</t>
  </si>
  <si>
    <t>PRICEVOLPTSPERDAY</t>
  </si>
  <si>
    <t>EverySecondDay</t>
  </si>
  <si>
    <t>PayoffStyle:</t>
    <phoneticPr fontId="3" type="noConversion"/>
  </si>
  <si>
    <t>SIMPLEINFLATIONRATE</t>
  </si>
  <si>
    <t>DateAdjusterRule:</t>
    <phoneticPr fontId="3" type="noConversion"/>
  </si>
  <si>
    <t>Daily</t>
  </si>
  <si>
    <t>NO_PAY</t>
    <phoneticPr fontId="3" type="noConversion"/>
  </si>
  <si>
    <t>SIMPLEINFLATIONRATETIME</t>
  </si>
  <si>
    <t>Following</t>
  </si>
  <si>
    <t>Continuous</t>
  </si>
  <si>
    <t>EXACT_PAY</t>
    <phoneticPr fontId="3" type="noConversion"/>
  </si>
  <si>
    <t>CONTINUOUSINFLATIONRATE</t>
  </si>
  <si>
    <t>Preceding</t>
  </si>
  <si>
    <t>CONTINUOUSINFLATIONRATETIME</t>
  </si>
  <si>
    <t>ModifiedFollowing</t>
  </si>
  <si>
    <t>INFLATIONINDEX</t>
  </si>
  <si>
    <t>ModifiedPreceding</t>
  </si>
  <si>
    <t>FXFORWARDPOINTS</t>
  </si>
  <si>
    <t>IMM</t>
  </si>
  <si>
    <t>InArrears</t>
  </si>
  <si>
    <t>FORWARDSPLINEVARIABLE</t>
  </si>
  <si>
    <t>Actual</t>
  </si>
  <si>
    <t>InAdvance</t>
  </si>
  <si>
    <t>LME</t>
  </si>
  <si>
    <t>InDiscount</t>
  </si>
  <si>
    <t>FLATINTERPOLATION</t>
  </si>
  <si>
    <t>InterpolationVariable:</t>
    <phoneticPr fontId="3" type="noConversion"/>
  </si>
  <si>
    <t>CLOSESTINTERPOLATION</t>
  </si>
  <si>
    <t>YIELDVOL</t>
  </si>
  <si>
    <t>PARYIELDVOL</t>
  </si>
  <si>
    <t>LINEARINTERPOLATION</t>
  </si>
  <si>
    <t>YIELDNORMALISEDVOL</t>
  </si>
  <si>
    <t>PREMIUMPER1M</t>
  </si>
  <si>
    <t>LINEARXY</t>
  </si>
  <si>
    <t>YIELDPOINTSPERDAY</t>
  </si>
  <si>
    <t>PREMIUMPER10K</t>
  </si>
  <si>
    <t>LOGLINEAR</t>
  </si>
  <si>
    <t>YIELDTOTALVARIANCE</t>
  </si>
  <si>
    <t>PERCENTAGEPREMIUM</t>
  </si>
  <si>
    <t>LAGRANGEPOLYNOMIAL</t>
  </si>
  <si>
    <t>PRICEVOL</t>
  </si>
  <si>
    <t>YIELDVOLQUOTE</t>
  </si>
  <si>
    <t>CUBICSPLINES</t>
  </si>
  <si>
    <t>PRICENORMALISEDVOL</t>
  </si>
  <si>
    <t>PRICEVOLQUOTE</t>
  </si>
  <si>
    <t>FORWARDFORWARDQUARTIC</t>
  </si>
  <si>
    <t>PRICEPOINTSPERDAY</t>
  </si>
  <si>
    <t>EXPLICITCLAMPEDCUBICSPLINES</t>
  </si>
  <si>
    <t>FORWARDSPLINEMETHOD</t>
  </si>
  <si>
    <t>COMPOUNDING</t>
  </si>
  <si>
    <t>StrippingMethod:</t>
    <phoneticPr fontId="3" type="noConversion"/>
  </si>
  <si>
    <t>SIMPLE_AVERAGE</t>
  </si>
  <si>
    <t>METHOD1</t>
    <phoneticPr fontId="3" type="noConversion"/>
  </si>
  <si>
    <t>CALCULATE_AVERAGE</t>
  </si>
  <si>
    <t>METHOD2</t>
    <phoneticPr fontId="3" type="noConversion"/>
  </si>
  <si>
    <t>RESETRATE_MAX</t>
  </si>
  <si>
    <t>RESETRATE_MIN</t>
  </si>
  <si>
    <t>ADV_MIUNS_ARR</t>
  </si>
  <si>
    <t>ADV_DIVIDE_ARR</t>
  </si>
  <si>
    <t>DISCOUNT</t>
    <phoneticPr fontId="3" type="noConversion"/>
  </si>
  <si>
    <t>ARR_DIVIDE_ADV</t>
  </si>
  <si>
    <t>MaturityDates</t>
    <phoneticPr fontId="3" type="noConversion"/>
  </si>
  <si>
    <t>DiscountFactor</t>
    <phoneticPr fontId="3" type="noConversion"/>
  </si>
  <si>
    <t>ZeroRate</t>
    <phoneticPr fontId="3" type="noConversion"/>
  </si>
  <si>
    <t>Pay</t>
  </si>
  <si>
    <t>SettlementDate</t>
    <phoneticPr fontId="3" type="noConversion"/>
  </si>
  <si>
    <t>StartDate</t>
    <phoneticPr fontId="3" type="noConversion"/>
  </si>
  <si>
    <t>FixedFrequency</t>
    <phoneticPr fontId="3" type="noConversion"/>
  </si>
  <si>
    <t>Coupon</t>
    <phoneticPr fontId="3" type="noConversion"/>
  </si>
  <si>
    <t>Notional</t>
    <phoneticPr fontId="3" type="noConversion"/>
  </si>
  <si>
    <t>SwapStartLag</t>
    <phoneticPr fontId="3" type="noConversion"/>
  </si>
  <si>
    <t>Margin</t>
    <phoneticPr fontId="3" type="noConversion"/>
  </si>
  <si>
    <t>FixedDiscountCurve</t>
    <phoneticPr fontId="3" type="noConversion"/>
  </si>
  <si>
    <t>FixedPayReceive</t>
    <phoneticPr fontId="3" type="noConversion"/>
  </si>
  <si>
    <t>FixingRateMethod</t>
    <phoneticPr fontId="3" type="noConversion"/>
  </si>
  <si>
    <t>FixingIndex</t>
    <phoneticPr fontId="3" type="noConversion"/>
  </si>
  <si>
    <t>DayCounter:</t>
    <phoneticPr fontId="3" type="noConversion"/>
  </si>
  <si>
    <t>SPREADS</t>
    <phoneticPr fontId="3" type="noConversion"/>
  </si>
  <si>
    <t>BarrierType:</t>
    <phoneticPr fontId="3" type="noConversion"/>
  </si>
  <si>
    <t>FULL_PAY</t>
    <phoneticPr fontId="3" type="noConversion"/>
  </si>
  <si>
    <t>PaymentType:</t>
    <phoneticPr fontId="3" type="noConversion"/>
  </si>
  <si>
    <t>StrikeInterpType:</t>
    <phoneticPr fontId="3" type="noConversion"/>
  </si>
  <si>
    <t>LINEAR</t>
    <phoneticPr fontId="3" type="noConversion"/>
  </si>
  <si>
    <t>SABR</t>
    <phoneticPr fontId="3" type="noConversion"/>
  </si>
  <si>
    <t>SABRApproxMethods:</t>
    <phoneticPr fontId="3" type="noConversion"/>
  </si>
  <si>
    <t>IROptionQuotation:</t>
    <phoneticPr fontId="3" type="noConversion"/>
  </si>
  <si>
    <t>HAGAN</t>
    <phoneticPr fontId="3" type="noConversion"/>
  </si>
  <si>
    <t>JOHNSONBLEND</t>
    <phoneticPr fontId="3" type="noConversion"/>
  </si>
  <si>
    <t>CapVolPaymentType:</t>
    <phoneticPr fontId="3" type="noConversion"/>
  </si>
  <si>
    <t>ARREARS</t>
    <phoneticPr fontId="3" type="noConversion"/>
  </si>
  <si>
    <t>1Y</t>
  </si>
  <si>
    <t>2Y</t>
  </si>
  <si>
    <t>3Y</t>
  </si>
  <si>
    <t>4Y</t>
  </si>
  <si>
    <t>ARREARS</t>
  </si>
  <si>
    <t>5Y</t>
  </si>
  <si>
    <t>7Y</t>
  </si>
  <si>
    <t>METHOD1</t>
  </si>
  <si>
    <t>10Y</t>
  </si>
  <si>
    <t>3M</t>
  </si>
  <si>
    <t>StrikeInterpType</t>
    <phoneticPr fontId="3" type="noConversion"/>
  </si>
  <si>
    <t>HAGAN</t>
  </si>
  <si>
    <t>2Y X 2Y</t>
  </si>
  <si>
    <t>1Y</t>
    <phoneticPr fontId="3" type="noConversion"/>
  </si>
  <si>
    <t>2Y X 5Y</t>
  </si>
  <si>
    <t>2Y X 10Y</t>
  </si>
  <si>
    <t>3Y X 2Y</t>
  </si>
  <si>
    <t>3Y X 5Y</t>
  </si>
  <si>
    <t>3Y X 10Y</t>
  </si>
  <si>
    <t>Tenor</t>
    <phoneticPr fontId="3" type="noConversion"/>
  </si>
  <si>
    <t>3M</t>
    <phoneticPr fontId="3" type="noConversion"/>
  </si>
  <si>
    <t>DayCounter</t>
    <phoneticPr fontId="3" type="noConversion"/>
  </si>
  <si>
    <t>Calendar</t>
    <phoneticPr fontId="3" type="noConversion"/>
  </si>
  <si>
    <t>NO_PAY</t>
  </si>
  <si>
    <t>SABR</t>
  </si>
  <si>
    <t>UsingSpread</t>
    <phoneticPr fontId="3" type="noConversion"/>
  </si>
  <si>
    <t>TenorInterpMethod</t>
    <phoneticPr fontId="3" type="noConversion"/>
  </si>
  <si>
    <t>FloatFrequency</t>
    <phoneticPr fontId="3" type="noConversion"/>
  </si>
  <si>
    <t>PayReceive:</t>
    <phoneticPr fontId="3" type="noConversion"/>
  </si>
  <si>
    <t>Pay</t>
    <phoneticPr fontId="3" type="noConversion"/>
  </si>
  <si>
    <t>Receive</t>
    <phoneticPr fontId="3" type="noConversion"/>
  </si>
  <si>
    <t>InterpolationMethod:</t>
    <phoneticPr fontId="3" type="noConversion"/>
  </si>
  <si>
    <t>ResetRateMethod:</t>
    <phoneticPr fontId="3" type="noConversion"/>
  </si>
  <si>
    <t>maturityDates</t>
    <phoneticPr fontId="3" type="noConversion"/>
  </si>
  <si>
    <t>Yields</t>
    <phoneticPr fontId="3" type="noConversion"/>
  </si>
  <si>
    <t>BumpAmounts</t>
    <phoneticPr fontId="3" type="noConversion"/>
  </si>
  <si>
    <t>Buses</t>
    <phoneticPr fontId="3" type="noConversion"/>
  </si>
  <si>
    <t>BillCurveData</t>
    <phoneticPr fontId="3" type="noConversion"/>
  </si>
  <si>
    <t>SettlementDates</t>
    <phoneticPr fontId="3" type="noConversion"/>
  </si>
  <si>
    <t>VanillaSwapCurveData</t>
    <phoneticPr fontId="3" type="noConversion"/>
  </si>
  <si>
    <t>UseGlobalSolver</t>
    <phoneticPr fontId="3" type="noConversion"/>
  </si>
  <si>
    <t>Coupons</t>
    <phoneticPr fontId="3" type="noConversion"/>
  </si>
  <si>
    <t>UnderlyingSwap</t>
    <phoneticPr fontId="3" type="noConversion"/>
  </si>
  <si>
    <t>SwaptionExpiry</t>
    <phoneticPr fontId="3" type="noConversion"/>
  </si>
  <si>
    <t>PayReceiveType</t>
    <phoneticPr fontId="3" type="noConversion"/>
  </si>
  <si>
    <t>SettlementMethod</t>
    <phoneticPr fontId="3" type="noConversion"/>
  </si>
  <si>
    <t>SwaptionSettlementMethods:</t>
    <phoneticPr fontId="3" type="noConversion"/>
  </si>
  <si>
    <t>DELIVERY</t>
    <phoneticPr fontId="3" type="noConversion"/>
  </si>
  <si>
    <t>CASH</t>
  </si>
  <si>
    <t>CASH</t>
    <phoneticPr fontId="3" type="noConversion"/>
  </si>
  <si>
    <t>CASHZC</t>
    <phoneticPr fontId="3" type="noConversion"/>
  </si>
  <si>
    <t>SwapCurve</t>
    <phoneticPr fontId="3" type="noConversion"/>
  </si>
  <si>
    <t>ReferenceDate</t>
    <phoneticPr fontId="3" type="noConversion"/>
  </si>
  <si>
    <t>4Y</t>
    <phoneticPr fontId="3" type="noConversion"/>
  </si>
  <si>
    <t>HistVolsModel:</t>
    <phoneticPr fontId="3" type="noConversion"/>
  </si>
  <si>
    <t>CLOSE_TO_CLOSE</t>
  </si>
  <si>
    <t>EWMA</t>
  </si>
  <si>
    <t>LINXIAO</t>
  </si>
  <si>
    <t>HistVolsReturnMethod:</t>
    <phoneticPr fontId="3" type="noConversion"/>
  </si>
  <si>
    <t>RETURN</t>
  </si>
  <si>
    <t>LOG_RETURN</t>
  </si>
  <si>
    <t>BDTDataVolType:</t>
  </si>
  <si>
    <t>BDTDataRateType:</t>
  </si>
  <si>
    <t>ZERORATE</t>
  </si>
  <si>
    <t>PARBOND</t>
  </si>
  <si>
    <t>FIXED_SIGMA</t>
  </si>
  <si>
    <t>ZERORATE_VOL</t>
  </si>
  <si>
    <t>PARBOND_VOL</t>
  </si>
  <si>
    <t>BondOptionType:</t>
  </si>
  <si>
    <t>PUT</t>
  </si>
  <si>
    <t>CALL</t>
  </si>
  <si>
    <t>CALL_PUT</t>
  </si>
  <si>
    <t>ASS</t>
  </si>
  <si>
    <t>CNV</t>
  </si>
  <si>
    <t>DCN</t>
  </si>
  <si>
    <t>ETS</t>
  </si>
  <si>
    <t>Frequency</t>
    <phoneticPr fontId="3" type="noConversion"/>
  </si>
  <si>
    <t>3Y</t>
    <phoneticPr fontId="3" type="noConversion"/>
  </si>
  <si>
    <t>2Y</t>
    <phoneticPr fontId="3" type="noConversion"/>
  </si>
  <si>
    <t>2W</t>
    <phoneticPr fontId="3" type="noConversion"/>
  </si>
  <si>
    <t>1M</t>
    <phoneticPr fontId="3" type="noConversion"/>
  </si>
  <si>
    <t>6M</t>
    <phoneticPr fontId="3" type="noConversion"/>
  </si>
  <si>
    <t>9M</t>
    <phoneticPr fontId="3" type="noConversion"/>
  </si>
  <si>
    <t>RISKMETRICS</t>
    <phoneticPr fontId="3" type="noConversion"/>
  </si>
  <si>
    <t>CallPut:</t>
    <phoneticPr fontId="3" type="noConversion"/>
  </si>
  <si>
    <t>Call</t>
  </si>
  <si>
    <t>Call</t>
    <phoneticPr fontId="3" type="noConversion"/>
  </si>
  <si>
    <t>Put</t>
    <phoneticPr fontId="3" type="noConversion"/>
  </si>
  <si>
    <t>ReferenceDate</t>
  </si>
  <si>
    <t>ATMVols</t>
    <phoneticPr fontId="3" type="noConversion"/>
  </si>
  <si>
    <t>Volatility</t>
    <phoneticPr fontId="3" type="noConversion"/>
  </si>
  <si>
    <t>BuySell</t>
    <phoneticPr fontId="3" type="noConversion"/>
  </si>
  <si>
    <t>Buy</t>
    <phoneticPr fontId="3" type="noConversion"/>
  </si>
  <si>
    <t>Strike</t>
    <phoneticPr fontId="3" type="noConversion"/>
  </si>
  <si>
    <t>结构</t>
    <phoneticPr fontId="3" type="noConversion"/>
  </si>
  <si>
    <t>期限</t>
    <phoneticPr fontId="3" type="noConversion"/>
  </si>
  <si>
    <t>开始日</t>
    <phoneticPr fontId="3" type="noConversion"/>
  </si>
  <si>
    <t>结束日</t>
    <phoneticPr fontId="3" type="noConversion"/>
  </si>
  <si>
    <t>FR007</t>
    <phoneticPr fontId="3" type="noConversion"/>
  </si>
  <si>
    <t>Vol Cube</t>
    <phoneticPr fontId="3" type="noConversion"/>
  </si>
  <si>
    <t>ATM Strike</t>
    <phoneticPr fontId="3" type="noConversion"/>
  </si>
  <si>
    <t>Premium</t>
    <phoneticPr fontId="3" type="noConversion"/>
  </si>
  <si>
    <t>NPV</t>
    <phoneticPr fontId="3" type="noConversion"/>
  </si>
  <si>
    <t>Delta</t>
    <phoneticPr fontId="3" type="noConversion"/>
  </si>
  <si>
    <t>Gamma</t>
    <phoneticPr fontId="3" type="noConversion"/>
  </si>
  <si>
    <t>DV01</t>
    <phoneticPr fontId="3" type="noConversion"/>
  </si>
  <si>
    <t>Vega</t>
    <phoneticPr fontId="3" type="noConversion"/>
  </si>
  <si>
    <t>Theta</t>
    <phoneticPr fontId="3" type="noConversion"/>
  </si>
  <si>
    <t>买卖方向</t>
    <phoneticPr fontId="3" type="noConversion"/>
  </si>
  <si>
    <t>标的固定端收付方向</t>
    <phoneticPr fontId="3" type="noConversion"/>
  </si>
  <si>
    <t>本金金额</t>
    <phoneticPr fontId="3" type="noConversion"/>
  </si>
  <si>
    <t>到期期限/到期日期</t>
    <phoneticPr fontId="3" type="noConversion"/>
  </si>
  <si>
    <t>标的期限/互换结束日期</t>
    <phoneticPr fontId="3" type="noConversion"/>
  </si>
  <si>
    <t>计算日</t>
    <phoneticPr fontId="3" type="noConversion"/>
  </si>
  <si>
    <t>Reference Date</t>
    <phoneticPr fontId="3" type="noConversion"/>
  </si>
  <si>
    <t>Buy/Sell</t>
    <phoneticPr fontId="3" type="noConversion"/>
  </si>
  <si>
    <t>Swap Fixed Leg Pay/Receive</t>
    <phoneticPr fontId="3" type="noConversion"/>
  </si>
  <si>
    <t>Expiry</t>
    <phoneticPr fontId="3" type="noConversion"/>
  </si>
  <si>
    <t>Swap Start</t>
    <phoneticPr fontId="3" type="noConversion"/>
  </si>
  <si>
    <t>标的开始日期</t>
    <phoneticPr fontId="3" type="noConversion"/>
  </si>
  <si>
    <t>Swap End</t>
    <phoneticPr fontId="3" type="noConversion"/>
  </si>
  <si>
    <t>行权价</t>
    <phoneticPr fontId="3" type="noConversion"/>
  </si>
  <si>
    <t>波动率</t>
    <phoneticPr fontId="3" type="noConversion"/>
  </si>
  <si>
    <t>交割方式</t>
    <phoneticPr fontId="3" type="noConversion"/>
  </si>
  <si>
    <t>Delivery Method</t>
    <phoneticPr fontId="3" type="noConversion"/>
  </si>
  <si>
    <t>中文</t>
    <phoneticPr fontId="3" type="noConversion"/>
  </si>
  <si>
    <t>Expiry X Tenor</t>
    <phoneticPr fontId="3" type="noConversion"/>
  </si>
  <si>
    <t>Qtrly vs. 7D REPO</t>
  </si>
  <si>
    <t>交易日</t>
    <phoneticPr fontId="3" type="noConversion"/>
  </si>
  <si>
    <t>利息类型</t>
    <phoneticPr fontId="3" type="noConversion"/>
  </si>
  <si>
    <t>InterpolatedVariable</t>
  </si>
  <si>
    <t>插值方法</t>
    <phoneticPr fontId="3" type="noConversion"/>
  </si>
  <si>
    <t>InterpolationMethod</t>
  </si>
  <si>
    <t>计息基准</t>
    <phoneticPr fontId="3" type="noConversion"/>
  </si>
  <si>
    <t>使用Global方法求解</t>
    <phoneticPr fontId="3" type="noConversion"/>
  </si>
  <si>
    <t>（不用）</t>
    <phoneticPr fontId="3" type="noConversion"/>
  </si>
  <si>
    <t>PillarEndDate</t>
    <phoneticPr fontId="3" type="noConversion"/>
  </si>
  <si>
    <t>Curve Data Set</t>
    <phoneticPr fontId="3" type="noConversion"/>
  </si>
  <si>
    <t>Swap Curve</t>
    <phoneticPr fontId="3" type="noConversion"/>
  </si>
  <si>
    <t>CalibrationSet</t>
  </si>
  <si>
    <t>7D</t>
    <phoneticPr fontId="3" type="noConversion"/>
  </si>
  <si>
    <t>StartDate</t>
  </si>
  <si>
    <t>Calendar</t>
  </si>
  <si>
    <t>PaymentDateAdjuster</t>
    <phoneticPr fontId="3" type="noConversion"/>
  </si>
  <si>
    <t>AccrDateAdjuster</t>
    <phoneticPr fontId="3" type="noConversion"/>
  </si>
  <si>
    <t>Actual</t>
    <phoneticPr fontId="3" type="noConversion"/>
  </si>
  <si>
    <t>FixedDayCounter</t>
  </si>
  <si>
    <t>FloatDayCounter</t>
  </si>
  <si>
    <t>UseIndexEstimation</t>
  </si>
  <si>
    <t>FixInAdvance</t>
  </si>
  <si>
    <t>FixDaysBackward</t>
  </si>
  <si>
    <t>1W</t>
    <phoneticPr fontId="3" type="noConversion"/>
  </si>
  <si>
    <t>5Y</t>
    <phoneticPr fontId="3" type="noConversion"/>
  </si>
  <si>
    <t>7Y</t>
    <phoneticPr fontId="3" type="noConversion"/>
  </si>
  <si>
    <t>10Y</t>
    <phoneticPr fontId="3" type="noConversion"/>
  </si>
  <si>
    <t>Compounding</t>
    <phoneticPr fontId="3" type="noConversion"/>
  </si>
  <si>
    <t>Structure</t>
    <phoneticPr fontId="3" type="noConversion"/>
  </si>
  <si>
    <t>Swap Begin</t>
    <phoneticPr fontId="3" type="noConversion"/>
  </si>
  <si>
    <t>利率波动率曲面</t>
    <phoneticPr fontId="3" type="noConversion"/>
  </si>
  <si>
    <t>EstimationSwapCurve</t>
    <phoneticPr fontId="3" type="noConversion"/>
  </si>
  <si>
    <t>DiscountSwapCurve</t>
    <phoneticPr fontId="3" type="noConversion"/>
  </si>
  <si>
    <t>LINEAR</t>
  </si>
  <si>
    <t>RateConvention</t>
    <phoneticPr fontId="3" type="noConversion"/>
  </si>
  <si>
    <t>FloatingEstimationCurve</t>
    <phoneticPr fontId="3" type="noConversion"/>
  </si>
  <si>
    <t>FloatingDiscountCurve</t>
    <phoneticPr fontId="3" type="noConversion"/>
  </si>
  <si>
    <t>AdjustedStartDate</t>
    <phoneticPr fontId="3" type="noConversion"/>
  </si>
  <si>
    <t>FloatEstimationCurve</t>
    <phoneticPr fontId="3" type="noConversion"/>
  </si>
  <si>
    <t>FloatDiscountCurve</t>
    <phoneticPr fontId="3" type="noConversion"/>
  </si>
  <si>
    <t>估值曲线</t>
    <phoneticPr fontId="3" type="noConversion"/>
  </si>
  <si>
    <t>折现曲线</t>
    <phoneticPr fontId="3" type="noConversion"/>
  </si>
  <si>
    <t>Swaption Vol Cube</t>
    <phoneticPr fontId="3" type="noConversion"/>
  </si>
  <si>
    <t>Estimation Curve</t>
    <phoneticPr fontId="3" type="noConversion"/>
  </si>
  <si>
    <t>Discount Curve</t>
    <phoneticPr fontId="3" type="noConversion"/>
  </si>
  <si>
    <t>本金</t>
    <phoneticPr fontId="3" type="noConversion"/>
  </si>
  <si>
    <t>DayCounter</t>
  </si>
  <si>
    <t>IROptionType</t>
    <phoneticPr fontId="3" type="noConversion"/>
  </si>
  <si>
    <t>Floor</t>
    <phoneticPr fontId="3" type="noConversion"/>
  </si>
  <si>
    <t>Cap</t>
    <phoneticPr fontId="3" type="noConversion"/>
  </si>
  <si>
    <t>18M X 1Y</t>
  </si>
  <si>
    <t>18M X 2Y</t>
  </si>
  <si>
    <t>18M X 3Y</t>
  </si>
  <si>
    <t>18M X 4Y</t>
  </si>
  <si>
    <t>18M X 5Y</t>
  </si>
  <si>
    <t>18M X 7Y</t>
  </si>
  <si>
    <t>18M X 10Y</t>
  </si>
  <si>
    <t>2Y X 1Y</t>
  </si>
  <si>
    <t>2Y X 3Y</t>
  </si>
  <si>
    <t>2Y X 4Y</t>
  </si>
  <si>
    <t>2Y X 7Y</t>
  </si>
  <si>
    <t>3Y X 1Y</t>
  </si>
  <si>
    <t>3Y X 3Y</t>
  </si>
  <si>
    <t>3Y X 4Y</t>
  </si>
  <si>
    <t>3Y X 7Y</t>
  </si>
  <si>
    <t>nan</t>
  </si>
  <si>
    <t>18M</t>
  </si>
  <si>
    <t>VolSpread</t>
    <phoneticPr fontId="3" type="noConversion"/>
  </si>
  <si>
    <t>ON</t>
  </si>
  <si>
    <t>Rate</t>
  </si>
  <si>
    <t>End Date</t>
  </si>
  <si>
    <t>Start Date</t>
  </si>
  <si>
    <t>parameters</t>
  </si>
  <si>
    <t>3)Forward Price Analysis</t>
  </si>
  <si>
    <t>2)Spot and Discounted Analysis</t>
  </si>
  <si>
    <t>Y</t>
  </si>
  <si>
    <t>Swap object construction parameters</t>
  </si>
  <si>
    <t>Market data from VanillaSwapCurveData</t>
  </si>
  <si>
    <t>Bill object construction parameters</t>
  </si>
  <si>
    <t>Market data from BillCurveData</t>
  </si>
  <si>
    <t>1)Swap Curve Construction Parameters</t>
  </si>
  <si>
    <t>ATM Volatilities</t>
  </si>
  <si>
    <t>Volatilities</t>
  </si>
  <si>
    <t xml:space="preserve">Parameter  </t>
  </si>
  <si>
    <t>Swaption</t>
  </si>
  <si>
    <t>Underlying Swap</t>
  </si>
  <si>
    <t>Market data</t>
  </si>
  <si>
    <t>Calculation results</t>
  </si>
  <si>
    <t>ATM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</si>
</sst>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0_);[Red]\(0.00\)"/>
    <numFmt numFmtId="177" formatCode="0.0000%"/>
    <numFmt numFmtId="178" formatCode="0.0000_);[Red]\(0.0000\)"/>
    <numFmt numFmtId="179" formatCode="mmm\ d\,\ yyyy"/>
    <numFmt numFmtId="180" formatCode="0.000000"/>
    <numFmt numFmtId="181" formatCode="0.00000%"/>
    <numFmt numFmtId="182" formatCode="0.0000000000"/>
    <numFmt numFmtId="183" formatCode="0.00000000000000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rgb="FF595959"/>
      <name val="宋体"/>
      <family val="3"/>
      <charset val="134"/>
      <scheme val="minor"/>
    </font>
    <font>
      <sz val="11"/>
      <color theme="1" tint="0.14999847407452621"/>
      <name val="宋体"/>
      <family val="2"/>
      <charset val="238"/>
      <scheme val="minor"/>
    </font>
    <font>
      <b/>
      <sz val="11"/>
      <color theme="1" tint="0.14999847407452621"/>
      <name val="宋体"/>
      <family val="3"/>
      <charset val="134"/>
      <scheme val="minor"/>
    </font>
    <font>
      <sz val="12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 tint="0.1499679555650502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42A24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43" fontId="0" fillId="0" borderId="0" xfId="1" applyFont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readingOrder="1"/>
    </xf>
    <xf numFmtId="0" fontId="7" fillId="4" borderId="0" xfId="0" applyFont="1" applyFill="1">
      <alignment vertical="center"/>
    </xf>
    <xf numFmtId="14" fontId="7" fillId="4" borderId="0" xfId="0" applyNumberFormat="1" applyFont="1" applyFill="1">
      <alignment vertical="center"/>
    </xf>
    <xf numFmtId="0" fontId="6" fillId="4" borderId="0" xfId="3" applyFill="1">
      <alignment vertical="center"/>
    </xf>
    <xf numFmtId="14" fontId="9" fillId="4" borderId="2" xfId="0" applyNumberFormat="1" applyFont="1" applyFill="1" applyBorder="1">
      <alignment vertical="center"/>
    </xf>
    <xf numFmtId="0" fontId="2" fillId="0" borderId="0" xfId="0" applyFont="1" applyAlignment="1">
      <alignment horizontal="left" vertical="center"/>
    </xf>
    <xf numFmtId="14" fontId="9" fillId="4" borderId="2" xfId="0" applyNumberFormat="1" applyFont="1" applyFill="1" applyBorder="1" applyAlignment="1">
      <alignment horizontal="right" vertical="center"/>
    </xf>
    <xf numFmtId="176" fontId="9" fillId="4" borderId="2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10" fillId="4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14" fontId="11" fillId="0" borderId="0" xfId="4" applyNumberFormat="1" applyAlignment="1">
      <alignment horizontal="center" vertical="center"/>
    </xf>
    <xf numFmtId="10" fontId="11" fillId="0" borderId="0" xfId="4" applyNumberFormat="1" applyAlignment="1">
      <alignment horizontal="center" vertical="center"/>
    </xf>
    <xf numFmtId="178" fontId="9" fillId="4" borderId="2" xfId="0" applyNumberFormat="1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11" fillId="0" borderId="0" xfId="4" applyAlignment="1">
      <alignment horizontal="center" vertical="center"/>
    </xf>
    <xf numFmtId="0" fontId="5" fillId="0" borderId="0" xfId="0" applyFont="1">
      <alignment vertical="center"/>
    </xf>
    <xf numFmtId="177" fontId="9" fillId="4" borderId="3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43" fontId="0" fillId="0" borderId="0" xfId="0" applyNumberFormat="1">
      <alignment vertical="center"/>
    </xf>
    <xf numFmtId="181" fontId="0" fillId="0" borderId="0" xfId="2" applyNumberFormat="1" applyFont="1">
      <alignment vertical="center"/>
    </xf>
    <xf numFmtId="0" fontId="6" fillId="0" borderId="0" xfId="3">
      <alignment vertical="center"/>
    </xf>
    <xf numFmtId="0" fontId="0" fillId="0" borderId="0" xfId="0" applyAlignment="1"/>
    <xf numFmtId="0" fontId="13" fillId="5" borderId="4" xfId="0" applyFont="1" applyFill="1" applyBorder="1">
      <alignment vertical="center"/>
    </xf>
    <xf numFmtId="14" fontId="13" fillId="5" borderId="4" xfId="0" applyNumberFormat="1" applyFont="1" applyFill="1" applyBorder="1">
      <alignment vertical="center"/>
    </xf>
    <xf numFmtId="0" fontId="14" fillId="4" borderId="5" xfId="0" applyFont="1" applyFill="1" applyBorder="1">
      <alignment vertical="center"/>
    </xf>
    <xf numFmtId="0" fontId="15" fillId="6" borderId="0" xfId="4" applyFont="1" applyFill="1">
      <alignment vertical="center"/>
    </xf>
    <xf numFmtId="0" fontId="4" fillId="6" borderId="6" xfId="0" applyFont="1" applyFill="1" applyBorder="1">
      <alignment vertical="center"/>
    </xf>
    <xf numFmtId="0" fontId="14" fillId="4" borderId="5" xfId="0" applyFont="1" applyFill="1" applyBorder="1" applyAlignment="1">
      <alignment horizontal="right" vertical="center"/>
    </xf>
    <xf numFmtId="14" fontId="14" fillId="4" borderId="5" xfId="0" applyNumberFormat="1" applyFont="1" applyFill="1" applyBorder="1" applyAlignment="1">
      <alignment horizontal="right" vertical="center"/>
    </xf>
    <xf numFmtId="180" fontId="9" fillId="4" borderId="2" xfId="0" applyNumberFormat="1" applyFont="1" applyFill="1" applyBorder="1">
      <alignment vertical="center"/>
    </xf>
    <xf numFmtId="180" fontId="0" fillId="0" borderId="0" xfId="1" applyNumberFormat="1" applyFont="1">
      <alignment vertical="center"/>
    </xf>
    <xf numFmtId="182" fontId="0" fillId="0" borderId="0" xfId="2" applyNumberFormat="1" applyFont="1">
      <alignment vertical="center"/>
    </xf>
    <xf numFmtId="182" fontId="0" fillId="2" borderId="0" xfId="2" applyNumberFormat="1" applyFont="1" applyFill="1">
      <alignment vertical="center"/>
    </xf>
    <xf numFmtId="183" fontId="0" fillId="2" borderId="0" xfId="2" applyNumberFormat="1" applyFont="1" applyFill="1">
      <alignment vertical="center"/>
    </xf>
    <xf numFmtId="0" fontId="14" fillId="4" borderId="5" xfId="0" applyNumberFormat="1" applyFont="1" applyFill="1" applyBorder="1" applyAlignment="1">
      <alignment horizontal="right" vertical="center"/>
    </xf>
  </cellXfs>
  <cellStyles count="5">
    <cellStyle name="百分比" xfId="2" builtinId="5"/>
    <cellStyle name="常规" xfId="0" builtinId="0"/>
    <cellStyle name="常规 3" xfId="4" xr:uid="{94E5FFCC-8784-4A1A-9FDC-A48A3DB23563}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mcpexcel1.4\python\excel\mcp_fx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mcpexcel1.4\python\excel\mcp_bond1.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mcpexcel1.4\python\excel\mcp_american&amp;asi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mcpexcel1.4\python\excel\pingo_fxoption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  <sheetName val="Calendar"/>
      <sheetName val="PV等概念"/>
      <sheetName val="设置"/>
      <sheetName val="FR007Curve"/>
      <sheetName val="SHIBOR3M"/>
      <sheetName val="DEPO"/>
      <sheetName val="MktVolSurface2"/>
      <sheetName val="VolSurface"/>
      <sheetName val="MktVolSurface"/>
      <sheetName val="VanillaOption"/>
      <sheetName val="FXForward"/>
      <sheetName val="AsianOption"/>
      <sheetName val="触碰式"/>
      <sheetName val="比例远期 (2)"/>
      <sheetName val="比例远期"/>
      <sheetName val="封顶远期"/>
      <sheetName val="保底远期"/>
      <sheetName val="区间远期"/>
      <sheetName val="参与远期"/>
      <sheetName val="海鸥封顶"/>
      <sheetName val="海鸥保底"/>
      <sheetName val="封顶保底"/>
      <sheetName val="宽跨式"/>
      <sheetName val="跨式"/>
      <sheetName val="Forward Extra"/>
      <sheetName val="Kickout Forward"/>
      <sheetName val="Iron"/>
      <sheetName val="双鲨"/>
      <sheetName val="比例远期-批量报价"/>
      <sheetName val="敏感性分析"/>
      <sheetName val="数字期权"/>
      <sheetName val="XY"/>
      <sheetName val="结构化远期（结构定义）"/>
      <sheetName val="快速试算"/>
      <sheetName val="TargetRedemptionForward"/>
    </sheetNames>
    <sheetDataSet>
      <sheetData sheetId="0"/>
      <sheetData sheetId="1"/>
      <sheetData sheetId="2"/>
      <sheetData sheetId="3">
        <row r="3">
          <cell r="C3" t="str">
            <v>McpCalendar@63</v>
          </cell>
        </row>
        <row r="4">
          <cell r="C4" t="str">
            <v>McpCalendar@62</v>
          </cell>
        </row>
        <row r="5">
          <cell r="C5" t="str">
            <v>McpCalendar@60</v>
          </cell>
        </row>
        <row r="9">
          <cell r="C9" t="e">
            <v>#REF!</v>
          </cell>
        </row>
        <row r="11">
          <cell r="C11" t="str">
            <v>McpYieldCurve@254</v>
          </cell>
        </row>
        <row r="12">
          <cell r="C12" t="str">
            <v>McpYieldCurve@254</v>
          </cell>
        </row>
        <row r="18">
          <cell r="C18" t="str">
            <v>McpMktVolSurface@1</v>
          </cell>
        </row>
        <row r="22">
          <cell r="C22">
            <v>6.3625000000000007</v>
          </cell>
        </row>
        <row r="24">
          <cell r="C24">
            <v>6.3637000000000006</v>
          </cell>
        </row>
        <row r="25">
          <cell r="C25">
            <v>6.3509000000000002</v>
          </cell>
        </row>
        <row r="28">
          <cell r="C28">
            <v>45372</v>
          </cell>
        </row>
        <row r="29">
          <cell r="C29">
            <v>45376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Enum"/>
      <sheetName val="Parametric Curve"/>
      <sheetName val="FixedBond (Option)"/>
      <sheetName val="BDTData"/>
      <sheetName val="HisVols"/>
      <sheetName val="标准期限曲线"/>
    </sheetNames>
    <sheetDataSet>
      <sheetData sheetId="0" refreshError="1"/>
      <sheetData sheetId="1">
        <row r="3">
          <cell r="B3" t="str">
            <v>Act360</v>
          </cell>
        </row>
        <row r="4">
          <cell r="B4" t="str">
            <v>Act365Fixed</v>
          </cell>
        </row>
        <row r="5">
          <cell r="B5" t="str">
            <v>ThirtyE360</v>
          </cell>
        </row>
        <row r="6">
          <cell r="B6" t="str">
            <v>ThirtyE360ISDA</v>
          </cell>
        </row>
        <row r="7">
          <cell r="B7" t="str">
            <v>ThirtyEPlus360</v>
          </cell>
        </row>
        <row r="8">
          <cell r="B8" t="str">
            <v>ThirtyU360</v>
          </cell>
        </row>
        <row r="9">
          <cell r="B9" t="str">
            <v>ActActISDA</v>
          </cell>
        </row>
        <row r="10">
          <cell r="B10" t="str">
            <v>ActActICMA</v>
          </cell>
        </row>
        <row r="11">
          <cell r="B11" t="str">
            <v>Act365L</v>
          </cell>
        </row>
        <row r="12">
          <cell r="B12" t="str">
            <v>ActActAFB</v>
          </cell>
        </row>
        <row r="13">
          <cell r="B13" t="str">
            <v>Act365Leap</v>
          </cell>
        </row>
        <row r="14">
          <cell r="B14" t="str">
            <v>ActActXTR</v>
          </cell>
        </row>
        <row r="15">
          <cell r="B15" t="str">
            <v>ActActICMAComplement</v>
          </cell>
        </row>
        <row r="16">
          <cell r="B16" t="str">
            <v>Act252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  <sheetName val="Calendar"/>
      <sheetName val="设置"/>
      <sheetName val="FR007Curve"/>
      <sheetName val="SHIBOR3M"/>
      <sheetName val="USDImpliedCurve"/>
      <sheetName val="VolSurface"/>
      <sheetName val="MktVolSurface"/>
      <sheetName val="VanillaOption"/>
      <sheetName val="AsianOption"/>
      <sheetName val="比例远期 (2)"/>
      <sheetName val="比例远期"/>
      <sheetName val="封顶远期"/>
      <sheetName val="保底远期"/>
      <sheetName val="区间远期"/>
      <sheetName val="参与远期"/>
      <sheetName val="海鸥封顶"/>
      <sheetName val="海鸥保底"/>
      <sheetName val="封顶保底"/>
      <sheetName val="宽跨式"/>
      <sheetName val="跨式"/>
      <sheetName val="Forward Extra"/>
      <sheetName val="Kickout Forward"/>
      <sheetName val="Iron"/>
      <sheetName val="双鲨"/>
      <sheetName val="比例远期-批量报价"/>
      <sheetName val="敏感性分析"/>
      <sheetName val="结构化远期（结构定义）"/>
      <sheetName val="快速试算"/>
      <sheetName val="TargetRedemptionForward"/>
    </sheetNames>
    <sheetDataSet>
      <sheetData sheetId="0"/>
      <sheetData sheetId="1"/>
      <sheetData sheetId="2">
        <row r="3">
          <cell r="C3" t="str">
            <v>McpCalendar@30</v>
          </cell>
        </row>
        <row r="18">
          <cell r="C18" t="str">
            <v>McpMktVolSurface@2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  <sheetName val="Calendar"/>
      <sheetName val="设置"/>
      <sheetName val="DEPO"/>
      <sheetName val="MktVolSurface2"/>
      <sheetName val="MktVolSurface"/>
      <sheetName val="VanillaOption"/>
      <sheetName val="比例远期"/>
      <sheetName val="Sheet1"/>
      <sheetName val="封顶远期"/>
      <sheetName val="区间远期"/>
      <sheetName val="结构化远期（结构定义）"/>
    </sheetNames>
    <sheetDataSet>
      <sheetData sheetId="0"/>
      <sheetData sheetId="1"/>
      <sheetData sheetId="2">
        <row r="5">
          <cell r="C5" t="str">
            <v>McpCalendar@14</v>
          </cell>
        </row>
        <row r="10">
          <cell r="C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librationSet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55"/>
  <sheetViews>
    <sheetView topLeftCell="A10" workbookViewId="0">
      <selection activeCell="F51" sqref="F51"/>
    </sheetView>
  </sheetViews>
  <sheetFormatPr defaultRowHeight="13.5" x14ac:dyDescent="0.15"/>
  <cols>
    <col min="2" max="2" width="30.375" bestFit="1" customWidth="1"/>
    <col min="3" max="3" width="12.125" customWidth="1"/>
    <col min="5" max="5" width="21.25" customWidth="1"/>
    <col min="6" max="6" width="12.75" bestFit="1" customWidth="1"/>
    <col min="8" max="8" width="29.375" bestFit="1" customWidth="1"/>
    <col min="9" max="9" width="11.25" customWidth="1"/>
    <col min="11" max="11" width="30.375" bestFit="1" customWidth="1"/>
    <col min="12" max="12" width="27.75" customWidth="1"/>
  </cols>
  <sheetData>
    <row r="1" spans="2:12" x14ac:dyDescent="0.15">
      <c r="F1" t="s">
        <v>65</v>
      </c>
    </row>
    <row r="2" spans="2:12" x14ac:dyDescent="0.15">
      <c r="B2" t="s">
        <v>132</v>
      </c>
      <c r="C2" t="s">
        <v>7</v>
      </c>
      <c r="E2" t="s">
        <v>0</v>
      </c>
      <c r="F2" t="s">
        <v>8</v>
      </c>
      <c r="H2" t="s">
        <v>1</v>
      </c>
      <c r="I2" t="s">
        <v>13</v>
      </c>
      <c r="K2" t="s">
        <v>2</v>
      </c>
    </row>
    <row r="3" spans="2:12" x14ac:dyDescent="0.15">
      <c r="B3" t="s">
        <v>3</v>
      </c>
      <c r="C3">
        <v>0</v>
      </c>
      <c r="E3" t="s">
        <v>4</v>
      </c>
      <c r="F3">
        <v>-1</v>
      </c>
      <c r="H3" t="s">
        <v>5</v>
      </c>
      <c r="I3">
        <v>0</v>
      </c>
      <c r="K3" t="s">
        <v>6</v>
      </c>
      <c r="L3">
        <v>0</v>
      </c>
    </row>
    <row r="4" spans="2:12" x14ac:dyDescent="0.15">
      <c r="B4" t="s">
        <v>7</v>
      </c>
      <c r="C4">
        <v>1</v>
      </c>
      <c r="E4" t="s">
        <v>8</v>
      </c>
      <c r="F4">
        <v>0</v>
      </c>
      <c r="H4" t="s">
        <v>9</v>
      </c>
      <c r="I4">
        <v>1</v>
      </c>
      <c r="K4" t="s">
        <v>10</v>
      </c>
      <c r="L4">
        <v>1</v>
      </c>
    </row>
    <row r="5" spans="2:12" x14ac:dyDescent="0.15">
      <c r="B5" t="s">
        <v>11</v>
      </c>
      <c r="C5">
        <v>2</v>
      </c>
      <c r="E5" t="s">
        <v>12</v>
      </c>
      <c r="F5">
        <v>1</v>
      </c>
      <c r="H5" t="s">
        <v>13</v>
      </c>
      <c r="I5">
        <v>2</v>
      </c>
      <c r="K5" t="s">
        <v>14</v>
      </c>
      <c r="L5">
        <v>2</v>
      </c>
    </row>
    <row r="6" spans="2:12" x14ac:dyDescent="0.15">
      <c r="B6" t="s">
        <v>15</v>
      </c>
      <c r="C6">
        <v>3</v>
      </c>
      <c r="E6" t="s">
        <v>16</v>
      </c>
      <c r="F6">
        <v>-11</v>
      </c>
      <c r="H6" t="s">
        <v>17</v>
      </c>
      <c r="I6">
        <v>3</v>
      </c>
      <c r="K6" t="s">
        <v>18</v>
      </c>
      <c r="L6">
        <v>3</v>
      </c>
    </row>
    <row r="7" spans="2:12" x14ac:dyDescent="0.15">
      <c r="B7" t="s">
        <v>19</v>
      </c>
      <c r="C7">
        <v>4</v>
      </c>
      <c r="E7" t="s">
        <v>20</v>
      </c>
      <c r="F7">
        <v>-9</v>
      </c>
      <c r="H7" t="s">
        <v>21</v>
      </c>
      <c r="I7">
        <v>4</v>
      </c>
      <c r="K7" t="s">
        <v>22</v>
      </c>
      <c r="L7">
        <v>4</v>
      </c>
    </row>
    <row r="8" spans="2:12" x14ac:dyDescent="0.15">
      <c r="B8" t="s">
        <v>23</v>
      </c>
      <c r="C8">
        <v>5</v>
      </c>
      <c r="E8" t="s">
        <v>24</v>
      </c>
      <c r="F8">
        <v>-8</v>
      </c>
      <c r="H8" t="s">
        <v>25</v>
      </c>
      <c r="I8">
        <v>5</v>
      </c>
      <c r="K8" t="s">
        <v>133</v>
      </c>
      <c r="L8">
        <v>5</v>
      </c>
    </row>
    <row r="9" spans="2:12" x14ac:dyDescent="0.15">
      <c r="B9" t="s">
        <v>26</v>
      </c>
      <c r="C9">
        <v>6</v>
      </c>
      <c r="E9" t="s">
        <v>27</v>
      </c>
      <c r="F9">
        <v>2</v>
      </c>
      <c r="K9" t="s">
        <v>28</v>
      </c>
      <c r="L9">
        <v>6</v>
      </c>
    </row>
    <row r="10" spans="2:12" x14ac:dyDescent="0.15">
      <c r="B10" t="s">
        <v>29</v>
      </c>
      <c r="C10">
        <v>7</v>
      </c>
      <c r="E10" t="s">
        <v>30</v>
      </c>
      <c r="F10">
        <v>-5</v>
      </c>
      <c r="H10" t="s">
        <v>134</v>
      </c>
      <c r="I10" t="s">
        <v>38</v>
      </c>
      <c r="K10" t="s">
        <v>31</v>
      </c>
      <c r="L10">
        <v>7</v>
      </c>
    </row>
    <row r="11" spans="2:12" x14ac:dyDescent="0.15">
      <c r="B11" t="s">
        <v>32</v>
      </c>
      <c r="C11">
        <v>8</v>
      </c>
      <c r="E11" t="s">
        <v>33</v>
      </c>
      <c r="F11">
        <v>3</v>
      </c>
      <c r="H11" t="s">
        <v>34</v>
      </c>
      <c r="I11">
        <v>1</v>
      </c>
      <c r="K11" t="s">
        <v>35</v>
      </c>
      <c r="L11">
        <v>8</v>
      </c>
    </row>
    <row r="12" spans="2:12" x14ac:dyDescent="0.15">
      <c r="B12" t="s">
        <v>36</v>
      </c>
      <c r="C12">
        <v>9</v>
      </c>
      <c r="E12" t="s">
        <v>37</v>
      </c>
      <c r="F12">
        <v>4</v>
      </c>
      <c r="H12" t="s">
        <v>38</v>
      </c>
      <c r="I12">
        <v>2</v>
      </c>
      <c r="K12" t="s">
        <v>39</v>
      </c>
      <c r="L12">
        <v>9</v>
      </c>
    </row>
    <row r="13" spans="2:12" x14ac:dyDescent="0.15">
      <c r="B13" t="s">
        <v>40</v>
      </c>
      <c r="C13">
        <v>10</v>
      </c>
      <c r="E13" t="s">
        <v>41</v>
      </c>
      <c r="F13">
        <v>6</v>
      </c>
      <c r="H13" t="s">
        <v>42</v>
      </c>
      <c r="I13">
        <v>3</v>
      </c>
      <c r="K13" t="s">
        <v>43</v>
      </c>
      <c r="L13">
        <v>10</v>
      </c>
    </row>
    <row r="14" spans="2:12" x14ac:dyDescent="0.15">
      <c r="B14" t="s">
        <v>44</v>
      </c>
      <c r="C14">
        <v>11</v>
      </c>
      <c r="E14" t="s">
        <v>45</v>
      </c>
      <c r="F14">
        <v>12</v>
      </c>
      <c r="H14" t="s">
        <v>46</v>
      </c>
      <c r="I14">
        <v>4</v>
      </c>
      <c r="K14" t="s">
        <v>47</v>
      </c>
      <c r="L14">
        <v>11</v>
      </c>
    </row>
    <row r="15" spans="2:12" x14ac:dyDescent="0.15">
      <c r="B15" t="s">
        <v>48</v>
      </c>
      <c r="C15">
        <v>12</v>
      </c>
      <c r="E15" t="s">
        <v>49</v>
      </c>
      <c r="F15">
        <v>13</v>
      </c>
      <c r="H15" t="s">
        <v>50</v>
      </c>
      <c r="I15">
        <v>5</v>
      </c>
      <c r="K15" t="s">
        <v>51</v>
      </c>
      <c r="L15">
        <v>12</v>
      </c>
    </row>
    <row r="16" spans="2:12" x14ac:dyDescent="0.15">
      <c r="B16" t="s">
        <v>52</v>
      </c>
      <c r="C16">
        <v>13</v>
      </c>
      <c r="E16" t="s">
        <v>53</v>
      </c>
      <c r="F16">
        <v>26</v>
      </c>
      <c r="K16" t="s">
        <v>54</v>
      </c>
      <c r="L16">
        <v>13</v>
      </c>
    </row>
    <row r="17" spans="2:12" x14ac:dyDescent="0.15">
      <c r="E17" t="s">
        <v>55</v>
      </c>
      <c r="F17">
        <v>52</v>
      </c>
      <c r="K17" t="s">
        <v>56</v>
      </c>
      <c r="L17">
        <v>14</v>
      </c>
    </row>
    <row r="18" spans="2:12" x14ac:dyDescent="0.15">
      <c r="E18" t="s">
        <v>57</v>
      </c>
      <c r="F18">
        <v>260</v>
      </c>
      <c r="H18" t="s">
        <v>58</v>
      </c>
      <c r="I18" t="s">
        <v>169</v>
      </c>
      <c r="K18" t="s">
        <v>59</v>
      </c>
      <c r="L18">
        <v>15</v>
      </c>
    </row>
    <row r="19" spans="2:12" x14ac:dyDescent="0.15">
      <c r="B19" t="s">
        <v>60</v>
      </c>
      <c r="C19" t="s">
        <v>70</v>
      </c>
      <c r="E19" t="s">
        <v>61</v>
      </c>
      <c r="F19">
        <v>365</v>
      </c>
      <c r="H19" t="s">
        <v>62</v>
      </c>
      <c r="I19">
        <v>1</v>
      </c>
      <c r="K19" t="s">
        <v>63</v>
      </c>
      <c r="L19">
        <v>16</v>
      </c>
    </row>
    <row r="20" spans="2:12" x14ac:dyDescent="0.15">
      <c r="B20" t="s">
        <v>64</v>
      </c>
      <c r="C20">
        <v>0</v>
      </c>
      <c r="E20" t="s">
        <v>65</v>
      </c>
      <c r="F20">
        <v>-1</v>
      </c>
      <c r="H20" t="s">
        <v>66</v>
      </c>
      <c r="I20">
        <v>2</v>
      </c>
      <c r="K20" t="s">
        <v>67</v>
      </c>
      <c r="L20">
        <v>17</v>
      </c>
    </row>
    <row r="21" spans="2:12" x14ac:dyDescent="0.15">
      <c r="B21" t="s">
        <v>68</v>
      </c>
      <c r="C21">
        <v>1</v>
      </c>
      <c r="H21" t="s">
        <v>135</v>
      </c>
      <c r="I21">
        <v>3</v>
      </c>
      <c r="K21" t="s">
        <v>69</v>
      </c>
      <c r="L21">
        <v>18</v>
      </c>
    </row>
    <row r="22" spans="2:12" x14ac:dyDescent="0.15">
      <c r="B22" t="s">
        <v>70</v>
      </c>
      <c r="C22">
        <v>2</v>
      </c>
      <c r="K22" t="s">
        <v>71</v>
      </c>
      <c r="L22">
        <v>19</v>
      </c>
    </row>
    <row r="23" spans="2:12" x14ac:dyDescent="0.15">
      <c r="B23" t="s">
        <v>72</v>
      </c>
      <c r="C23">
        <v>3</v>
      </c>
      <c r="E23" t="s">
        <v>136</v>
      </c>
      <c r="F23" t="s">
        <v>75</v>
      </c>
      <c r="H23" t="s">
        <v>137</v>
      </c>
      <c r="I23" t="s">
        <v>170</v>
      </c>
      <c r="K23" t="s">
        <v>73</v>
      </c>
      <c r="L23">
        <v>20</v>
      </c>
    </row>
    <row r="24" spans="2:12" x14ac:dyDescent="0.15">
      <c r="B24" t="s">
        <v>74</v>
      </c>
      <c r="C24">
        <v>4</v>
      </c>
      <c r="E24" t="s">
        <v>75</v>
      </c>
      <c r="F24">
        <v>0</v>
      </c>
      <c r="H24" t="s">
        <v>138</v>
      </c>
      <c r="I24">
        <v>0</v>
      </c>
      <c r="K24" t="s">
        <v>76</v>
      </c>
      <c r="L24">
        <v>21</v>
      </c>
    </row>
    <row r="25" spans="2:12" x14ac:dyDescent="0.15">
      <c r="B25" t="s">
        <v>77</v>
      </c>
      <c r="C25">
        <v>5</v>
      </c>
      <c r="E25" t="s">
        <v>78</v>
      </c>
      <c r="F25">
        <v>1</v>
      </c>
      <c r="H25" t="s">
        <v>139</v>
      </c>
      <c r="I25">
        <v>1</v>
      </c>
    </row>
    <row r="26" spans="2:12" x14ac:dyDescent="0.15">
      <c r="B26" t="s">
        <v>79</v>
      </c>
      <c r="C26">
        <v>6</v>
      </c>
      <c r="E26" t="s">
        <v>80</v>
      </c>
      <c r="F26">
        <v>2</v>
      </c>
      <c r="K26" t="s">
        <v>177</v>
      </c>
      <c r="L26" t="s">
        <v>86</v>
      </c>
    </row>
    <row r="27" spans="2:12" x14ac:dyDescent="0.15">
      <c r="H27" t="s">
        <v>140</v>
      </c>
      <c r="I27" t="s">
        <v>157</v>
      </c>
      <c r="K27" t="s">
        <v>81</v>
      </c>
      <c r="L27">
        <v>0</v>
      </c>
    </row>
    <row r="28" spans="2:12" x14ac:dyDescent="0.15">
      <c r="B28" t="s">
        <v>82</v>
      </c>
      <c r="C28" t="s">
        <v>84</v>
      </c>
      <c r="E28" t="s">
        <v>141</v>
      </c>
      <c r="F28" t="s">
        <v>85</v>
      </c>
      <c r="H28" t="s">
        <v>142</v>
      </c>
      <c r="I28">
        <v>0</v>
      </c>
      <c r="K28" t="s">
        <v>83</v>
      </c>
      <c r="L28">
        <v>1</v>
      </c>
    </row>
    <row r="29" spans="2:12" x14ac:dyDescent="0.15">
      <c r="B29" t="s">
        <v>84</v>
      </c>
      <c r="C29">
        <v>0</v>
      </c>
      <c r="E29" t="s">
        <v>85</v>
      </c>
      <c r="F29">
        <v>0</v>
      </c>
      <c r="H29" t="s">
        <v>143</v>
      </c>
      <c r="I29">
        <v>1</v>
      </c>
      <c r="K29" t="s">
        <v>86</v>
      </c>
      <c r="L29">
        <v>2</v>
      </c>
    </row>
    <row r="30" spans="2:12" x14ac:dyDescent="0.15">
      <c r="B30" t="s">
        <v>87</v>
      </c>
      <c r="C30">
        <v>1</v>
      </c>
      <c r="E30" t="s">
        <v>88</v>
      </c>
      <c r="F30">
        <v>1</v>
      </c>
      <c r="K30" t="s">
        <v>89</v>
      </c>
      <c r="L30">
        <v>3</v>
      </c>
    </row>
    <row r="31" spans="2:12" x14ac:dyDescent="0.15">
      <c r="B31" t="s">
        <v>90</v>
      </c>
      <c r="C31">
        <v>2</v>
      </c>
      <c r="E31" t="s">
        <v>91</v>
      </c>
      <c r="F31">
        <v>2</v>
      </c>
      <c r="K31" t="s">
        <v>92</v>
      </c>
      <c r="L31">
        <v>4</v>
      </c>
    </row>
    <row r="32" spans="2:12" x14ac:dyDescent="0.15">
      <c r="B32" t="s">
        <v>93</v>
      </c>
      <c r="C32">
        <v>3</v>
      </c>
      <c r="E32" t="s">
        <v>94</v>
      </c>
      <c r="F32">
        <v>3</v>
      </c>
      <c r="H32" t="s">
        <v>174</v>
      </c>
      <c r="I32" t="s">
        <v>120</v>
      </c>
      <c r="K32" t="s">
        <v>95</v>
      </c>
      <c r="L32">
        <v>5</v>
      </c>
    </row>
    <row r="33" spans="2:12" x14ac:dyDescent="0.15">
      <c r="B33" t="s">
        <v>96</v>
      </c>
      <c r="C33">
        <v>4</v>
      </c>
      <c r="E33" t="s">
        <v>97</v>
      </c>
      <c r="F33">
        <v>4</v>
      </c>
      <c r="H33" t="s">
        <v>175</v>
      </c>
      <c r="I33">
        <v>-1</v>
      </c>
      <c r="K33" t="s">
        <v>98</v>
      </c>
      <c r="L33">
        <v>6</v>
      </c>
    </row>
    <row r="34" spans="2:12" x14ac:dyDescent="0.15">
      <c r="B34" t="s">
        <v>99</v>
      </c>
      <c r="C34">
        <v>5</v>
      </c>
      <c r="E34" t="s">
        <v>100</v>
      </c>
      <c r="F34">
        <v>5</v>
      </c>
      <c r="H34" t="s">
        <v>176</v>
      </c>
      <c r="I34">
        <v>1</v>
      </c>
      <c r="K34" t="s">
        <v>101</v>
      </c>
      <c r="L34">
        <v>7</v>
      </c>
    </row>
    <row r="35" spans="2:12" x14ac:dyDescent="0.15">
      <c r="B35" t="s">
        <v>102</v>
      </c>
      <c r="C35">
        <v>6</v>
      </c>
      <c r="K35" t="s">
        <v>103</v>
      </c>
      <c r="L35">
        <v>8</v>
      </c>
    </row>
    <row r="36" spans="2:12" x14ac:dyDescent="0.15">
      <c r="B36" t="s">
        <v>39</v>
      </c>
      <c r="C36">
        <v>7</v>
      </c>
      <c r="E36" t="s">
        <v>178</v>
      </c>
      <c r="F36" t="s">
        <v>105</v>
      </c>
      <c r="K36" t="s">
        <v>104</v>
      </c>
      <c r="L36">
        <v>9</v>
      </c>
    </row>
    <row r="37" spans="2:12" x14ac:dyDescent="0.15">
      <c r="E37" t="s">
        <v>105</v>
      </c>
      <c r="F37">
        <v>1</v>
      </c>
      <c r="H37" t="s">
        <v>192</v>
      </c>
      <c r="I37" t="s">
        <v>194</v>
      </c>
    </row>
    <row r="38" spans="2:12" x14ac:dyDescent="0.15">
      <c r="B38" t="s">
        <v>106</v>
      </c>
      <c r="C38" t="s">
        <v>153</v>
      </c>
      <c r="E38" t="s">
        <v>107</v>
      </c>
      <c r="F38">
        <v>2</v>
      </c>
      <c r="H38" t="s">
        <v>193</v>
      </c>
    </row>
    <row r="39" spans="2:12" x14ac:dyDescent="0.15">
      <c r="B39" t="s">
        <v>108</v>
      </c>
      <c r="C39">
        <v>0</v>
      </c>
      <c r="E39" t="s">
        <v>109</v>
      </c>
      <c r="F39">
        <v>3</v>
      </c>
      <c r="H39" t="s">
        <v>195</v>
      </c>
      <c r="K39" t="s">
        <v>208</v>
      </c>
      <c r="L39" t="s">
        <v>210</v>
      </c>
    </row>
    <row r="40" spans="2:12" x14ac:dyDescent="0.15">
      <c r="B40" t="s">
        <v>110</v>
      </c>
      <c r="C40">
        <v>1</v>
      </c>
      <c r="E40" t="s">
        <v>111</v>
      </c>
      <c r="F40">
        <v>4</v>
      </c>
      <c r="H40" t="s">
        <v>196</v>
      </c>
      <c r="K40" t="s">
        <v>209</v>
      </c>
      <c r="L40">
        <v>0</v>
      </c>
    </row>
    <row r="41" spans="2:12" x14ac:dyDescent="0.15">
      <c r="E41" t="s">
        <v>112</v>
      </c>
      <c r="F41">
        <v>5</v>
      </c>
      <c r="K41" t="s">
        <v>210</v>
      </c>
      <c r="L41">
        <v>1</v>
      </c>
    </row>
    <row r="42" spans="2:12" x14ac:dyDescent="0.15">
      <c r="B42" t="s">
        <v>144</v>
      </c>
      <c r="C42" t="s">
        <v>150</v>
      </c>
      <c r="E42" t="s">
        <v>113</v>
      </c>
      <c r="F42">
        <v>6</v>
      </c>
    </row>
    <row r="43" spans="2:12" x14ac:dyDescent="0.15">
      <c r="B43" t="s">
        <v>145</v>
      </c>
      <c r="C43">
        <v>0</v>
      </c>
      <c r="E43" t="s">
        <v>114</v>
      </c>
      <c r="F43">
        <v>7</v>
      </c>
      <c r="H43" t="s">
        <v>200</v>
      </c>
      <c r="I43" t="s">
        <v>201</v>
      </c>
      <c r="K43" t="s">
        <v>207</v>
      </c>
      <c r="L43" t="s">
        <v>212</v>
      </c>
    </row>
    <row r="44" spans="2:12" x14ac:dyDescent="0.15">
      <c r="B44" t="s">
        <v>115</v>
      </c>
      <c r="C44">
        <v>1</v>
      </c>
      <c r="E44" t="s">
        <v>116</v>
      </c>
      <c r="F44">
        <v>8</v>
      </c>
      <c r="H44" t="s">
        <v>201</v>
      </c>
      <c r="I44">
        <v>0</v>
      </c>
      <c r="K44" t="s">
        <v>211</v>
      </c>
      <c r="L44">
        <v>0</v>
      </c>
    </row>
    <row r="45" spans="2:12" x14ac:dyDescent="0.15">
      <c r="H45" t="s">
        <v>202</v>
      </c>
      <c r="I45">
        <v>1</v>
      </c>
      <c r="K45" t="s">
        <v>212</v>
      </c>
      <c r="L45">
        <v>1</v>
      </c>
    </row>
    <row r="46" spans="2:12" x14ac:dyDescent="0.15">
      <c r="H46" t="s">
        <v>203</v>
      </c>
      <c r="I46">
        <v>2</v>
      </c>
      <c r="K46" t="s">
        <v>213</v>
      </c>
      <c r="L46">
        <v>2</v>
      </c>
    </row>
    <row r="47" spans="2:12" x14ac:dyDescent="0.15">
      <c r="B47" t="s">
        <v>230</v>
      </c>
      <c r="C47" t="s">
        <v>231</v>
      </c>
      <c r="H47" t="s">
        <v>229</v>
      </c>
      <c r="I47">
        <v>3</v>
      </c>
    </row>
    <row r="48" spans="2:12" x14ac:dyDescent="0.15">
      <c r="B48" t="s">
        <v>232</v>
      </c>
      <c r="C48">
        <v>0</v>
      </c>
      <c r="K48" t="s">
        <v>214</v>
      </c>
      <c r="L48" t="s">
        <v>216</v>
      </c>
    </row>
    <row r="49" spans="2:12" x14ac:dyDescent="0.15">
      <c r="B49" t="s">
        <v>233</v>
      </c>
      <c r="C49">
        <v>1</v>
      </c>
      <c r="H49" t="s">
        <v>204</v>
      </c>
      <c r="I49" t="s">
        <v>205</v>
      </c>
      <c r="K49" t="s">
        <v>215</v>
      </c>
      <c r="L49">
        <v>0</v>
      </c>
    </row>
    <row r="50" spans="2:12" x14ac:dyDescent="0.15">
      <c r="H50" t="s">
        <v>205</v>
      </c>
      <c r="I50">
        <v>0</v>
      </c>
      <c r="K50" t="s">
        <v>216</v>
      </c>
      <c r="L50">
        <v>1</v>
      </c>
    </row>
    <row r="51" spans="2:12" x14ac:dyDescent="0.15">
      <c r="H51" t="s">
        <v>206</v>
      </c>
      <c r="I51">
        <v>1</v>
      </c>
      <c r="K51" t="s">
        <v>217</v>
      </c>
      <c r="L51">
        <v>2</v>
      </c>
    </row>
    <row r="52" spans="2:12" x14ac:dyDescent="0.15">
      <c r="B52" t="s">
        <v>321</v>
      </c>
      <c r="K52" t="s">
        <v>218</v>
      </c>
      <c r="L52">
        <v>3</v>
      </c>
    </row>
    <row r="53" spans="2:12" x14ac:dyDescent="0.15">
      <c r="B53" t="s">
        <v>322</v>
      </c>
      <c r="C53">
        <v>0</v>
      </c>
      <c r="K53" t="s">
        <v>219</v>
      </c>
      <c r="L53">
        <v>4</v>
      </c>
    </row>
    <row r="54" spans="2:12" x14ac:dyDescent="0.15">
      <c r="B54" t="s">
        <v>323</v>
      </c>
      <c r="C54">
        <v>1</v>
      </c>
      <c r="K54" t="s">
        <v>220</v>
      </c>
      <c r="L54">
        <v>5</v>
      </c>
    </row>
    <row r="55" spans="2:12" x14ac:dyDescent="0.15">
      <c r="K55" t="s">
        <v>221</v>
      </c>
      <c r="L55">
        <v>6</v>
      </c>
    </row>
  </sheetData>
  <phoneticPr fontId="3" type="noConversion"/>
  <dataValidations count="25">
    <dataValidation type="list" allowBlank="1" showInputMessage="1" showErrorMessage="1" sqref="C38" xr:uid="{00000000-0002-0000-0A00-000000000000}">
      <formula1>"METHOD1,METHOD2"</formula1>
    </dataValidation>
    <dataValidation type="list" allowBlank="1" showInputMessage="1" showErrorMessage="1" sqref="L26" xr:uid="{00000000-0002-0000-0A00-000001000000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L2" xr:uid="{00000000-0002-0000-0A00-000002000000}">
      <formula1>$K$3:$K$24</formula1>
    </dataValidation>
    <dataValidation type="list" allowBlank="1" showInputMessage="1" showErrorMessage="1" sqref="C28" xr:uid="{00000000-0002-0000-0A00-000003000000}">
      <formula1>"YIELDVOL,YIELDNORMALISEDVOL,YIELDPOINTSPERDAY,YIELDTOTALVARIANCE,PRICEVOL,PRICENORMALISEDVOL,PRICEPOINTSPERDAY,PRICETOTALVARIANCE"</formula1>
    </dataValidation>
    <dataValidation type="list" allowBlank="1" showInputMessage="1" showErrorMessage="1" sqref="C42" xr:uid="{00000000-0002-0000-0A00-000004000000}">
      <formula1>"ARREARS,DISCOUNT"</formula1>
    </dataValidation>
    <dataValidation type="list" allowBlank="1" showInputMessage="1" showErrorMessage="1" sqref="C2" xr:uid="{00000000-0002-0000-0A00-000005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F28" xr:uid="{00000000-0002-0000-0A00-000006000000}">
      <formula1>"PARYIELDVOL,PREMIUMPER1M,PREMIUMPER10K,PERCENTAGEPREMIUM,YIELDVOLQUOTE,PRICEVOLQUOTE"</formula1>
    </dataValidation>
    <dataValidation type="list" allowBlank="1" showInputMessage="1" showErrorMessage="1" sqref="F2" xr:uid="{00000000-0002-0000-0A00-000007000000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19" xr:uid="{00000000-0002-0000-0A00-000008000000}">
      <formula1>"Preceding,ModifiedFollowing,ModifiedPreceding,IMM,Actual,LME"</formula1>
    </dataValidation>
    <dataValidation type="list" allowBlank="1" showInputMessage="1" showErrorMessage="1" sqref="F23" xr:uid="{00000000-0002-0000-0A00-000009000000}">
      <formula1>"InArrears,InAdvance,InDiscount"</formula1>
    </dataValidation>
    <dataValidation type="list" allowBlank="1" showInputMessage="1" showErrorMessage="1" sqref="F36" xr:uid="{00000000-0002-0000-0A00-00000A000000}">
      <formula1>"COMPOUNDING,SIMPLE_AVERAGE,CALCULATE_AVERAGE,RESETRATE_MAX,RESETRATE_MIN,ADV_MIUNS_ARR,ADV_DIVIDE_ARR,ARR_DIVIDE_ADV"</formula1>
    </dataValidation>
    <dataValidation type="list" allowBlank="1" showInputMessage="1" showErrorMessage="1" sqref="I2" xr:uid="{00000000-0002-0000-0A00-00000B000000}">
      <formula1>"NONE,NEAREST,UP,DOWN,FRAC,TRUNC"</formula1>
    </dataValidation>
    <dataValidation type="list" allowBlank="1" showInputMessage="1" showErrorMessage="1" sqref="I10" xr:uid="{00000000-0002-0000-0A00-00000C000000}">
      <formula1>"INACTIVE,KNOCK_DOWN_IN,KNOCK_DOWN_OUT,KNOCK_UP_IN,KNOCK_UP_OUT"</formula1>
    </dataValidation>
    <dataValidation type="list" allowBlank="1" showInputMessage="1" showErrorMessage="1" sqref="I18" xr:uid="{00000000-0002-0000-0A00-00000D000000}">
      <formula1>"NO_PAY,EXACT_PAY,FULL_PAY"</formula1>
    </dataValidation>
    <dataValidation type="list" allowBlank="1" showInputMessage="1" showErrorMessage="1" sqref="I23" xr:uid="{00000000-0002-0000-0A00-00000E000000}">
      <formula1>"LINEAR,SABR"</formula1>
    </dataValidation>
    <dataValidation type="list" allowBlank="1" showInputMessage="1" showErrorMessage="1" sqref="I27" xr:uid="{00000000-0002-0000-0A00-00000F000000}">
      <formula1>"HAGAN,JOHNSONBLEND"</formula1>
    </dataValidation>
    <dataValidation type="list" allowBlank="1" showInputMessage="1" showErrorMessage="1" sqref="I32" xr:uid="{00000000-0002-0000-0A00-000010000000}">
      <formula1>"Pay,Receive"</formula1>
    </dataValidation>
    <dataValidation type="list" allowBlank="1" showInputMessage="1" showErrorMessage="1" sqref="I37" xr:uid="{00000000-0002-0000-0A00-000011000000}">
      <formula1>"DELIVERY,CASH,CASHZC"</formula1>
    </dataValidation>
    <dataValidation type="list" allowBlank="1" showInputMessage="1" showErrorMessage="1" sqref="I43" xr:uid="{00000000-0002-0000-0A00-000012000000}">
      <formula1>"CLOSE_TO_CLOSE,EWMA,LINXIAO,RISKMETRICS"</formula1>
    </dataValidation>
    <dataValidation type="list" allowBlank="1" showInputMessage="1" showErrorMessage="1" sqref="I49" xr:uid="{00000000-0002-0000-0A00-000013000000}">
      <formula1>"RETURN,LOG_RETURN"</formula1>
    </dataValidation>
    <dataValidation type="list" allowBlank="1" showInputMessage="1" showErrorMessage="1" sqref="L39" xr:uid="{00000000-0002-0000-0A00-000014000000}">
      <formula1>"ZERORATE,PARBOND"</formula1>
    </dataValidation>
    <dataValidation type="list" allowBlank="1" showInputMessage="1" showErrorMessage="1" sqref="L43" xr:uid="{00000000-0002-0000-0A00-000015000000}">
      <formula1>"FIXED_SIGMA,ZERORATE_VOL,PARBOND_VOL"</formula1>
    </dataValidation>
    <dataValidation type="list" allowBlank="1" showInputMessage="1" showErrorMessage="1" sqref="L48" xr:uid="{00000000-0002-0000-0A00-000016000000}">
      <formula1>"PUT,CALL,CALL_PUT,ASS,CNV,DCN,ETS"</formula1>
    </dataValidation>
    <dataValidation type="list" allowBlank="1" showInputMessage="1" showErrorMessage="1" sqref="F1" xr:uid="{00000000-0002-0000-0A00-000017000000}">
      <formula1>"NoFrequency,Once,Continuous"</formula1>
    </dataValidation>
    <dataValidation type="list" allowBlank="1" showInputMessage="1" showErrorMessage="1" sqref="C47" xr:uid="{00000000-0002-0000-0A00-000018000000}">
      <formula1>"Call,Put"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1888-63A4-4226-89D7-A726837CB2B6}">
  <dimension ref="A1:R82"/>
  <sheetViews>
    <sheetView topLeftCell="B1" zoomScaleNormal="100" workbookViewId="0">
      <selection activeCell="G5" sqref="G5"/>
    </sheetView>
  </sheetViews>
  <sheetFormatPr defaultRowHeight="13.5" x14ac:dyDescent="0.15"/>
  <cols>
    <col min="1" max="1" width="13.75" hidden="1" customWidth="1"/>
    <col min="2" max="2" width="25" customWidth="1"/>
    <col min="3" max="3" width="14.625" customWidth="1"/>
    <col min="4" max="4" width="21" customWidth="1"/>
    <col min="5" max="5" width="17" customWidth="1"/>
    <col min="6" max="6" width="16" customWidth="1"/>
    <col min="7" max="7" width="13.625" customWidth="1"/>
    <col min="8" max="8" width="20" customWidth="1"/>
    <col min="9" max="9" width="23.625" customWidth="1"/>
    <col min="10" max="10" width="19.375" customWidth="1"/>
    <col min="11" max="11" width="17.25" bestFit="1" customWidth="1"/>
    <col min="12" max="12" width="21.375" customWidth="1"/>
    <col min="13" max="13" width="19.375" customWidth="1"/>
    <col min="14" max="14" width="15.625" customWidth="1"/>
    <col min="15" max="15" width="15.75" customWidth="1"/>
    <col min="16" max="16" width="10" customWidth="1"/>
    <col min="17" max="18" width="11.37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1:15" s="12" customFormat="1" ht="22.5" x14ac:dyDescent="0.15">
      <c r="B1" s="13" t="s">
        <v>273</v>
      </c>
      <c r="C1" s="14"/>
      <c r="D1" s="14"/>
      <c r="E1" s="14"/>
      <c r="F1" s="15"/>
      <c r="G1" s="14"/>
      <c r="H1" s="14"/>
      <c r="I1" s="16"/>
      <c r="J1" s="14"/>
      <c r="K1" s="14"/>
    </row>
    <row r="2" spans="1:15" ht="14.25" thickBot="1" x14ac:dyDescent="0.2">
      <c r="B2" s="44" t="s">
        <v>354</v>
      </c>
      <c r="C2" s="43"/>
      <c r="D2" s="44"/>
      <c r="F2" s="44" t="s">
        <v>346</v>
      </c>
      <c r="G2" s="43"/>
    </row>
    <row r="3" spans="1:15" ht="15" thickTop="1" thickBot="1" x14ac:dyDescent="0.2">
      <c r="A3" t="s">
        <v>274</v>
      </c>
      <c r="B3" s="17" t="s">
        <v>198</v>
      </c>
      <c r="C3" s="17">
        <f>G3</f>
        <v>45888</v>
      </c>
      <c r="D3" s="17"/>
      <c r="F3" s="42" t="s">
        <v>234</v>
      </c>
      <c r="G3" s="46">
        <v>45888</v>
      </c>
    </row>
    <row r="4" spans="1:15" ht="15" thickTop="1" thickBot="1" x14ac:dyDescent="0.2">
      <c r="A4" t="s">
        <v>275</v>
      </c>
      <c r="B4" s="17" t="s">
        <v>276</v>
      </c>
      <c r="C4" s="17" t="s">
        <v>10</v>
      </c>
      <c r="D4" s="17"/>
      <c r="F4" s="42" t="s">
        <v>288</v>
      </c>
      <c r="G4" s="41" t="str">
        <f>_xll.McpCalendar("CNY")</f>
        <v>McpCalendar@8</v>
      </c>
      <c r="O4" s="18"/>
    </row>
    <row r="5" spans="1:15" ht="15" thickTop="1" thickBot="1" x14ac:dyDescent="0.2">
      <c r="A5" t="s">
        <v>277</v>
      </c>
      <c r="B5" s="17" t="s">
        <v>278</v>
      </c>
      <c r="C5" s="17" t="s">
        <v>86</v>
      </c>
      <c r="D5" s="17"/>
      <c r="O5" s="18"/>
    </row>
    <row r="6" spans="1:15" ht="15" thickTop="1" thickBot="1" x14ac:dyDescent="0.2">
      <c r="A6" t="s">
        <v>279</v>
      </c>
      <c r="B6" s="17" t="s">
        <v>320</v>
      </c>
      <c r="C6" s="19" t="s">
        <v>26</v>
      </c>
      <c r="D6" s="17"/>
      <c r="O6" s="18"/>
    </row>
    <row r="7" spans="1:15" ht="15" thickTop="1" thickBot="1" x14ac:dyDescent="0.2">
      <c r="A7" t="s">
        <v>280</v>
      </c>
      <c r="B7" s="17" t="s">
        <v>186</v>
      </c>
      <c r="C7" s="17" t="b">
        <v>0</v>
      </c>
      <c r="D7" s="17"/>
      <c r="O7" s="18"/>
    </row>
    <row r="8" spans="1:15" ht="15" thickTop="1" thickBot="1" x14ac:dyDescent="0.2">
      <c r="A8" t="s">
        <v>281</v>
      </c>
      <c r="B8" s="17" t="s">
        <v>282</v>
      </c>
      <c r="C8" s="20">
        <v>0</v>
      </c>
      <c r="D8" s="17"/>
      <c r="F8" s="21"/>
      <c r="G8" s="21"/>
      <c r="H8" s="21"/>
      <c r="O8" s="18"/>
    </row>
    <row r="9" spans="1:15" ht="15" thickTop="1" thickBot="1" x14ac:dyDescent="0.2">
      <c r="B9" s="17"/>
      <c r="C9" s="17"/>
      <c r="D9" s="17"/>
      <c r="G9" s="21"/>
      <c r="O9" s="18"/>
    </row>
    <row r="10" spans="1:15" ht="15" thickTop="1" thickBot="1" x14ac:dyDescent="0.2">
      <c r="B10" s="22" t="s">
        <v>283</v>
      </c>
      <c r="C10" s="23"/>
      <c r="D10" s="23"/>
      <c r="O10" s="18"/>
    </row>
    <row r="11" spans="1:15" ht="15" thickTop="1" thickBot="1" x14ac:dyDescent="0.2">
      <c r="B11" s="17" t="s">
        <v>183</v>
      </c>
      <c r="C11" s="17" t="str">
        <f>I15</f>
        <v>McpBillCurveData@4</v>
      </c>
      <c r="D11" s="17"/>
      <c r="O11" s="18"/>
    </row>
    <row r="12" spans="1:15" ht="15" thickTop="1" thickBot="1" x14ac:dyDescent="0.2">
      <c r="B12" s="17" t="s">
        <v>185</v>
      </c>
      <c r="C12" s="1" t="str">
        <f>I22</f>
        <v>McpVanillaSwapCurveData@5</v>
      </c>
      <c r="D12" s="17"/>
      <c r="O12" s="18"/>
    </row>
    <row r="13" spans="1:15" ht="15" thickTop="1" thickBot="1" x14ac:dyDescent="0.2">
      <c r="B13" s="22" t="s">
        <v>284</v>
      </c>
      <c r="C13" s="23"/>
      <c r="D13" s="23"/>
      <c r="O13" s="18"/>
    </row>
    <row r="14" spans="1:15" ht="15" thickTop="1" thickBot="1" x14ac:dyDescent="0.2">
      <c r="B14" s="17" t="s">
        <v>285</v>
      </c>
      <c r="C14" s="17" t="str">
        <f>_xll.McpCalibrationSet(C11:C12)</f>
        <v>McpCalibrationSet@5</v>
      </c>
      <c r="D14" s="17"/>
      <c r="O14" s="18"/>
    </row>
    <row r="15" spans="1:15" ht="15" thickTop="1" thickBot="1" x14ac:dyDescent="0.2">
      <c r="B15" s="17" t="s">
        <v>197</v>
      </c>
      <c r="C15" s="41" t="str">
        <f>_xll.McpSwapCurve(B3:C14)</f>
        <v>McpSwapCurve@5</v>
      </c>
      <c r="D15" s="17"/>
      <c r="I15" s="41" t="str">
        <f>_xll.McpBillCurveData(I18:J19,B18:F19)</f>
        <v>McpBillCurveData@4</v>
      </c>
      <c r="O15" s="18"/>
    </row>
    <row r="16" spans="1:15" ht="14.25" thickTop="1" x14ac:dyDescent="0.15">
      <c r="O16" s="18"/>
    </row>
    <row r="17" spans="1:15" ht="14.25" thickBot="1" x14ac:dyDescent="0.2">
      <c r="B17" s="44" t="s">
        <v>353</v>
      </c>
      <c r="C17" s="43"/>
      <c r="D17" s="44"/>
      <c r="E17" s="44"/>
      <c r="F17" s="43"/>
      <c r="I17" s="44" t="s">
        <v>352</v>
      </c>
      <c r="J17" s="43"/>
      <c r="O17" s="18"/>
    </row>
    <row r="18" spans="1:15" ht="15" thickTop="1" thickBot="1" x14ac:dyDescent="0.2">
      <c r="B18" s="23" t="s">
        <v>184</v>
      </c>
      <c r="C18" s="23" t="s">
        <v>117</v>
      </c>
      <c r="D18" s="23" t="s">
        <v>180</v>
      </c>
      <c r="E18" s="23" t="s">
        <v>181</v>
      </c>
      <c r="F18" s="23" t="s">
        <v>182</v>
      </c>
      <c r="I18" s="42" t="s">
        <v>320</v>
      </c>
      <c r="J18" s="46" t="s">
        <v>7</v>
      </c>
      <c r="O18" s="18"/>
    </row>
    <row r="19" spans="1:15" ht="15" thickTop="1" thickBot="1" x14ac:dyDescent="0.2">
      <c r="B19" s="17">
        <f>$G$3</f>
        <v>45888</v>
      </c>
      <c r="C19" s="17">
        <v>45897</v>
      </c>
      <c r="D19" s="47">
        <v>1.4999999999999999E-2</v>
      </c>
      <c r="E19" s="26">
        <v>0</v>
      </c>
      <c r="F19" s="27" t="s">
        <v>349</v>
      </c>
      <c r="I19" s="42" t="s">
        <v>287</v>
      </c>
      <c r="J19" s="46">
        <f>C3</f>
        <v>45888</v>
      </c>
      <c r="O19" s="18"/>
    </row>
    <row r="20" spans="1:15" ht="14.25" thickTop="1" x14ac:dyDescent="0.15">
      <c r="O20" s="18"/>
    </row>
    <row r="21" spans="1:15" x14ac:dyDescent="0.15">
      <c r="O21" s="18"/>
    </row>
    <row r="22" spans="1:15" ht="14.25" thickBot="1" x14ac:dyDescent="0.2">
      <c r="I22" s="41" t="str">
        <f>_xll.McpVanillaSwapCurveData(I25:J39,C25:F36,,,,"VP|HD")</f>
        <v>McpVanillaSwapCurveData@5</v>
      </c>
      <c r="M22" s="29"/>
    </row>
    <row r="23" spans="1:15" ht="14.25" thickTop="1" x14ac:dyDescent="0.15">
      <c r="M23" s="29"/>
    </row>
    <row r="24" spans="1:15" ht="14.25" thickBot="1" x14ac:dyDescent="0.2">
      <c r="B24" s="44" t="s">
        <v>351</v>
      </c>
      <c r="C24" s="43"/>
      <c r="D24" s="44"/>
      <c r="E24" s="44"/>
      <c r="F24" s="43"/>
      <c r="I24" s="44" t="s">
        <v>350</v>
      </c>
      <c r="J24" s="43"/>
      <c r="M24" s="29"/>
    </row>
    <row r="25" spans="1:15" ht="15" thickTop="1" thickBot="1" x14ac:dyDescent="0.2">
      <c r="B25" s="23"/>
      <c r="C25" s="23" t="s">
        <v>117</v>
      </c>
      <c r="D25" s="23" t="s">
        <v>187</v>
      </c>
      <c r="E25" s="23" t="s">
        <v>181</v>
      </c>
      <c r="F25" s="23" t="s">
        <v>182</v>
      </c>
      <c r="I25" s="42" t="s">
        <v>198</v>
      </c>
      <c r="J25" s="46">
        <f>G3</f>
        <v>45888</v>
      </c>
    </row>
    <row r="26" spans="1:15" ht="16.5" thickTop="1" thickBot="1" x14ac:dyDescent="0.2">
      <c r="A26" s="1"/>
      <c r="B26" s="28"/>
      <c r="C26" s="17">
        <v>45922</v>
      </c>
      <c r="D26" s="47">
        <v>1.5299999999999999E-2</v>
      </c>
      <c r="E26" s="26">
        <v>0</v>
      </c>
      <c r="F26" s="27" t="s">
        <v>349</v>
      </c>
      <c r="I26" s="42" t="s">
        <v>126</v>
      </c>
      <c r="J26" s="45">
        <v>1</v>
      </c>
    </row>
    <row r="27" spans="1:15" ht="16.5" thickTop="1" thickBot="1" x14ac:dyDescent="0.2">
      <c r="B27" s="28"/>
      <c r="C27" s="17">
        <v>45982</v>
      </c>
      <c r="D27" s="47">
        <v>1.555E-2</v>
      </c>
      <c r="E27" s="26">
        <v>0</v>
      </c>
      <c r="F27" s="27" t="s">
        <v>349</v>
      </c>
      <c r="I27" s="42" t="s">
        <v>288</v>
      </c>
      <c r="J27" s="41" t="str">
        <f>G4</f>
        <v>McpCalendar@8</v>
      </c>
    </row>
    <row r="28" spans="1:15" ht="16.5" thickTop="1" thickBot="1" x14ac:dyDescent="0.2">
      <c r="B28" s="28"/>
      <c r="C28" s="17">
        <v>46076</v>
      </c>
      <c r="D28" s="47">
        <v>1.575E-2</v>
      </c>
      <c r="E28" s="26">
        <v>0</v>
      </c>
      <c r="F28" s="27" t="s">
        <v>349</v>
      </c>
      <c r="I28" s="42" t="s">
        <v>289</v>
      </c>
      <c r="J28" s="46" t="s">
        <v>70</v>
      </c>
    </row>
    <row r="29" spans="1:15" ht="16.5" thickTop="1" thickBot="1" x14ac:dyDescent="0.2">
      <c r="B29" s="28"/>
      <c r="C29" s="17">
        <v>46163</v>
      </c>
      <c r="D29" s="47">
        <v>1.5561999999999999E-2</v>
      </c>
      <c r="E29" s="26">
        <v>0</v>
      </c>
      <c r="F29" s="27" t="s">
        <v>349</v>
      </c>
      <c r="I29" s="42" t="s">
        <v>290</v>
      </c>
      <c r="J29" s="46" t="s">
        <v>291</v>
      </c>
    </row>
    <row r="30" spans="1:15" ht="16.5" thickTop="1" thickBot="1" x14ac:dyDescent="0.2">
      <c r="B30" s="28"/>
      <c r="C30" s="17">
        <v>46255</v>
      </c>
      <c r="D30" s="47">
        <v>1.5436999999999999E-2</v>
      </c>
      <c r="E30" s="26">
        <v>0</v>
      </c>
      <c r="F30" s="27" t="s">
        <v>349</v>
      </c>
      <c r="H30" s="5"/>
      <c r="I30" s="42" t="s">
        <v>123</v>
      </c>
      <c r="J30" s="46" t="s">
        <v>37</v>
      </c>
    </row>
    <row r="31" spans="1:15" ht="16.5" thickTop="1" thickBot="1" x14ac:dyDescent="0.2">
      <c r="B31" s="28"/>
      <c r="C31" s="17">
        <v>46622</v>
      </c>
      <c r="D31" s="47">
        <v>1.5275E-2</v>
      </c>
      <c r="E31" s="26">
        <v>0</v>
      </c>
      <c r="F31" s="27" t="s">
        <v>349</v>
      </c>
      <c r="H31" s="5"/>
      <c r="I31" s="42" t="s">
        <v>173</v>
      </c>
      <c r="J31" s="46" t="s">
        <v>37</v>
      </c>
    </row>
    <row r="32" spans="1:15" ht="16.5" thickTop="1" thickBot="1" x14ac:dyDescent="0.2">
      <c r="B32" s="28"/>
      <c r="C32" s="17">
        <v>46986</v>
      </c>
      <c r="D32" s="47">
        <v>1.5537E-2</v>
      </c>
      <c r="E32" s="26">
        <v>0</v>
      </c>
      <c r="F32" s="27" t="s">
        <v>349</v>
      </c>
      <c r="H32" s="5"/>
      <c r="I32" s="42" t="s">
        <v>292</v>
      </c>
      <c r="J32" s="46" t="s">
        <v>7</v>
      </c>
    </row>
    <row r="33" spans="1:18" ht="16.5" thickTop="1" thickBot="1" x14ac:dyDescent="0.2">
      <c r="B33" s="28"/>
      <c r="C33" s="17">
        <v>47351</v>
      </c>
      <c r="D33" s="47">
        <v>1.5938000000000001E-2</v>
      </c>
      <c r="E33" s="26">
        <v>0</v>
      </c>
      <c r="F33" s="27" t="s">
        <v>349</v>
      </c>
      <c r="H33" s="5"/>
      <c r="I33" s="42" t="s">
        <v>293</v>
      </c>
      <c r="J33" s="46" t="s">
        <v>7</v>
      </c>
    </row>
    <row r="34" spans="1:18" ht="16.5" thickTop="1" thickBot="1" x14ac:dyDescent="0.2">
      <c r="B34" s="28"/>
      <c r="C34" s="17">
        <v>47716</v>
      </c>
      <c r="D34" s="47">
        <v>1.6275000000000001E-2</v>
      </c>
      <c r="E34" s="26">
        <v>0</v>
      </c>
      <c r="F34" s="27" t="s">
        <v>349</v>
      </c>
      <c r="H34" s="5"/>
      <c r="I34" s="42" t="s">
        <v>294</v>
      </c>
      <c r="J34" s="46" t="b">
        <v>1</v>
      </c>
    </row>
    <row r="35" spans="1:18" ht="16.5" thickTop="1" thickBot="1" x14ac:dyDescent="0.2">
      <c r="B35" s="28"/>
      <c r="C35" s="17">
        <v>48449</v>
      </c>
      <c r="D35" s="47">
        <v>1.9E-2</v>
      </c>
      <c r="E35" s="26">
        <v>0</v>
      </c>
      <c r="F35" s="27" t="s">
        <v>349</v>
      </c>
      <c r="H35" s="5"/>
      <c r="I35" s="42" t="s">
        <v>131</v>
      </c>
      <c r="J35" s="46" t="s">
        <v>286</v>
      </c>
    </row>
    <row r="36" spans="1:18" ht="16.5" thickTop="1" thickBot="1" x14ac:dyDescent="0.2">
      <c r="B36" s="28"/>
      <c r="C36" s="17">
        <v>49542</v>
      </c>
      <c r="D36" s="47">
        <v>2.0688000000000002E-2</v>
      </c>
      <c r="E36" s="26">
        <v>0</v>
      </c>
      <c r="F36" s="27" t="s">
        <v>349</v>
      </c>
      <c r="H36" s="5"/>
      <c r="I36" s="42" t="s">
        <v>130</v>
      </c>
      <c r="J36" s="46" t="s">
        <v>105</v>
      </c>
    </row>
    <row r="37" spans="1:18" ht="16.5" thickTop="1" thickBot="1" x14ac:dyDescent="0.2">
      <c r="B37" s="28"/>
      <c r="C37" s="24"/>
      <c r="D37" s="25"/>
      <c r="E37" s="24"/>
      <c r="F37" s="25"/>
      <c r="H37" s="5"/>
      <c r="I37" s="42" t="s">
        <v>295</v>
      </c>
      <c r="J37" s="46" t="b">
        <v>1</v>
      </c>
    </row>
    <row r="38" spans="1:18" ht="16.5" thickTop="1" thickBot="1" x14ac:dyDescent="0.2">
      <c r="B38" s="28"/>
      <c r="C38" s="24"/>
      <c r="D38" s="25"/>
      <c r="E38" s="24"/>
      <c r="F38" s="25"/>
      <c r="H38" s="5"/>
      <c r="I38" s="42" t="s">
        <v>296</v>
      </c>
      <c r="J38" s="45">
        <v>1</v>
      </c>
    </row>
    <row r="39" spans="1:18" ht="15" thickTop="1" thickBot="1" x14ac:dyDescent="0.2">
      <c r="H39" s="5"/>
      <c r="I39" s="42" t="s">
        <v>127</v>
      </c>
      <c r="J39" s="45">
        <v>0</v>
      </c>
    </row>
    <row r="40" spans="1:18" ht="14.25" thickTop="1" x14ac:dyDescent="0.15"/>
    <row r="41" spans="1:18" x14ac:dyDescent="0.15">
      <c r="J41" s="1"/>
    </row>
    <row r="42" spans="1:18" ht="14.25" thickBot="1" x14ac:dyDescent="0.2">
      <c r="B42" s="44"/>
      <c r="C42" s="44" t="s">
        <v>348</v>
      </c>
      <c r="D42" s="44"/>
      <c r="E42" s="44"/>
    </row>
    <row r="43" spans="1:18" ht="15" thickTop="1" thickBot="1" x14ac:dyDescent="0.2">
      <c r="C43" s="30" t="s">
        <v>179</v>
      </c>
      <c r="D43" s="23" t="s">
        <v>118</v>
      </c>
      <c r="E43" s="23" t="s">
        <v>119</v>
      </c>
      <c r="J43" s="1"/>
      <c r="R43" s="31"/>
    </row>
    <row r="44" spans="1:18" ht="16.5" thickTop="1" thickBot="1" x14ac:dyDescent="0.2">
      <c r="B44" t="s">
        <v>342</v>
      </c>
      <c r="C44" s="24">
        <f t="shared" ref="C44:C57" si="0">C67</f>
        <v>45889</v>
      </c>
      <c r="D44" s="40">
        <f>_xll.SwapCurveDiscountFactor($C$15,C44)</f>
        <v>0.99995891255175284</v>
      </c>
      <c r="E44" s="40">
        <f>_xll.SwapCurveZeroRate($C$15,C44)</f>
        <v>1.4997226711203831E-2</v>
      </c>
    </row>
    <row r="45" spans="1:18" ht="16.5" thickTop="1" thickBot="1" x14ac:dyDescent="0.2">
      <c r="A45" s="32"/>
      <c r="B45" t="s">
        <v>297</v>
      </c>
      <c r="C45" s="24">
        <f t="shared" si="0"/>
        <v>45897</v>
      </c>
      <c r="D45" s="40">
        <f>_xll.SwapCurveDiscountFactor($C$15,C45)</f>
        <v>0.99963027373437219</v>
      </c>
      <c r="E45" s="40">
        <f>_xll.SwapCurveZeroRate($C$15,C45)</f>
        <v>1.4997226711203831E-2</v>
      </c>
    </row>
    <row r="46" spans="1:18" ht="16.5" thickTop="1" thickBot="1" x14ac:dyDescent="0.2">
      <c r="B46" t="s">
        <v>225</v>
      </c>
      <c r="C46" s="24">
        <f t="shared" si="0"/>
        <v>45904</v>
      </c>
      <c r="D46" s="40">
        <f>_xll.SwapCurveDiscountFactor($C$15,C46)</f>
        <v>0.99933836104501239</v>
      </c>
      <c r="E46" s="40">
        <f>_xll.SwapCurveZeroRate($C$15,C46)</f>
        <v>1.5098634133897034E-2</v>
      </c>
    </row>
    <row r="47" spans="1:18" ht="16.5" thickTop="1" thickBot="1" x14ac:dyDescent="0.2">
      <c r="B47" t="s">
        <v>226</v>
      </c>
      <c r="C47" s="24">
        <f t="shared" si="0"/>
        <v>45922</v>
      </c>
      <c r="D47" s="40">
        <f>_xll.SwapCurveDiscountFactor($C$15,C47)</f>
        <v>0.99857028475324594</v>
      </c>
      <c r="E47" s="40">
        <f>_xll.SwapCurveZeroRate($C$15,C47)</f>
        <v>1.5359396077965272E-2</v>
      </c>
    </row>
    <row r="48" spans="1:18" ht="16.5" thickTop="1" thickBot="1" x14ac:dyDescent="0.2">
      <c r="B48" t="s">
        <v>166</v>
      </c>
      <c r="C48" s="24">
        <f t="shared" si="0"/>
        <v>45982</v>
      </c>
      <c r="D48" s="40">
        <f>_xll.SwapCurveDiscountFactor($C$15,C48)</f>
        <v>0.99600925437799093</v>
      </c>
      <c r="E48" s="40">
        <f>_xll.SwapCurveZeroRate($C$15,C48)</f>
        <v>1.552698310889521E-2</v>
      </c>
    </row>
    <row r="49" spans="2:8" ht="16.5" thickTop="1" thickBot="1" x14ac:dyDescent="0.2">
      <c r="B49" t="s">
        <v>227</v>
      </c>
      <c r="C49" s="24">
        <f t="shared" si="0"/>
        <v>46076</v>
      </c>
      <c r="D49" s="40">
        <f>_xll.SwapCurveDiscountFactor($C$15,C49)</f>
        <v>0.9919323087847266</v>
      </c>
      <c r="E49" s="40">
        <f>_xll.SwapCurveZeroRate($C$15,C49)</f>
        <v>1.5726862049243836E-2</v>
      </c>
    </row>
    <row r="50" spans="2:8" ht="16.5" thickTop="1" thickBot="1" x14ac:dyDescent="0.2">
      <c r="B50" t="s">
        <v>228</v>
      </c>
      <c r="C50" s="24">
        <f t="shared" si="0"/>
        <v>46163</v>
      </c>
      <c r="D50" s="40">
        <f>_xll.SwapCurveDiscountFactor($C$15,C50)</f>
        <v>0.98837440736364213</v>
      </c>
      <c r="E50" s="40">
        <f>_xll.SwapCurveZeroRate($C$15,C50)</f>
        <v>1.55207266991802E-2</v>
      </c>
    </row>
    <row r="51" spans="2:8" ht="16.5" thickTop="1" thickBot="1" x14ac:dyDescent="0.2">
      <c r="B51" t="s">
        <v>159</v>
      </c>
      <c r="C51" s="24">
        <f t="shared" si="0"/>
        <v>46255</v>
      </c>
      <c r="D51" s="40">
        <f>_xll.SwapCurveDiscountFactor($C$15,C51)</f>
        <v>0.98463513590582219</v>
      </c>
      <c r="E51" s="40">
        <f>_xll.SwapCurveZeroRate($C$15,C51)</f>
        <v>1.5399744670235194E-2</v>
      </c>
    </row>
    <row r="52" spans="2:8" ht="16.5" thickTop="1" thickBot="1" x14ac:dyDescent="0.2">
      <c r="B52" t="s">
        <v>224</v>
      </c>
      <c r="C52" s="24">
        <f t="shared" si="0"/>
        <v>46622</v>
      </c>
      <c r="D52" s="40">
        <f>_xll.SwapCurveDiscountFactor($C$15,C52)</f>
        <v>0.96981401192853922</v>
      </c>
      <c r="E52" s="40">
        <f>_xll.SwapCurveZeroRate($C$15,C52)</f>
        <v>1.5241965455606448E-2</v>
      </c>
    </row>
    <row r="53" spans="2:8" ht="16.5" thickTop="1" thickBot="1" x14ac:dyDescent="0.2">
      <c r="B53" t="s">
        <v>223</v>
      </c>
      <c r="C53" s="24">
        <f t="shared" si="0"/>
        <v>46986</v>
      </c>
      <c r="D53" s="40">
        <f>_xll.SwapCurveDiscountFactor($C$15,C53)</f>
        <v>0.954403364487867</v>
      </c>
      <c r="E53" s="40">
        <f>_xll.SwapCurveZeroRate($C$15,C53)</f>
        <v>1.5522790781214955E-2</v>
      </c>
    </row>
    <row r="54" spans="2:8" ht="16.5" thickTop="1" thickBot="1" x14ac:dyDescent="0.2">
      <c r="B54" t="s">
        <v>199</v>
      </c>
      <c r="C54" s="24">
        <f t="shared" si="0"/>
        <v>47351</v>
      </c>
      <c r="D54" s="40">
        <f>_xll.SwapCurveDiscountFactor($C$15,C54)</f>
        <v>0.93816710290850103</v>
      </c>
      <c r="E54" s="40">
        <f>_xll.SwapCurveZeroRate($C$15,C54)</f>
        <v>1.5934970711076697E-2</v>
      </c>
    </row>
    <row r="55" spans="2:8" ht="16.5" thickTop="1" thickBot="1" x14ac:dyDescent="0.2">
      <c r="B55" t="s">
        <v>298</v>
      </c>
      <c r="C55" s="24">
        <f t="shared" si="0"/>
        <v>47716</v>
      </c>
      <c r="D55" s="40">
        <f>_xll.SwapCurveDiscountFactor($C$15,C55)</f>
        <v>0.92175450152545335</v>
      </c>
      <c r="E55" s="40">
        <f>_xll.SwapCurveZeroRate($C$15,C55)</f>
        <v>1.6277433358258469E-2</v>
      </c>
    </row>
    <row r="56" spans="2:8" ht="16.5" thickTop="1" thickBot="1" x14ac:dyDescent="0.2">
      <c r="B56" t="s">
        <v>299</v>
      </c>
      <c r="C56" s="24">
        <f t="shared" si="0"/>
        <v>48449</v>
      </c>
      <c r="D56" s="40">
        <f>_xll.SwapCurveDiscountFactor($C$15,C56)</f>
        <v>0.87441286334462121</v>
      </c>
      <c r="E56" s="40">
        <f>_xll.SwapCurveZeroRate($C$15,C56)</f>
        <v>1.9139159837400364E-2</v>
      </c>
    </row>
    <row r="57" spans="2:8" ht="16.5" thickTop="1" thickBot="1" x14ac:dyDescent="0.2">
      <c r="B57" t="s">
        <v>300</v>
      </c>
      <c r="C57" s="24">
        <f t="shared" si="0"/>
        <v>49542</v>
      </c>
      <c r="D57" s="40">
        <f>_xll.SwapCurveDiscountFactor($C$15,C57)</f>
        <v>0.81122062233016257</v>
      </c>
      <c r="E57" s="40">
        <f>_xll.SwapCurveZeroRate($C$15,C57)</f>
        <v>2.0910064876575984E-2</v>
      </c>
    </row>
    <row r="58" spans="2:8" ht="14.25" thickTop="1" x14ac:dyDescent="0.15"/>
    <row r="60" spans="2:8" ht="14.25" thickBot="1" x14ac:dyDescent="0.2">
      <c r="B60" s="44"/>
      <c r="C60" s="44" t="s">
        <v>347</v>
      </c>
      <c r="D60" s="44"/>
      <c r="E60" s="44"/>
      <c r="G60" s="44" t="s">
        <v>346</v>
      </c>
      <c r="H60" s="43"/>
    </row>
    <row r="61" spans="2:8" ht="14.25" thickTop="1" x14ac:dyDescent="0.15">
      <c r="G61" t="s">
        <v>234</v>
      </c>
      <c r="H61" s="1">
        <f>G3</f>
        <v>45888</v>
      </c>
    </row>
    <row r="62" spans="2:8" x14ac:dyDescent="0.15">
      <c r="G62" t="s">
        <v>167</v>
      </c>
      <c r="H62" s="5" t="s">
        <v>7</v>
      </c>
    </row>
    <row r="63" spans="2:8" x14ac:dyDescent="0.15">
      <c r="G63" t="s">
        <v>301</v>
      </c>
      <c r="H63" s="5" t="b">
        <v>0</v>
      </c>
    </row>
    <row r="64" spans="2:8" x14ac:dyDescent="0.15">
      <c r="G64" t="s">
        <v>222</v>
      </c>
      <c r="H64" s="5" t="s">
        <v>4</v>
      </c>
    </row>
    <row r="65" spans="2:11" s="34" customFormat="1" ht="14.25" thickBot="1" x14ac:dyDescent="0.2">
      <c r="B65" s="33"/>
      <c r="C65" s="33" t="s">
        <v>155</v>
      </c>
      <c r="D65" s="33"/>
      <c r="E65" s="33"/>
      <c r="F65" s="33" t="s">
        <v>166</v>
      </c>
      <c r="G65" s="33"/>
      <c r="H65" s="33"/>
      <c r="I65" s="33" t="s">
        <v>227</v>
      </c>
      <c r="J65" s="33"/>
      <c r="K65" s="33"/>
    </row>
    <row r="66" spans="2:11" ht="15" thickTop="1" thickBot="1" x14ac:dyDescent="0.2">
      <c r="C66" s="23" t="s">
        <v>345</v>
      </c>
      <c r="D66" s="23" t="s">
        <v>344</v>
      </c>
      <c r="E66" s="23" t="s">
        <v>343</v>
      </c>
      <c r="F66" s="23" t="s">
        <v>345</v>
      </c>
      <c r="G66" s="23" t="s">
        <v>344</v>
      </c>
      <c r="H66" s="23" t="s">
        <v>343</v>
      </c>
      <c r="I66" s="23" t="s">
        <v>345</v>
      </c>
      <c r="J66" s="23" t="s">
        <v>344</v>
      </c>
      <c r="K66" s="23" t="s">
        <v>343</v>
      </c>
    </row>
    <row r="67" spans="2:11" ht="15" thickTop="1" thickBot="1" x14ac:dyDescent="0.2">
      <c r="B67" s="42" t="s">
        <v>342</v>
      </c>
      <c r="C67" s="41">
        <f>_xll.CalendarValueDateTenor($G$4,$G$3,B67,"ModifiedFollowing",TRUE)</f>
        <v>45889</v>
      </c>
      <c r="D67" s="41">
        <f>_xll.CalendarAddPeriod($G$4,$C67,C$65,"ModifiedFollowing",TRUE)</f>
        <v>45981</v>
      </c>
      <c r="E67" s="40">
        <f>_xll.YieldCurveForwardRate($C$15,C67,D67,$H$62,$H$63,$H$64)</f>
        <v>1.5560352631241097E-2</v>
      </c>
      <c r="F67" s="41">
        <f t="shared" ref="F67:F80" si="1">C67</f>
        <v>45889</v>
      </c>
      <c r="G67" s="41">
        <f>_xll.CalendarAddPeriod($G$4,$C67,F$65,"ModifiedFollowing",TRUE)</f>
        <v>45981</v>
      </c>
      <c r="H67" s="40">
        <f>_xll.YieldCurveForwardRate($C$15,F67,G67,$H$62,$H$63,$H$64)</f>
        <v>1.5560352631241097E-2</v>
      </c>
      <c r="I67" s="41">
        <f t="shared" ref="I67:I80" si="2">C67</f>
        <v>45889</v>
      </c>
      <c r="J67" s="41">
        <f>_xll.CalendarAddPeriod($G$4,$C67,I$65,"ModifiedFollowing",TRUE)</f>
        <v>46073</v>
      </c>
      <c r="K67" s="40">
        <f>_xll.YieldCurveForwardRate($C$15,I67,J67,$H$62,$H$63,$H$64)</f>
        <v>1.5786901033248597E-2</v>
      </c>
    </row>
    <row r="68" spans="2:11" ht="15" thickTop="1" thickBot="1" x14ac:dyDescent="0.2">
      <c r="B68" s="42" t="str">
        <f t="shared" ref="B68:B80" si="3">B45</f>
        <v>1W</v>
      </c>
      <c r="C68" s="41">
        <f>_xll.CalendarValueDateTenor($G$4,$G$3,B68,"ModifiedFollowing",TRUE)</f>
        <v>45897</v>
      </c>
      <c r="D68" s="41">
        <f>_xll.CalendarAddPeriod($G$4,$C68,C$65,"ModifiedFollowing",TRUE)</f>
        <v>45989</v>
      </c>
      <c r="E68" s="40">
        <f>_xll.YieldCurveForwardRate($C$15,C68,D68,$H$62,$H$63,$H$64)</f>
        <v>1.5625838960650871E-2</v>
      </c>
      <c r="F68" s="41">
        <f t="shared" si="1"/>
        <v>45897</v>
      </c>
      <c r="G68" s="41">
        <f>_xll.CalendarAddPeriod($G$4,$C68,F$65,"ModifiedFollowing",TRUE)</f>
        <v>45989</v>
      </c>
      <c r="H68" s="40">
        <f>_xll.YieldCurveForwardRate($C$15,F68,G68,$H$62,$H$63,$H$64)</f>
        <v>1.5625838960650871E-2</v>
      </c>
      <c r="I68" s="41">
        <f t="shared" si="2"/>
        <v>45897</v>
      </c>
      <c r="J68" s="41">
        <f>_xll.CalendarAddPeriod($G$4,$C68,I$65,"ModifiedFollowing",TRUE)</f>
        <v>46080</v>
      </c>
      <c r="K68" s="40">
        <f>_xll.YieldCurveForwardRate($C$15,I68,J68,$H$62,$H$63,$H$64)</f>
        <v>1.5815173916866911E-2</v>
      </c>
    </row>
    <row r="69" spans="2:11" ht="15" thickTop="1" thickBot="1" x14ac:dyDescent="0.2">
      <c r="B69" s="42" t="str">
        <f t="shared" si="3"/>
        <v>2W</v>
      </c>
      <c r="C69" s="41">
        <f>_xll.CalendarValueDateTenor($G$4,$G$3,B69,"ModifiedFollowing",TRUE)</f>
        <v>45904</v>
      </c>
      <c r="D69" s="41">
        <f>_xll.CalendarAddPeriod($G$4,$C69,C$65,"ModifiedFollowing",TRUE)</f>
        <v>45995</v>
      </c>
      <c r="E69" s="40">
        <f>_xll.YieldCurveForwardRate($C$15,C69,D69,$H$62,$H$63,$H$64)</f>
        <v>1.5665312114695889E-2</v>
      </c>
      <c r="F69" s="41">
        <f t="shared" si="1"/>
        <v>45904</v>
      </c>
      <c r="G69" s="41">
        <f>_xll.CalendarAddPeriod($G$4,$C69,F$65,"ModifiedFollowing",TRUE)</f>
        <v>45995</v>
      </c>
      <c r="H69" s="40">
        <f>_xll.YieldCurveForwardRate($C$15,F69,G69,$H$62,$H$63,$H$64)</f>
        <v>1.5665312114695889E-2</v>
      </c>
      <c r="I69" s="41">
        <f t="shared" si="2"/>
        <v>45904</v>
      </c>
      <c r="J69" s="41">
        <f>_xll.CalendarAddPeriod($G$4,$C69,I$65,"ModifiedFollowing",TRUE)</f>
        <v>46085</v>
      </c>
      <c r="K69" s="40">
        <f>_xll.YieldCurveForwardRate($C$15,I69,J69,$H$62,$H$63,$H$64)</f>
        <v>1.5820925035785416E-2</v>
      </c>
    </row>
    <row r="70" spans="2:11" ht="15" thickTop="1" thickBot="1" x14ac:dyDescent="0.2">
      <c r="B70" s="42" t="str">
        <f t="shared" si="3"/>
        <v>1M</v>
      </c>
      <c r="C70" s="41">
        <f>_xll.CalendarValueDateTenor($G$4,$G$3,B70,"ModifiedFollowing",TRUE)</f>
        <v>45922</v>
      </c>
      <c r="D70" s="41">
        <f>_xll.CalendarAddPeriod($G$4,$C70,C$65,"ModifiedFollowing",TRUE)</f>
        <v>46013</v>
      </c>
      <c r="E70" s="40">
        <f>_xll.YieldCurveForwardRate($C$15,C70,D70,$H$62,$H$63,$H$64)</f>
        <v>1.5710833233234193E-2</v>
      </c>
      <c r="F70" s="41">
        <f t="shared" si="1"/>
        <v>45922</v>
      </c>
      <c r="G70" s="41">
        <f>_xll.CalendarAddPeriod($G$4,$C70,F$65,"ModifiedFollowing",TRUE)</f>
        <v>46013</v>
      </c>
      <c r="H70" s="40">
        <f>_xll.YieldCurveForwardRate($C$15,F70,G70,$H$62,$H$63,$H$64)</f>
        <v>1.5710833233234193E-2</v>
      </c>
      <c r="I70" s="41">
        <f t="shared" si="2"/>
        <v>45922</v>
      </c>
      <c r="J70" s="41">
        <f>_xll.CalendarAddPeriod($G$4,$C70,I$65,"ModifiedFollowing",TRUE)</f>
        <v>46104</v>
      </c>
      <c r="K70" s="40">
        <f>_xll.YieldCurveForwardRate($C$15,I70,J70,$H$62,$H$63,$H$64)</f>
        <v>1.5778519735515879E-2</v>
      </c>
    </row>
    <row r="71" spans="2:11" ht="15" thickTop="1" thickBot="1" x14ac:dyDescent="0.2">
      <c r="B71" s="42" t="str">
        <f t="shared" si="3"/>
        <v>3M</v>
      </c>
      <c r="C71" s="41">
        <f>_xll.CalendarValueDateTenor($G$4,$G$3,B71,"ModifiedFollowing",TRUE)</f>
        <v>45982</v>
      </c>
      <c r="D71" s="41">
        <f>_xll.CalendarAddPeriod($G$4,$C71,C$65,"ModifiedFollowing",TRUE)</f>
        <v>46076</v>
      </c>
      <c r="E71" s="40">
        <f>_xll.YieldCurveForwardRate($C$15,C71,D71,$H$62,$H$63,$H$64)</f>
        <v>1.5959448900820263E-2</v>
      </c>
      <c r="F71" s="41">
        <f t="shared" si="1"/>
        <v>45982</v>
      </c>
      <c r="G71" s="41">
        <f>_xll.CalendarAddPeriod($G$4,$C71,F$65,"ModifiedFollowing",TRUE)</f>
        <v>46076</v>
      </c>
      <c r="H71" s="40">
        <f>_xll.YieldCurveForwardRate($C$15,F71,G71,$H$62,$H$63,$H$64)</f>
        <v>1.5959448900820263E-2</v>
      </c>
      <c r="I71" s="41">
        <f t="shared" si="2"/>
        <v>45982</v>
      </c>
      <c r="J71" s="41">
        <f>_xll.CalendarAddPeriod($G$4,$C71,I$65,"ModifiedFollowing",TRUE)</f>
        <v>46163</v>
      </c>
      <c r="K71" s="40">
        <f>_xll.YieldCurveForwardRate($C$15,I71,J71,$H$62,$H$63,$H$64)</f>
        <v>1.557733419607386E-2</v>
      </c>
    </row>
    <row r="72" spans="2:11" ht="15" thickTop="1" thickBot="1" x14ac:dyDescent="0.2">
      <c r="B72" s="42" t="str">
        <f t="shared" si="3"/>
        <v>6M</v>
      </c>
      <c r="C72" s="41">
        <f>_xll.CalendarValueDateTenor($G$4,$G$3,B72,"ModifiedFollowing",TRUE)</f>
        <v>46076</v>
      </c>
      <c r="D72" s="41">
        <f>_xll.CalendarAddPeriod($G$4,$C72,C$65,"ModifiedFollowing",TRUE)</f>
        <v>46167</v>
      </c>
      <c r="E72" s="40">
        <f>_xll.YieldCurveForwardRate($C$15,C72,D72,$H$62,$H$63,$H$64)</f>
        <v>1.5107116299400723E-2</v>
      </c>
      <c r="F72" s="41">
        <f t="shared" si="1"/>
        <v>46076</v>
      </c>
      <c r="G72" s="41">
        <f>_xll.CalendarAddPeriod($G$4,$C72,F$65,"ModifiedFollowing",TRUE)</f>
        <v>46167</v>
      </c>
      <c r="H72" s="40">
        <f>_xll.YieldCurveForwardRate($C$15,F72,G72,$H$62,$H$63,$H$64)</f>
        <v>1.5107116299400723E-2</v>
      </c>
      <c r="I72" s="41">
        <f t="shared" si="2"/>
        <v>46076</v>
      </c>
      <c r="J72" s="41">
        <f>_xll.CalendarAddPeriod($G$4,$C72,I$65,"ModifiedFollowing",TRUE)</f>
        <v>46258</v>
      </c>
      <c r="K72" s="40">
        <f>_xll.YieldCurveForwardRate($C$15,I72,J72,$H$62,$H$63,$H$64)</f>
        <v>1.5115902677354564E-2</v>
      </c>
    </row>
    <row r="73" spans="2:11" ht="15" thickTop="1" thickBot="1" x14ac:dyDescent="0.2">
      <c r="B73" s="42" t="str">
        <f t="shared" si="3"/>
        <v>9M</v>
      </c>
      <c r="C73" s="41">
        <f>_xll.CalendarValueDateTenor($G$4,$G$3,B73,"ModifiedFollowing",TRUE)</f>
        <v>46163</v>
      </c>
      <c r="D73" s="41">
        <f>_xll.CalendarAddPeriod($G$4,$C73,C$65,"ModifiedFollowing",TRUE)</f>
        <v>46255</v>
      </c>
      <c r="E73" s="40">
        <f>_xll.YieldCurveForwardRate($C$15,C73,D73,$H$62,$H$63,$H$64)</f>
        <v>1.5066650097452601E-2</v>
      </c>
      <c r="F73" s="41">
        <f t="shared" si="1"/>
        <v>46163</v>
      </c>
      <c r="G73" s="41">
        <f>_xll.CalendarAddPeriod($G$4,$C73,F$65,"ModifiedFollowing",TRUE)</f>
        <v>46255</v>
      </c>
      <c r="H73" s="40">
        <f>_xll.YieldCurveForwardRate($C$15,F73,G73,$H$62,$H$63,$H$64)</f>
        <v>1.5066650097452601E-2</v>
      </c>
      <c r="I73" s="41">
        <f t="shared" si="2"/>
        <v>46163</v>
      </c>
      <c r="J73" s="41">
        <f>_xll.CalendarAddPeriod($G$4,$C73,I$65,"ModifiedFollowing",TRUE)</f>
        <v>46349</v>
      </c>
      <c r="K73" s="40">
        <f>_xll.YieldCurveForwardRate($C$15,I73,J73,$H$62,$H$63,$H$64)</f>
        <v>1.5179117279425869E-2</v>
      </c>
    </row>
    <row r="74" spans="2:11" ht="15" thickTop="1" thickBot="1" x14ac:dyDescent="0.2">
      <c r="B74" s="42" t="str">
        <f t="shared" si="3"/>
        <v>1Y</v>
      </c>
      <c r="C74" s="41">
        <f>_xll.CalendarValueDateTenor($G$4,$G$3,B74,"ModifiedFollowing",TRUE)</f>
        <v>46255</v>
      </c>
      <c r="D74" s="41">
        <f>_xll.CalendarAddPeriod($G$4,$C74,C$65,"ModifiedFollowing",TRUE)</f>
        <v>46349</v>
      </c>
      <c r="E74" s="40">
        <f>_xll.YieldCurveForwardRate($C$15,C74,D74,$H$62,$H$63,$H$64)</f>
        <v>1.5231348647144991E-2</v>
      </c>
      <c r="F74" s="41">
        <f t="shared" si="1"/>
        <v>46255</v>
      </c>
      <c r="G74" s="41">
        <f>_xll.CalendarAddPeriod($G$4,$C74,F$65,"ModifiedFollowing",TRUE)</f>
        <v>46349</v>
      </c>
      <c r="H74" s="40">
        <f>_xll.YieldCurveForwardRate($C$15,F74,G74,$H$62,$H$63,$H$64)</f>
        <v>1.5231348647144991E-2</v>
      </c>
      <c r="I74" s="41">
        <f t="shared" si="2"/>
        <v>46255</v>
      </c>
      <c r="J74" s="41">
        <f>_xll.CalendarAddPeriod($G$4,$C74,I$65,"ModifiedFollowing",TRUE)</f>
        <v>46440</v>
      </c>
      <c r="K74" s="40">
        <f>_xll.YieldCurveForwardRate($C$15,I74,J74,$H$62,$H$63,$H$64)</f>
        <v>1.5220842665518821E-2</v>
      </c>
    </row>
    <row r="75" spans="2:11" ht="15" thickTop="1" thickBot="1" x14ac:dyDescent="0.2">
      <c r="B75" s="42" t="str">
        <f t="shared" si="3"/>
        <v>2Y</v>
      </c>
      <c r="C75" s="41">
        <f>_xll.CalendarValueDateTenor($G$4,$G$3,B75,"ModifiedFollowing",TRUE)</f>
        <v>46622</v>
      </c>
      <c r="D75" s="41">
        <f>_xll.CalendarAddPeriod($G$4,$C75,C$65,"ModifiedFollowing",TRUE)</f>
        <v>46714</v>
      </c>
      <c r="E75" s="40">
        <f>_xll.YieldCurveForwardRate($C$15,C75,D75,$H$62,$H$63,$H$64)</f>
        <v>1.5912164088584219E-2</v>
      </c>
      <c r="F75" s="41">
        <f t="shared" si="1"/>
        <v>46622</v>
      </c>
      <c r="G75" s="41">
        <f>_xll.CalendarAddPeriod($G$4,$C75,F$65,"ModifiedFollowing",TRUE)</f>
        <v>46714</v>
      </c>
      <c r="H75" s="40">
        <f>_xll.YieldCurveForwardRate($C$15,F75,G75,$H$62,$H$63,$H$64)</f>
        <v>1.5912164088584219E-2</v>
      </c>
      <c r="I75" s="41">
        <f t="shared" si="2"/>
        <v>46622</v>
      </c>
      <c r="J75" s="41">
        <f>_xll.CalendarAddPeriod($G$4,$C75,I$65,"ModifiedFollowing",TRUE)</f>
        <v>46806</v>
      </c>
      <c r="K75" s="40">
        <f>_xll.YieldCurveForwardRate($C$15,I75,J75,$H$62,$H$63,$H$64)</f>
        <v>1.6002980904105218E-2</v>
      </c>
    </row>
    <row r="76" spans="2:11" ht="15" thickTop="1" thickBot="1" x14ac:dyDescent="0.2">
      <c r="B76" s="42" t="str">
        <f t="shared" si="3"/>
        <v>3Y</v>
      </c>
      <c r="C76" s="41">
        <f>_xll.CalendarValueDateTenor($G$4,$G$3,B76,"ModifiedFollowing",TRUE)</f>
        <v>46986</v>
      </c>
      <c r="D76" s="41">
        <f>_xll.CalendarAddPeriod($G$4,$C76,C$65,"ModifiedFollowing",TRUE)</f>
        <v>47078</v>
      </c>
      <c r="E76" s="40">
        <f>_xll.YieldCurveForwardRate($C$15,C76,D76,$H$62,$H$63,$H$64)</f>
        <v>1.6856570000165928E-2</v>
      </c>
      <c r="F76" s="41">
        <f t="shared" si="1"/>
        <v>46986</v>
      </c>
      <c r="G76" s="41">
        <f>_xll.CalendarAddPeriod($G$4,$C76,F$65,"ModifiedFollowing",TRUE)</f>
        <v>47078</v>
      </c>
      <c r="H76" s="40">
        <f>_xll.YieldCurveForwardRate($C$15,F76,G76,$H$62,$H$63,$H$64)</f>
        <v>1.6856570000165928E-2</v>
      </c>
      <c r="I76" s="41">
        <f t="shared" si="2"/>
        <v>46986</v>
      </c>
      <c r="J76" s="41">
        <f>_xll.CalendarAddPeriod($G$4,$C76,I$65,"ModifiedFollowing",TRUE)</f>
        <v>47170</v>
      </c>
      <c r="K76" s="40">
        <f>_xll.YieldCurveForwardRate($C$15,I76,J76,$H$62,$H$63,$H$64)</f>
        <v>1.7009812039698338E-2</v>
      </c>
    </row>
    <row r="77" spans="2:11" ht="15" thickTop="1" thickBot="1" x14ac:dyDescent="0.2">
      <c r="B77" s="42" t="str">
        <f t="shared" si="3"/>
        <v>4Y</v>
      </c>
      <c r="C77" s="41">
        <f>_xll.CalendarValueDateTenor($G$4,$G$3,B77,"ModifiedFollowing",TRUE)</f>
        <v>47351</v>
      </c>
      <c r="D77" s="41">
        <f>_xll.CalendarAddPeriod($G$4,$C77,C$65,"ModifiedFollowing",TRUE)</f>
        <v>47443</v>
      </c>
      <c r="E77" s="40">
        <f>_xll.YieldCurveForwardRate($C$15,C77,D77,$H$62,$H$63,$H$64)</f>
        <v>1.7431198370551879E-2</v>
      </c>
      <c r="F77" s="41">
        <f t="shared" si="1"/>
        <v>47351</v>
      </c>
      <c r="G77" s="41">
        <f>_xll.CalendarAddPeriod($G$4,$C77,F$65,"ModifiedFollowing",TRUE)</f>
        <v>47443</v>
      </c>
      <c r="H77" s="40">
        <f>_xll.YieldCurveForwardRate($C$15,F77,G77,$H$62,$H$63,$H$64)</f>
        <v>1.7431198370551879E-2</v>
      </c>
      <c r="I77" s="41">
        <f t="shared" si="2"/>
        <v>47351</v>
      </c>
      <c r="J77" s="41">
        <f>_xll.CalendarAddPeriod($G$4,$C77,I$65,"ModifiedFollowing",TRUE)</f>
        <v>47535</v>
      </c>
      <c r="K77" s="40">
        <f>_xll.YieldCurveForwardRate($C$15,I77,J77,$H$62,$H$63,$H$64)</f>
        <v>1.7556572797840127E-2</v>
      </c>
    </row>
    <row r="78" spans="2:11" ht="15" thickTop="1" thickBot="1" x14ac:dyDescent="0.2">
      <c r="B78" s="42" t="str">
        <f t="shared" si="3"/>
        <v>5Y</v>
      </c>
      <c r="C78" s="41">
        <f>_xll.CalendarValueDateTenor($G$4,$G$3,B78,"ModifiedFollowing",TRUE)</f>
        <v>47716</v>
      </c>
      <c r="D78" s="41">
        <f>_xll.CalendarAddPeriod($G$4,$C78,C$65,"ModifiedFollowing",TRUE)</f>
        <v>47808</v>
      </c>
      <c r="E78" s="40">
        <f>_xll.YieldCurveForwardRate($C$15,C78,D78,$H$62,$H$63,$H$64)</f>
        <v>2.3847410888494742E-2</v>
      </c>
      <c r="F78" s="41">
        <f t="shared" si="1"/>
        <v>47716</v>
      </c>
      <c r="G78" s="41">
        <f>_xll.CalendarAddPeriod($G$4,$C78,F$65,"ModifiedFollowing",TRUE)</f>
        <v>47808</v>
      </c>
      <c r="H78" s="40">
        <f>_xll.YieldCurveForwardRate($C$15,F78,G78,$H$62,$H$63,$H$64)</f>
        <v>2.3847410888494742E-2</v>
      </c>
      <c r="I78" s="41">
        <f t="shared" si="2"/>
        <v>47716</v>
      </c>
      <c r="J78" s="41">
        <f>_xll.CalendarAddPeriod($G$4,$C78,I$65,"ModifiedFollowing",TRUE)</f>
        <v>47900</v>
      </c>
      <c r="K78" s="40">
        <f>_xll.YieldCurveForwardRate($C$15,I78,J78,$H$62,$H$63,$H$64)</f>
        <v>2.4282945003586732E-2</v>
      </c>
    </row>
    <row r="79" spans="2:11" ht="15" thickTop="1" thickBot="1" x14ac:dyDescent="0.2">
      <c r="B79" s="42" t="str">
        <f t="shared" si="3"/>
        <v>7Y</v>
      </c>
      <c r="C79" s="41">
        <f>_xll.CalendarValueDateTenor($G$4,$G$3,B79,"ModifiedFollowing",TRUE)</f>
        <v>48449</v>
      </c>
      <c r="D79" s="41">
        <f>_xll.CalendarAddPeriod($G$4,$C79,C$65,"ModifiedFollowing",TRUE)</f>
        <v>48541</v>
      </c>
      <c r="E79" s="40">
        <f>_xll.YieldCurveForwardRate($C$15,C79,D79,$H$62,$H$63,$H$64)</f>
        <v>2.3440898648548272E-2</v>
      </c>
      <c r="F79" s="41">
        <f t="shared" si="1"/>
        <v>48449</v>
      </c>
      <c r="G79" s="41">
        <f>_xll.CalendarAddPeriod($G$4,$C79,F$65,"ModifiedFollowing",TRUE)</f>
        <v>48541</v>
      </c>
      <c r="H79" s="40">
        <f>_xll.YieldCurveForwardRate($C$15,F79,G79,$H$62,$H$63,$H$64)</f>
        <v>2.3440898648548272E-2</v>
      </c>
      <c r="I79" s="41">
        <f t="shared" si="2"/>
        <v>48449</v>
      </c>
      <c r="J79" s="41">
        <f>_xll.CalendarAddPeriod($G$4,$C79,I$65,"ModifiedFollowing",TRUE)</f>
        <v>48633</v>
      </c>
      <c r="K79" s="40">
        <f>_xll.YieldCurveForwardRate($C$15,I79,J79,$H$62,$H$63,$H$64)</f>
        <v>2.3679226302882828E-2</v>
      </c>
    </row>
    <row r="80" spans="2:11" ht="15" thickTop="1" thickBot="1" x14ac:dyDescent="0.2">
      <c r="B80" s="42" t="str">
        <f t="shared" si="3"/>
        <v>10Y</v>
      </c>
      <c r="C80" s="41">
        <f>_xll.CalendarValueDateTenor($G$4,$G$3,B80,"ModifiedFollowing",TRUE)</f>
        <v>49542</v>
      </c>
      <c r="D80" s="41">
        <f>_xll.CalendarAddPeriod($G$4,$C80,C$65,"ModifiedFollowing",TRUE)</f>
        <v>49634</v>
      </c>
      <c r="E80" s="40">
        <f>_xll.YieldCurveForwardRate($C$15,C80,D80,$H$62,$H$63,$H$64)</f>
        <v>2.0965264872213375E-2</v>
      </c>
      <c r="F80" s="41">
        <f t="shared" si="1"/>
        <v>49542</v>
      </c>
      <c r="G80" s="41">
        <f>_xll.CalendarAddPeriod($G$4,$C80,F$65,"ModifiedFollowing",TRUE)</f>
        <v>49634</v>
      </c>
      <c r="H80" s="40">
        <f>_xll.YieldCurveForwardRate($C$15,F80,G80,$H$62,$H$63,$H$64)</f>
        <v>2.0965264872213375E-2</v>
      </c>
      <c r="I80" s="41">
        <f t="shared" si="2"/>
        <v>49542</v>
      </c>
      <c r="J80" s="41">
        <f>_xll.CalendarAddPeriod($G$4,$C80,I$65,"ModifiedFollowing",TRUE)</f>
        <v>49726</v>
      </c>
      <c r="K80" s="40">
        <f>_xll.YieldCurveForwardRate($C$15,I80,J80,$H$62,$H$63,$H$64)</f>
        <v>2.1004656196906297E-2</v>
      </c>
    </row>
    <row r="81" spans="3:3" ht="14.25" thickTop="1" x14ac:dyDescent="0.15">
      <c r="C81" s="1"/>
    </row>
    <row r="82" spans="3:3" x14ac:dyDescent="0.15">
      <c r="C82" s="1"/>
    </row>
  </sheetData>
  <phoneticPr fontId="3" type="noConversion"/>
  <dataValidations count="3">
    <dataValidation type="list" allowBlank="1" showInputMessage="1" showErrorMessage="1" sqref="C6 J18 H62" xr:uid="{D3A4EE20-EEAB-40BA-B4E6-5D756A35DA0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J22:J24" xr:uid="{F9B02D1B-96D8-413F-85C3-3D4CA7F8D45A}">
      <formula1>$K$27:$K$31</formula1>
    </dataValidation>
    <dataValidation type="list" allowBlank="1" showInputMessage="1" showErrorMessage="1" sqref="K42" xr:uid="{027A11C6-A4D8-499A-A692-32B8974DDE18}">
      <formula1>"FR007,SHIBORON,SHIBOR3M,FDR001"</formula1>
    </dataValidation>
  </dataValidations>
  <hyperlinks>
    <hyperlink ref="C14" r:id="rId1" display="CalibrationSet@1" xr:uid="{203632B9-EB78-4B40-BD9C-11D361F5AE15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41"/>
  <sheetViews>
    <sheetView zoomScale="80" zoomScaleNormal="80" workbookViewId="0">
      <selection activeCell="D9" sqref="D9"/>
    </sheetView>
  </sheetViews>
  <sheetFormatPr defaultRowHeight="13.5" x14ac:dyDescent="0.15"/>
  <cols>
    <col min="3" max="3" width="20.125" customWidth="1"/>
    <col min="4" max="4" width="22" customWidth="1"/>
    <col min="5" max="5" width="33.375" customWidth="1"/>
    <col min="8" max="9" width="13.625" customWidth="1"/>
    <col min="21" max="21" width="22.875" customWidth="1"/>
  </cols>
  <sheetData>
    <row r="1" spans="2:32" ht="12.75" customHeight="1" thickBot="1" x14ac:dyDescent="0.2">
      <c r="C1" s="44" t="s">
        <v>357</v>
      </c>
      <c r="D1" s="43"/>
      <c r="E1" s="38"/>
      <c r="U1" s="44" t="s">
        <v>356</v>
      </c>
    </row>
    <row r="2" spans="2:32" hidden="1" x14ac:dyDescent="0.15"/>
    <row r="3" spans="2:32" ht="15" thickTop="1" thickBot="1" x14ac:dyDescent="0.2">
      <c r="C3" s="42" t="s">
        <v>198</v>
      </c>
      <c r="D3" s="46">
        <v>45889</v>
      </c>
      <c r="E3" s="38"/>
      <c r="H3" s="23" t="s">
        <v>272</v>
      </c>
      <c r="I3" s="23">
        <v>-200</v>
      </c>
      <c r="J3" s="23">
        <v>-150</v>
      </c>
      <c r="K3" s="23">
        <v>-100</v>
      </c>
      <c r="L3" s="23">
        <v>-50</v>
      </c>
      <c r="M3" s="23">
        <v>-25</v>
      </c>
      <c r="N3" s="23">
        <v>0</v>
      </c>
      <c r="O3" s="23">
        <v>25</v>
      </c>
      <c r="P3" s="23">
        <v>50</v>
      </c>
      <c r="Q3" s="23">
        <v>100</v>
      </c>
      <c r="R3" s="23">
        <v>150</v>
      </c>
      <c r="S3" s="23">
        <v>200</v>
      </c>
      <c r="U3" s="23" t="s">
        <v>272</v>
      </c>
      <c r="V3" s="23">
        <v>-200</v>
      </c>
      <c r="W3" s="23">
        <v>-150</v>
      </c>
      <c r="X3" s="23">
        <v>-100</v>
      </c>
      <c r="Y3" s="23">
        <v>-50</v>
      </c>
      <c r="Z3" s="23">
        <v>-25</v>
      </c>
      <c r="AA3" s="23">
        <v>0</v>
      </c>
      <c r="AB3" s="23">
        <v>25</v>
      </c>
      <c r="AC3" s="23">
        <v>50</v>
      </c>
      <c r="AD3" s="23">
        <v>100</v>
      </c>
      <c r="AE3" s="23">
        <v>150</v>
      </c>
      <c r="AF3" s="23">
        <v>200</v>
      </c>
    </row>
    <row r="4" spans="2:32" ht="15" thickTop="1" thickBot="1" x14ac:dyDescent="0.2">
      <c r="C4" s="42" t="s">
        <v>171</v>
      </c>
      <c r="D4" s="46" t="b">
        <v>1</v>
      </c>
      <c r="H4" s="27" t="s">
        <v>324</v>
      </c>
      <c r="I4" s="39">
        <f t="shared" ref="I4:I24" si="0">IF(V4="nan","nan",V4-$AA4)</f>
        <v>-3.0000000000001137E-2</v>
      </c>
      <c r="J4" s="39">
        <f t="shared" ref="J4:J24" si="1">IF(W4="nan","nan",W4-$AA4)</f>
        <v>20.339999999999996</v>
      </c>
      <c r="K4" s="39">
        <f t="shared" ref="K4:K24" si="2">IF(X4="nan","nan",X4-$AA4)</f>
        <v>12.420000000000002</v>
      </c>
      <c r="L4" s="39">
        <f t="shared" ref="L4:L24" si="3">IF(Y4="nan","nan",Y4-$AA4)</f>
        <v>2.75</v>
      </c>
      <c r="M4" s="39">
        <f t="shared" ref="M4:M24" si="4">IF(Z4="nan","nan",Z4-$AA4)</f>
        <v>-0.53000000000000114</v>
      </c>
      <c r="N4" s="39">
        <v>46.79</v>
      </c>
      <c r="O4" s="39">
        <f t="shared" ref="O4:O24" si="5">IF(AB4="nan","nan",AB4-$AA4)</f>
        <v>5.0799999999999983</v>
      </c>
      <c r="P4" s="39">
        <f t="shared" ref="P4:P24" si="6">IF(AC4="nan","nan",AC4-$AA4)</f>
        <v>12.54</v>
      </c>
      <c r="Q4" s="39">
        <f t="shared" ref="Q4:Q24" si="7">IF(AD4="nan","nan",AD4-$AA4)</f>
        <v>29.110000000000007</v>
      </c>
      <c r="R4" s="39">
        <f t="shared" ref="R4:R24" si="8">IF(AE4="nan","nan",AE4-$AA4)</f>
        <v>45.62</v>
      </c>
      <c r="S4" s="39">
        <f t="shared" ref="S4:S24" si="9">IF(AF4="nan","nan",AF4-$AA4)</f>
        <v>61.63</v>
      </c>
      <c r="U4" s="27" t="s">
        <v>324</v>
      </c>
      <c r="V4">
        <v>46.76</v>
      </c>
      <c r="W4">
        <v>67.13</v>
      </c>
      <c r="X4">
        <v>59.21</v>
      </c>
      <c r="Y4">
        <v>49.54</v>
      </c>
      <c r="Z4">
        <v>46.26</v>
      </c>
      <c r="AA4">
        <v>46.79</v>
      </c>
      <c r="AB4">
        <v>51.87</v>
      </c>
      <c r="AC4">
        <v>59.33</v>
      </c>
      <c r="AD4">
        <v>75.900000000000006</v>
      </c>
      <c r="AE4">
        <v>92.41</v>
      </c>
      <c r="AF4">
        <v>108.42</v>
      </c>
    </row>
    <row r="5" spans="2:32" ht="15" thickTop="1" thickBot="1" x14ac:dyDescent="0.2">
      <c r="C5" s="42" t="s">
        <v>156</v>
      </c>
      <c r="D5" s="46" t="s">
        <v>307</v>
      </c>
      <c r="H5" s="27" t="s">
        <v>325</v>
      </c>
      <c r="I5" s="39">
        <f t="shared" si="0"/>
        <v>23.939999999999998</v>
      </c>
      <c r="J5" s="39">
        <f t="shared" si="1"/>
        <v>25.450000000000003</v>
      </c>
      <c r="K5" s="39">
        <f t="shared" si="2"/>
        <v>16.200000000000003</v>
      </c>
      <c r="L5" s="39">
        <f t="shared" si="3"/>
        <v>4.9899999999999949</v>
      </c>
      <c r="M5" s="39">
        <f t="shared" si="4"/>
        <v>0.61999999999999744</v>
      </c>
      <c r="N5" s="39">
        <v>47.81</v>
      </c>
      <c r="O5" s="39">
        <f t="shared" si="5"/>
        <v>4.5399999999999991</v>
      </c>
      <c r="P5" s="39">
        <f t="shared" si="6"/>
        <v>12.030000000000001</v>
      </c>
      <c r="Q5" s="39">
        <f t="shared" si="7"/>
        <v>29.129999999999995</v>
      </c>
      <c r="R5" s="39">
        <f t="shared" si="8"/>
        <v>46.28</v>
      </c>
      <c r="S5" s="39">
        <f t="shared" si="9"/>
        <v>62.91</v>
      </c>
      <c r="U5" s="27" t="s">
        <v>325</v>
      </c>
      <c r="V5">
        <v>71.75</v>
      </c>
      <c r="W5">
        <v>73.260000000000005</v>
      </c>
      <c r="X5">
        <v>64.010000000000005</v>
      </c>
      <c r="Y5">
        <v>52.8</v>
      </c>
      <c r="Z5">
        <v>48.43</v>
      </c>
      <c r="AA5">
        <v>47.81</v>
      </c>
      <c r="AB5">
        <v>52.35</v>
      </c>
      <c r="AC5">
        <v>59.84</v>
      </c>
      <c r="AD5">
        <v>76.94</v>
      </c>
      <c r="AE5">
        <v>94.09</v>
      </c>
      <c r="AF5">
        <v>110.72</v>
      </c>
    </row>
    <row r="6" spans="2:32" ht="15" thickTop="1" thickBot="1" x14ac:dyDescent="0.2">
      <c r="C6" s="42" t="s">
        <v>172</v>
      </c>
      <c r="D6" s="46" t="s">
        <v>86</v>
      </c>
      <c r="H6" s="27" t="s">
        <v>326</v>
      </c>
      <c r="I6" s="39">
        <f t="shared" si="0"/>
        <v>29.249999999999993</v>
      </c>
      <c r="J6" s="39">
        <f t="shared" si="1"/>
        <v>26.889999999999993</v>
      </c>
      <c r="K6" s="39">
        <f t="shared" si="2"/>
        <v>16.999999999999993</v>
      </c>
      <c r="L6" s="39">
        <f t="shared" si="3"/>
        <v>5.3900000000000006</v>
      </c>
      <c r="M6" s="39">
        <f t="shared" si="4"/>
        <v>0.82999999999999829</v>
      </c>
      <c r="N6" s="39">
        <v>48.57</v>
      </c>
      <c r="O6" s="39">
        <f t="shared" si="5"/>
        <v>4.4099999999999966</v>
      </c>
      <c r="P6" s="39">
        <f t="shared" si="6"/>
        <v>11.880000000000003</v>
      </c>
      <c r="Q6" s="39">
        <f t="shared" si="7"/>
        <v>29.059999999999995</v>
      </c>
      <c r="R6" s="39">
        <f t="shared" si="8"/>
        <v>46.32</v>
      </c>
      <c r="S6" s="39">
        <f t="shared" si="9"/>
        <v>63.080000000000005</v>
      </c>
      <c r="U6" s="27" t="s">
        <v>326</v>
      </c>
      <c r="V6">
        <v>77.819999999999993</v>
      </c>
      <c r="W6">
        <v>75.459999999999994</v>
      </c>
      <c r="X6">
        <v>65.569999999999993</v>
      </c>
      <c r="Y6">
        <v>53.96</v>
      </c>
      <c r="Z6">
        <v>49.4</v>
      </c>
      <c r="AA6">
        <v>48.57</v>
      </c>
      <c r="AB6">
        <v>52.98</v>
      </c>
      <c r="AC6">
        <v>60.45</v>
      </c>
      <c r="AD6">
        <v>77.63</v>
      </c>
      <c r="AE6">
        <v>94.89</v>
      </c>
      <c r="AF6">
        <v>111.65</v>
      </c>
    </row>
    <row r="7" spans="2:32" ht="15" thickTop="1" thickBot="1" x14ac:dyDescent="0.2">
      <c r="B7" t="s">
        <v>244</v>
      </c>
      <c r="C7" s="42" t="s">
        <v>308</v>
      </c>
      <c r="D7" s="46" t="str">
        <f>_xll.McpRateConvention(B7)</f>
        <v>McpRateConvention@1</v>
      </c>
      <c r="H7" s="27" t="s">
        <v>327</v>
      </c>
      <c r="I7" s="39">
        <f t="shared" si="0"/>
        <v>33.750000000000007</v>
      </c>
      <c r="J7" s="39">
        <f t="shared" si="1"/>
        <v>29.759999999999998</v>
      </c>
      <c r="K7" s="39">
        <f t="shared" si="2"/>
        <v>19.110000000000007</v>
      </c>
      <c r="L7" s="39">
        <f t="shared" si="3"/>
        <v>6.6200000000000045</v>
      </c>
      <c r="M7" s="39">
        <f t="shared" si="4"/>
        <v>1.470000000000006</v>
      </c>
      <c r="N7" s="39">
        <v>49.37</v>
      </c>
      <c r="O7" s="39">
        <f t="shared" si="5"/>
        <v>4.1000000000000014</v>
      </c>
      <c r="P7" s="39">
        <f t="shared" si="6"/>
        <v>11.600000000000001</v>
      </c>
      <c r="Q7" s="39">
        <f t="shared" si="7"/>
        <v>29.130000000000003</v>
      </c>
      <c r="R7" s="39">
        <f t="shared" si="8"/>
        <v>46.800000000000004</v>
      </c>
      <c r="S7" s="39">
        <f t="shared" si="9"/>
        <v>63.96</v>
      </c>
      <c r="U7" s="27" t="s">
        <v>327</v>
      </c>
      <c r="V7">
        <v>83.12</v>
      </c>
      <c r="W7">
        <v>79.13</v>
      </c>
      <c r="X7">
        <v>68.48</v>
      </c>
      <c r="Y7">
        <v>55.99</v>
      </c>
      <c r="Z7">
        <v>50.84</v>
      </c>
      <c r="AA7">
        <v>49.37</v>
      </c>
      <c r="AB7">
        <v>53.47</v>
      </c>
      <c r="AC7">
        <v>60.97</v>
      </c>
      <c r="AD7">
        <v>78.5</v>
      </c>
      <c r="AE7">
        <v>96.17</v>
      </c>
      <c r="AF7">
        <v>113.33</v>
      </c>
    </row>
    <row r="8" spans="2:32" ht="15" thickTop="1" thickBot="1" x14ac:dyDescent="0.2">
      <c r="C8" s="42" t="s">
        <v>168</v>
      </c>
      <c r="D8" s="46" t="str">
        <f>_xll.McpCalendar("CNY")</f>
        <v>McpCalendar@9</v>
      </c>
      <c r="H8" s="27" t="s">
        <v>328</v>
      </c>
      <c r="I8" s="39">
        <f t="shared" si="0"/>
        <v>36.619999999999997</v>
      </c>
      <c r="J8" s="39">
        <f t="shared" si="1"/>
        <v>31.68</v>
      </c>
      <c r="K8" s="39">
        <f t="shared" si="2"/>
        <v>20.479999999999997</v>
      </c>
      <c r="L8" s="39">
        <f t="shared" si="3"/>
        <v>7.3800000000000026</v>
      </c>
      <c r="M8" s="39">
        <f t="shared" si="4"/>
        <v>1.8400000000000034</v>
      </c>
      <c r="N8" s="39">
        <v>49.9</v>
      </c>
      <c r="O8" s="39">
        <f t="shared" si="5"/>
        <v>3.980000000000004</v>
      </c>
      <c r="P8" s="39">
        <f t="shared" si="6"/>
        <v>11.579999999999998</v>
      </c>
      <c r="Q8" s="39">
        <f t="shared" si="7"/>
        <v>29.449999999999996</v>
      </c>
      <c r="R8" s="39">
        <f t="shared" si="8"/>
        <v>47.46</v>
      </c>
      <c r="S8" s="39">
        <f t="shared" si="9"/>
        <v>64.960000000000008</v>
      </c>
      <c r="U8" s="27" t="s">
        <v>328</v>
      </c>
      <c r="V8">
        <v>86.52</v>
      </c>
      <c r="W8">
        <v>81.58</v>
      </c>
      <c r="X8">
        <v>70.38</v>
      </c>
      <c r="Y8">
        <v>57.28</v>
      </c>
      <c r="Z8">
        <v>51.74</v>
      </c>
      <c r="AA8">
        <v>49.9</v>
      </c>
      <c r="AB8">
        <v>53.88</v>
      </c>
      <c r="AC8">
        <v>61.48</v>
      </c>
      <c r="AD8">
        <v>79.349999999999994</v>
      </c>
      <c r="AE8">
        <v>97.36</v>
      </c>
      <c r="AF8">
        <v>114.86</v>
      </c>
    </row>
    <row r="9" spans="2:32" ht="15" thickTop="1" thickBot="1" x14ac:dyDescent="0.2">
      <c r="C9" s="42" t="s">
        <v>128</v>
      </c>
      <c r="D9" s="46" t="str">
        <f>'FR007 Curve'!C15</f>
        <v>McpSwapCurve@5</v>
      </c>
      <c r="H9" s="27" t="s">
        <v>329</v>
      </c>
      <c r="I9" s="39">
        <f t="shared" si="0"/>
        <v>36.44</v>
      </c>
      <c r="J9" s="39">
        <f t="shared" si="1"/>
        <v>30.97</v>
      </c>
      <c r="K9" s="39">
        <f t="shared" si="2"/>
        <v>19.450000000000003</v>
      </c>
      <c r="L9" s="39">
        <f t="shared" si="3"/>
        <v>6.3599999999999994</v>
      </c>
      <c r="M9" s="39">
        <f t="shared" si="4"/>
        <v>1.230000000000004</v>
      </c>
      <c r="N9" s="39">
        <v>57.86</v>
      </c>
      <c r="O9" s="39">
        <f t="shared" si="5"/>
        <v>4.3299999999999983</v>
      </c>
      <c r="P9" s="39">
        <f t="shared" si="6"/>
        <v>12.209999999999994</v>
      </c>
      <c r="Q9" s="39">
        <f t="shared" si="7"/>
        <v>30.980000000000004</v>
      </c>
      <c r="R9" s="39">
        <f t="shared" si="8"/>
        <v>50.120000000000005</v>
      </c>
      <c r="S9" s="39">
        <f t="shared" si="9"/>
        <v>68.78</v>
      </c>
      <c r="U9" s="27" t="s">
        <v>329</v>
      </c>
      <c r="V9">
        <v>94.3</v>
      </c>
      <c r="W9">
        <v>88.83</v>
      </c>
      <c r="X9">
        <v>77.31</v>
      </c>
      <c r="Y9">
        <v>64.22</v>
      </c>
      <c r="Z9">
        <v>59.09</v>
      </c>
      <c r="AA9">
        <v>57.86</v>
      </c>
      <c r="AB9">
        <v>62.19</v>
      </c>
      <c r="AC9">
        <v>70.069999999999993</v>
      </c>
      <c r="AD9">
        <v>88.84</v>
      </c>
      <c r="AE9">
        <v>107.98</v>
      </c>
      <c r="AF9">
        <v>126.64</v>
      </c>
    </row>
    <row r="10" spans="2:32" ht="15" thickTop="1" thickBot="1" x14ac:dyDescent="0.2">
      <c r="C10" s="42" t="s">
        <v>312</v>
      </c>
      <c r="D10" s="46" t="str">
        <f>D9</f>
        <v>McpSwapCurve@5</v>
      </c>
      <c r="H10" s="27" t="s">
        <v>330</v>
      </c>
      <c r="I10" s="39">
        <f t="shared" si="0"/>
        <v>38.94</v>
      </c>
      <c r="J10" s="39">
        <f t="shared" si="1"/>
        <v>32.340000000000003</v>
      </c>
      <c r="K10" s="39">
        <f t="shared" si="2"/>
        <v>20.200000000000003</v>
      </c>
      <c r="L10" s="39">
        <f t="shared" si="3"/>
        <v>6.7099999999999937</v>
      </c>
      <c r="M10" s="39">
        <f t="shared" si="4"/>
        <v>1.5100000000000051</v>
      </c>
      <c r="N10" s="39">
        <v>69.11</v>
      </c>
      <c r="O10" s="39">
        <f t="shared" si="5"/>
        <v>3.6899999999999977</v>
      </c>
      <c r="P10" s="39">
        <f t="shared" si="6"/>
        <v>11.180000000000007</v>
      </c>
      <c r="Q10" s="39">
        <f t="shared" si="7"/>
        <v>30.22</v>
      </c>
      <c r="R10" s="39">
        <f t="shared" si="8"/>
        <v>50.22</v>
      </c>
      <c r="S10" s="39">
        <f t="shared" si="9"/>
        <v>69.929999999999993</v>
      </c>
      <c r="U10" s="27" t="s">
        <v>330</v>
      </c>
      <c r="V10">
        <v>108.05</v>
      </c>
      <c r="W10">
        <v>101.45</v>
      </c>
      <c r="X10">
        <v>89.31</v>
      </c>
      <c r="Y10">
        <v>75.819999999999993</v>
      </c>
      <c r="Z10">
        <v>70.62</v>
      </c>
      <c r="AA10">
        <v>69.11</v>
      </c>
      <c r="AB10">
        <v>72.8</v>
      </c>
      <c r="AC10">
        <v>80.290000000000006</v>
      </c>
      <c r="AD10">
        <v>99.33</v>
      </c>
      <c r="AE10">
        <v>119.33</v>
      </c>
      <c r="AF10">
        <v>139.04</v>
      </c>
    </row>
    <row r="11" spans="2:32" ht="15" thickTop="1" thickBot="1" x14ac:dyDescent="0.2">
      <c r="C11" s="42" t="s">
        <v>313</v>
      </c>
      <c r="D11" s="46" t="str">
        <f>D10</f>
        <v>McpSwapCurve@5</v>
      </c>
      <c r="H11" s="27" t="s">
        <v>331</v>
      </c>
      <c r="I11" s="39" t="str">
        <f t="shared" si="0"/>
        <v>nan</v>
      </c>
      <c r="J11" s="39" t="str">
        <f t="shared" si="1"/>
        <v>nan</v>
      </c>
      <c r="K11" s="39">
        <f t="shared" si="2"/>
        <v>3.6399999999999935</v>
      </c>
      <c r="L11" s="39">
        <f t="shared" si="3"/>
        <v>-1.480000000000004</v>
      </c>
      <c r="M11" s="39">
        <f t="shared" si="4"/>
        <v>-2.4500000000000028</v>
      </c>
      <c r="N11" s="39">
        <v>53.52</v>
      </c>
      <c r="O11" s="39">
        <f t="shared" si="5"/>
        <v>5.8399999999999963</v>
      </c>
      <c r="P11" s="39">
        <f t="shared" si="6"/>
        <v>13.46</v>
      </c>
      <c r="Q11" s="39">
        <f t="shared" si="7"/>
        <v>30.119999999999997</v>
      </c>
      <c r="R11" s="39">
        <f t="shared" si="8"/>
        <v>46.76</v>
      </c>
      <c r="S11" s="39">
        <f t="shared" si="9"/>
        <v>62.910000000000004</v>
      </c>
      <c r="U11" s="27" t="s">
        <v>331</v>
      </c>
      <c r="V11" t="s">
        <v>339</v>
      </c>
      <c r="W11" t="s">
        <v>339</v>
      </c>
      <c r="X11">
        <v>57.16</v>
      </c>
      <c r="Y11">
        <v>52.04</v>
      </c>
      <c r="Z11">
        <v>51.07</v>
      </c>
      <c r="AA11">
        <v>53.52</v>
      </c>
      <c r="AB11">
        <v>59.36</v>
      </c>
      <c r="AC11">
        <v>66.98</v>
      </c>
      <c r="AD11">
        <v>83.64</v>
      </c>
      <c r="AE11">
        <v>100.28</v>
      </c>
      <c r="AF11">
        <v>116.43</v>
      </c>
    </row>
    <row r="12" spans="2:32" ht="15" thickTop="1" thickBot="1" x14ac:dyDescent="0.2">
      <c r="C12" s="42" t="s">
        <v>341</v>
      </c>
      <c r="D12" s="46" t="b">
        <v>0</v>
      </c>
      <c r="H12" s="27" t="s">
        <v>158</v>
      </c>
      <c r="I12" s="39" t="str">
        <f t="shared" si="0"/>
        <v>nan</v>
      </c>
      <c r="J12" s="39" t="str">
        <f t="shared" si="1"/>
        <v>nan</v>
      </c>
      <c r="K12" s="39">
        <f t="shared" si="2"/>
        <v>3.8099999999999952</v>
      </c>
      <c r="L12" s="39">
        <f t="shared" si="3"/>
        <v>-1.4100000000000037</v>
      </c>
      <c r="M12" s="39">
        <f t="shared" si="4"/>
        <v>-2.4299999999999997</v>
      </c>
      <c r="N12" s="39">
        <v>54.31</v>
      </c>
      <c r="O12" s="39">
        <f t="shared" si="5"/>
        <v>5.8499999999999943</v>
      </c>
      <c r="P12" s="39">
        <f t="shared" si="6"/>
        <v>13.519999999999996</v>
      </c>
      <c r="Q12" s="39">
        <f t="shared" si="7"/>
        <v>30.319999999999993</v>
      </c>
      <c r="R12" s="39">
        <f t="shared" si="8"/>
        <v>47.120000000000005</v>
      </c>
      <c r="S12" s="39">
        <f t="shared" si="9"/>
        <v>63.44</v>
      </c>
      <c r="U12" s="27" t="s">
        <v>158</v>
      </c>
      <c r="V12" t="s">
        <v>339</v>
      </c>
      <c r="W12" t="s">
        <v>339</v>
      </c>
      <c r="X12">
        <v>58.12</v>
      </c>
      <c r="Y12">
        <v>52.9</v>
      </c>
      <c r="Z12">
        <v>51.88</v>
      </c>
      <c r="AA12">
        <v>54.31</v>
      </c>
      <c r="AB12">
        <v>60.16</v>
      </c>
      <c r="AC12">
        <v>67.83</v>
      </c>
      <c r="AD12">
        <v>84.63</v>
      </c>
      <c r="AE12">
        <v>101.43</v>
      </c>
      <c r="AF12">
        <v>117.75</v>
      </c>
    </row>
    <row r="13" spans="2:32" ht="15" thickTop="1" thickBot="1" x14ac:dyDescent="0.2">
      <c r="D13" s="41" t="str">
        <f>_xll.McpSwaptionCube1(U3:AF24,H28:O31,C3:D12)</f>
        <v>McpSwaptionCube@0</v>
      </c>
      <c r="H13" s="27" t="s">
        <v>332</v>
      </c>
      <c r="I13" s="39" t="str">
        <f t="shared" si="0"/>
        <v>nan</v>
      </c>
      <c r="J13" s="39" t="str">
        <f t="shared" si="1"/>
        <v>nan</v>
      </c>
      <c r="K13" s="39">
        <f t="shared" si="2"/>
        <v>1.6799999999999997</v>
      </c>
      <c r="L13" s="39">
        <f t="shared" si="3"/>
        <v>-2.8500000000000014</v>
      </c>
      <c r="M13" s="39">
        <f t="shared" si="4"/>
        <v>-3.1299999999999955</v>
      </c>
      <c r="N13" s="39">
        <v>54.97</v>
      </c>
      <c r="O13" s="39">
        <f t="shared" si="5"/>
        <v>6.18</v>
      </c>
      <c r="P13" s="39">
        <f t="shared" si="6"/>
        <v>13.89</v>
      </c>
      <c r="Q13" s="39">
        <f t="shared" si="7"/>
        <v>30.540000000000006</v>
      </c>
      <c r="R13" s="39">
        <f t="shared" si="8"/>
        <v>47.11</v>
      </c>
      <c r="S13" s="39">
        <f t="shared" si="9"/>
        <v>63.19</v>
      </c>
      <c r="U13" s="27" t="s">
        <v>332</v>
      </c>
      <c r="V13" t="s">
        <v>339</v>
      </c>
      <c r="W13" t="s">
        <v>339</v>
      </c>
      <c r="X13">
        <v>56.65</v>
      </c>
      <c r="Y13">
        <v>52.12</v>
      </c>
      <c r="Z13">
        <v>51.84</v>
      </c>
      <c r="AA13">
        <v>54.97</v>
      </c>
      <c r="AB13">
        <v>61.15</v>
      </c>
      <c r="AC13">
        <v>68.86</v>
      </c>
      <c r="AD13">
        <v>85.51</v>
      </c>
      <c r="AE13">
        <v>102.08</v>
      </c>
      <c r="AF13">
        <v>118.16</v>
      </c>
    </row>
    <row r="14" spans="2:32" ht="15" thickTop="1" thickBot="1" x14ac:dyDescent="0.2">
      <c r="D14" s="1"/>
      <c r="H14" s="27" t="s">
        <v>333</v>
      </c>
      <c r="I14" s="39" t="str">
        <f t="shared" si="0"/>
        <v>nan</v>
      </c>
      <c r="J14" s="39">
        <f t="shared" si="1"/>
        <v>-4.2700000000000031</v>
      </c>
      <c r="K14" s="39">
        <f t="shared" si="2"/>
        <v>1.3799999999999955</v>
      </c>
      <c r="L14" s="39">
        <f t="shared" si="3"/>
        <v>-3.220000000000006</v>
      </c>
      <c r="M14" s="39">
        <f t="shared" si="4"/>
        <v>-3.3800000000000026</v>
      </c>
      <c r="N14" s="39">
        <v>57.45</v>
      </c>
      <c r="O14" s="39">
        <f t="shared" si="5"/>
        <v>6.4699999999999989</v>
      </c>
      <c r="P14" s="39">
        <f t="shared" si="6"/>
        <v>14.5</v>
      </c>
      <c r="Q14" s="39">
        <f t="shared" si="7"/>
        <v>31.759999999999991</v>
      </c>
      <c r="R14" s="39">
        <f t="shared" si="8"/>
        <v>48.94</v>
      </c>
      <c r="S14" s="39">
        <f t="shared" si="9"/>
        <v>65.599999999999994</v>
      </c>
      <c r="U14" s="27" t="s">
        <v>333</v>
      </c>
      <c r="V14" t="s">
        <v>339</v>
      </c>
      <c r="W14">
        <v>53.18</v>
      </c>
      <c r="X14">
        <v>58.83</v>
      </c>
      <c r="Y14">
        <v>54.23</v>
      </c>
      <c r="Z14">
        <v>54.07</v>
      </c>
      <c r="AA14">
        <v>57.45</v>
      </c>
      <c r="AB14">
        <v>63.92</v>
      </c>
      <c r="AC14">
        <v>71.95</v>
      </c>
      <c r="AD14">
        <v>89.21</v>
      </c>
      <c r="AE14">
        <v>106.39</v>
      </c>
      <c r="AF14">
        <v>123.05</v>
      </c>
    </row>
    <row r="15" spans="2:32" ht="15" thickTop="1" thickBot="1" x14ac:dyDescent="0.2">
      <c r="H15" s="27" t="s">
        <v>160</v>
      </c>
      <c r="I15" s="39" t="str">
        <f t="shared" si="0"/>
        <v>nan</v>
      </c>
      <c r="J15" s="39">
        <f t="shared" si="1"/>
        <v>-1.5</v>
      </c>
      <c r="K15" s="39">
        <f t="shared" si="2"/>
        <v>2.6899999999999977</v>
      </c>
      <c r="L15" s="39">
        <f t="shared" si="3"/>
        <v>-2.3200000000000003</v>
      </c>
      <c r="M15" s="39">
        <f t="shared" si="4"/>
        <v>-2.8900000000000006</v>
      </c>
      <c r="N15" s="39">
        <v>55.77</v>
      </c>
      <c r="O15" s="39">
        <f t="shared" si="5"/>
        <v>6.0999999999999943</v>
      </c>
      <c r="P15" s="39">
        <f t="shared" si="6"/>
        <v>13.850000000000001</v>
      </c>
      <c r="Q15" s="39">
        <f t="shared" si="7"/>
        <v>30.689999999999991</v>
      </c>
      <c r="R15" s="39">
        <f t="shared" si="8"/>
        <v>47.51</v>
      </c>
      <c r="S15" s="39">
        <f t="shared" si="9"/>
        <v>63.85</v>
      </c>
      <c r="U15" s="27" t="s">
        <v>160</v>
      </c>
      <c r="V15" t="s">
        <v>339</v>
      </c>
      <c r="W15">
        <v>54.27</v>
      </c>
      <c r="X15">
        <v>58.46</v>
      </c>
      <c r="Y15">
        <v>53.45</v>
      </c>
      <c r="Z15">
        <v>52.88</v>
      </c>
      <c r="AA15">
        <v>55.77</v>
      </c>
      <c r="AB15">
        <v>61.87</v>
      </c>
      <c r="AC15">
        <v>69.62</v>
      </c>
      <c r="AD15">
        <v>86.46</v>
      </c>
      <c r="AE15">
        <v>103.28</v>
      </c>
      <c r="AF15">
        <v>119.62</v>
      </c>
    </row>
    <row r="16" spans="2:32" ht="15" thickTop="1" thickBot="1" x14ac:dyDescent="0.2">
      <c r="H16" s="27" t="s">
        <v>334</v>
      </c>
      <c r="I16" s="39" t="str">
        <f t="shared" si="0"/>
        <v>nan</v>
      </c>
      <c r="J16" s="39">
        <f t="shared" si="1"/>
        <v>-0.27999999999999403</v>
      </c>
      <c r="K16" s="39">
        <f t="shared" si="2"/>
        <v>3.25</v>
      </c>
      <c r="L16" s="39">
        <f t="shared" si="3"/>
        <v>-2.0899999999999963</v>
      </c>
      <c r="M16" s="39">
        <f t="shared" si="4"/>
        <v>-2.8200000000000003</v>
      </c>
      <c r="N16" s="39">
        <v>55.05</v>
      </c>
      <c r="O16" s="39">
        <f t="shared" si="5"/>
        <v>6.1300000000000026</v>
      </c>
      <c r="P16" s="39">
        <f t="shared" si="6"/>
        <v>13.950000000000003</v>
      </c>
      <c r="Q16" s="39">
        <f t="shared" si="7"/>
        <v>30.909999999999997</v>
      </c>
      <c r="R16" s="39">
        <f t="shared" si="8"/>
        <v>47.820000000000007</v>
      </c>
      <c r="S16" s="39">
        <f t="shared" si="9"/>
        <v>64.22</v>
      </c>
      <c r="U16" s="27" t="s">
        <v>334</v>
      </c>
      <c r="V16" t="s">
        <v>339</v>
      </c>
      <c r="W16">
        <v>54.77</v>
      </c>
      <c r="X16">
        <v>58.3</v>
      </c>
      <c r="Y16">
        <v>52.96</v>
      </c>
      <c r="Z16">
        <v>52.23</v>
      </c>
      <c r="AA16">
        <v>55.05</v>
      </c>
      <c r="AB16">
        <v>61.18</v>
      </c>
      <c r="AC16">
        <v>69</v>
      </c>
      <c r="AD16">
        <v>85.96</v>
      </c>
      <c r="AE16">
        <v>102.87</v>
      </c>
      <c r="AF16">
        <v>119.27</v>
      </c>
    </row>
    <row r="17" spans="4:32" ht="15" thickTop="1" thickBot="1" x14ac:dyDescent="0.2">
      <c r="H17" s="27" t="s">
        <v>161</v>
      </c>
      <c r="I17" s="39" t="str">
        <f t="shared" si="0"/>
        <v>nan</v>
      </c>
      <c r="J17" s="39">
        <f t="shared" si="1"/>
        <v>-2.8900000000000006</v>
      </c>
      <c r="K17" s="39">
        <f t="shared" si="2"/>
        <v>-4.3800000000000026</v>
      </c>
      <c r="L17" s="39">
        <f t="shared" si="3"/>
        <v>-6.82</v>
      </c>
      <c r="M17" s="39">
        <f t="shared" si="4"/>
        <v>-4.9399999999999977</v>
      </c>
      <c r="N17" s="39">
        <v>60.89</v>
      </c>
      <c r="O17" s="39">
        <f t="shared" si="5"/>
        <v>7.0499999999999972</v>
      </c>
      <c r="P17" s="39">
        <f t="shared" si="6"/>
        <v>15.049999999999997</v>
      </c>
      <c r="Q17" s="39">
        <f t="shared" si="7"/>
        <v>31.730000000000004</v>
      </c>
      <c r="R17" s="39">
        <f t="shared" si="8"/>
        <v>48.2</v>
      </c>
      <c r="S17" s="39">
        <f t="shared" si="9"/>
        <v>64.17</v>
      </c>
      <c r="U17" s="27" t="s">
        <v>161</v>
      </c>
      <c r="V17" t="s">
        <v>339</v>
      </c>
      <c r="W17">
        <v>58</v>
      </c>
      <c r="X17">
        <v>56.51</v>
      </c>
      <c r="Y17">
        <v>54.07</v>
      </c>
      <c r="Z17">
        <v>55.95</v>
      </c>
      <c r="AA17">
        <v>60.89</v>
      </c>
      <c r="AB17">
        <v>67.94</v>
      </c>
      <c r="AC17">
        <v>75.94</v>
      </c>
      <c r="AD17">
        <v>92.62</v>
      </c>
      <c r="AE17">
        <v>109.09</v>
      </c>
      <c r="AF17">
        <v>125.06</v>
      </c>
    </row>
    <row r="18" spans="4:32" ht="15" thickTop="1" thickBot="1" x14ac:dyDescent="0.2">
      <c r="H18" s="27" t="s">
        <v>335</v>
      </c>
      <c r="I18" s="39" t="str">
        <f t="shared" si="0"/>
        <v>nan</v>
      </c>
      <c r="J18" s="39" t="str">
        <f t="shared" si="1"/>
        <v>nan</v>
      </c>
      <c r="K18" s="39">
        <f t="shared" si="2"/>
        <v>7.5499999999999972</v>
      </c>
      <c r="L18" s="39">
        <f t="shared" si="3"/>
        <v>1.1799999999999997</v>
      </c>
      <c r="M18" s="39">
        <f t="shared" si="4"/>
        <v>-1.1600000000000037</v>
      </c>
      <c r="N18" s="39">
        <v>51.56</v>
      </c>
      <c r="O18" s="39">
        <f t="shared" si="5"/>
        <v>5.3499999999999943</v>
      </c>
      <c r="P18" s="39">
        <f t="shared" si="6"/>
        <v>13</v>
      </c>
      <c r="Q18" s="39">
        <f t="shared" si="7"/>
        <v>30.060000000000002</v>
      </c>
      <c r="R18" s="39">
        <f t="shared" si="8"/>
        <v>47.09</v>
      </c>
      <c r="S18" s="39">
        <f t="shared" si="9"/>
        <v>63.56</v>
      </c>
      <c r="U18" s="27" t="s">
        <v>335</v>
      </c>
      <c r="V18" t="s">
        <v>339</v>
      </c>
      <c r="W18" t="s">
        <v>339</v>
      </c>
      <c r="X18">
        <v>59.11</v>
      </c>
      <c r="Y18">
        <v>52.74</v>
      </c>
      <c r="Z18">
        <v>50.4</v>
      </c>
      <c r="AA18">
        <v>51.56</v>
      </c>
      <c r="AB18">
        <v>56.91</v>
      </c>
      <c r="AC18">
        <v>64.56</v>
      </c>
      <c r="AD18">
        <v>81.62</v>
      </c>
      <c r="AE18">
        <v>98.65</v>
      </c>
      <c r="AF18">
        <v>115.12</v>
      </c>
    </row>
    <row r="19" spans="4:32" ht="15" thickTop="1" thickBot="1" x14ac:dyDescent="0.2">
      <c r="H19" s="27" t="s">
        <v>162</v>
      </c>
      <c r="I19" s="39" t="str">
        <f t="shared" si="0"/>
        <v>nan</v>
      </c>
      <c r="J19" s="39">
        <f t="shared" si="1"/>
        <v>-0.64999999999999858</v>
      </c>
      <c r="K19" s="39">
        <f t="shared" si="2"/>
        <v>7.480000000000004</v>
      </c>
      <c r="L19" s="39">
        <f t="shared" si="3"/>
        <v>0.95000000000000284</v>
      </c>
      <c r="M19" s="39">
        <f t="shared" si="4"/>
        <v>-1.2999999999999972</v>
      </c>
      <c r="N19" s="39">
        <v>51.8</v>
      </c>
      <c r="O19" s="39">
        <f t="shared" si="5"/>
        <v>5.4400000000000048</v>
      </c>
      <c r="P19" s="39">
        <f t="shared" si="6"/>
        <v>13.120000000000005</v>
      </c>
      <c r="Q19" s="39">
        <f t="shared" si="7"/>
        <v>30.189999999999998</v>
      </c>
      <c r="R19" s="39">
        <f t="shared" si="8"/>
        <v>47.210000000000008</v>
      </c>
      <c r="S19" s="39">
        <f t="shared" si="9"/>
        <v>63.680000000000007</v>
      </c>
      <c r="U19" s="27" t="s">
        <v>162</v>
      </c>
      <c r="V19" t="s">
        <v>339</v>
      </c>
      <c r="W19">
        <v>51.15</v>
      </c>
      <c r="X19">
        <v>59.28</v>
      </c>
      <c r="Y19">
        <v>52.75</v>
      </c>
      <c r="Z19">
        <v>50.5</v>
      </c>
      <c r="AA19">
        <v>51.8</v>
      </c>
      <c r="AB19">
        <v>57.24</v>
      </c>
      <c r="AC19">
        <v>64.92</v>
      </c>
      <c r="AD19">
        <v>81.99</v>
      </c>
      <c r="AE19">
        <v>99.01</v>
      </c>
      <c r="AF19">
        <v>115.48</v>
      </c>
    </row>
    <row r="20" spans="4:32" ht="15" thickTop="1" thickBot="1" x14ac:dyDescent="0.2">
      <c r="H20" s="27" t="s">
        <v>336</v>
      </c>
      <c r="I20" s="39" t="str">
        <f t="shared" si="0"/>
        <v>nan</v>
      </c>
      <c r="J20" s="39">
        <f t="shared" si="1"/>
        <v>-0.59999999999999432</v>
      </c>
      <c r="K20" s="39">
        <f t="shared" si="2"/>
        <v>4.240000000000002</v>
      </c>
      <c r="L20" s="39">
        <f t="shared" si="3"/>
        <v>-2.0999999999999943</v>
      </c>
      <c r="M20" s="39">
        <f t="shared" si="4"/>
        <v>-3.25</v>
      </c>
      <c r="N20" s="39">
        <v>52.8</v>
      </c>
      <c r="O20" s="39">
        <f t="shared" si="5"/>
        <v>7.1900000000000048</v>
      </c>
      <c r="P20" s="39">
        <f t="shared" si="6"/>
        <v>16.019999999999996</v>
      </c>
      <c r="Q20" s="39">
        <f t="shared" si="7"/>
        <v>34.5</v>
      </c>
      <c r="R20" s="39">
        <f t="shared" si="8"/>
        <v>52.5</v>
      </c>
      <c r="S20" s="39">
        <f t="shared" si="9"/>
        <v>69.78</v>
      </c>
      <c r="U20" s="27" t="s">
        <v>336</v>
      </c>
      <c r="V20" t="s">
        <v>339</v>
      </c>
      <c r="W20">
        <v>52.2</v>
      </c>
      <c r="X20">
        <v>57.04</v>
      </c>
      <c r="Y20">
        <v>50.7</v>
      </c>
      <c r="Z20">
        <v>49.55</v>
      </c>
      <c r="AA20">
        <v>52.8</v>
      </c>
      <c r="AB20">
        <v>59.99</v>
      </c>
      <c r="AC20">
        <v>68.819999999999993</v>
      </c>
      <c r="AD20">
        <v>87.3</v>
      </c>
      <c r="AE20">
        <v>105.3</v>
      </c>
      <c r="AF20">
        <v>122.58</v>
      </c>
    </row>
    <row r="21" spans="4:32" ht="15" thickTop="1" thickBot="1" x14ac:dyDescent="0.2">
      <c r="H21" s="27" t="s">
        <v>337</v>
      </c>
      <c r="I21" s="39" t="str">
        <f t="shared" si="0"/>
        <v>nan</v>
      </c>
      <c r="J21" s="39">
        <f t="shared" si="1"/>
        <v>2.3399999999999963</v>
      </c>
      <c r="K21" s="39">
        <f t="shared" si="2"/>
        <v>7.8699999999999974</v>
      </c>
      <c r="L21" s="39">
        <f t="shared" si="3"/>
        <v>1.0899999999999963</v>
      </c>
      <c r="M21" s="39">
        <f t="shared" si="4"/>
        <v>-1.240000000000002</v>
      </c>
      <c r="N21" s="39">
        <v>53.06</v>
      </c>
      <c r="O21" s="39">
        <f t="shared" si="5"/>
        <v>5.4099999999999966</v>
      </c>
      <c r="P21" s="39">
        <f t="shared" si="6"/>
        <v>13.14</v>
      </c>
      <c r="Q21" s="39">
        <f t="shared" si="7"/>
        <v>30.39</v>
      </c>
      <c r="R21" s="39">
        <f t="shared" si="8"/>
        <v>47.64</v>
      </c>
      <c r="S21" s="39">
        <f t="shared" si="9"/>
        <v>64.33</v>
      </c>
      <c r="U21" s="27" t="s">
        <v>337</v>
      </c>
      <c r="V21" t="s">
        <v>339</v>
      </c>
      <c r="W21">
        <v>55.4</v>
      </c>
      <c r="X21">
        <v>60.93</v>
      </c>
      <c r="Y21">
        <v>54.15</v>
      </c>
      <c r="Z21">
        <v>51.82</v>
      </c>
      <c r="AA21">
        <v>53.06</v>
      </c>
      <c r="AB21">
        <v>58.47</v>
      </c>
      <c r="AC21">
        <v>66.2</v>
      </c>
      <c r="AD21">
        <v>83.45</v>
      </c>
      <c r="AE21">
        <v>100.7</v>
      </c>
      <c r="AF21">
        <v>117.39</v>
      </c>
    </row>
    <row r="22" spans="4:32" ht="15" thickTop="1" thickBot="1" x14ac:dyDescent="0.2">
      <c r="H22" s="27" t="s">
        <v>163</v>
      </c>
      <c r="I22" s="39" t="str">
        <f t="shared" si="0"/>
        <v>nan</v>
      </c>
      <c r="J22" s="39">
        <f t="shared" si="1"/>
        <v>2.3799999999999955</v>
      </c>
      <c r="K22" s="39">
        <f t="shared" si="2"/>
        <v>7.9499999999999957</v>
      </c>
      <c r="L22" s="39">
        <f t="shared" si="3"/>
        <v>1.1499999999999986</v>
      </c>
      <c r="M22" s="39">
        <f t="shared" si="4"/>
        <v>-1.2100000000000009</v>
      </c>
      <c r="N22" s="39">
        <v>52.85</v>
      </c>
      <c r="O22" s="39">
        <f t="shared" si="5"/>
        <v>5.3999999999999986</v>
      </c>
      <c r="P22" s="39">
        <f t="shared" si="6"/>
        <v>13.119999999999997</v>
      </c>
      <c r="Q22" s="39">
        <f t="shared" si="7"/>
        <v>30.35</v>
      </c>
      <c r="R22" s="39">
        <f t="shared" si="8"/>
        <v>47.57</v>
      </c>
      <c r="S22" s="39">
        <f t="shared" si="9"/>
        <v>64.240000000000009</v>
      </c>
      <c r="U22" s="27" t="s">
        <v>163</v>
      </c>
      <c r="V22" t="s">
        <v>339</v>
      </c>
      <c r="W22">
        <v>55.23</v>
      </c>
      <c r="X22">
        <v>60.8</v>
      </c>
      <c r="Y22">
        <v>54</v>
      </c>
      <c r="Z22">
        <v>51.64</v>
      </c>
      <c r="AA22">
        <v>52.85</v>
      </c>
      <c r="AB22">
        <v>58.25</v>
      </c>
      <c r="AC22">
        <v>65.97</v>
      </c>
      <c r="AD22">
        <v>83.2</v>
      </c>
      <c r="AE22">
        <v>100.42</v>
      </c>
      <c r="AF22">
        <v>117.09</v>
      </c>
    </row>
    <row r="23" spans="4:32" ht="15" thickTop="1" thickBot="1" x14ac:dyDescent="0.2">
      <c r="H23" s="27" t="s">
        <v>338</v>
      </c>
      <c r="I23" s="39" t="str">
        <f t="shared" si="0"/>
        <v>nan</v>
      </c>
      <c r="J23" s="39">
        <f t="shared" si="1"/>
        <v>-3.8400000000000034</v>
      </c>
      <c r="K23" s="39">
        <f t="shared" si="2"/>
        <v>-2.6099999999999994</v>
      </c>
      <c r="L23" s="39">
        <f t="shared" si="3"/>
        <v>-5.5799999999999983</v>
      </c>
      <c r="M23" s="39">
        <f t="shared" si="4"/>
        <v>-4.3699999999999974</v>
      </c>
      <c r="N23" s="39">
        <v>53.82</v>
      </c>
      <c r="O23" s="39">
        <f t="shared" si="5"/>
        <v>6.6400000000000006</v>
      </c>
      <c r="P23" s="39">
        <f t="shared" si="6"/>
        <v>14.249999999999993</v>
      </c>
      <c r="Q23" s="39">
        <f t="shared" si="7"/>
        <v>30.07</v>
      </c>
      <c r="R23" s="39">
        <f t="shared" si="8"/>
        <v>45.6</v>
      </c>
      <c r="S23" s="39">
        <f t="shared" si="9"/>
        <v>60.6</v>
      </c>
      <c r="U23" s="27" t="s">
        <v>338</v>
      </c>
      <c r="V23" t="s">
        <v>339</v>
      </c>
      <c r="W23">
        <v>49.98</v>
      </c>
      <c r="X23">
        <v>51.21</v>
      </c>
      <c r="Y23">
        <v>48.24</v>
      </c>
      <c r="Z23">
        <v>49.45</v>
      </c>
      <c r="AA23">
        <v>53.82</v>
      </c>
      <c r="AB23">
        <v>60.46</v>
      </c>
      <c r="AC23">
        <v>68.069999999999993</v>
      </c>
      <c r="AD23">
        <v>83.89</v>
      </c>
      <c r="AE23">
        <v>99.42</v>
      </c>
      <c r="AF23">
        <v>114.42</v>
      </c>
    </row>
    <row r="24" spans="4:32" ht="15" thickTop="1" thickBot="1" x14ac:dyDescent="0.2">
      <c r="H24" s="27" t="s">
        <v>164</v>
      </c>
      <c r="I24" s="39" t="str">
        <f t="shared" si="0"/>
        <v>nan</v>
      </c>
      <c r="J24" s="39">
        <f t="shared" si="1"/>
        <v>-0.87999999999999545</v>
      </c>
      <c r="K24" s="39">
        <f t="shared" si="2"/>
        <v>-3.3699999999999974</v>
      </c>
      <c r="L24" s="39">
        <f t="shared" si="3"/>
        <v>-6.3999999999999986</v>
      </c>
      <c r="M24" s="39">
        <f t="shared" si="4"/>
        <v>-4.7999999999999972</v>
      </c>
      <c r="N24" s="39">
        <v>61.4</v>
      </c>
      <c r="O24" s="39">
        <f t="shared" si="5"/>
        <v>7.0200000000000031</v>
      </c>
      <c r="P24" s="39">
        <f t="shared" si="6"/>
        <v>15.059999999999995</v>
      </c>
      <c r="Q24" s="39">
        <f t="shared" si="7"/>
        <v>31.839999999999996</v>
      </c>
      <c r="R24" s="39">
        <f t="shared" si="8"/>
        <v>48.390000000000008</v>
      </c>
      <c r="S24" s="39">
        <f t="shared" si="9"/>
        <v>64.400000000000006</v>
      </c>
      <c r="U24" s="27" t="s">
        <v>164</v>
      </c>
      <c r="V24" t="s">
        <v>339</v>
      </c>
      <c r="W24">
        <v>60.52</v>
      </c>
      <c r="X24">
        <v>58.03</v>
      </c>
      <c r="Y24">
        <v>55</v>
      </c>
      <c r="Z24">
        <v>56.6</v>
      </c>
      <c r="AA24">
        <v>61.4</v>
      </c>
      <c r="AB24">
        <v>68.42</v>
      </c>
      <c r="AC24">
        <v>76.459999999999994</v>
      </c>
      <c r="AD24">
        <v>93.24</v>
      </c>
      <c r="AE24">
        <v>109.79</v>
      </c>
      <c r="AF24">
        <v>125.8</v>
      </c>
    </row>
    <row r="25" spans="4:32" ht="14.25" thickTop="1" x14ac:dyDescent="0.15"/>
    <row r="27" spans="4:32" ht="14.25" thickBot="1" x14ac:dyDescent="0.2">
      <c r="H27" s="44" t="s">
        <v>355</v>
      </c>
      <c r="I27" s="43"/>
    </row>
    <row r="28" spans="4:32" ht="15" thickTop="1" thickBot="1" x14ac:dyDescent="0.2">
      <c r="D28" s="35"/>
      <c r="H28" s="23" t="s">
        <v>235</v>
      </c>
      <c r="I28" s="23" t="s">
        <v>146</v>
      </c>
      <c r="J28" s="23" t="s">
        <v>147</v>
      </c>
      <c r="K28" s="23" t="s">
        <v>148</v>
      </c>
      <c r="L28" s="23" t="s">
        <v>149</v>
      </c>
      <c r="M28" s="23" t="s">
        <v>151</v>
      </c>
      <c r="N28" s="23" t="s">
        <v>152</v>
      </c>
      <c r="O28" s="23" t="s">
        <v>154</v>
      </c>
    </row>
    <row r="29" spans="4:32" ht="15" thickTop="1" thickBot="1" x14ac:dyDescent="0.2">
      <c r="H29" s="27" t="s">
        <v>340</v>
      </c>
      <c r="I29">
        <v>46.79</v>
      </c>
      <c r="J29">
        <v>47.81</v>
      </c>
      <c r="K29">
        <v>48.57</v>
      </c>
      <c r="L29">
        <v>49.37</v>
      </c>
      <c r="M29">
        <v>49.9</v>
      </c>
      <c r="N29">
        <v>57.86</v>
      </c>
      <c r="O29">
        <v>69.11</v>
      </c>
    </row>
    <row r="30" spans="4:32" ht="15" thickTop="1" thickBot="1" x14ac:dyDescent="0.2">
      <c r="H30" s="27" t="s">
        <v>147</v>
      </c>
      <c r="I30">
        <v>53.52</v>
      </c>
      <c r="J30">
        <v>54.31</v>
      </c>
      <c r="K30">
        <v>54.97</v>
      </c>
      <c r="L30">
        <v>57.45</v>
      </c>
      <c r="M30">
        <v>55.77</v>
      </c>
      <c r="N30">
        <v>55.05</v>
      </c>
      <c r="O30">
        <v>60.89</v>
      </c>
    </row>
    <row r="31" spans="4:32" ht="15" thickTop="1" thickBot="1" x14ac:dyDescent="0.2">
      <c r="H31" s="27" t="s">
        <v>148</v>
      </c>
      <c r="I31">
        <v>51.56</v>
      </c>
      <c r="J31">
        <v>51.8</v>
      </c>
      <c r="K31">
        <v>52.8</v>
      </c>
      <c r="L31">
        <v>53.06</v>
      </c>
      <c r="M31">
        <v>52.85</v>
      </c>
      <c r="N31">
        <v>53.82</v>
      </c>
      <c r="O31">
        <v>61.4</v>
      </c>
    </row>
    <row r="32" spans="4:32" ht="14.25" thickTop="1" x14ac:dyDescent="0.15"/>
    <row r="33" spans="4:4" x14ac:dyDescent="0.15">
      <c r="D33" s="1"/>
    </row>
    <row r="39" spans="4:4" x14ac:dyDescent="0.15">
      <c r="D39" s="1"/>
    </row>
    <row r="40" spans="4:4" x14ac:dyDescent="0.15">
      <c r="D40" s="1"/>
    </row>
    <row r="41" spans="4:4" x14ac:dyDescent="0.15">
      <c r="D41" s="1"/>
    </row>
  </sheetData>
  <phoneticPr fontId="3" type="noConversion"/>
  <dataValidations count="3">
    <dataValidation type="list" allowBlank="1" showInputMessage="1" showErrorMessage="1" sqref="D35 D5" xr:uid="{00000000-0002-0000-0300-000000000000}">
      <formula1>"LINEAR,SABR"</formula1>
    </dataValidation>
    <dataValidation type="list" allowBlank="1" showInputMessage="1" showErrorMessage="1" sqref="D36 D6" xr:uid="{00000000-0002-0000-0300-000001000000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D19 D49" xr:uid="{00000000-0002-0000-0300-000004000000}">
      <formula1>"HAGAN,JOHNSONBLEND"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902A-845D-42FC-BBD4-54C06DAD217B}">
  <dimension ref="B2:AC45"/>
  <sheetViews>
    <sheetView tabSelected="1" topLeftCell="A10" workbookViewId="0">
      <selection activeCell="G27" sqref="G27"/>
    </sheetView>
  </sheetViews>
  <sheetFormatPr defaultRowHeight="13.5" x14ac:dyDescent="0.15"/>
  <cols>
    <col min="1" max="1" width="2.25" customWidth="1"/>
    <col min="2" max="3" width="23.375" hidden="1" customWidth="1"/>
    <col min="4" max="4" width="25.125" customWidth="1"/>
    <col min="5" max="5" width="20.75" customWidth="1"/>
    <col min="6" max="6" width="30" customWidth="1"/>
    <col min="7" max="7" width="18.625" customWidth="1"/>
    <col min="9" max="9" width="21.125" customWidth="1"/>
    <col min="10" max="10" width="22.625" customWidth="1"/>
    <col min="11" max="11" width="21.625" bestFit="1" customWidth="1"/>
    <col min="13" max="13" width="11.625" customWidth="1"/>
    <col min="14" max="14" width="16.125" bestFit="1" customWidth="1"/>
    <col min="15" max="15" width="16.375" customWidth="1"/>
    <col min="16" max="16" width="15" bestFit="1" customWidth="1"/>
    <col min="17" max="17" width="10.375" bestFit="1" customWidth="1"/>
    <col min="18" max="18" width="12.75" bestFit="1" customWidth="1"/>
  </cols>
  <sheetData>
    <row r="2" spans="2:14" x14ac:dyDescent="0.15">
      <c r="H2" s="38"/>
    </row>
    <row r="3" spans="2:14" x14ac:dyDescent="0.15">
      <c r="K3" s="1"/>
    </row>
    <row r="4" spans="2:14" ht="14.25" thickBot="1" x14ac:dyDescent="0.2">
      <c r="B4" t="s">
        <v>271</v>
      </c>
      <c r="D4" s="44" t="s">
        <v>358</v>
      </c>
      <c r="E4" s="41" t="str">
        <f>_xll.McpCalendar("CNY")</f>
        <v>McpCalendar@7</v>
      </c>
      <c r="L4" s="1"/>
      <c r="M4" s="1"/>
      <c r="N4" s="3"/>
    </row>
    <row r="5" spans="2:14" ht="14.25" thickTop="1" x14ac:dyDescent="0.15">
      <c r="B5" t="s">
        <v>259</v>
      </c>
      <c r="C5" t="s">
        <v>260</v>
      </c>
      <c r="D5" t="s">
        <v>121</v>
      </c>
      <c r="E5" s="6">
        <v>45863</v>
      </c>
      <c r="L5" s="1"/>
      <c r="M5" s="1"/>
      <c r="N5" s="3"/>
    </row>
    <row r="6" spans="2:14" x14ac:dyDescent="0.15">
      <c r="B6" t="s">
        <v>254</v>
      </c>
      <c r="C6" t="s">
        <v>261</v>
      </c>
      <c r="D6" t="s">
        <v>237</v>
      </c>
      <c r="E6" s="4" t="s">
        <v>238</v>
      </c>
      <c r="L6" s="1"/>
      <c r="M6" s="1"/>
      <c r="N6" s="3"/>
    </row>
    <row r="7" spans="2:14" x14ac:dyDescent="0.15">
      <c r="B7" t="s">
        <v>255</v>
      </c>
      <c r="C7" t="s">
        <v>262</v>
      </c>
      <c r="D7" t="s">
        <v>190</v>
      </c>
      <c r="E7" s="4" t="s">
        <v>120</v>
      </c>
      <c r="L7" s="1"/>
      <c r="M7" s="1"/>
      <c r="N7" s="3"/>
    </row>
    <row r="8" spans="2:14" x14ac:dyDescent="0.15">
      <c r="B8" t="s">
        <v>256</v>
      </c>
      <c r="C8" t="s">
        <v>125</v>
      </c>
      <c r="D8" t="s">
        <v>125</v>
      </c>
      <c r="E8" s="7">
        <v>1000000</v>
      </c>
      <c r="K8" s="1"/>
      <c r="L8" s="1"/>
      <c r="M8" s="1"/>
      <c r="N8" s="3"/>
    </row>
    <row r="9" spans="2:14" x14ac:dyDescent="0.15">
      <c r="B9" t="s">
        <v>257</v>
      </c>
      <c r="C9" t="s">
        <v>263</v>
      </c>
      <c r="D9" t="s">
        <v>189</v>
      </c>
      <c r="E9" s="6">
        <f>_xll.CalendarAddPeriod(E4,E5,F9)</f>
        <v>46228</v>
      </c>
      <c r="F9" s="4" t="s">
        <v>146</v>
      </c>
      <c r="G9" s="1"/>
      <c r="L9" s="1"/>
      <c r="M9" s="1"/>
      <c r="N9" s="3"/>
    </row>
    <row r="10" spans="2:14" x14ac:dyDescent="0.15">
      <c r="B10" t="s">
        <v>265</v>
      </c>
      <c r="C10" t="s">
        <v>264</v>
      </c>
      <c r="E10" s="6"/>
      <c r="K10" s="1"/>
      <c r="L10" s="1"/>
      <c r="M10" s="1"/>
      <c r="N10" s="3"/>
    </row>
    <row r="11" spans="2:14" x14ac:dyDescent="0.15">
      <c r="B11" t="s">
        <v>258</v>
      </c>
      <c r="C11" t="s">
        <v>266</v>
      </c>
      <c r="E11" s="11">
        <v>46961</v>
      </c>
      <c r="F11" s="4" t="s">
        <v>147</v>
      </c>
      <c r="G11" s="1"/>
      <c r="L11" s="1"/>
      <c r="M11" s="1"/>
      <c r="N11" s="3"/>
    </row>
    <row r="12" spans="2:14" x14ac:dyDescent="0.15">
      <c r="B12" t="s">
        <v>267</v>
      </c>
      <c r="C12" t="s">
        <v>239</v>
      </c>
      <c r="D12" t="s">
        <v>239</v>
      </c>
      <c r="E12" s="51">
        <f>ROUND(_xll.SwapCalculateSwapRateFromNPV(J29,0),10)</f>
        <v>1.54106012E-2</v>
      </c>
      <c r="L12" s="1"/>
      <c r="M12" s="1"/>
      <c r="N12" s="3"/>
    </row>
    <row r="13" spans="2:14" x14ac:dyDescent="0.15">
      <c r="B13" t="s">
        <v>268</v>
      </c>
      <c r="C13" t="s">
        <v>236</v>
      </c>
      <c r="D13" t="s">
        <v>236</v>
      </c>
      <c r="E13" s="50">
        <f>ROUND(_xll.ScGetVol(E26,E12,E9,E11),10)</f>
        <v>0.40386367839999998</v>
      </c>
      <c r="L13" s="1"/>
      <c r="M13" s="1"/>
      <c r="N13" s="3"/>
    </row>
    <row r="14" spans="2:14" x14ac:dyDescent="0.15">
      <c r="B14" t="s">
        <v>269</v>
      </c>
      <c r="C14" t="s">
        <v>270</v>
      </c>
      <c r="D14" t="s">
        <v>191</v>
      </c>
      <c r="E14" s="4" t="s">
        <v>194</v>
      </c>
      <c r="L14" s="1"/>
      <c r="M14" s="1"/>
      <c r="N14" s="3"/>
    </row>
    <row r="15" spans="2:14" ht="14.25" thickBot="1" x14ac:dyDescent="0.2">
      <c r="D15" t="s">
        <v>188</v>
      </c>
      <c r="E15" s="1" t="str">
        <f>G29</f>
        <v>McpVanillaSwap@8</v>
      </c>
      <c r="L15" s="1"/>
      <c r="M15" s="1"/>
      <c r="N15" s="3"/>
    </row>
    <row r="16" spans="2:14" ht="15" thickTop="1" thickBot="1" x14ac:dyDescent="0.2">
      <c r="B16" t="s">
        <v>319</v>
      </c>
      <c r="C16" t="s">
        <v>125</v>
      </c>
      <c r="F16" s="42" t="s">
        <v>198</v>
      </c>
      <c r="G16" s="46">
        <f>J16</f>
        <v>45863</v>
      </c>
      <c r="I16" s="42" t="s">
        <v>198</v>
      </c>
      <c r="J16" s="46">
        <f>E5</f>
        <v>45863</v>
      </c>
      <c r="L16" s="1"/>
      <c r="M16" s="1"/>
      <c r="N16" s="3"/>
    </row>
    <row r="17" spans="2:29" ht="15" thickTop="1" thickBot="1" x14ac:dyDescent="0.2">
      <c r="D17" s="2" t="str">
        <f>_xll.McpSwaption(D5:E16,D27:E28)</f>
        <v>McpBlack76Swaption@0</v>
      </c>
      <c r="F17" s="42" t="s">
        <v>122</v>
      </c>
      <c r="G17" s="46">
        <f>J17</f>
        <v>46230</v>
      </c>
      <c r="I17" s="42" t="s">
        <v>122</v>
      </c>
      <c r="J17" s="46">
        <v>46230</v>
      </c>
      <c r="L17" s="1"/>
      <c r="M17" s="1"/>
      <c r="N17" s="3"/>
    </row>
    <row r="18" spans="2:29" ht="15" thickTop="1" thickBot="1" x14ac:dyDescent="0.2">
      <c r="F18" s="42" t="s">
        <v>165</v>
      </c>
      <c r="G18" s="46" t="str">
        <f>J18</f>
        <v>2Y</v>
      </c>
      <c r="I18" s="42" t="s">
        <v>165</v>
      </c>
      <c r="J18" s="46" t="str">
        <f>F11</f>
        <v>2Y</v>
      </c>
      <c r="L18" s="1"/>
      <c r="M18" s="1"/>
      <c r="N18" s="3"/>
    </row>
    <row r="19" spans="2:29" ht="15" thickTop="1" thickBot="1" x14ac:dyDescent="0.2">
      <c r="D19" s="44" t="s">
        <v>359</v>
      </c>
      <c r="E19" s="9"/>
      <c r="F19" s="42" t="s">
        <v>129</v>
      </c>
      <c r="G19" s="45" t="str">
        <f>J19</f>
        <v>Pay</v>
      </c>
      <c r="I19" s="42" t="s">
        <v>129</v>
      </c>
      <c r="J19" s="45" t="str">
        <f>E7</f>
        <v>Pay</v>
      </c>
    </row>
    <row r="20" spans="2:29" ht="15" thickTop="1" thickBot="1" x14ac:dyDescent="0.2">
      <c r="B20" t="s">
        <v>240</v>
      </c>
      <c r="C20" t="s">
        <v>302</v>
      </c>
      <c r="D20" t="s">
        <v>302</v>
      </c>
      <c r="E20" s="4" t="s">
        <v>244</v>
      </c>
      <c r="F20" s="42" t="s">
        <v>308</v>
      </c>
      <c r="G20" s="46" t="str">
        <f>J20</f>
        <v>McpRateConvention@2</v>
      </c>
      <c r="I20" s="42" t="s">
        <v>308</v>
      </c>
      <c r="J20" s="46" t="str">
        <f>_xll.McpRateConvention(E20)</f>
        <v>McpRateConvention@2</v>
      </c>
    </row>
    <row r="21" spans="2:29" ht="15" thickTop="1" thickBot="1" x14ac:dyDescent="0.2">
      <c r="B21" t="s">
        <v>241</v>
      </c>
      <c r="C21" t="s">
        <v>165</v>
      </c>
      <c r="D21" t="s">
        <v>165</v>
      </c>
      <c r="E21" s="10" t="str">
        <f>F11</f>
        <v>2Y</v>
      </c>
      <c r="F21" s="42" t="s">
        <v>124</v>
      </c>
      <c r="G21" s="45">
        <f>E12</f>
        <v>1.54106012E-2</v>
      </c>
      <c r="I21" s="42" t="s">
        <v>124</v>
      </c>
      <c r="J21" s="45">
        <v>2.33</v>
      </c>
    </row>
    <row r="22" spans="2:29" ht="15" thickTop="1" thickBot="1" x14ac:dyDescent="0.2">
      <c r="B22" t="s">
        <v>242</v>
      </c>
      <c r="C22" t="s">
        <v>303</v>
      </c>
      <c r="D22" t="s">
        <v>303</v>
      </c>
      <c r="E22" s="11" t="str">
        <f>_xll.McpGetStartDate(J29)</f>
        <v>2026/07/27</v>
      </c>
      <c r="F22" s="42" t="s">
        <v>125</v>
      </c>
      <c r="G22" s="52">
        <v>1000000</v>
      </c>
      <c r="I22" s="42" t="s">
        <v>125</v>
      </c>
      <c r="J22" s="52">
        <v>1000000</v>
      </c>
      <c r="P22" s="1"/>
    </row>
    <row r="23" spans="2:29" ht="15" thickTop="1" thickBot="1" x14ac:dyDescent="0.2">
      <c r="B23" t="s">
        <v>243</v>
      </c>
      <c r="C23" t="s">
        <v>266</v>
      </c>
      <c r="D23" t="s">
        <v>266</v>
      </c>
      <c r="E23" s="11" t="str">
        <f>_xll.McpGetEndDate(J29)</f>
        <v>2028/07/27</v>
      </c>
      <c r="F23" s="42" t="s">
        <v>128</v>
      </c>
      <c r="G23" s="45" t="str">
        <f>J23</f>
        <v>McpSwapCurve@5</v>
      </c>
      <c r="I23" s="42" t="s">
        <v>128</v>
      </c>
      <c r="J23" s="45" t="str">
        <f>E27</f>
        <v>McpSwapCurve@5</v>
      </c>
    </row>
    <row r="24" spans="2:29" ht="15" thickTop="1" thickBot="1" x14ac:dyDescent="0.2">
      <c r="F24" s="42" t="s">
        <v>309</v>
      </c>
      <c r="G24" s="46" t="str">
        <f>G23</f>
        <v>McpSwapCurve@5</v>
      </c>
      <c r="I24" s="42" t="s">
        <v>309</v>
      </c>
      <c r="J24" s="46" t="str">
        <f>J23</f>
        <v>McpSwapCurve@5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5" thickTop="1" thickBot="1" x14ac:dyDescent="0.2">
      <c r="D25" s="44" t="s">
        <v>360</v>
      </c>
      <c r="E25" s="9"/>
      <c r="F25" s="42" t="s">
        <v>310</v>
      </c>
      <c r="G25" s="45" t="str">
        <f>G24</f>
        <v>McpSwapCurve@5</v>
      </c>
      <c r="I25" s="42" t="s">
        <v>310</v>
      </c>
      <c r="J25" s="45" t="str">
        <f>J24</f>
        <v>McpSwapCurve@5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ht="15" thickTop="1" thickBot="1" x14ac:dyDescent="0.2">
      <c r="B26" t="s">
        <v>304</v>
      </c>
      <c r="C26" t="s">
        <v>316</v>
      </c>
      <c r="D26" t="s">
        <v>245</v>
      </c>
      <c r="E26" s="41" t="str">
        <f>SwaptionCube!D13</f>
        <v>McpSwaptionCube@0</v>
      </c>
      <c r="F26" s="42" t="s">
        <v>168</v>
      </c>
      <c r="G26" s="46" t="str">
        <f>_xll.McpCalendar("CNY")</f>
        <v>McpCalendar@11</v>
      </c>
      <c r="I26" s="42" t="s">
        <v>168</v>
      </c>
      <c r="J26" s="46" t="str">
        <f>_xll.McpCalendar("CNY")</f>
        <v>McpCalendar@10</v>
      </c>
    </row>
    <row r="27" spans="2:29" ht="15" thickTop="1" thickBot="1" x14ac:dyDescent="0.2">
      <c r="B27" t="s">
        <v>314</v>
      </c>
      <c r="C27" t="s">
        <v>317</v>
      </c>
      <c r="D27" t="s">
        <v>305</v>
      </c>
      <c r="E27" s="41" t="str">
        <f>SwaptionCube!D9</f>
        <v>McpSwapCurve@5</v>
      </c>
      <c r="F27" s="42" t="s">
        <v>311</v>
      </c>
      <c r="G27" s="45" t="b">
        <v>0</v>
      </c>
      <c r="I27" s="42" t="s">
        <v>311</v>
      </c>
      <c r="J27" s="45" t="b">
        <v>0</v>
      </c>
    </row>
    <row r="28" spans="2:29" ht="15" thickTop="1" thickBot="1" x14ac:dyDescent="0.2">
      <c r="B28" t="s">
        <v>315</v>
      </c>
      <c r="C28" t="s">
        <v>318</v>
      </c>
      <c r="D28" t="s">
        <v>306</v>
      </c>
      <c r="E28" s="41" t="str">
        <f>E27</f>
        <v>McpSwapCurve@5</v>
      </c>
      <c r="G28" s="1"/>
      <c r="J28" s="1"/>
    </row>
    <row r="29" spans="2:29" ht="15" thickTop="1" thickBot="1" x14ac:dyDescent="0.2">
      <c r="G29" s="41" t="str">
        <f>_xll.McpVanillaSwap(F16:G27)</f>
        <v>McpVanillaSwap@8</v>
      </c>
      <c r="J29" s="41" t="str">
        <f>_xll.McpVanillaSwap(I16:J27)</f>
        <v>McpVanillaSwap@7</v>
      </c>
    </row>
    <row r="30" spans="2:29" ht="14.25" thickTop="1" x14ac:dyDescent="0.15"/>
    <row r="31" spans="2:29" ht="14.25" thickBot="1" x14ac:dyDescent="0.2">
      <c r="D31" s="44" t="s">
        <v>361</v>
      </c>
      <c r="E31" s="9"/>
    </row>
    <row r="32" spans="2:29" ht="14.25" thickTop="1" x14ac:dyDescent="0.15">
      <c r="B32" t="s">
        <v>246</v>
      </c>
      <c r="C32" t="s">
        <v>246</v>
      </c>
      <c r="D32" t="s">
        <v>246</v>
      </c>
      <c r="E32" s="49">
        <f>_xll.ScAtmStrike(E$26,E9,E11)</f>
        <v>1.5410601165350483E-2</v>
      </c>
      <c r="G32" s="37"/>
    </row>
    <row r="33" spans="2:15" x14ac:dyDescent="0.15">
      <c r="B33" t="s">
        <v>247</v>
      </c>
      <c r="C33" t="s">
        <v>247</v>
      </c>
      <c r="D33" t="s">
        <v>362</v>
      </c>
      <c r="E33" s="49">
        <f>_xll.ScAtmVol($E$26,E9,E11)</f>
        <v>0.40386367798836548</v>
      </c>
    </row>
    <row r="34" spans="2:15" x14ac:dyDescent="0.15">
      <c r="B34" t="s">
        <v>248</v>
      </c>
      <c r="C34" t="s">
        <v>248</v>
      </c>
      <c r="D34" t="s">
        <v>247</v>
      </c>
      <c r="E34" s="48">
        <f>_xll.SwaptionPrice1(D17)*10000</f>
        <v>40.532176281784245</v>
      </c>
      <c r="O34" s="1"/>
    </row>
    <row r="35" spans="2:15" x14ac:dyDescent="0.15">
      <c r="B35" t="s">
        <v>251</v>
      </c>
      <c r="C35" t="s">
        <v>251</v>
      </c>
      <c r="D35" t="s">
        <v>248</v>
      </c>
      <c r="E35" s="48">
        <f>_xll.SwaptionNPV(D17)</f>
        <v>4053.2176281784245</v>
      </c>
      <c r="F35" s="36"/>
      <c r="G35" s="36"/>
      <c r="O35" s="1"/>
    </row>
    <row r="36" spans="2:15" x14ac:dyDescent="0.15">
      <c r="B36" t="s">
        <v>249</v>
      </c>
      <c r="C36" t="s">
        <v>249</v>
      </c>
      <c r="D36" t="s">
        <v>251</v>
      </c>
      <c r="E36" s="48">
        <f>_xll.SwaptionDV01(D17)</f>
        <v>0</v>
      </c>
      <c r="O36" s="1"/>
    </row>
    <row r="37" spans="2:15" x14ac:dyDescent="0.15">
      <c r="B37" t="s">
        <v>250</v>
      </c>
      <c r="C37" t="s">
        <v>250</v>
      </c>
      <c r="D37" t="s">
        <v>249</v>
      </c>
      <c r="E37" s="48">
        <f>_xll.SwaptionDelta(D17)</f>
        <v>0</v>
      </c>
      <c r="O37" s="1"/>
    </row>
    <row r="38" spans="2:15" x14ac:dyDescent="0.15">
      <c r="B38" t="s">
        <v>252</v>
      </c>
      <c r="C38" t="s">
        <v>252</v>
      </c>
      <c r="D38" t="s">
        <v>250</v>
      </c>
      <c r="E38" s="48">
        <f>_xll.SwaptionGamma(D17)</f>
        <v>0</v>
      </c>
      <c r="O38" s="1"/>
    </row>
    <row r="39" spans="2:15" x14ac:dyDescent="0.15">
      <c r="B39" t="s">
        <v>253</v>
      </c>
      <c r="C39" t="s">
        <v>253</v>
      </c>
      <c r="D39" t="s">
        <v>252</v>
      </c>
      <c r="E39" s="48">
        <f>_xll.SwaptionVega(D17)</f>
        <v>-99.096398476574123</v>
      </c>
      <c r="O39" s="21"/>
    </row>
    <row r="40" spans="2:15" x14ac:dyDescent="0.15">
      <c r="D40" t="s">
        <v>253</v>
      </c>
      <c r="E40" s="48">
        <f>_xll.SwaptionTheta(D17)</f>
        <v>5.8900257817835406</v>
      </c>
      <c r="O40" s="8"/>
    </row>
    <row r="41" spans="2:15" x14ac:dyDescent="0.15">
      <c r="O41" s="1"/>
    </row>
    <row r="42" spans="2:15" x14ac:dyDescent="0.15">
      <c r="O42" s="1"/>
    </row>
    <row r="43" spans="2:15" x14ac:dyDescent="0.15">
      <c r="O43" s="1"/>
    </row>
    <row r="44" spans="2:15" x14ac:dyDescent="0.15">
      <c r="O44" s="1"/>
    </row>
    <row r="45" spans="2:15" x14ac:dyDescent="0.15">
      <c r="O45" s="1"/>
    </row>
  </sheetData>
  <phoneticPr fontId="3" type="noConversion"/>
  <dataValidations count="5">
    <dataValidation type="list" allowBlank="1" showInputMessage="1" showErrorMessage="1" sqref="E14" xr:uid="{830B59A4-9137-49C6-8998-5054AE5FF0AC}">
      <formula1>"DELIVERY,CASH,CASHZC"</formula1>
    </dataValidation>
    <dataValidation type="list" allowBlank="1" showInputMessage="1" showErrorMessage="1" sqref="E7" xr:uid="{96844DA0-D818-436B-BC79-BC48D4D40FD3}">
      <formula1>"Pay,Receive"</formula1>
    </dataValidation>
    <dataValidation type="list" allowBlank="1" showInputMessage="1" showErrorMessage="1" sqref="Q22" xr:uid="{40DA6348-67DE-434B-A668-9ADF642A5363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K6 S22" xr:uid="{7558FB44-CC1B-45E2-8E80-520EB0A86EF1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K4" xr:uid="{4C01A07E-D0A9-4F7C-88C1-6D479D7D8323}">
      <formula1>"NoFrequency,Once,Continuous"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FR007 Curve</x:sheet>
      <x:address>G4</x:address>
    </x:cell>
    <x:cell>
      <x:sheet>FR007 Curve</x:sheet>
      <x:address>C14</x:address>
    </x:cell>
    <x:cell>
      <x:sheet>FR007 Curve</x:sheet>
      <x:address>C15</x:address>
    </x:cell>
    <x:cell>
      <x:sheet>FR007 Curve</x:sheet>
      <x:address>I15</x:address>
    </x:cell>
    <x:cell>
      <x:sheet>FR007 Curve</x:sheet>
      <x:address>I22</x:address>
    </x:cell>
    <x:cell>
      <x:sheet>FR007 Curve</x:sheet>
      <x:address>D44</x:address>
    </x:cell>
    <x:cell>
      <x:sheet>FR007 Curve</x:sheet>
      <x:address>E44</x:address>
    </x:cell>
    <x:cell>
      <x:sheet>FR007 Curve</x:sheet>
      <x:address>D45</x:address>
    </x:cell>
    <x:cell>
      <x:sheet>FR007 Curve</x:sheet>
      <x:address>E45</x:address>
    </x:cell>
    <x:cell>
      <x:sheet>FR007 Curve</x:sheet>
      <x:address>D46</x:address>
    </x:cell>
    <x:cell>
      <x:sheet>FR007 Curve</x:sheet>
      <x:address>E46</x:address>
    </x:cell>
    <x:cell>
      <x:sheet>FR007 Curve</x:sheet>
      <x:address>D47</x:address>
    </x:cell>
    <x:cell>
      <x:sheet>FR007 Curve</x:sheet>
      <x:address>E47</x:address>
    </x:cell>
    <x:cell>
      <x:sheet>FR007 Curve</x:sheet>
      <x:address>D48</x:address>
    </x:cell>
    <x:cell>
      <x:sheet>FR007 Curve</x:sheet>
      <x:address>E48</x:address>
    </x:cell>
    <x:cell>
      <x:sheet>FR007 Curve</x:sheet>
      <x:address>D49</x:address>
    </x:cell>
    <x:cell>
      <x:sheet>FR007 Curve</x:sheet>
      <x:address>E49</x:address>
    </x:cell>
    <x:cell>
      <x:sheet>FR007 Curve</x:sheet>
      <x:address>D50</x:address>
    </x:cell>
    <x:cell>
      <x:sheet>FR007 Curve</x:sheet>
      <x:address>E50</x:address>
    </x:cell>
    <x:cell>
      <x:sheet>FR007 Curve</x:sheet>
      <x:address>D51</x:address>
    </x:cell>
    <x:cell>
      <x:sheet>FR007 Curve</x:sheet>
      <x:address>E51</x:address>
    </x:cell>
    <x:cell>
      <x:sheet>FR007 Curve</x:sheet>
      <x:address>D52</x:address>
    </x:cell>
    <x:cell>
      <x:sheet>FR007 Curve</x:sheet>
      <x:address>E52</x:address>
    </x:cell>
    <x:cell>
      <x:sheet>FR007 Curve</x:sheet>
      <x:address>D53</x:address>
    </x:cell>
    <x:cell>
      <x:sheet>FR007 Curve</x:sheet>
      <x:address>E53</x:address>
    </x:cell>
    <x:cell>
      <x:sheet>FR007 Curve</x:sheet>
      <x:address>D54</x:address>
    </x:cell>
    <x:cell>
      <x:sheet>FR007 Curve</x:sheet>
      <x:address>E54</x:address>
    </x:cell>
    <x:cell>
      <x:sheet>FR007 Curve</x:sheet>
      <x:address>D55</x:address>
    </x:cell>
    <x:cell>
      <x:sheet>FR007 Curve</x:sheet>
      <x:address>E55</x:address>
    </x:cell>
    <x:cell>
      <x:sheet>FR007 Curve</x:sheet>
      <x:address>D56</x:address>
    </x:cell>
    <x:cell>
      <x:sheet>FR007 Curve</x:sheet>
      <x:address>E56</x:address>
    </x:cell>
    <x:cell>
      <x:sheet>FR007 Curve</x:sheet>
      <x:address>D57</x:address>
    </x:cell>
    <x:cell>
      <x:sheet>FR007 Curve</x:sheet>
      <x:address>E57</x:address>
    </x:cell>
    <x:cell>
      <x:sheet>FR007 Curve</x:sheet>
      <x:address>C67</x:address>
    </x:cell>
    <x:cell>
      <x:sheet>FR007 Curve</x:sheet>
      <x:address>E67</x:address>
    </x:cell>
    <x:cell>
      <x:sheet>FR007 Curve</x:sheet>
      <x:address>H67</x:address>
    </x:cell>
    <x:cell>
      <x:sheet>FR007 Curve</x:sheet>
      <x:address>K67</x:address>
    </x:cell>
    <x:cell>
      <x:sheet>FR007 Curve</x:sheet>
      <x:address>C68</x:address>
    </x:cell>
    <x:cell>
      <x:sheet>FR007 Curve</x:sheet>
      <x:address>E68</x:address>
    </x:cell>
    <x:cell>
      <x:sheet>FR007 Curve</x:sheet>
      <x:address>H68</x:address>
    </x:cell>
    <x:cell>
      <x:sheet>FR007 Curve</x:sheet>
      <x:address>K68</x:address>
    </x:cell>
    <x:cell>
      <x:sheet>FR007 Curve</x:sheet>
      <x:address>C69</x:address>
    </x:cell>
    <x:cell>
      <x:sheet>FR007 Curve</x:sheet>
      <x:address>E69</x:address>
    </x:cell>
    <x:cell>
      <x:sheet>FR007 Curve</x:sheet>
      <x:address>H69</x:address>
    </x:cell>
    <x:cell>
      <x:sheet>FR007 Curve</x:sheet>
      <x:address>K69</x:address>
    </x:cell>
    <x:cell>
      <x:sheet>FR007 Curve</x:sheet>
      <x:address>C70</x:address>
    </x:cell>
    <x:cell>
      <x:sheet>FR007 Curve</x:sheet>
      <x:address>E70</x:address>
    </x:cell>
    <x:cell>
      <x:sheet>FR007 Curve</x:sheet>
      <x:address>H70</x:address>
    </x:cell>
    <x:cell>
      <x:sheet>FR007 Curve</x:sheet>
      <x:address>K70</x:address>
    </x:cell>
    <x:cell>
      <x:sheet>FR007 Curve</x:sheet>
      <x:address>C71</x:address>
    </x:cell>
    <x:cell>
      <x:sheet>FR007 Curve</x:sheet>
      <x:address>E71</x:address>
    </x:cell>
    <x:cell>
      <x:sheet>FR007 Curve</x:sheet>
      <x:address>H71</x:address>
    </x:cell>
    <x:cell>
      <x:sheet>FR007 Curve</x:sheet>
      <x:address>K71</x:address>
    </x:cell>
    <x:cell>
      <x:sheet>FR007 Curve</x:sheet>
      <x:address>C72</x:address>
    </x:cell>
    <x:cell>
      <x:sheet>FR007 Curve</x:sheet>
      <x:address>E72</x:address>
    </x:cell>
    <x:cell>
      <x:sheet>FR007 Curve</x:sheet>
      <x:address>H72</x:address>
    </x:cell>
    <x:cell>
      <x:sheet>FR007 Curve</x:sheet>
      <x:address>K72</x:address>
    </x:cell>
    <x:cell>
      <x:sheet>FR007 Curve</x:sheet>
      <x:address>C73</x:address>
    </x:cell>
    <x:cell>
      <x:sheet>FR007 Curve</x:sheet>
      <x:address>E73</x:address>
    </x:cell>
    <x:cell>
      <x:sheet>FR007 Curve</x:sheet>
      <x:address>H73</x:address>
    </x:cell>
    <x:cell>
      <x:sheet>FR007 Curve</x:sheet>
      <x:address>K73</x:address>
    </x:cell>
    <x:cell>
      <x:sheet>FR007 Curve</x:sheet>
      <x:address>C74</x:address>
    </x:cell>
    <x:cell>
      <x:sheet>FR007 Curve</x:sheet>
      <x:address>E74</x:address>
    </x:cell>
    <x:cell>
      <x:sheet>FR007 Curve</x:sheet>
      <x:address>H74</x:address>
    </x:cell>
    <x:cell>
      <x:sheet>FR007 Curve</x:sheet>
      <x:address>K74</x:address>
    </x:cell>
    <x:cell>
      <x:sheet>FR007 Curve</x:sheet>
      <x:address>C75</x:address>
    </x:cell>
    <x:cell>
      <x:sheet>FR007 Curve</x:sheet>
      <x:address>E75</x:address>
    </x:cell>
    <x:cell>
      <x:sheet>FR007 Curve</x:sheet>
      <x:address>H75</x:address>
    </x:cell>
    <x:cell>
      <x:sheet>FR007 Curve</x:sheet>
      <x:address>K75</x:address>
    </x:cell>
    <x:cell>
      <x:sheet>FR007 Curve</x:sheet>
      <x:address>C76</x:address>
    </x:cell>
    <x:cell>
      <x:sheet>FR007 Curve</x:sheet>
      <x:address>E76</x:address>
    </x:cell>
    <x:cell>
      <x:sheet>FR007 Curve</x:sheet>
      <x:address>H76</x:address>
    </x:cell>
    <x:cell>
      <x:sheet>FR007 Curve</x:sheet>
      <x:address>K76</x:address>
    </x:cell>
    <x:cell>
      <x:sheet>FR007 Curve</x:sheet>
      <x:address>C77</x:address>
    </x:cell>
    <x:cell>
      <x:sheet>FR007 Curve</x:sheet>
      <x:address>E77</x:address>
    </x:cell>
    <x:cell>
      <x:sheet>FR007 Curve</x:sheet>
      <x:address>H77</x:address>
    </x:cell>
    <x:cell>
      <x:sheet>FR007 Curve</x:sheet>
      <x:address>K77</x:address>
    </x:cell>
    <x:cell>
      <x:sheet>FR007 Curve</x:sheet>
      <x:address>C78</x:address>
    </x:cell>
    <x:cell>
      <x:sheet>FR007 Curve</x:sheet>
      <x:address>E78</x:address>
    </x:cell>
    <x:cell>
      <x:sheet>FR007 Curve</x:sheet>
      <x:address>H78</x:address>
    </x:cell>
    <x:cell>
      <x:sheet>FR007 Curve</x:sheet>
      <x:address>K78</x:address>
    </x:cell>
    <x:cell>
      <x:sheet>FR007 Curve</x:sheet>
      <x:address>C79</x:address>
    </x:cell>
    <x:cell>
      <x:sheet>FR007 Curve</x:sheet>
      <x:address>E79</x:address>
    </x:cell>
    <x:cell>
      <x:sheet>FR007 Curve</x:sheet>
      <x:address>H79</x:address>
    </x:cell>
    <x:cell>
      <x:sheet>FR007 Curve</x:sheet>
      <x:address>K79</x:address>
    </x:cell>
    <x:cell>
      <x:sheet>FR007 Curve</x:sheet>
      <x:address>C80</x:address>
    </x:cell>
    <x:cell>
      <x:sheet>FR007 Curve</x:sheet>
      <x:address>E80</x:address>
    </x:cell>
    <x:cell>
      <x:sheet>FR007 Curve</x:sheet>
      <x:address>H80</x:address>
    </x:cell>
    <x:cell>
      <x:sheet>FR007 Curve</x:sheet>
      <x:address>K80</x:address>
    </x:cell>
    <x:cell>
      <x:sheet>Swaption</x:sheet>
      <x:address>E4</x:address>
    </x:cell>
    <x:cell>
      <x:sheet>Swaption</x:sheet>
      <x:address>E12</x:address>
    </x:cell>
    <x:cell>
      <x:sheet>Swaption</x:sheet>
      <x:address>D17</x:address>
    </x:cell>
    <x:cell>
      <x:sheet>Swaption</x:sheet>
      <x:address>J20</x:address>
    </x:cell>
    <x:cell>
      <x:sheet>Swaption</x:sheet>
      <x:address>E22</x:address>
    </x:cell>
    <x:cell>
      <x:sheet>Swaption</x:sheet>
      <x:address>E23</x:address>
    </x:cell>
    <x:cell>
      <x:sheet>Swaption</x:sheet>
      <x:address>G26</x:address>
    </x:cell>
    <x:cell>
      <x:sheet>Swaption</x:sheet>
      <x:address>J26</x:address>
    </x:cell>
    <x:cell>
      <x:sheet>Swaption</x:sheet>
      <x:address>G29</x:address>
    </x:cell>
    <x:cell>
      <x:sheet>Swaption</x:sheet>
      <x:address>J29</x:address>
    </x:cell>
    <x:cell>
      <x:sheet>Swaption</x:sheet>
      <x:address>E34</x:address>
    </x:cell>
    <x:cell>
      <x:sheet>Swaption</x:sheet>
      <x:address>E35</x:address>
    </x:cell>
    <x:cell>
      <x:sheet>Swaption</x:sheet>
      <x:address>E36</x:address>
    </x:cell>
    <x:cell>
      <x:sheet>Swaption</x:sheet>
      <x:address>E37</x:address>
    </x:cell>
    <x:cell>
      <x:sheet>Swaption</x:sheet>
      <x:address>E38</x:address>
    </x:cell>
    <x:cell>
      <x:sheet>Swaption</x:sheet>
      <x:address>E39</x:address>
    </x:cell>
    <x:cell>
      <x:sheet>Swaption</x:sheet>
      <x:address>E40</x:address>
    </x:cell>
    <x:cell>
      <x:sheet>SwaptionCube</x:sheet>
      <x:address>D7</x:address>
    </x:cell>
    <x:cell>
      <x:sheet>SwaptionCube</x:sheet>
      <x:address>D8</x:address>
    </x:cell>
    <x:cell>
      <x:sheet>SwaptionCube</x:sheet>
      <x:address>D13</x:address>
    </x:cell>
  </x:dirty_cells>
</x:metadata>
</file>

<file path=customXml/itemProps1.xml><?xml version="1.0" encoding="utf-8"?>
<ds:datastoreItem xmlns:ds="http://schemas.openxmlformats.org/officeDocument/2006/customXml" ds:itemID="{62B4DB85-522C-45AA-B82C-72C44AAD0CA7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Enum</vt:lpstr>
      <vt:lpstr>FR007 Curve</vt:lpstr>
      <vt:lpstr>SwaptionCube</vt:lpstr>
      <vt:lpstr>Swaption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YRJ</dc:creator>
  <cp:lastModifiedBy>Larry Chen</cp:lastModifiedBy>
  <dcterms:created xsi:type="dcterms:W3CDTF">2021-07-18T02:45:26Z</dcterms:created>
  <dcterms:modified xsi:type="dcterms:W3CDTF">2025-09-14T04:12:39Z</dcterms:modified>
</cp:coreProperties>
</file>