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uepress\help-master3\zh\latest\api\excel\"/>
    </mc:Choice>
  </mc:AlternateContent>
  <xr:revisionPtr revIDLastSave="0" documentId="13_ncr:1_{088E042F-9CAE-4BFF-8651-D1C60F7B2570}" xr6:coauthVersionLast="36" xr6:coauthVersionMax="47" xr10:uidLastSave="{00000000-0000-0000-0000-000000000000}"/>
  <bookViews>
    <workbookView xWindow="-120" yWindow="-120" windowWidth="29040" windowHeight="15840" tabRatio="814" activeTab="1" xr2:uid="{D7B8FF9D-79C7-493B-925E-473A1E745FE7}"/>
  </bookViews>
  <sheets>
    <sheet name="Enum" sheetId="1" r:id="rId1"/>
    <sheet name="SHIBOR3M Curve" sheetId="11" r:id="rId2"/>
    <sheet name="FR007 Curve" sheetId="18" r:id="rId3"/>
    <sheet name="CARRY" sheetId="13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8" l="1"/>
  <c r="G4" i="11"/>
  <c r="I15" i="18"/>
  <c r="C78" i="18"/>
  <c r="P69" i="13"/>
  <c r="J71" i="13"/>
  <c r="J49" i="13"/>
  <c r="H72" i="13"/>
  <c r="F64" i="13"/>
  <c r="E1" i="13"/>
  <c r="C79" i="18"/>
  <c r="C77" i="18"/>
  <c r="P68" i="13"/>
  <c r="J70" i="13"/>
  <c r="H71" i="13"/>
  <c r="H49" i="13"/>
  <c r="F63" i="13"/>
  <c r="N64" i="13"/>
  <c r="C76" i="18"/>
  <c r="P67" i="13"/>
  <c r="H70" i="13"/>
  <c r="L63" i="13"/>
  <c r="C75" i="18"/>
  <c r="P66" i="13"/>
  <c r="J69" i="13"/>
  <c r="P49" i="13"/>
  <c r="L64" i="13"/>
  <c r="C12" i="11"/>
  <c r="C74" i="18"/>
  <c r="P65" i="13"/>
  <c r="J68" i="13"/>
  <c r="H69" i="13"/>
  <c r="C73" i="18"/>
  <c r="P64" i="13"/>
  <c r="J67" i="13"/>
  <c r="H68" i="13"/>
  <c r="C72" i="18"/>
  <c r="P63" i="13"/>
  <c r="J66" i="13"/>
  <c r="H67" i="13"/>
  <c r="J72" i="13"/>
  <c r="C71" i="18"/>
  <c r="N72" i="13"/>
  <c r="J65" i="13"/>
  <c r="H66" i="13"/>
  <c r="C70" i="18"/>
  <c r="N71" i="13"/>
  <c r="N49" i="13"/>
  <c r="L72" i="13"/>
  <c r="J64" i="13"/>
  <c r="H65" i="13"/>
  <c r="P72" i="13"/>
  <c r="L65" i="13"/>
  <c r="P71" i="13"/>
  <c r="C69" i="18"/>
  <c r="N70" i="13"/>
  <c r="L71" i="13"/>
  <c r="L49" i="13"/>
  <c r="J63" i="13"/>
  <c r="H64" i="13"/>
  <c r="F65" i="13"/>
  <c r="C68" i="18"/>
  <c r="L70" i="13"/>
  <c r="H63" i="13"/>
  <c r="C80" i="18"/>
  <c r="C67" i="18"/>
  <c r="N69" i="13"/>
  <c r="F72" i="13"/>
  <c r="N68" i="13"/>
  <c r="L69" i="13"/>
  <c r="F71" i="13"/>
  <c r="F49" i="13"/>
  <c r="N67" i="13"/>
  <c r="L68" i="13"/>
  <c r="F70" i="13"/>
  <c r="N63" i="13"/>
  <c r="N66" i="13"/>
  <c r="L67" i="13"/>
  <c r="F66" i="13"/>
  <c r="N65" i="13"/>
  <c r="L66" i="13"/>
  <c r="F69" i="13"/>
  <c r="F68" i="13"/>
  <c r="F67" i="13"/>
  <c r="P70" i="13"/>
  <c r="H61" i="18" l="1"/>
  <c r="C3" i="11"/>
  <c r="D67" i="18"/>
  <c r="C44" i="18" l="1"/>
  <c r="J27" i="18"/>
  <c r="I22" i="18"/>
  <c r="C3" i="18" l="1"/>
  <c r="J19" i="18" l="1"/>
  <c r="B19" i="18"/>
  <c r="C11" i="18" l="1"/>
  <c r="J25" i="18"/>
  <c r="C12" i="18" l="1"/>
  <c r="F67" i="18" l="1"/>
  <c r="I67" i="18"/>
  <c r="B68" i="18"/>
  <c r="J67" i="18"/>
  <c r="G67" i="18"/>
  <c r="D68" i="18"/>
  <c r="C45" i="18" l="1"/>
  <c r="F68" i="18"/>
  <c r="I68" i="18"/>
  <c r="B69" i="18"/>
  <c r="J68" i="18"/>
  <c r="D69" i="18"/>
  <c r="G68" i="18"/>
  <c r="C46" i="18" l="1"/>
  <c r="F69" i="18"/>
  <c r="I69" i="18"/>
  <c r="B70" i="18"/>
  <c r="J69" i="18"/>
  <c r="D70" i="18"/>
  <c r="G69" i="18"/>
  <c r="C47" i="18" l="1"/>
  <c r="F70" i="18"/>
  <c r="I70" i="18"/>
  <c r="B71" i="18"/>
  <c r="D71" i="18"/>
  <c r="G70" i="18"/>
  <c r="J70" i="18"/>
  <c r="C48" i="18" l="1"/>
  <c r="F71" i="18"/>
  <c r="I71" i="18"/>
  <c r="B72" i="18"/>
  <c r="G71" i="18"/>
  <c r="J71" i="18"/>
  <c r="D72" i="18"/>
  <c r="C49" i="18" l="1"/>
  <c r="F72" i="18"/>
  <c r="I72" i="18"/>
  <c r="B73" i="18"/>
  <c r="D73" i="18"/>
  <c r="J72" i="18"/>
  <c r="G72" i="18"/>
  <c r="C50" i="18" l="1"/>
  <c r="F73" i="18"/>
  <c r="I73" i="18"/>
  <c r="B74" i="18"/>
  <c r="D74" i="18"/>
  <c r="J73" i="18"/>
  <c r="G73" i="18"/>
  <c r="C51" i="18" l="1"/>
  <c r="F74" i="18"/>
  <c r="I74" i="18"/>
  <c r="B75" i="18"/>
  <c r="J74" i="18"/>
  <c r="G74" i="18"/>
  <c r="D75" i="18"/>
  <c r="C52" i="18" l="1"/>
  <c r="F75" i="18"/>
  <c r="I75" i="18"/>
  <c r="B76" i="18"/>
  <c r="G75" i="18"/>
  <c r="D76" i="18"/>
  <c r="J75" i="18"/>
  <c r="C53" i="18" l="1"/>
  <c r="F76" i="18"/>
  <c r="I76" i="18"/>
  <c r="B77" i="18"/>
  <c r="G76" i="18"/>
  <c r="D77" i="18"/>
  <c r="J76" i="18"/>
  <c r="C54" i="18" l="1"/>
  <c r="F77" i="18"/>
  <c r="I77" i="18"/>
  <c r="B78" i="18"/>
  <c r="D78" i="18"/>
  <c r="J77" i="18"/>
  <c r="G77" i="18"/>
  <c r="C55" i="18" l="1"/>
  <c r="F78" i="18"/>
  <c r="I78" i="18"/>
  <c r="B79" i="18"/>
  <c r="G78" i="18"/>
  <c r="J78" i="18"/>
  <c r="D79" i="18"/>
  <c r="C56" i="18" l="1"/>
  <c r="F79" i="18"/>
  <c r="I79" i="18"/>
  <c r="B80" i="18"/>
  <c r="D80" i="18"/>
  <c r="J79" i="18"/>
  <c r="G79" i="18"/>
  <c r="C57" i="18" l="1"/>
  <c r="F80" i="18"/>
  <c r="I80" i="18"/>
  <c r="J80" i="18"/>
  <c r="G80" i="18"/>
  <c r="B9" i="13" l="1"/>
  <c r="B10" i="13" s="1"/>
  <c r="B11" i="13" s="1"/>
  <c r="B12" i="13" s="1"/>
  <c r="B13" i="13" s="1"/>
  <c r="B14" i="13" s="1"/>
  <c r="B15" i="13" s="1"/>
  <c r="B16" i="13" s="1"/>
  <c r="A36" i="13" l="1"/>
  <c r="B36" i="13"/>
  <c r="C36" i="13"/>
  <c r="A37" i="13"/>
  <c r="B37" i="13"/>
  <c r="C37" i="13"/>
  <c r="A38" i="13"/>
  <c r="B38" i="13"/>
  <c r="C38" i="13"/>
  <c r="A39" i="13"/>
  <c r="B39" i="13"/>
  <c r="C39" i="13"/>
  <c r="A40" i="13"/>
  <c r="B40" i="13"/>
  <c r="C40" i="13"/>
  <c r="A41" i="13"/>
  <c r="B41" i="13"/>
  <c r="C41" i="13"/>
  <c r="A42" i="13"/>
  <c r="B42" i="13"/>
  <c r="C42" i="13"/>
  <c r="A43" i="13"/>
  <c r="B43" i="13"/>
  <c r="C43" i="13"/>
  <c r="A44" i="13"/>
  <c r="B44" i="13"/>
  <c r="C44" i="13"/>
  <c r="C35" i="13"/>
  <c r="B35" i="13"/>
  <c r="A35" i="13"/>
  <c r="B22" i="13" l="1"/>
  <c r="B23" i="13"/>
  <c r="B24" i="13"/>
  <c r="B25" i="13"/>
  <c r="B26" i="13"/>
  <c r="B27" i="13"/>
  <c r="B28" i="13"/>
  <c r="B29" i="13"/>
  <c r="B30" i="13"/>
  <c r="B21" i="13"/>
  <c r="A22" i="13"/>
  <c r="A23" i="13"/>
  <c r="A24" i="13"/>
  <c r="A25" i="13"/>
  <c r="A26" i="13"/>
  <c r="A27" i="13"/>
  <c r="A28" i="13"/>
  <c r="A29" i="13"/>
  <c r="A30" i="13"/>
  <c r="A21" i="13"/>
  <c r="J30" i="11" l="1"/>
  <c r="J21" i="11" l="1"/>
  <c r="J32" i="11" l="1"/>
  <c r="I27" i="11"/>
  <c r="C13" i="11" l="1"/>
  <c r="C15" i="11"/>
  <c r="C14" i="18"/>
  <c r="C15" i="18"/>
  <c r="K69" i="18"/>
  <c r="D46" i="18"/>
  <c r="E52" i="18"/>
  <c r="K70" i="18"/>
  <c r="D45" i="18"/>
  <c r="D47" i="18"/>
  <c r="E53" i="18"/>
  <c r="H67" i="18"/>
  <c r="K71" i="18"/>
  <c r="E80" i="18"/>
  <c r="D48" i="18"/>
  <c r="E54" i="18"/>
  <c r="H68" i="18"/>
  <c r="K72" i="18"/>
  <c r="D49" i="18"/>
  <c r="E55" i="18"/>
  <c r="H69" i="18"/>
  <c r="K73" i="18"/>
  <c r="E78" i="18"/>
  <c r="D50" i="18"/>
  <c r="E56" i="18"/>
  <c r="H70" i="18"/>
  <c r="K74" i="18"/>
  <c r="D51" i="18"/>
  <c r="E57" i="18"/>
  <c r="H71" i="18"/>
  <c r="K75" i="18"/>
  <c r="D44" i="18"/>
  <c r="D52" i="18"/>
  <c r="E67" i="18"/>
  <c r="H72" i="18"/>
  <c r="K76" i="18"/>
  <c r="D53" i="18"/>
  <c r="E68" i="18"/>
  <c r="H73" i="18"/>
  <c r="K77" i="18"/>
  <c r="E77" i="18"/>
  <c r="K68" i="18"/>
  <c r="D54" i="18"/>
  <c r="E69" i="18"/>
  <c r="H74" i="18"/>
  <c r="K78" i="18"/>
  <c r="D55" i="18"/>
  <c r="E70" i="18"/>
  <c r="H75" i="18"/>
  <c r="K79" i="18"/>
  <c r="K67" i="18"/>
  <c r="D56" i="18"/>
  <c r="E71" i="18"/>
  <c r="H76" i="18"/>
  <c r="K80" i="18"/>
  <c r="E49" i="18"/>
  <c r="D57" i="18"/>
  <c r="E72" i="18"/>
  <c r="H77" i="18"/>
  <c r="E51" i="18"/>
  <c r="E44" i="18"/>
  <c r="E73" i="18"/>
  <c r="H78" i="18"/>
  <c r="E48" i="18"/>
  <c r="E50" i="18"/>
  <c r="E45" i="18"/>
  <c r="E74" i="18"/>
  <c r="H79" i="18"/>
  <c r="E79" i="18"/>
  <c r="E46" i="18"/>
  <c r="E75" i="18"/>
  <c r="H80" i="18"/>
  <c r="E47" i="18"/>
  <c r="E76" i="18"/>
  <c r="C16" i="11"/>
  <c r="X3" i="13"/>
  <c r="X2" i="13"/>
  <c r="F2" i="13"/>
  <c r="L35" i="13"/>
  <c r="S28" i="13"/>
  <c r="J52" i="13"/>
  <c r="O21" i="13"/>
  <c r="E14" i="13"/>
  <c r="E42" i="13"/>
  <c r="F14" i="13"/>
  <c r="F42" i="13"/>
  <c r="G27" i="13"/>
  <c r="G69" i="13"/>
  <c r="H27" i="13"/>
  <c r="H56" i="13"/>
  <c r="I65" i="13"/>
  <c r="J26" i="13"/>
  <c r="J55" i="13"/>
  <c r="K11" i="13"/>
  <c r="K39" i="13"/>
  <c r="L11" i="13"/>
  <c r="L39" i="13"/>
  <c r="M39" i="13"/>
  <c r="N10" i="13"/>
  <c r="N38" i="13"/>
  <c r="O23" i="13"/>
  <c r="O65" i="13"/>
  <c r="P23" i="13"/>
  <c r="P52" i="13"/>
  <c r="P8" i="13"/>
  <c r="R22" i="13"/>
  <c r="R8" i="13"/>
  <c r="S36" i="13"/>
  <c r="T22" i="13"/>
  <c r="T8" i="13"/>
  <c r="E38" i="13"/>
  <c r="N59" i="13"/>
  <c r="O71" i="13"/>
  <c r="O59" i="13"/>
  <c r="T15" i="13"/>
  <c r="K9" i="13"/>
  <c r="E41" i="13"/>
  <c r="E15" i="13"/>
  <c r="E43" i="13"/>
  <c r="F15" i="13"/>
  <c r="F43" i="13"/>
  <c r="F7" i="13"/>
  <c r="G28" i="13"/>
  <c r="G7" i="13"/>
  <c r="H28" i="13"/>
  <c r="H57" i="13"/>
  <c r="I66" i="13"/>
  <c r="J27" i="13"/>
  <c r="J56" i="13"/>
  <c r="K12" i="13"/>
  <c r="K40" i="13"/>
  <c r="L12" i="13"/>
  <c r="L40" i="13"/>
  <c r="N11" i="13"/>
  <c r="N39" i="13"/>
  <c r="O24" i="13"/>
  <c r="O66" i="13"/>
  <c r="P24" i="13"/>
  <c r="P53" i="13"/>
  <c r="P9" i="13"/>
  <c r="R23" i="13"/>
  <c r="R9" i="13"/>
  <c r="S37" i="13"/>
  <c r="T23" i="13"/>
  <c r="T9" i="13"/>
  <c r="K72" i="13"/>
  <c r="T14" i="13"/>
  <c r="J23" i="13"/>
  <c r="R15" i="13"/>
  <c r="F40" i="13"/>
  <c r="G26" i="13"/>
  <c r="E16" i="13"/>
  <c r="E44" i="13"/>
  <c r="F16" i="13"/>
  <c r="F44" i="13"/>
  <c r="G29" i="13"/>
  <c r="G70" i="13"/>
  <c r="H29" i="13"/>
  <c r="H58" i="13"/>
  <c r="I67" i="13"/>
  <c r="J28" i="13"/>
  <c r="J57" i="13"/>
  <c r="K13" i="13"/>
  <c r="K41" i="13"/>
  <c r="L13" i="13"/>
  <c r="L41" i="13"/>
  <c r="N12" i="13"/>
  <c r="N40" i="13"/>
  <c r="O25" i="13"/>
  <c r="O67" i="13"/>
  <c r="P25" i="13"/>
  <c r="P54" i="13"/>
  <c r="Q63" i="13"/>
  <c r="R24" i="13"/>
  <c r="S10" i="13"/>
  <c r="S38" i="13"/>
  <c r="T24" i="13"/>
  <c r="J51" i="13"/>
  <c r="K63" i="13"/>
  <c r="K51" i="13"/>
  <c r="T42" i="13"/>
  <c r="K36" i="13"/>
  <c r="S29" i="13"/>
  <c r="K37" i="13"/>
  <c r="T16" i="13"/>
  <c r="H26" i="13"/>
  <c r="T7" i="13"/>
  <c r="E21" i="13"/>
  <c r="E51" i="13"/>
  <c r="F21" i="13"/>
  <c r="G30" i="13"/>
  <c r="G71" i="13"/>
  <c r="H30" i="13"/>
  <c r="H59" i="13"/>
  <c r="I68" i="13"/>
  <c r="J29" i="13"/>
  <c r="J58" i="13"/>
  <c r="K14" i="13"/>
  <c r="K42" i="13"/>
  <c r="L14" i="13"/>
  <c r="L42" i="13"/>
  <c r="N13" i="13"/>
  <c r="N41" i="13"/>
  <c r="O26" i="13"/>
  <c r="O68" i="13"/>
  <c r="P26" i="13"/>
  <c r="Q26" i="13"/>
  <c r="P55" i="13"/>
  <c r="Q67" i="13"/>
  <c r="Q55" i="13"/>
  <c r="Q64" i="13"/>
  <c r="R25" i="13"/>
  <c r="S11" i="13"/>
  <c r="S39" i="13"/>
  <c r="T25" i="13"/>
  <c r="J22" i="13"/>
  <c r="O15" i="13"/>
  <c r="F39" i="13"/>
  <c r="G25" i="13"/>
  <c r="R44" i="13"/>
  <c r="G68" i="13"/>
  <c r="S35" i="13"/>
  <c r="E22" i="13"/>
  <c r="E52" i="13"/>
  <c r="F22" i="13"/>
  <c r="F51" i="13"/>
  <c r="G35" i="13"/>
  <c r="G72" i="13"/>
  <c r="H35" i="13"/>
  <c r="H60" i="13"/>
  <c r="I69" i="13"/>
  <c r="J30" i="13"/>
  <c r="J59" i="13"/>
  <c r="K15" i="13"/>
  <c r="K43" i="13"/>
  <c r="L15" i="13"/>
  <c r="L43" i="13"/>
  <c r="L7" i="13"/>
  <c r="N14" i="13"/>
  <c r="N42" i="13"/>
  <c r="O27" i="13"/>
  <c r="O69" i="13"/>
  <c r="P27" i="13"/>
  <c r="Q27" i="13"/>
  <c r="P56" i="13"/>
  <c r="Q68" i="13"/>
  <c r="Q56" i="13"/>
  <c r="Q65" i="13"/>
  <c r="R26" i="13"/>
  <c r="S12" i="13"/>
  <c r="S40" i="13"/>
  <c r="T26" i="13"/>
  <c r="G65" i="13"/>
  <c r="O43" i="13"/>
  <c r="G66" i="13"/>
  <c r="J53" i="13"/>
  <c r="R16" i="13"/>
  <c r="F41" i="13"/>
  <c r="M72" i="13"/>
  <c r="O22" i="13"/>
  <c r="C10" i="13"/>
  <c r="E23" i="13"/>
  <c r="E53" i="13"/>
  <c r="F23" i="13"/>
  <c r="F52" i="13"/>
  <c r="F8" i="13"/>
  <c r="G36" i="13"/>
  <c r="G8" i="13"/>
  <c r="H36" i="13"/>
  <c r="I70" i="13"/>
  <c r="J35" i="13"/>
  <c r="J60" i="13"/>
  <c r="K16" i="13"/>
  <c r="K44" i="13"/>
  <c r="L16" i="13"/>
  <c r="M16" i="13"/>
  <c r="L44" i="13"/>
  <c r="N15" i="13"/>
  <c r="N43" i="13"/>
  <c r="N7" i="13"/>
  <c r="O28" i="13"/>
  <c r="O7" i="13"/>
  <c r="P28" i="13"/>
  <c r="P57" i="13"/>
  <c r="Q66" i="13"/>
  <c r="R27" i="13"/>
  <c r="S13" i="13"/>
  <c r="S41" i="13"/>
  <c r="T27" i="13"/>
  <c r="N30" i="13"/>
  <c r="P15" i="13"/>
  <c r="F11" i="13"/>
  <c r="M70" i="13"/>
  <c r="P44" i="13"/>
  <c r="N36" i="13"/>
  <c r="L10" i="13"/>
  <c r="O64" i="13"/>
  <c r="C11" i="13"/>
  <c r="E24" i="13"/>
  <c r="E54" i="13"/>
  <c r="F24" i="13"/>
  <c r="F53" i="13"/>
  <c r="F9" i="13"/>
  <c r="G37" i="13"/>
  <c r="G9" i="13"/>
  <c r="H37" i="13"/>
  <c r="I71" i="13"/>
  <c r="J36" i="13"/>
  <c r="K21" i="13"/>
  <c r="L21" i="13"/>
  <c r="N16" i="13"/>
  <c r="N44" i="13"/>
  <c r="O29" i="13"/>
  <c r="O70" i="13"/>
  <c r="P29" i="13"/>
  <c r="P58" i="13"/>
  <c r="R28" i="13"/>
  <c r="S14" i="13"/>
  <c r="S42" i="13"/>
  <c r="T28" i="13"/>
  <c r="H52" i="13"/>
  <c r="R42" i="13"/>
  <c r="E11" i="13"/>
  <c r="J8" i="13"/>
  <c r="O44" i="13"/>
  <c r="E40" i="13"/>
  <c r="M71" i="13"/>
  <c r="C12" i="13"/>
  <c r="E25" i="13"/>
  <c r="E55" i="13"/>
  <c r="F25" i="13"/>
  <c r="F54" i="13"/>
  <c r="G10" i="13"/>
  <c r="G38" i="13"/>
  <c r="H10" i="13"/>
  <c r="H38" i="13"/>
  <c r="I72" i="13"/>
  <c r="J37" i="13"/>
  <c r="K22" i="13"/>
  <c r="K64" i="13"/>
  <c r="L22" i="13"/>
  <c r="L51" i="13"/>
  <c r="N21" i="13"/>
  <c r="O30" i="13"/>
  <c r="P30" i="13"/>
  <c r="P59" i="13"/>
  <c r="R29" i="13"/>
  <c r="S15" i="13"/>
  <c r="S43" i="13"/>
  <c r="T29" i="13"/>
  <c r="M69" i="13"/>
  <c r="H9" i="13"/>
  <c r="O16" i="13"/>
  <c r="G67" i="13"/>
  <c r="J25" i="13"/>
  <c r="P22" i="13"/>
  <c r="C13" i="13"/>
  <c r="E26" i="13"/>
  <c r="E56" i="13"/>
  <c r="F26" i="13"/>
  <c r="F55" i="13"/>
  <c r="G11" i="13"/>
  <c r="G39" i="13"/>
  <c r="H11" i="13"/>
  <c r="H39" i="13"/>
  <c r="J10" i="13"/>
  <c r="J38" i="13"/>
  <c r="K23" i="13"/>
  <c r="K65" i="13"/>
  <c r="L23" i="13"/>
  <c r="L52" i="13"/>
  <c r="L8" i="13"/>
  <c r="N22" i="13"/>
  <c r="N51" i="13"/>
  <c r="O35" i="13"/>
  <c r="O72" i="13"/>
  <c r="P35" i="13"/>
  <c r="P60" i="13"/>
  <c r="Q69" i="13"/>
  <c r="R30" i="13"/>
  <c r="S16" i="13"/>
  <c r="S44" i="13"/>
  <c r="T30" i="13"/>
  <c r="P43" i="13"/>
  <c r="L36" i="13"/>
  <c r="M36" i="13"/>
  <c r="T43" i="13"/>
  <c r="I63" i="13"/>
  <c r="P21" i="13"/>
  <c r="E13" i="13"/>
  <c r="L38" i="13"/>
  <c r="R21" i="13"/>
  <c r="C14" i="13"/>
  <c r="E27" i="13"/>
  <c r="E57" i="13"/>
  <c r="F27" i="13"/>
  <c r="F56" i="13"/>
  <c r="G12" i="13"/>
  <c r="G40" i="13"/>
  <c r="H12" i="13"/>
  <c r="H40" i="13"/>
  <c r="J11" i="13"/>
  <c r="J39" i="13"/>
  <c r="K24" i="13"/>
  <c r="K66" i="13"/>
  <c r="L24" i="13"/>
  <c r="L53" i="13"/>
  <c r="L9" i="13"/>
  <c r="N23" i="13"/>
  <c r="N52" i="13"/>
  <c r="N8" i="13"/>
  <c r="O36" i="13"/>
  <c r="O8" i="13"/>
  <c r="P36" i="13"/>
  <c r="Q70" i="13"/>
  <c r="R35" i="13"/>
  <c r="S21" i="13"/>
  <c r="S7" i="13"/>
  <c r="T35" i="13"/>
  <c r="F10" i="13"/>
  <c r="H23" i="13"/>
  <c r="H25" i="13"/>
  <c r="O63" i="13"/>
  <c r="P51" i="13"/>
  <c r="Q51" i="13"/>
  <c r="C15" i="13"/>
  <c r="E28" i="13"/>
  <c r="E58" i="13"/>
  <c r="F28" i="13"/>
  <c r="F57" i="13"/>
  <c r="G13" i="13"/>
  <c r="G41" i="13"/>
  <c r="H13" i="13"/>
  <c r="H41" i="13"/>
  <c r="J12" i="13"/>
  <c r="J40" i="13"/>
  <c r="K25" i="13"/>
  <c r="K67" i="13"/>
  <c r="L25" i="13"/>
  <c r="L54" i="13"/>
  <c r="M63" i="13"/>
  <c r="N24" i="13"/>
  <c r="N53" i="13"/>
  <c r="N9" i="13"/>
  <c r="O37" i="13"/>
  <c r="O9" i="13"/>
  <c r="P37" i="13"/>
  <c r="Q71" i="13"/>
  <c r="R36" i="13"/>
  <c r="S22" i="13"/>
  <c r="S8" i="13"/>
  <c r="T36" i="13"/>
  <c r="U36" i="13"/>
  <c r="E10" i="13"/>
  <c r="L60" i="13"/>
  <c r="P7" i="13"/>
  <c r="H24" i="13"/>
  <c r="H54" i="13"/>
  <c r="T44" i="13"/>
  <c r="K38" i="13"/>
  <c r="T21" i="13"/>
  <c r="C16" i="13"/>
  <c r="E29" i="13"/>
  <c r="E59" i="13"/>
  <c r="F29" i="13"/>
  <c r="F58" i="13"/>
  <c r="G14" i="13"/>
  <c r="G42" i="13"/>
  <c r="H14" i="13"/>
  <c r="H42" i="13"/>
  <c r="J13" i="13"/>
  <c r="J41" i="13"/>
  <c r="K26" i="13"/>
  <c r="K68" i="13"/>
  <c r="L26" i="13"/>
  <c r="L55" i="13"/>
  <c r="M67" i="13"/>
  <c r="M55" i="13"/>
  <c r="M64" i="13"/>
  <c r="N25" i="13"/>
  <c r="N54" i="13"/>
  <c r="O10" i="13"/>
  <c r="O38" i="13"/>
  <c r="P10" i="13"/>
  <c r="P38" i="13"/>
  <c r="Q72" i="13"/>
  <c r="R37" i="13"/>
  <c r="S23" i="13"/>
  <c r="S9" i="13"/>
  <c r="T37" i="13"/>
  <c r="U37" i="13"/>
  <c r="K35" i="13"/>
  <c r="R14" i="13"/>
  <c r="E39" i="13"/>
  <c r="K8" i="13"/>
  <c r="P16" i="13"/>
  <c r="F12" i="13"/>
  <c r="H55" i="13"/>
  <c r="C7" i="13"/>
  <c r="E30" i="13"/>
  <c r="E60" i="13"/>
  <c r="F30" i="13"/>
  <c r="F59" i="13"/>
  <c r="G15" i="13"/>
  <c r="G43" i="13"/>
  <c r="H15" i="13"/>
  <c r="H43" i="13"/>
  <c r="H7" i="13"/>
  <c r="J14" i="13"/>
  <c r="J42" i="13"/>
  <c r="K27" i="13"/>
  <c r="K69" i="13"/>
  <c r="L27" i="13"/>
  <c r="L56" i="13"/>
  <c r="M65" i="13"/>
  <c r="N26" i="13"/>
  <c r="N55" i="13"/>
  <c r="O11" i="13"/>
  <c r="O39" i="13"/>
  <c r="P11" i="13"/>
  <c r="P39" i="13"/>
  <c r="Q39" i="13"/>
  <c r="R10" i="13"/>
  <c r="R38" i="13"/>
  <c r="S24" i="13"/>
  <c r="T10" i="13"/>
  <c r="T38" i="13"/>
  <c r="H8" i="13"/>
  <c r="R43" i="13"/>
  <c r="J9" i="13"/>
  <c r="J54" i="13"/>
  <c r="R7" i="13"/>
  <c r="C8" i="13"/>
  <c r="E35" i="13"/>
  <c r="E7" i="13"/>
  <c r="F35" i="13"/>
  <c r="F60" i="13"/>
  <c r="G16" i="13"/>
  <c r="G44" i="13"/>
  <c r="H16" i="13"/>
  <c r="H44" i="13"/>
  <c r="J15" i="13"/>
  <c r="J43" i="13"/>
  <c r="J7" i="13"/>
  <c r="K28" i="13"/>
  <c r="K7" i="13"/>
  <c r="L28" i="13"/>
  <c r="L57" i="13"/>
  <c r="M66" i="13"/>
  <c r="N27" i="13"/>
  <c r="N56" i="13"/>
  <c r="O12" i="13"/>
  <c r="O40" i="13"/>
  <c r="P12" i="13"/>
  <c r="P40" i="13"/>
  <c r="R11" i="13"/>
  <c r="R39" i="13"/>
  <c r="S25" i="13"/>
  <c r="T11" i="13"/>
  <c r="T39" i="13"/>
  <c r="F38" i="13"/>
  <c r="H53" i="13"/>
  <c r="N60" i="13"/>
  <c r="J24" i="13"/>
  <c r="I64" i="13"/>
  <c r="C9" i="13"/>
  <c r="E36" i="13"/>
  <c r="E8" i="13"/>
  <c r="F36" i="13"/>
  <c r="G21" i="13"/>
  <c r="G63" i="13"/>
  <c r="H21" i="13"/>
  <c r="J16" i="13"/>
  <c r="J44" i="13"/>
  <c r="K29" i="13"/>
  <c r="K70" i="13"/>
  <c r="L29" i="13"/>
  <c r="L58" i="13"/>
  <c r="N28" i="13"/>
  <c r="N57" i="13"/>
  <c r="O13" i="13"/>
  <c r="O41" i="13"/>
  <c r="P13" i="13"/>
  <c r="P41" i="13"/>
  <c r="R12" i="13"/>
  <c r="R40" i="13"/>
  <c r="S26" i="13"/>
  <c r="T12" i="13"/>
  <c r="T40" i="13"/>
  <c r="G23" i="13"/>
  <c r="G24" i="13"/>
  <c r="N35" i="13"/>
  <c r="E12" i="13"/>
  <c r="L37" i="13"/>
  <c r="M37" i="13"/>
  <c r="S30" i="13"/>
  <c r="F13" i="13"/>
  <c r="K10" i="13"/>
  <c r="N37" i="13"/>
  <c r="E37" i="13"/>
  <c r="E9" i="13"/>
  <c r="F37" i="13"/>
  <c r="G22" i="13"/>
  <c r="G64" i="13"/>
  <c r="H22" i="13"/>
  <c r="H51" i="13"/>
  <c r="J21" i="13"/>
  <c r="K30" i="13"/>
  <c r="K71" i="13"/>
  <c r="L30" i="13"/>
  <c r="L59" i="13"/>
  <c r="M68" i="13"/>
  <c r="N29" i="13"/>
  <c r="N58" i="13"/>
  <c r="O14" i="13"/>
  <c r="O42" i="13"/>
  <c r="P14" i="13"/>
  <c r="P42" i="13"/>
  <c r="R13" i="13"/>
  <c r="R41" i="13"/>
  <c r="S27" i="13"/>
  <c r="T13" i="13"/>
  <c r="T41" i="13"/>
  <c r="I12" i="13"/>
  <c r="M57" i="13"/>
  <c r="Q8" i="13"/>
  <c r="U41" i="13"/>
  <c r="U10" i="13"/>
  <c r="I56" i="13"/>
  <c r="I35" i="13"/>
  <c r="U40" i="13"/>
  <c r="M12" i="13"/>
  <c r="I38" i="13"/>
  <c r="O57" i="13"/>
  <c r="I42" i="13"/>
  <c r="I16" i="13"/>
  <c r="O60" i="13"/>
  <c r="U14" i="13"/>
  <c r="I51" i="13"/>
  <c r="U29" i="13"/>
  <c r="Q30" i="13"/>
  <c r="Q44" i="13"/>
  <c r="U43" i="13"/>
  <c r="I41" i="13"/>
  <c r="G60" i="13"/>
  <c r="M25" i="13"/>
  <c r="Q38" i="13"/>
  <c r="I40" i="13"/>
  <c r="U11" i="13"/>
  <c r="U26" i="13"/>
  <c r="O58" i="13"/>
  <c r="K54" i="13"/>
  <c r="Q41" i="13"/>
  <c r="Q21" i="13"/>
  <c r="I21" i="13"/>
  <c r="K57" i="13"/>
  <c r="M38" i="13"/>
  <c r="M14" i="13"/>
  <c r="I57" i="13"/>
  <c r="G59" i="13"/>
  <c r="U30" i="13"/>
  <c r="M60" i="13"/>
  <c r="I54" i="13"/>
  <c r="U22" i="13"/>
  <c r="I11" i="13"/>
  <c r="Q14" i="13"/>
  <c r="U9" i="13"/>
  <c r="Q11" i="13"/>
  <c r="K55" i="13"/>
  <c r="I15" i="13"/>
  <c r="M13" i="13"/>
  <c r="I44" i="13"/>
  <c r="M58" i="13"/>
  <c r="M22" i="13"/>
  <c r="G51" i="13"/>
  <c r="I30" i="13"/>
  <c r="Q53" i="13"/>
  <c r="K59" i="13"/>
  <c r="M42" i="13"/>
  <c r="O52" i="13"/>
  <c r="I39" i="13"/>
  <c r="M29" i="13"/>
  <c r="Q28" i="13"/>
  <c r="U25" i="13"/>
  <c r="U7" i="13"/>
  <c r="K52" i="13"/>
  <c r="Q25" i="13"/>
  <c r="I8" i="13"/>
  <c r="G58" i="13"/>
  <c r="O53" i="13"/>
  <c r="Q35" i="13"/>
  <c r="Q57" i="13"/>
  <c r="I43" i="13"/>
  <c r="M54" i="13"/>
  <c r="O56" i="13"/>
  <c r="Q16" i="13"/>
  <c r="I37" i="13"/>
  <c r="M8" i="13"/>
  <c r="Q24" i="13"/>
  <c r="M43" i="13"/>
  <c r="Q42" i="13"/>
  <c r="M24" i="13"/>
  <c r="O54" i="13"/>
  <c r="I9" i="13"/>
  <c r="Q9" i="13"/>
  <c r="K60" i="13"/>
  <c r="Q13" i="13"/>
  <c r="Q43" i="13"/>
  <c r="M51" i="13"/>
  <c r="Q23" i="13"/>
  <c r="I52" i="13"/>
  <c r="M27" i="13"/>
  <c r="M44" i="13"/>
  <c r="M52" i="13"/>
  <c r="U13" i="13"/>
  <c r="M15" i="13"/>
  <c r="Q60" i="13"/>
  <c r="U21" i="13"/>
  <c r="I13" i="13"/>
  <c r="M40" i="13"/>
  <c r="Q29" i="13"/>
  <c r="M21" i="13"/>
  <c r="U44" i="13"/>
  <c r="G56" i="13"/>
  <c r="I23" i="13"/>
  <c r="I27" i="13"/>
  <c r="G53" i="13"/>
  <c r="I14" i="13"/>
  <c r="Q15" i="13"/>
  <c r="I25" i="13"/>
  <c r="M11" i="13"/>
  <c r="Q37" i="13"/>
  <c r="U39" i="13"/>
  <c r="U16" i="13"/>
  <c r="M26" i="13"/>
  <c r="G54" i="13"/>
  <c r="O55" i="13"/>
  <c r="K56" i="13"/>
  <c r="Q59" i="13"/>
  <c r="M30" i="13"/>
  <c r="U15" i="13"/>
  <c r="I29" i="13"/>
  <c r="M23" i="13"/>
  <c r="Q54" i="13"/>
  <c r="M59" i="13"/>
  <c r="G55" i="13"/>
  <c r="Q7" i="13"/>
  <c r="U8" i="13"/>
  <c r="U28" i="13"/>
  <c r="Q12" i="13"/>
  <c r="I24" i="13"/>
  <c r="I59" i="13"/>
  <c r="I55" i="13"/>
  <c r="I58" i="13"/>
  <c r="M35" i="13"/>
  <c r="U12" i="13"/>
  <c r="M28" i="13"/>
  <c r="K53" i="13"/>
  <c r="Q10" i="13"/>
  <c r="Q22" i="13"/>
  <c r="U42" i="13"/>
  <c r="Q36" i="13"/>
  <c r="M10" i="13"/>
  <c r="U38" i="13"/>
  <c r="U35" i="13"/>
  <c r="Q40" i="13"/>
  <c r="M56" i="13"/>
  <c r="U24" i="13"/>
  <c r="Q52" i="13"/>
  <c r="G52" i="13"/>
  <c r="M41" i="13"/>
  <c r="U23" i="13"/>
  <c r="I28" i="13"/>
  <c r="Q58" i="13"/>
  <c r="O51" i="13"/>
  <c r="I7" i="13"/>
  <c r="U27" i="13"/>
  <c r="M7" i="13"/>
  <c r="K58" i="13"/>
  <c r="I53" i="13"/>
  <c r="G57" i="13"/>
  <c r="I36" i="13"/>
  <c r="M9" i="13"/>
  <c r="I22" i="13"/>
  <c r="I60" i="13"/>
  <c r="I26" i="13"/>
  <c r="M53" i="13"/>
  <c r="I10" i="13"/>
</calcChain>
</file>

<file path=xl/sharedStrings.xml><?xml version="1.0" encoding="utf-8"?>
<sst xmlns="http://schemas.openxmlformats.org/spreadsheetml/2006/main" count="651" uniqueCount="425">
  <si>
    <t>DayCounter:</t>
    <phoneticPr fontId="5" type="noConversion"/>
  </si>
  <si>
    <t>Act365Fixed</t>
  </si>
  <si>
    <t>Frequency:</t>
    <phoneticPr fontId="5" type="noConversion"/>
  </si>
  <si>
    <t>Once</t>
  </si>
  <si>
    <t>Direction:</t>
    <phoneticPr fontId="5" type="noConversion"/>
  </si>
  <si>
    <t>UP</t>
  </si>
  <si>
    <t>BOOL</t>
    <phoneticPr fontId="5" type="noConversion"/>
  </si>
  <si>
    <t>PaymentType:</t>
    <phoneticPr fontId="5" type="noConversion"/>
  </si>
  <si>
    <t>Act360</t>
  </si>
  <si>
    <t>NoFrequency</t>
  </si>
  <si>
    <t>NONE</t>
  </si>
  <si>
    <t>InArrears</t>
  </si>
  <si>
    <t>NEAREST</t>
  </si>
  <si>
    <t>InAdvance</t>
  </si>
  <si>
    <t>ThirtyE360</t>
  </si>
  <si>
    <t>Annual</t>
  </si>
  <si>
    <t>InDiscount</t>
  </si>
  <si>
    <t>ThirtyE360ISDA</t>
  </si>
  <si>
    <t>EveryEleventhMonth</t>
  </si>
  <si>
    <t>DOWN</t>
  </si>
  <si>
    <t>ThirtyEPlus360</t>
  </si>
  <si>
    <t>EveryNinthMonth</t>
  </si>
  <si>
    <t>FRAC</t>
  </si>
  <si>
    <t>Index Tenor</t>
    <phoneticPr fontId="5" type="noConversion"/>
  </si>
  <si>
    <t>ThirtyU360</t>
  </si>
  <si>
    <t>EveryEigthMonth</t>
  </si>
  <si>
    <t>TRUNC</t>
  </si>
  <si>
    <t>1D</t>
    <phoneticPr fontId="5" type="noConversion"/>
  </si>
  <si>
    <t>ActActISDA</t>
  </si>
  <si>
    <t>Semiannual</t>
  </si>
  <si>
    <t>7D</t>
    <phoneticPr fontId="5" type="noConversion"/>
  </si>
  <si>
    <t>ActActICMA</t>
  </si>
  <si>
    <t>EveryFifthMonth</t>
  </si>
  <si>
    <t>1M</t>
    <phoneticPr fontId="5" type="noConversion"/>
  </si>
  <si>
    <t>Act365L</t>
  </si>
  <si>
    <t>EveryFourthMonth</t>
  </si>
  <si>
    <t>3M</t>
    <phoneticPr fontId="5" type="noConversion"/>
  </si>
  <si>
    <t>ActActAFB</t>
  </si>
  <si>
    <t>Quarterly</t>
  </si>
  <si>
    <t>6M</t>
    <phoneticPr fontId="5" type="noConversion"/>
  </si>
  <si>
    <t>Act365Leap</t>
  </si>
  <si>
    <t>Bimonthly</t>
  </si>
  <si>
    <t>ActActXTR</t>
  </si>
  <si>
    <t>Monthly</t>
  </si>
  <si>
    <t>ActActICMAComplement</t>
  </si>
  <si>
    <t>Fourweekly</t>
  </si>
  <si>
    <t>支付周期</t>
    <phoneticPr fontId="5" type="noConversion"/>
  </si>
  <si>
    <t>Act252</t>
  </si>
  <si>
    <t>Biweekly</t>
  </si>
  <si>
    <t>Weekly</t>
  </si>
  <si>
    <t>SemiAnnual</t>
    <phoneticPr fontId="5" type="noConversion"/>
  </si>
  <si>
    <t>EverySecondDay</t>
  </si>
  <si>
    <t>PayoffStyle:</t>
    <phoneticPr fontId="5" type="noConversion"/>
  </si>
  <si>
    <t>NO_PAY</t>
  </si>
  <si>
    <t>DateAdjusterRule:</t>
    <phoneticPr fontId="5" type="noConversion"/>
  </si>
  <si>
    <t>ModifiedFollowing</t>
  </si>
  <si>
    <t>Daily</t>
  </si>
  <si>
    <t>NO_PAY</t>
    <phoneticPr fontId="5" type="noConversion"/>
  </si>
  <si>
    <t>Following</t>
  </si>
  <si>
    <t>Continuous</t>
  </si>
  <si>
    <t>EXACT_PAY</t>
    <phoneticPr fontId="5" type="noConversion"/>
  </si>
  <si>
    <t>Preceding</t>
  </si>
  <si>
    <t>FULL_PAY</t>
    <phoneticPr fontId="5" type="noConversion"/>
  </si>
  <si>
    <t>PayReceiveType</t>
    <phoneticPr fontId="5" type="noConversion"/>
  </si>
  <si>
    <t xml:space="preserve">Pay </t>
  </si>
  <si>
    <t>ModifiedPreceding</t>
  </si>
  <si>
    <t>定息周期</t>
    <phoneticPr fontId="5" type="noConversion"/>
  </si>
  <si>
    <t xml:space="preserve">Receive </t>
  </si>
  <si>
    <t>IMM</t>
  </si>
  <si>
    <t>PricingMethod(VanillaOption)</t>
    <phoneticPr fontId="5" type="noConversion"/>
  </si>
  <si>
    <t>Actual</t>
  </si>
  <si>
    <t>BLACKSCHOLES</t>
    <phoneticPr fontId="5" type="noConversion"/>
  </si>
  <si>
    <t>LME</t>
  </si>
  <si>
    <t>BAW</t>
    <phoneticPr fontId="5" type="noConversion"/>
  </si>
  <si>
    <t>PaymentType</t>
    <phoneticPr fontId="5" type="noConversion"/>
  </si>
  <si>
    <t>BINOMIAL</t>
    <phoneticPr fontId="5" type="noConversion"/>
  </si>
  <si>
    <t xml:space="preserve">InArrears </t>
  </si>
  <si>
    <t>InterpolatedVariable:</t>
    <phoneticPr fontId="5" type="noConversion"/>
  </si>
  <si>
    <t>MONTECARLO</t>
    <phoneticPr fontId="5" type="noConversion"/>
  </si>
  <si>
    <t xml:space="preserve">InAdvance </t>
  </si>
  <si>
    <t>SIMPLERATES</t>
  </si>
  <si>
    <t>BarrierType:</t>
    <phoneticPr fontId="5" type="noConversion"/>
  </si>
  <si>
    <t>KNOCK_DOWN_IN</t>
  </si>
  <si>
    <t xml:space="preserve">InDiscount </t>
  </si>
  <si>
    <t>CONTINUOUSRATES</t>
  </si>
  <si>
    <t>INACTIVE</t>
  </si>
  <si>
    <t>PricingMethod(AsianOption)</t>
    <phoneticPr fontId="5" type="noConversion"/>
  </si>
  <si>
    <t>DISCOUNTFACTORS</t>
  </si>
  <si>
    <t>EomRules</t>
    <phoneticPr fontId="5" type="noConversion"/>
  </si>
  <si>
    <t>HAZARDRATES</t>
  </si>
  <si>
    <t>KNOCK_DOWN_OUT</t>
  </si>
  <si>
    <t>WILMOTT</t>
    <phoneticPr fontId="5" type="noConversion"/>
  </si>
  <si>
    <t xml:space="preserve">EOM_DISABLED </t>
  </si>
  <si>
    <t>PND</t>
  </si>
  <si>
    <t>KNOCK_UP_IN</t>
  </si>
  <si>
    <t>区间利息计算方法</t>
    <phoneticPr fontId="5" type="noConversion"/>
  </si>
  <si>
    <t>ResetRateMethod</t>
    <phoneticPr fontId="5" type="noConversion"/>
  </si>
  <si>
    <t xml:space="preserve">EOM_ENABLED_RATE_ENDS </t>
  </si>
  <si>
    <t>SPREADS</t>
  </si>
  <si>
    <t>KNOCK_UP_OUT</t>
  </si>
  <si>
    <t>COMPOUNDING</t>
    <phoneticPr fontId="5" type="noConversion"/>
  </si>
  <si>
    <t>复利</t>
    <phoneticPr fontId="5" type="noConversion"/>
  </si>
  <si>
    <t xml:space="preserve">EOM_ENABLED_SCHEDULE </t>
  </si>
  <si>
    <t>YIELDVOLS</t>
  </si>
  <si>
    <t>AverageMethod(AsianOption)</t>
    <phoneticPr fontId="5" type="noConversion"/>
  </si>
  <si>
    <t>SIMPLE_AVERAGE</t>
    <phoneticPr fontId="5" type="noConversion"/>
  </si>
  <si>
    <t>简单平均</t>
    <phoneticPr fontId="5" type="noConversion"/>
  </si>
  <si>
    <t>PRICEVOLS</t>
  </si>
  <si>
    <t>Arithmetic</t>
    <phoneticPr fontId="5" type="noConversion"/>
  </si>
  <si>
    <t>CALCULATE_AVERAGE</t>
    <phoneticPr fontId="5" type="noConversion"/>
  </si>
  <si>
    <t>自然天数加权平均</t>
    <phoneticPr fontId="5" type="noConversion"/>
  </si>
  <si>
    <t>YIELDTOTALVARIANCE</t>
  </si>
  <si>
    <t>CallPut:</t>
    <phoneticPr fontId="5" type="noConversion"/>
  </si>
  <si>
    <t>Call</t>
  </si>
  <si>
    <t>Geometric</t>
    <phoneticPr fontId="5" type="noConversion"/>
  </si>
  <si>
    <t>RESETRATE_MAX</t>
    <phoneticPr fontId="5" type="noConversion"/>
  </si>
  <si>
    <t>最大</t>
    <phoneticPr fontId="5" type="noConversion"/>
  </si>
  <si>
    <t>PRICETOTALVARIANCE</t>
  </si>
  <si>
    <t>Call</t>
    <phoneticPr fontId="5" type="noConversion"/>
  </si>
  <si>
    <t>RESETRATE_MIN</t>
    <phoneticPr fontId="5" type="noConversion"/>
  </si>
  <si>
    <t>最小</t>
    <phoneticPr fontId="5" type="noConversion"/>
  </si>
  <si>
    <t>OVERNIGHTRATES</t>
  </si>
  <si>
    <t>Put</t>
    <phoneticPr fontId="5" type="noConversion"/>
  </si>
  <si>
    <t>ADV_MIUNS_ARR</t>
    <phoneticPr fontId="5" type="noConversion"/>
  </si>
  <si>
    <t>前后差</t>
    <phoneticPr fontId="5" type="noConversion"/>
  </si>
  <si>
    <t>NORMALISEDYIELDVOL</t>
  </si>
  <si>
    <t>StrikeType(AsianOption)</t>
    <phoneticPr fontId="5" type="noConversion"/>
  </si>
  <si>
    <t>ADV_DIVIDE_ARR</t>
    <phoneticPr fontId="5" type="noConversion"/>
  </si>
  <si>
    <t>前后商</t>
    <phoneticPr fontId="5" type="noConversion"/>
  </si>
  <si>
    <t>NORMALISEDPRICEVOL</t>
  </si>
  <si>
    <t>Fixed</t>
    <phoneticPr fontId="5" type="noConversion"/>
  </si>
  <si>
    <t>ARR_DIVIDE_ADV</t>
    <phoneticPr fontId="5" type="noConversion"/>
  </si>
  <si>
    <t>后前商</t>
    <phoneticPr fontId="5" type="noConversion"/>
  </si>
  <si>
    <t>YIELDVOLPTSPERDAY</t>
  </si>
  <si>
    <t>DeltaType:</t>
    <phoneticPr fontId="5" type="noConversion"/>
  </si>
  <si>
    <t>SPOT_DELTA</t>
  </si>
  <si>
    <t>Floating</t>
    <phoneticPr fontId="5" type="noConversion"/>
  </si>
  <si>
    <t>PRICEVOLPTSPERDAY</t>
  </si>
  <si>
    <t>SPOT_DELTA</t>
    <phoneticPr fontId="5" type="noConversion"/>
  </si>
  <si>
    <t>SIMPLEINFLATIONRATE</t>
  </si>
  <si>
    <t>FORWARD_DELTA</t>
    <phoneticPr fontId="5" type="noConversion"/>
  </si>
  <si>
    <t>PricingMethod(FXForward)</t>
    <phoneticPr fontId="5" type="noConversion"/>
  </si>
  <si>
    <t>SIMPLEINFLATIONRATETIME</t>
  </si>
  <si>
    <t>MARKETFWD</t>
    <phoneticPr fontId="5" type="noConversion"/>
  </si>
  <si>
    <t>GenericVolStripping.InterpolationVariable</t>
    <phoneticPr fontId="5" type="noConversion"/>
  </si>
  <si>
    <t>CONTINUOUSINFLATIONRATE</t>
  </si>
  <si>
    <t>INTERESTPARITY</t>
    <phoneticPr fontId="5" type="noConversion"/>
  </si>
  <si>
    <t>YIELDVOL</t>
    <phoneticPr fontId="5" type="noConversion"/>
  </si>
  <si>
    <t>Yield Vol</t>
    <phoneticPr fontId="5" type="noConversion"/>
  </si>
  <si>
    <t>CONTINUOUSINFLATIONRATETIME</t>
  </si>
  <si>
    <t>ExtrapolationMethod:</t>
    <phoneticPr fontId="5" type="noConversion"/>
  </si>
  <si>
    <t>FLATEXTRAPOLATION</t>
  </si>
  <si>
    <t>YIELDNORMALISEDVOL</t>
    <phoneticPr fontId="5" type="noConversion"/>
  </si>
  <si>
    <t xml:space="preserve"> </t>
    <phoneticPr fontId="5" type="noConversion"/>
  </si>
  <si>
    <t>INFLATIONINDEX</t>
  </si>
  <si>
    <t>NONE</t>
    <phoneticPr fontId="5" type="noConversion"/>
  </si>
  <si>
    <t>YIELDPOINTSPERDAY</t>
  </si>
  <si>
    <t>FXFORWARDPOINTS</t>
  </si>
  <si>
    <t>FLATEXTRAPOLATION</t>
    <phoneticPr fontId="5" type="noConversion"/>
  </si>
  <si>
    <t>Side</t>
    <phoneticPr fontId="5" type="noConversion"/>
  </si>
  <si>
    <t>FORWARDSPLINEVARIABLE</t>
  </si>
  <si>
    <t>LINEAREXTRAPOLATION</t>
    <phoneticPr fontId="5" type="noConversion"/>
  </si>
  <si>
    <t>Bank</t>
    <phoneticPr fontId="5" type="noConversion"/>
  </si>
  <si>
    <t>PRICEVOL</t>
    <phoneticPr fontId="5" type="noConversion"/>
  </si>
  <si>
    <t>TAYLOREXTRAPOLATION</t>
    <phoneticPr fontId="5" type="noConversion"/>
  </si>
  <si>
    <t>Client</t>
    <phoneticPr fontId="5" type="noConversion"/>
  </si>
  <si>
    <t>PRICENORMALISEDVOL</t>
  </si>
  <si>
    <t>InterpolationMethod:</t>
    <phoneticPr fontId="5" type="noConversion"/>
  </si>
  <si>
    <t>LINEARINTERPOLATION</t>
  </si>
  <si>
    <t>PRICEPOINTSPERDAY</t>
  </si>
  <si>
    <t>FLATINTERPOLATION</t>
  </si>
  <si>
    <t>SmileInterpMethod</t>
    <phoneticPr fontId="5" type="noConversion"/>
  </si>
  <si>
    <t>CLOSESTINTERPOLATION</t>
  </si>
  <si>
    <t>FXInterpolationType:</t>
    <phoneticPr fontId="5" type="noConversion"/>
  </si>
  <si>
    <t>STRIKE_INTERPOLATION</t>
  </si>
  <si>
    <t xml:space="preserve">LINEAR </t>
  </si>
  <si>
    <t>DELTA_INTERPOLATION</t>
  </si>
  <si>
    <t xml:space="preserve">SVI </t>
  </si>
  <si>
    <t>GenericVolStripping.StrippingMethod</t>
    <phoneticPr fontId="5" type="noConversion"/>
  </si>
  <si>
    <t>LINEARXY</t>
  </si>
  <si>
    <t xml:space="preserve">CUBICSPLINE </t>
  </si>
  <si>
    <t>METHOD1</t>
    <phoneticPr fontId="5" type="noConversion"/>
  </si>
  <si>
    <t>LOGLINEAR</t>
  </si>
  <si>
    <t>LOG_MONEYNESS</t>
  </si>
  <si>
    <t xml:space="preserve">VANNAVOLGA </t>
  </si>
  <si>
    <t>METHOD2</t>
  </si>
  <si>
    <t>LAGRANGEPOLYNOMIAL</t>
  </si>
  <si>
    <t xml:space="preserve">SABR </t>
  </si>
  <si>
    <t>GenericVolStripping.PaymentType</t>
    <phoneticPr fontId="5" type="noConversion"/>
  </si>
  <si>
    <t>CUBICSPLINES</t>
  </si>
  <si>
    <t>ARREARS</t>
    <phoneticPr fontId="5" type="noConversion"/>
  </si>
  <si>
    <t>FORWARDFORWARDQUARTIC</t>
  </si>
  <si>
    <t>European Digital Type:</t>
    <phoneticPr fontId="5" type="noConversion"/>
  </si>
  <si>
    <t>DISCOUNT</t>
  </si>
  <si>
    <t>EXPLICITCLAMPEDCUBICSPLINES</t>
  </si>
  <si>
    <t xml:space="preserve">CASH_OR_NOTHING_CALL </t>
  </si>
  <si>
    <t>FORWARDSPLINEMETHOD</t>
  </si>
  <si>
    <t xml:space="preserve">ASSET_OR_NOTHING_CALL </t>
  </si>
  <si>
    <t>IROptionQuotation</t>
    <phoneticPr fontId="5" type="noConversion"/>
  </si>
  <si>
    <t xml:space="preserve">CASH_OR_NOTHING_PUT </t>
  </si>
  <si>
    <t>PARYIELDVOL</t>
    <phoneticPr fontId="5" type="noConversion"/>
  </si>
  <si>
    <t xml:space="preserve">ASSET_OR_NOTHING_PUT </t>
  </si>
  <si>
    <t>PREMIUMPER1M</t>
    <phoneticPr fontId="5" type="noConversion"/>
  </si>
  <si>
    <t xml:space="preserve"> //PRICE PER 1 MILLION CCY UNITS</t>
  </si>
  <si>
    <t xml:space="preserve">DOWN_CASH_AT_TOUCH </t>
  </si>
  <si>
    <t>PREMIUMPER10K</t>
    <phoneticPr fontId="5" type="noConversion"/>
  </si>
  <si>
    <t xml:space="preserve"> //PRICE PER 10 THOUSAND CCY UNITS</t>
  </si>
  <si>
    <t xml:space="preserve">DOWN_ASSET_AT_TOUCH </t>
  </si>
  <si>
    <t>PERCENTAGEPREMIUM</t>
  </si>
  <si>
    <t xml:space="preserve"> //PRICE PER CURRENCY UNIT </t>
  </si>
  <si>
    <t xml:space="preserve">UP_CASH_AT_TOUCH </t>
  </si>
  <si>
    <t>YIELDVOLQUOTE</t>
  </si>
  <si>
    <t xml:space="preserve">UP_ASSET_AT_TOUCH </t>
  </si>
  <si>
    <t>PRICEVOLQUOTE</t>
  </si>
  <si>
    <t xml:space="preserve">DOWN_IN_CASH_AT_EXPIRY </t>
  </si>
  <si>
    <t xml:space="preserve">DOWN_IN_ASSET_AT_EXPIRY </t>
  </si>
  <si>
    <t xml:space="preserve">UP_IN_CASH_AT_EXPIRY </t>
  </si>
  <si>
    <t>Match the cap premiums calculated from the (market) constant vols with the ones	calculated using the caplets term structure volatilities</t>
    <phoneticPr fontId="5" type="noConversion"/>
  </si>
  <si>
    <t xml:space="preserve">UP_IN_ASSET_AT_EXPIRY </t>
  </si>
  <si>
    <t>METHOD2</t>
    <phoneticPr fontId="5" type="noConversion"/>
  </si>
  <si>
    <t xml:space="preserve">Get the caplet premium doing the difference between the cap premium with constant vol and the cap premium with term structure vol and perform black76^-1		</t>
    <phoneticPr fontId="5" type="noConversion"/>
  </si>
  <si>
    <t xml:space="preserve">DOWN_OUT_CASH_AT_EXPIRY </t>
  </si>
  <si>
    <t xml:space="preserve">DOWN_OUT_ASSET_AT_EXPIRY </t>
  </si>
  <si>
    <t xml:space="preserve">UP_OUT_CASH_AT_EXPIRY </t>
  </si>
  <si>
    <t xml:space="preserve">UP_OUT_ASSET_AT_EXPIRY </t>
  </si>
  <si>
    <t xml:space="preserve">DOWN_IN_CASH_CALL </t>
  </si>
  <si>
    <t xml:space="preserve">DOWN_IN_ASSET_CALL </t>
  </si>
  <si>
    <t xml:space="preserve">UP_IN_CASH_CALL </t>
  </si>
  <si>
    <t xml:space="preserve">UP_IN_ASSET_CALL </t>
  </si>
  <si>
    <t xml:space="preserve">DOWN_IN_CASH_PUT </t>
  </si>
  <si>
    <t xml:space="preserve">DOWN_IN_ASSET_PUT </t>
  </si>
  <si>
    <t xml:space="preserve">UP_IN_CASH_PUT </t>
  </si>
  <si>
    <t xml:space="preserve">UP_IN_ASSET_PUT </t>
  </si>
  <si>
    <t xml:space="preserve">DOWN_OUT_CASH_CALL </t>
  </si>
  <si>
    <t xml:space="preserve">DOWN_OUT_ASSET_CALL </t>
  </si>
  <si>
    <t xml:space="preserve">UP_OUT_CASH_CALL </t>
  </si>
  <si>
    <t xml:space="preserve">UP_OUT_ASSET_CALL </t>
  </si>
  <si>
    <t xml:space="preserve">DOWN_OUT_CASH_PUT </t>
  </si>
  <si>
    <t xml:space="preserve">DOWN_OUT_ASSET_PUT </t>
  </si>
  <si>
    <t xml:space="preserve">UP_OUT_CASH_PUT </t>
  </si>
  <si>
    <t xml:space="preserve">UP_OUT_ASSET_PUT </t>
  </si>
  <si>
    <t>ReferenceDate</t>
    <phoneticPr fontId="5" type="noConversion"/>
  </si>
  <si>
    <t>2M</t>
    <phoneticPr fontId="5" type="noConversion"/>
  </si>
  <si>
    <t>1Y</t>
    <phoneticPr fontId="5" type="noConversion"/>
  </si>
  <si>
    <t>InterpolatedVariable</t>
  </si>
  <si>
    <t>InterpolationMethod</t>
  </si>
  <si>
    <t>DayCounter</t>
    <phoneticPr fontId="5" type="noConversion"/>
  </si>
  <si>
    <t>UseGlobalSolver</t>
    <phoneticPr fontId="5" type="noConversion"/>
  </si>
  <si>
    <t>PillarEndDate</t>
    <phoneticPr fontId="5" type="noConversion"/>
  </si>
  <si>
    <t>Curve Data Set</t>
    <phoneticPr fontId="5" type="noConversion"/>
  </si>
  <si>
    <t>OvernightRateCurveData</t>
    <phoneticPr fontId="5" type="noConversion"/>
  </si>
  <si>
    <t>Swap Curve</t>
    <phoneticPr fontId="5" type="noConversion"/>
  </si>
  <si>
    <t>CalibrationSet</t>
  </si>
  <si>
    <t>SwapCurve</t>
    <phoneticPr fontId="5" type="noConversion"/>
  </si>
  <si>
    <t>MaturityDates</t>
    <phoneticPr fontId="5" type="noConversion"/>
  </si>
  <si>
    <t>Yields</t>
    <phoneticPr fontId="5" type="noConversion"/>
  </si>
  <si>
    <t>BumpAmounts</t>
    <phoneticPr fontId="5" type="noConversion"/>
  </si>
  <si>
    <t>Buses</t>
    <phoneticPr fontId="5" type="noConversion"/>
  </si>
  <si>
    <t>Y</t>
    <phoneticPr fontId="5" type="noConversion"/>
  </si>
  <si>
    <t>SwapStartLag</t>
    <phoneticPr fontId="5" type="noConversion"/>
  </si>
  <si>
    <t>Coupons</t>
    <phoneticPr fontId="5" type="noConversion"/>
  </si>
  <si>
    <t>Calendar</t>
  </si>
  <si>
    <t>FixedFrequency</t>
    <phoneticPr fontId="5" type="noConversion"/>
  </si>
  <si>
    <t>FloatFrequency</t>
    <phoneticPr fontId="5" type="noConversion"/>
  </si>
  <si>
    <t>FixedDayCounter</t>
  </si>
  <si>
    <t>FloatDayCounter</t>
  </si>
  <si>
    <t>Act360</t>
    <phoneticPr fontId="5" type="noConversion"/>
  </si>
  <si>
    <t>UseIndexEstimation</t>
  </si>
  <si>
    <t>FixingIndex</t>
    <phoneticPr fontId="5" type="noConversion"/>
  </si>
  <si>
    <t>FixingRateMethod</t>
    <phoneticPr fontId="5" type="noConversion"/>
  </si>
  <si>
    <t>COMPOUNDING</t>
  </si>
  <si>
    <t>FixInAdvance</t>
  </si>
  <si>
    <t>FixDaysBackward</t>
  </si>
  <si>
    <t>Margin</t>
    <phoneticPr fontId="5" type="noConversion"/>
  </si>
  <si>
    <t>ON</t>
  </si>
  <si>
    <t>1M</t>
  </si>
  <si>
    <t>3M</t>
  </si>
  <si>
    <t>6M</t>
  </si>
  <si>
    <t>1Y</t>
  </si>
  <si>
    <t>3Y</t>
  </si>
  <si>
    <t>4Y</t>
  </si>
  <si>
    <t>5Y</t>
  </si>
  <si>
    <t>7Y</t>
  </si>
  <si>
    <t>10Y</t>
  </si>
  <si>
    <t>交易日</t>
    <phoneticPr fontId="5" type="noConversion"/>
  </si>
  <si>
    <t>节假日</t>
    <phoneticPr fontId="5" type="noConversion"/>
  </si>
  <si>
    <t>起息日调整</t>
    <phoneticPr fontId="5" type="noConversion"/>
  </si>
  <si>
    <t>支付日调整</t>
    <phoneticPr fontId="5" type="noConversion"/>
  </si>
  <si>
    <t>固定利率支付周期</t>
    <phoneticPr fontId="5" type="noConversion"/>
  </si>
  <si>
    <t>固定利息计息基准</t>
    <phoneticPr fontId="5" type="noConversion"/>
  </si>
  <si>
    <t>浮动利息默认利差（BPS）</t>
    <phoneticPr fontId="5" type="noConversion"/>
  </si>
  <si>
    <t>浮动利息首次利息确定日</t>
    <phoneticPr fontId="5" type="noConversion"/>
  </si>
  <si>
    <t>浮动利息计息方式</t>
    <phoneticPr fontId="5" type="noConversion"/>
  </si>
  <si>
    <t>是否使用浮动利息基准</t>
    <phoneticPr fontId="5" type="noConversion"/>
  </si>
  <si>
    <t>浮动利息重置频率（浮动利息基准）</t>
    <phoneticPr fontId="5" type="noConversion"/>
  </si>
  <si>
    <t>浮动利息计息基准</t>
    <phoneticPr fontId="5" type="noConversion"/>
  </si>
  <si>
    <t>浮动利息支付周期</t>
    <phoneticPr fontId="5" type="noConversion"/>
  </si>
  <si>
    <t>SIMPLE_AVERAGE</t>
  </si>
  <si>
    <t>计息天数调整</t>
    <phoneticPr fontId="5" type="noConversion"/>
  </si>
  <si>
    <t>Once</t>
    <phoneticPr fontId="5" type="noConversion"/>
  </si>
  <si>
    <t>PaymentDateAdjuster</t>
    <phoneticPr fontId="5" type="noConversion"/>
  </si>
  <si>
    <t>AccrDateAdjuster</t>
    <phoneticPr fontId="5" type="noConversion"/>
  </si>
  <si>
    <t>计息基准</t>
    <phoneticPr fontId="5" type="noConversion"/>
  </si>
  <si>
    <t>使用Global方法求解</t>
    <phoneticPr fontId="5" type="noConversion"/>
  </si>
  <si>
    <t>（不用）</t>
    <phoneticPr fontId="5" type="noConversion"/>
  </si>
  <si>
    <t>插值方法</t>
    <phoneticPr fontId="5" type="noConversion"/>
  </si>
  <si>
    <t>利息类型</t>
    <phoneticPr fontId="5" type="noConversion"/>
  </si>
  <si>
    <t>SettlementDates</t>
    <phoneticPr fontId="5" type="noConversion"/>
  </si>
  <si>
    <t>StartDate</t>
  </si>
  <si>
    <t>2Y</t>
    <phoneticPr fontId="5" type="noConversion"/>
  </si>
  <si>
    <t>3Y</t>
    <phoneticPr fontId="5" type="noConversion"/>
  </si>
  <si>
    <t>Qtrly vs. 7D REPO</t>
  </si>
  <si>
    <t>Qtrly vs. 3M SHIBOR</t>
  </si>
  <si>
    <t>6Y</t>
  </si>
  <si>
    <t>8Y</t>
  </si>
  <si>
    <t>9Y</t>
  </si>
  <si>
    <t>利差</t>
    <phoneticPr fontId="5" type="noConversion"/>
  </si>
  <si>
    <t>Carry</t>
    <phoneticPr fontId="5" type="noConversion"/>
  </si>
  <si>
    <t>Roll</t>
    <phoneticPr fontId="5" type="noConversion"/>
  </si>
  <si>
    <t>1-2</t>
    <phoneticPr fontId="5" type="noConversion"/>
  </si>
  <si>
    <t>2-3</t>
    <phoneticPr fontId="5" type="noConversion"/>
  </si>
  <si>
    <t>3-5</t>
    <phoneticPr fontId="5" type="noConversion"/>
  </si>
  <si>
    <t>2-5</t>
    <phoneticPr fontId="5" type="noConversion"/>
  </si>
  <si>
    <t>5-7</t>
    <phoneticPr fontId="5" type="noConversion"/>
  </si>
  <si>
    <t>5-9</t>
    <phoneticPr fontId="5" type="noConversion"/>
  </si>
  <si>
    <t>5-10</t>
    <phoneticPr fontId="5" type="noConversion"/>
  </si>
  <si>
    <t>6-10</t>
    <phoneticPr fontId="5" type="noConversion"/>
  </si>
  <si>
    <t>交易策略</t>
    <phoneticPr fontId="5" type="noConversion"/>
  </si>
  <si>
    <t>2-10</t>
    <phoneticPr fontId="5" type="noConversion"/>
  </si>
  <si>
    <t>3-7</t>
    <phoneticPr fontId="5" type="noConversion"/>
  </si>
  <si>
    <t>1-3-5</t>
    <phoneticPr fontId="5" type="noConversion"/>
  </si>
  <si>
    <t>1-5-7</t>
    <phoneticPr fontId="5" type="noConversion"/>
  </si>
  <si>
    <t>2-3-5</t>
    <phoneticPr fontId="5" type="noConversion"/>
  </si>
  <si>
    <t>2-5-10</t>
    <phoneticPr fontId="5" type="noConversion"/>
  </si>
  <si>
    <t>2-7-10</t>
    <phoneticPr fontId="5" type="noConversion"/>
  </si>
  <si>
    <t>3-5-7</t>
    <phoneticPr fontId="5" type="noConversion"/>
  </si>
  <si>
    <t>3-5-10</t>
    <phoneticPr fontId="5" type="noConversion"/>
  </si>
  <si>
    <t>3-7-10</t>
    <phoneticPr fontId="5" type="noConversion"/>
  </si>
  <si>
    <t>5-7-10</t>
    <phoneticPr fontId="5" type="noConversion"/>
  </si>
  <si>
    <t>6-8-10</t>
    <phoneticPr fontId="5" type="noConversion"/>
  </si>
  <si>
    <t>t+T-Δ</t>
    <phoneticPr fontId="5" type="noConversion"/>
  </si>
  <si>
    <t>远期F(t-Δ,T)</t>
    <phoneticPr fontId="5" type="noConversion"/>
  </si>
  <si>
    <t>中间计算过程</t>
    <phoneticPr fontId="5" type="noConversion"/>
  </si>
  <si>
    <t>2M</t>
  </si>
  <si>
    <t>Onsh. CNY （Qtrly vs. 3M SHIBOR）</t>
    <phoneticPr fontId="5" type="noConversion"/>
  </si>
  <si>
    <t>Y</t>
  </si>
  <si>
    <t>ReferenceDate</t>
  </si>
  <si>
    <t>6M</t>
    <phoneticPr fontId="3" type="noConversion"/>
  </si>
  <si>
    <t>3M</t>
    <phoneticPr fontId="3" type="noConversion"/>
  </si>
  <si>
    <t>Frequency</t>
    <phoneticPr fontId="3" type="noConversion"/>
  </si>
  <si>
    <t>Compounding</t>
    <phoneticPr fontId="3" type="noConversion"/>
  </si>
  <si>
    <t>DayCounter</t>
    <phoneticPr fontId="3" type="noConversion"/>
  </si>
  <si>
    <t>交易日</t>
    <phoneticPr fontId="3" type="noConversion"/>
  </si>
  <si>
    <t>10Y</t>
    <phoneticPr fontId="3" type="noConversion"/>
  </si>
  <si>
    <t>7Y</t>
    <phoneticPr fontId="3" type="noConversion"/>
  </si>
  <si>
    <t>5Y</t>
    <phoneticPr fontId="3" type="noConversion"/>
  </si>
  <si>
    <t>4Y</t>
    <phoneticPr fontId="3" type="noConversion"/>
  </si>
  <si>
    <t>3Y</t>
    <phoneticPr fontId="3" type="noConversion"/>
  </si>
  <si>
    <t>2Y</t>
    <phoneticPr fontId="3" type="noConversion"/>
  </si>
  <si>
    <t>1Y</t>
    <phoneticPr fontId="3" type="noConversion"/>
  </si>
  <si>
    <t>9M</t>
    <phoneticPr fontId="3" type="noConversion"/>
  </si>
  <si>
    <t>1M</t>
    <phoneticPr fontId="3" type="noConversion"/>
  </si>
  <si>
    <t>2W</t>
    <phoneticPr fontId="3" type="noConversion"/>
  </si>
  <si>
    <t>1W</t>
    <phoneticPr fontId="3" type="noConversion"/>
  </si>
  <si>
    <t>ZeroRate</t>
    <phoneticPr fontId="3" type="noConversion"/>
  </si>
  <si>
    <t>DiscountFactor</t>
    <phoneticPr fontId="3" type="noConversion"/>
  </si>
  <si>
    <t>maturityDates</t>
    <phoneticPr fontId="3" type="noConversion"/>
  </si>
  <si>
    <t>ReferenceDate</t>
    <phoneticPr fontId="3" type="noConversion"/>
  </si>
  <si>
    <t>Margin</t>
    <phoneticPr fontId="3" type="noConversion"/>
  </si>
  <si>
    <t>FixingRateMethod</t>
    <phoneticPr fontId="3" type="noConversion"/>
  </si>
  <si>
    <t>7D</t>
    <phoneticPr fontId="3" type="noConversion"/>
  </si>
  <si>
    <t>FixingIndex</t>
    <phoneticPr fontId="3" type="noConversion"/>
  </si>
  <si>
    <t>FloatFrequency</t>
    <phoneticPr fontId="3" type="noConversion"/>
  </si>
  <si>
    <t>FixedFrequency</t>
    <phoneticPr fontId="3" type="noConversion"/>
  </si>
  <si>
    <t>Actual</t>
    <phoneticPr fontId="3" type="noConversion"/>
  </si>
  <si>
    <t>AccrDateAdjuster</t>
    <phoneticPr fontId="3" type="noConversion"/>
  </si>
  <si>
    <t>PaymentDateAdjuster</t>
    <phoneticPr fontId="3" type="noConversion"/>
  </si>
  <si>
    <t>SwapStartLag</t>
    <phoneticPr fontId="3" type="noConversion"/>
  </si>
  <si>
    <t>Buses</t>
    <phoneticPr fontId="3" type="noConversion"/>
  </si>
  <si>
    <t>BumpAmounts</t>
    <phoneticPr fontId="3" type="noConversion"/>
  </si>
  <si>
    <t>Coupons</t>
    <phoneticPr fontId="3" type="noConversion"/>
  </si>
  <si>
    <t>MaturityDates</t>
    <phoneticPr fontId="3" type="noConversion"/>
  </si>
  <si>
    <t>DayCounter</t>
  </si>
  <si>
    <t>Yields</t>
    <phoneticPr fontId="3" type="noConversion"/>
  </si>
  <si>
    <t>SettlementDates</t>
    <phoneticPr fontId="3" type="noConversion"/>
  </si>
  <si>
    <t>SwapCurve</t>
    <phoneticPr fontId="3" type="noConversion"/>
  </si>
  <si>
    <t>Swap Curve</t>
    <phoneticPr fontId="3" type="noConversion"/>
  </si>
  <si>
    <t>VanillaSwapCurveData</t>
    <phoneticPr fontId="3" type="noConversion"/>
  </si>
  <si>
    <t>BillCurveData</t>
    <phoneticPr fontId="3" type="noConversion"/>
  </si>
  <si>
    <t>Curve Data Set</t>
    <phoneticPr fontId="3" type="noConversion"/>
  </si>
  <si>
    <t>PillarEndDate</t>
    <phoneticPr fontId="3" type="noConversion"/>
  </si>
  <si>
    <t>（不用）</t>
    <phoneticPr fontId="3" type="noConversion"/>
  </si>
  <si>
    <t>UseGlobalSolver</t>
    <phoneticPr fontId="3" type="noConversion"/>
  </si>
  <si>
    <t>使用Global方法求解</t>
    <phoneticPr fontId="3" type="noConversion"/>
  </si>
  <si>
    <t>计息基准</t>
    <phoneticPr fontId="3" type="noConversion"/>
  </si>
  <si>
    <t>插值方法</t>
    <phoneticPr fontId="3" type="noConversion"/>
  </si>
  <si>
    <t>利息类型</t>
    <phoneticPr fontId="3" type="noConversion"/>
  </si>
  <si>
    <t>Tenor</t>
  </si>
  <si>
    <t>Date</t>
  </si>
  <si>
    <t>Curve</t>
  </si>
  <si>
    <t>Swap Curve Construction Parameters</t>
  </si>
  <si>
    <t>BillCurveData</t>
  </si>
  <si>
    <t>VanillaSwapCurveData</t>
  </si>
  <si>
    <t>Market data from BillCurveData</t>
  </si>
  <si>
    <t>Market data from VanillaSwapCurveData</t>
  </si>
  <si>
    <t>Bill object construction parameters</t>
  </si>
  <si>
    <t>parameters</t>
  </si>
  <si>
    <t>Swap object construction parameters</t>
  </si>
  <si>
    <t>1)Swap Curve Construction Parameters</t>
  </si>
  <si>
    <t>2)Spot and Discounted Analysis</t>
  </si>
  <si>
    <t>3)Forward Price Analysis</t>
  </si>
  <si>
    <t>Start Date</t>
  </si>
  <si>
    <t>End Date</t>
  </si>
  <si>
    <t>Rate</t>
  </si>
  <si>
    <t>（1）Spot Transaction</t>
  </si>
  <si>
    <t>Strategy(Tenor)</t>
  </si>
  <si>
    <t>Spot Rate</t>
  </si>
  <si>
    <t>Forward</t>
  </si>
  <si>
    <t>Total</t>
  </si>
  <si>
    <t>（2）Curve Carry Trade</t>
  </si>
  <si>
    <t>（3）Bulterfly Carry Trade</t>
  </si>
  <si>
    <t>（4）Forward Transaction</t>
  </si>
  <si>
    <t>Period（Δ）</t>
  </si>
  <si>
    <t>Teror</t>
  </si>
  <si>
    <t>Forward(t,T)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</si>
</sst>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 * #,##0.00_ ;_ * \-#,##0.00_ ;_ * &quot;-&quot;??_ ;_ @_ "/>
    <numFmt numFmtId="176" formatCode="0.0000%"/>
    <numFmt numFmtId="177" formatCode="0.00_);[Red]\(0.00\)"/>
    <numFmt numFmtId="178" formatCode="0.0000_);[Red]\(0.0000\)"/>
    <numFmt numFmtId="179" formatCode="mmm\ d\,\ yyyy"/>
    <numFmt numFmtId="180" formatCode="0.000000"/>
    <numFmt numFmtId="181" formatCode="0.0000"/>
    <numFmt numFmtId="182" formatCode="_ * #,##0.0000_ ;_ * \-#,##0.0000_ ;_ * &quot;-&quot;??_ ;_ @_ "/>
    <numFmt numFmtId="183" formatCode="_ * #,##0.000_ ;_ * \-#,##0.000_ ;_ * &quot;-&quot;??_ ;_ @_ "/>
    <numFmt numFmtId="184" formatCode="0.000"/>
    <numFmt numFmtId="185" formatCode="_ * #,##0.0_ ;_ * \-#,##0.0_ ;_ * &quot;-&quot;??_ ;_ @_ "/>
  </numFmts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18"/>
      <color rgb="FF595959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1"/>
      <color theme="1" tint="0.14999847407452621"/>
      <name val="等线"/>
      <family val="2"/>
      <charset val="238"/>
      <scheme val="minor"/>
    </font>
    <font>
      <b/>
      <sz val="11"/>
      <color theme="1" tint="0.1499984740745262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color rgb="FF000000"/>
      <name val="Calibri"/>
      <family val="2"/>
    </font>
    <font>
      <b/>
      <sz val="11"/>
      <color theme="1"/>
      <name val="等线"/>
      <family val="3"/>
      <charset val="134"/>
      <scheme val="minor"/>
    </font>
    <font>
      <sz val="12"/>
      <name val="Verdana"/>
      <family val="2"/>
    </font>
    <font>
      <b/>
      <sz val="11"/>
      <color theme="0"/>
      <name val="等线"/>
      <family val="3"/>
      <charset val="134"/>
      <scheme val="minor"/>
    </font>
    <font>
      <sz val="11"/>
      <color theme="0" tint="-0.249977111117893"/>
      <name val="等线"/>
      <family val="2"/>
      <charset val="134"/>
      <scheme val="minor"/>
    </font>
    <font>
      <sz val="11"/>
      <color theme="0" tint="-0.249977111117893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 tint="0.14996795556505021"/>
      <name val="等线"/>
      <family val="3"/>
      <charset val="134"/>
      <scheme val="minor"/>
    </font>
    <font>
      <u/>
      <sz val="11"/>
      <color rgb="FF0000FF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42A245"/>
        <bgColor indexed="64"/>
      </patternFill>
    </fill>
    <fill>
      <patternFill patternType="solid">
        <fgColor rgb="FFDEEBD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14996795556505021"/>
      </top>
      <bottom style="double">
        <color theme="0" tint="-0.14996795556505021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14996795556505021"/>
      </top>
      <bottom style="double">
        <color indexed="64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1499374370555742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14993743705557422"/>
      </top>
      <bottom style="double">
        <color theme="0" tint="-0.1499374370555742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14990691854609822"/>
      </bottom>
      <diagonal/>
    </border>
  </borders>
  <cellStyleXfs count="8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Border="0" applyAlignment="0"/>
    <xf numFmtId="0" fontId="15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2" fillId="0" borderId="0"/>
    <xf numFmtId="0" fontId="1" fillId="0" borderId="0"/>
    <xf numFmtId="0" fontId="21" fillId="0" borderId="0" applyNumberForma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14" fontId="0" fillId="0" borderId="0" xfId="0" applyNumberFormat="1">
      <alignment vertical="center"/>
    </xf>
    <xf numFmtId="0" fontId="8" fillId="0" borderId="0" xfId="0" applyFont="1" applyAlignment="1">
      <alignment horizontal="left" vertical="center" readingOrder="1"/>
    </xf>
    <xf numFmtId="0" fontId="9" fillId="2" borderId="0" xfId="0" applyFont="1" applyFill="1">
      <alignment vertical="center"/>
    </xf>
    <xf numFmtId="14" fontId="9" fillId="2" borderId="0" xfId="0" applyNumberFormat="1" applyFont="1" applyFill="1">
      <alignment vertical="center"/>
    </xf>
    <xf numFmtId="0" fontId="9" fillId="0" borderId="0" xfId="0" applyFont="1">
      <alignment vertical="center"/>
    </xf>
    <xf numFmtId="14" fontId="10" fillId="2" borderId="2" xfId="0" applyNumberFormat="1" applyFont="1" applyFill="1" applyBorder="1">
      <alignment vertical="center"/>
    </xf>
    <xf numFmtId="14" fontId="10" fillId="3" borderId="2" xfId="0" applyNumberFormat="1" applyFont="1" applyFill="1" applyBorder="1">
      <alignment vertical="center"/>
    </xf>
    <xf numFmtId="0" fontId="4" fillId="0" borderId="0" xfId="0" applyFont="1" applyAlignment="1">
      <alignment horizontal="left" vertical="center"/>
    </xf>
    <xf numFmtId="14" fontId="10" fillId="2" borderId="2" xfId="0" applyNumberFormat="1" applyFont="1" applyFill="1" applyBorder="1" applyAlignment="1">
      <alignment horizontal="right" vertical="center"/>
    </xf>
    <xf numFmtId="176" fontId="0" fillId="0" borderId="0" xfId="0" applyNumberFormat="1">
      <alignment vertical="center"/>
    </xf>
    <xf numFmtId="177" fontId="10" fillId="2" borderId="2" xfId="0" applyNumberFormat="1" applyFont="1" applyFill="1" applyBorder="1">
      <alignment vertical="center"/>
    </xf>
    <xf numFmtId="0" fontId="11" fillId="2" borderId="3" xfId="0" applyFont="1" applyFill="1" applyBorder="1">
      <alignment vertical="center"/>
    </xf>
    <xf numFmtId="0" fontId="10" fillId="2" borderId="3" xfId="0" applyFont="1" applyFill="1" applyBorder="1">
      <alignment vertical="center"/>
    </xf>
    <xf numFmtId="178" fontId="10" fillId="2" borderId="2" xfId="0" applyNumberFormat="1" applyFont="1" applyFill="1" applyBorder="1">
      <alignment vertical="center"/>
    </xf>
    <xf numFmtId="0" fontId="10" fillId="2" borderId="2" xfId="0" applyFont="1" applyFill="1" applyBorder="1">
      <alignment vertical="center"/>
    </xf>
    <xf numFmtId="0" fontId="12" fillId="0" borderId="0" xfId="0" applyFont="1">
      <alignment vertical="center"/>
    </xf>
    <xf numFmtId="176" fontId="10" fillId="2" borderId="3" xfId="0" applyNumberFormat="1" applyFont="1" applyFill="1" applyBorder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14" fillId="0" borderId="1" xfId="0" applyFont="1" applyBorder="1">
      <alignment vertical="center"/>
    </xf>
    <xf numFmtId="0" fontId="14" fillId="0" borderId="0" xfId="0" applyFont="1">
      <alignment vertical="center"/>
    </xf>
    <xf numFmtId="0" fontId="7" fillId="2" borderId="0" xfId="1" applyFill="1">
      <alignment vertical="center"/>
    </xf>
    <xf numFmtId="0" fontId="10" fillId="2" borderId="4" xfId="0" applyFont="1" applyFill="1" applyBorder="1" applyAlignment="1">
      <alignment horizontal="right" vertical="center"/>
    </xf>
    <xf numFmtId="14" fontId="0" fillId="3" borderId="0" xfId="0" applyNumberFormat="1" applyFill="1">
      <alignment vertical="center"/>
    </xf>
    <xf numFmtId="0" fontId="15" fillId="0" borderId="0" xfId="3" applyAlignment="1">
      <alignment horizontal="center" vertical="center"/>
    </xf>
    <xf numFmtId="10" fontId="15" fillId="0" borderId="0" xfId="3" applyNumberFormat="1" applyAlignment="1">
      <alignment horizontal="center" vertical="center"/>
    </xf>
    <xf numFmtId="0" fontId="7" fillId="0" borderId="0" xfId="1">
      <alignment vertical="center"/>
    </xf>
    <xf numFmtId="14" fontId="15" fillId="0" borderId="0" xfId="3" applyNumberFormat="1" applyAlignment="1">
      <alignment horizontal="center" vertical="center"/>
    </xf>
    <xf numFmtId="181" fontId="0" fillId="0" borderId="0" xfId="0" applyNumberFormat="1">
      <alignment vertical="center"/>
    </xf>
    <xf numFmtId="182" fontId="0" fillId="0" borderId="0" xfId="4" applyNumberFormat="1" applyFont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183" fontId="0" fillId="0" borderId="6" xfId="4" applyNumberFormat="1" applyFont="1" applyBorder="1">
      <alignment vertical="center"/>
    </xf>
    <xf numFmtId="184" fontId="0" fillId="0" borderId="6" xfId="0" applyNumberFormat="1" applyBorder="1">
      <alignment vertical="center"/>
    </xf>
    <xf numFmtId="0" fontId="0" fillId="3" borderId="0" xfId="0" applyFill="1">
      <alignment vertical="center"/>
    </xf>
    <xf numFmtId="49" fontId="0" fillId="0" borderId="6" xfId="0" applyNumberFormat="1" applyBorder="1">
      <alignment vertical="center"/>
    </xf>
    <xf numFmtId="0" fontId="16" fillId="5" borderId="0" xfId="0" applyFont="1" applyFill="1">
      <alignment vertical="center"/>
    </xf>
    <xf numFmtId="0" fontId="0" fillId="0" borderId="10" xfId="0" applyBorder="1">
      <alignment vertical="center"/>
    </xf>
    <xf numFmtId="0" fontId="17" fillId="0" borderId="8" xfId="0" applyFont="1" applyBorder="1">
      <alignment vertical="center"/>
    </xf>
    <xf numFmtId="0" fontId="18" fillId="0" borderId="0" xfId="0" applyFont="1">
      <alignment vertical="center"/>
    </xf>
    <xf numFmtId="183" fontId="18" fillId="0" borderId="0" xfId="0" applyNumberFormat="1" applyFont="1">
      <alignment vertical="center"/>
    </xf>
    <xf numFmtId="0" fontId="17" fillId="0" borderId="0" xfId="0" applyFont="1">
      <alignment vertical="center"/>
    </xf>
    <xf numFmtId="185" fontId="17" fillId="0" borderId="0" xfId="0" applyNumberFormat="1" applyFont="1">
      <alignment vertical="center"/>
    </xf>
    <xf numFmtId="0" fontId="0" fillId="6" borderId="0" xfId="0" applyFill="1">
      <alignment vertical="center"/>
    </xf>
    <xf numFmtId="14" fontId="17" fillId="0" borderId="0" xfId="0" applyNumberFormat="1" applyFont="1">
      <alignment vertical="center"/>
    </xf>
    <xf numFmtId="0" fontId="0" fillId="4" borderId="12" xfId="0" applyFill="1" applyBorder="1" applyAlignment="1">
      <alignment horizontal="center" vertical="center"/>
    </xf>
    <xf numFmtId="0" fontId="17" fillId="4" borderId="11" xfId="0" applyFont="1" applyFill="1" applyBorder="1" applyAlignment="1">
      <alignment horizontal="center" vertical="center"/>
    </xf>
    <xf numFmtId="0" fontId="17" fillId="4" borderId="12" xfId="0" applyFont="1" applyFill="1" applyBorder="1" applyAlignment="1">
      <alignment horizontal="center" vertical="center"/>
    </xf>
    <xf numFmtId="181" fontId="0" fillId="0" borderId="6" xfId="4" applyNumberFormat="1" applyFont="1" applyBorder="1">
      <alignment vertical="center"/>
    </xf>
    <xf numFmtId="181" fontId="0" fillId="0" borderId="6" xfId="0" applyNumberFormat="1" applyBorder="1">
      <alignment vertical="center"/>
    </xf>
    <xf numFmtId="181" fontId="0" fillId="0" borderId="5" xfId="4" applyNumberFormat="1" applyFont="1" applyBorder="1">
      <alignment vertical="center"/>
    </xf>
    <xf numFmtId="181" fontId="0" fillId="0" borderId="5" xfId="0" applyNumberFormat="1" applyBorder="1">
      <alignment vertical="center"/>
    </xf>
    <xf numFmtId="0" fontId="16" fillId="7" borderId="13" xfId="0" applyFont="1" applyFill="1" applyBorder="1">
      <alignment vertical="center"/>
    </xf>
    <xf numFmtId="0" fontId="19" fillId="7" borderId="0" xfId="3" applyFont="1" applyFill="1">
      <alignment vertical="center"/>
    </xf>
    <xf numFmtId="0" fontId="20" fillId="2" borderId="14" xfId="0" applyFont="1" applyFill="1" applyBorder="1">
      <alignment vertical="center"/>
    </xf>
    <xf numFmtId="14" fontId="6" fillId="8" borderId="15" xfId="0" applyNumberFormat="1" applyFont="1" applyFill="1" applyBorder="1">
      <alignment vertical="center"/>
    </xf>
    <xf numFmtId="0" fontId="6" fillId="8" borderId="15" xfId="0" applyFont="1" applyFill="1" applyBorder="1">
      <alignment vertical="center"/>
    </xf>
    <xf numFmtId="14" fontId="20" fillId="2" borderId="14" xfId="0" applyNumberFormat="1" applyFont="1" applyFill="1" applyBorder="1" applyAlignment="1">
      <alignment horizontal="right" vertical="center"/>
    </xf>
    <xf numFmtId="0" fontId="20" fillId="2" borderId="14" xfId="0" applyFont="1" applyFill="1" applyBorder="1" applyAlignment="1">
      <alignment horizontal="right" vertical="center"/>
    </xf>
    <xf numFmtId="180" fontId="10" fillId="2" borderId="2" xfId="0" applyNumberFormat="1" applyFont="1" applyFill="1" applyBorder="1">
      <alignment vertical="center"/>
    </xf>
    <xf numFmtId="176" fontId="7" fillId="0" borderId="0" xfId="1" applyNumberFormat="1">
      <alignment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</cellXfs>
  <cellStyles count="8">
    <cellStyle name="常规" xfId="0" builtinId="0"/>
    <cellStyle name="常规 2" xfId="2" xr:uid="{ECDBD117-3344-4207-AEE9-AFA9E6733152}"/>
    <cellStyle name="常规 3" xfId="3" xr:uid="{E29C16D5-C32A-41CF-BEE5-A534ACAE60CD}"/>
    <cellStyle name="常规 4" xfId="5" xr:uid="{94D27C4D-C606-47A9-99DC-23CC0E0AF988}"/>
    <cellStyle name="常规 5" xfId="6" xr:uid="{D9553346-F558-4C38-8411-DDEFB58F7116}"/>
    <cellStyle name="超链接" xfId="1" builtinId="8"/>
    <cellStyle name="超链接 2" xfId="7" xr:uid="{EA87CB21-A1E4-463D-8286-E5295012F911}"/>
    <cellStyle name="千位分隔" xfId="4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52574717550773"/>
          <c:y val="0.16878692076127619"/>
          <c:w val="0.74548034829654841"/>
          <c:h val="0.7800498784527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CARRY!$F$6</c:f>
              <c:strCache>
                <c:ptCount val="1"/>
                <c:pt idx="0">
                  <c:v>Forward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CARRY!$D$7:$D$16</c:f>
              <c:strCache>
                <c:ptCount val="10"/>
                <c:pt idx="0">
                  <c:v>1Y</c:v>
                </c:pt>
                <c:pt idx="1">
                  <c:v>2Y</c:v>
                </c:pt>
                <c:pt idx="2">
                  <c:v>3Y</c:v>
                </c:pt>
                <c:pt idx="3">
                  <c:v>4Y</c:v>
                </c:pt>
                <c:pt idx="4">
                  <c:v>5Y</c:v>
                </c:pt>
                <c:pt idx="5">
                  <c:v>6Y</c:v>
                </c:pt>
                <c:pt idx="6">
                  <c:v>7Y</c:v>
                </c:pt>
                <c:pt idx="7">
                  <c:v>8Y</c:v>
                </c:pt>
                <c:pt idx="8">
                  <c:v>9Y</c:v>
                </c:pt>
                <c:pt idx="9">
                  <c:v>10Y</c:v>
                </c:pt>
              </c:strCache>
            </c:strRef>
          </c:cat>
          <c:val>
            <c:numRef>
              <c:f>CARRY!$F$7:$F$16</c:f>
              <c:numCache>
                <c:formatCode>0.0000</c:formatCode>
                <c:ptCount val="10"/>
                <c:pt idx="0">
                  <c:v>1.5439432163290208</c:v>
                </c:pt>
                <c:pt idx="1">
                  <c:v>1.5270606366463064</c:v>
                </c:pt>
                <c:pt idx="2">
                  <c:v>1.555360639798923</c:v>
                </c:pt>
                <c:pt idx="3">
                  <c:v>1.5964997551766793</c:v>
                </c:pt>
                <c:pt idx="4">
                  <c:v>1.6303609388051505</c:v>
                </c:pt>
                <c:pt idx="5">
                  <c:v>1.7686820414776872</c:v>
                </c:pt>
                <c:pt idx="6">
                  <c:v>1.9058295951192694</c:v>
                </c:pt>
                <c:pt idx="7">
                  <c:v>1.9635649835158784</c:v>
                </c:pt>
                <c:pt idx="8">
                  <c:v>2.0197870980137376</c:v>
                </c:pt>
                <c:pt idx="9">
                  <c:v>2.0753089148034025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9E-4B29-A30B-7E2ECC4D4BC0}"/>
            </c:ext>
          </c:extLst>
        </c:ser>
        <c:ser>
          <c:idx val="1"/>
          <c:order val="1"/>
          <c:tx>
            <c:strRef>
              <c:f>CARRY!$G$6</c:f>
              <c:strCache>
                <c:ptCount val="1"/>
                <c:pt idx="0">
                  <c:v>Carry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CARRY!$D$7:$D$16</c:f>
              <c:strCache>
                <c:ptCount val="10"/>
                <c:pt idx="0">
                  <c:v>1Y</c:v>
                </c:pt>
                <c:pt idx="1">
                  <c:v>2Y</c:v>
                </c:pt>
                <c:pt idx="2">
                  <c:v>3Y</c:v>
                </c:pt>
                <c:pt idx="3">
                  <c:v>4Y</c:v>
                </c:pt>
                <c:pt idx="4">
                  <c:v>5Y</c:v>
                </c:pt>
                <c:pt idx="5">
                  <c:v>6Y</c:v>
                </c:pt>
                <c:pt idx="6">
                  <c:v>7Y</c:v>
                </c:pt>
                <c:pt idx="7">
                  <c:v>8Y</c:v>
                </c:pt>
                <c:pt idx="8">
                  <c:v>9Y</c:v>
                </c:pt>
                <c:pt idx="9">
                  <c:v>10Y</c:v>
                </c:pt>
              </c:strCache>
            </c:strRef>
          </c:cat>
          <c:val>
            <c:numRef>
              <c:f>CARRY!$G$7:$G$16</c:f>
              <c:numCache>
                <c:formatCode>0.0000</c:formatCode>
                <c:ptCount val="10"/>
                <c:pt idx="0">
                  <c:v>3.890903901042006E-2</c:v>
                </c:pt>
                <c:pt idx="1">
                  <c:v>-5.2472463749845405E-2</c:v>
                </c:pt>
                <c:pt idx="2">
                  <c:v>4.7060068493910007E-2</c:v>
                </c:pt>
                <c:pt idx="3">
                  <c:v>0.12566264043036013</c:v>
                </c:pt>
                <c:pt idx="4">
                  <c:v>0.16105360139743313</c:v>
                </c:pt>
                <c:pt idx="5">
                  <c:v>0.34101193573568556</c:v>
                </c:pt>
                <c:pt idx="6">
                  <c:v>0.47130866352902007</c:v>
                </c:pt>
                <c:pt idx="7">
                  <c:v>0.48216454943801612</c:v>
                </c:pt>
                <c:pt idx="8">
                  <c:v>0.49063352164049889</c:v>
                </c:pt>
                <c:pt idx="9">
                  <c:v>0.49806130927875641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9E-4B29-A30B-7E2ECC4D4BC0}"/>
            </c:ext>
          </c:extLst>
        </c:ser>
        <c:ser>
          <c:idx val="2"/>
          <c:order val="2"/>
          <c:tx>
            <c:strRef>
              <c:f>CARRY!$H$6</c:f>
              <c:strCache>
                <c:ptCount val="1"/>
                <c:pt idx="0">
                  <c:v>Roll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CARRY!$D$7:$D$16</c:f>
              <c:strCache>
                <c:ptCount val="10"/>
                <c:pt idx="0">
                  <c:v>1Y</c:v>
                </c:pt>
                <c:pt idx="1">
                  <c:v>2Y</c:v>
                </c:pt>
                <c:pt idx="2">
                  <c:v>3Y</c:v>
                </c:pt>
                <c:pt idx="3">
                  <c:v>4Y</c:v>
                </c:pt>
                <c:pt idx="4">
                  <c:v>5Y</c:v>
                </c:pt>
                <c:pt idx="5">
                  <c:v>6Y</c:v>
                </c:pt>
                <c:pt idx="6">
                  <c:v>7Y</c:v>
                </c:pt>
                <c:pt idx="7">
                  <c:v>8Y</c:v>
                </c:pt>
                <c:pt idx="8">
                  <c:v>9Y</c:v>
                </c:pt>
                <c:pt idx="9">
                  <c:v>10Y</c:v>
                </c:pt>
              </c:strCache>
            </c:strRef>
          </c:cat>
          <c:val>
            <c:numRef>
              <c:f>CARRY!$H$7:$H$16</c:f>
              <c:numCache>
                <c:formatCode>0.0000</c:formatCode>
                <c:ptCount val="10"/>
                <c:pt idx="0">
                  <c:v>-0.38744043916344795</c:v>
                </c:pt>
                <c:pt idx="1">
                  <c:v>-0.12339733566844521</c:v>
                </c:pt>
                <c:pt idx="2">
                  <c:v>0.24109974579251958</c:v>
                </c:pt>
                <c:pt idx="3">
                  <c:v>0.34760175808910831</c:v>
                </c:pt>
                <c:pt idx="4">
                  <c:v>0.28729571526907305</c:v>
                </c:pt>
                <c:pt idx="5">
                  <c:v>1.161823187273564</c:v>
                </c:pt>
                <c:pt idx="6">
                  <c:v>1.1455694511339209</c:v>
                </c:pt>
                <c:pt idx="7">
                  <c:v>0.4828542690242868</c:v>
                </c:pt>
                <c:pt idx="8">
                  <c:v>0.47676948803320601</c:v>
                </c:pt>
                <c:pt idx="9">
                  <c:v>0.4707308603933702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9E-4B29-A30B-7E2ECC4D4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0807648"/>
        <c:axId val="1935057056"/>
      </c:barChart>
      <c:catAx>
        <c:axId val="156080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5057056"/>
        <c:crosses val="autoZero"/>
        <c:auto val="1"/>
        <c:lblAlgn val="ctr"/>
        <c:lblOffset val="100"/>
        <c:noMultiLvlLbl val="0"/>
      </c:catAx>
      <c:valAx>
        <c:axId val="19350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080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CARRY!$K$6</c:f>
              <c:strCache>
                <c:ptCount val="1"/>
                <c:pt idx="0">
                  <c:v>Carry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CARRY!$D$34:$D$44</c:f>
              <c:strCache>
                <c:ptCount val="11"/>
                <c:pt idx="0">
                  <c:v>交易策略</c:v>
                </c:pt>
                <c:pt idx="1">
                  <c:v>1-3-5</c:v>
                </c:pt>
                <c:pt idx="2">
                  <c:v>1-5-7</c:v>
                </c:pt>
                <c:pt idx="3">
                  <c:v>2-3-5</c:v>
                </c:pt>
                <c:pt idx="4">
                  <c:v>2-5-10</c:v>
                </c:pt>
                <c:pt idx="5">
                  <c:v>2-7-10</c:v>
                </c:pt>
                <c:pt idx="6">
                  <c:v>3-5-7</c:v>
                </c:pt>
                <c:pt idx="7">
                  <c:v>3-5-10</c:v>
                </c:pt>
                <c:pt idx="8">
                  <c:v>3-7-10</c:v>
                </c:pt>
                <c:pt idx="9">
                  <c:v>5-7-10</c:v>
                </c:pt>
                <c:pt idx="10">
                  <c:v>6-8-10</c:v>
                </c:pt>
              </c:strCache>
            </c:strRef>
          </c:cat>
          <c:val>
            <c:numRef>
              <c:f>CARRY!$K$34:$K$44</c:f>
              <c:numCache>
                <c:formatCode>0.000</c:formatCode>
                <c:ptCount val="11"/>
                <c:pt idx="0" formatCode="General">
                  <c:v>0</c:v>
                </c:pt>
                <c:pt idx="1">
                  <c:v>-0.10553103138058809</c:v>
                </c:pt>
                <c:pt idx="2">
                  <c:v>-0.23150742657339707</c:v>
                </c:pt>
                <c:pt idx="3">
                  <c:v>-1.6477667743146351E-2</c:v>
                </c:pt>
                <c:pt idx="4">
                  <c:v>-0.19911840068668341</c:v>
                </c:pt>
                <c:pt idx="5">
                  <c:v>1.0531903062050916</c:v>
                </c:pt>
                <c:pt idx="6">
                  <c:v>-0.37606537431934828</c:v>
                </c:pt>
                <c:pt idx="7">
                  <c:v>-0.43272971207007638</c:v>
                </c:pt>
                <c:pt idx="8">
                  <c:v>0.81957899482169871</c:v>
                </c:pt>
                <c:pt idx="9">
                  <c:v>0.56949001569515945</c:v>
                </c:pt>
                <c:pt idx="10">
                  <c:v>0.25169357940595805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D-4707-8434-CC336ECE4F28}"/>
            </c:ext>
          </c:extLst>
        </c:ser>
        <c:ser>
          <c:idx val="1"/>
          <c:order val="1"/>
          <c:tx>
            <c:strRef>
              <c:f>CARRY!$L$6</c:f>
              <c:strCache>
                <c:ptCount val="1"/>
                <c:pt idx="0">
                  <c:v>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CARRY!$D$34:$D$44</c:f>
              <c:strCache>
                <c:ptCount val="11"/>
                <c:pt idx="0">
                  <c:v>交易策略</c:v>
                </c:pt>
                <c:pt idx="1">
                  <c:v>1-3-5</c:v>
                </c:pt>
                <c:pt idx="2">
                  <c:v>1-5-7</c:v>
                </c:pt>
                <c:pt idx="3">
                  <c:v>2-3-5</c:v>
                </c:pt>
                <c:pt idx="4">
                  <c:v>2-5-10</c:v>
                </c:pt>
                <c:pt idx="5">
                  <c:v>2-7-10</c:v>
                </c:pt>
                <c:pt idx="6">
                  <c:v>3-5-7</c:v>
                </c:pt>
                <c:pt idx="7">
                  <c:v>3-5-10</c:v>
                </c:pt>
                <c:pt idx="8">
                  <c:v>3-7-10</c:v>
                </c:pt>
                <c:pt idx="9">
                  <c:v>5-7-10</c:v>
                </c:pt>
                <c:pt idx="10">
                  <c:v>6-8-10</c:v>
                </c:pt>
              </c:strCache>
            </c:strRef>
          </c:cat>
          <c:val>
            <c:numRef>
              <c:f>CARRY!$L$34:$L$44</c:f>
              <c:numCache>
                <c:formatCode>0.000</c:formatCode>
                <c:ptCount val="11"/>
                <c:pt idx="0" formatCode="General">
                  <c:v>0</c:v>
                </c:pt>
                <c:pt idx="1">
                  <c:v>1.1556737553977334</c:v>
                </c:pt>
                <c:pt idx="2">
                  <c:v>-0.34970609396174668</c:v>
                </c:pt>
                <c:pt idx="3">
                  <c:v>0.62737605294573373</c:v>
                </c:pt>
                <c:pt idx="4">
                  <c:v>0.45094777457661472</c:v>
                </c:pt>
                <c:pt idx="5">
                  <c:v>3.8336047402719697</c:v>
                </c:pt>
                <c:pt idx="6">
                  <c:v>-1.5983541661035787</c:v>
                </c:pt>
                <c:pt idx="7">
                  <c:v>-0.26940259511321762</c:v>
                </c:pt>
                <c:pt idx="8">
                  <c:v>3.1132543705821374</c:v>
                </c:pt>
                <c:pt idx="9">
                  <c:v>3.020280053838039</c:v>
                </c:pt>
                <c:pt idx="10">
                  <c:v>-1.3136312910739036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4D-4707-8434-CC336ECE4F28}"/>
            </c:ext>
          </c:extLst>
        </c:ser>
        <c:ser>
          <c:idx val="2"/>
          <c:order val="2"/>
          <c:tx>
            <c:strRef>
              <c:f>CARRY!$M$6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CARRY!$D$34:$D$44</c:f>
              <c:strCache>
                <c:ptCount val="11"/>
                <c:pt idx="0">
                  <c:v>交易策略</c:v>
                </c:pt>
                <c:pt idx="1">
                  <c:v>1-3-5</c:v>
                </c:pt>
                <c:pt idx="2">
                  <c:v>1-5-7</c:v>
                </c:pt>
                <c:pt idx="3">
                  <c:v>2-3-5</c:v>
                </c:pt>
                <c:pt idx="4">
                  <c:v>2-5-10</c:v>
                </c:pt>
                <c:pt idx="5">
                  <c:v>2-7-10</c:v>
                </c:pt>
                <c:pt idx="6">
                  <c:v>3-5-7</c:v>
                </c:pt>
                <c:pt idx="7">
                  <c:v>3-5-10</c:v>
                </c:pt>
                <c:pt idx="8">
                  <c:v>3-7-10</c:v>
                </c:pt>
                <c:pt idx="9">
                  <c:v>5-7-10</c:v>
                </c:pt>
                <c:pt idx="10">
                  <c:v>6-8-10</c:v>
                </c:pt>
              </c:strCache>
            </c:strRef>
          </c:cat>
          <c:val>
            <c:numRef>
              <c:f>CARRY!$M$34:$M$44</c:f>
              <c:numCache>
                <c:formatCode>_ * #,##0.000_ ;_ * \-#,##0.000_ ;_ * "-"??_ ;_ @_ </c:formatCode>
                <c:ptCount val="11"/>
                <c:pt idx="0" formatCode="General">
                  <c:v>0</c:v>
                </c:pt>
                <c:pt idx="1">
                  <c:v>1.0501427240171453</c:v>
                </c:pt>
                <c:pt idx="2">
                  <c:v>-0.58121352053514375</c:v>
                </c:pt>
                <c:pt idx="3">
                  <c:v>0.61089838520258732</c:v>
                </c:pt>
                <c:pt idx="4">
                  <c:v>0.25182937388993132</c:v>
                </c:pt>
                <c:pt idx="5">
                  <c:v>4.8867950464770615</c:v>
                </c:pt>
                <c:pt idx="6">
                  <c:v>-1.974419540422927</c:v>
                </c:pt>
                <c:pt idx="7">
                  <c:v>-0.702132307183294</c:v>
                </c:pt>
                <c:pt idx="8">
                  <c:v>3.9328333654038361</c:v>
                </c:pt>
                <c:pt idx="9">
                  <c:v>3.5897700695331984</c:v>
                </c:pt>
                <c:pt idx="10">
                  <c:v>-1.0619377116679456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4D-4707-8434-CC336ECE4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0807648"/>
        <c:axId val="1935057056"/>
      </c:barChart>
      <c:catAx>
        <c:axId val="156080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5057056"/>
        <c:crosses val="autoZero"/>
        <c:auto val="1"/>
        <c:lblAlgn val="ctr"/>
        <c:lblOffset val="100"/>
        <c:noMultiLvlLbl val="0"/>
      </c:catAx>
      <c:valAx>
        <c:axId val="19350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080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CARRY!$O$6</c:f>
              <c:strCache>
                <c:ptCount val="1"/>
                <c:pt idx="0">
                  <c:v>Carry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CARRY!$D$34:$D$44</c:f>
              <c:strCache>
                <c:ptCount val="11"/>
                <c:pt idx="0">
                  <c:v>交易策略</c:v>
                </c:pt>
                <c:pt idx="1">
                  <c:v>1-3-5</c:v>
                </c:pt>
                <c:pt idx="2">
                  <c:v>1-5-7</c:v>
                </c:pt>
                <c:pt idx="3">
                  <c:v>2-3-5</c:v>
                </c:pt>
                <c:pt idx="4">
                  <c:v>2-5-10</c:v>
                </c:pt>
                <c:pt idx="5">
                  <c:v>2-7-10</c:v>
                </c:pt>
                <c:pt idx="6">
                  <c:v>3-5-7</c:v>
                </c:pt>
                <c:pt idx="7">
                  <c:v>3-5-10</c:v>
                </c:pt>
                <c:pt idx="8">
                  <c:v>3-7-10</c:v>
                </c:pt>
                <c:pt idx="9">
                  <c:v>5-7-10</c:v>
                </c:pt>
                <c:pt idx="10">
                  <c:v>6-8-10</c:v>
                </c:pt>
              </c:strCache>
            </c:strRef>
          </c:cat>
          <c:val>
            <c:numRef>
              <c:f>CARRY!$O$34:$O$44</c:f>
              <c:numCache>
                <c:formatCode>0.0000</c:formatCode>
                <c:ptCount val="11"/>
                <c:pt idx="0" formatCode="General">
                  <c:v>0</c:v>
                </c:pt>
                <c:pt idx="1">
                  <c:v>9.9821873898904845E-3</c:v>
                </c:pt>
                <c:pt idx="2">
                  <c:v>-0.13163046157971614</c:v>
                </c:pt>
                <c:pt idx="3">
                  <c:v>-4.2784453186187066E-3</c:v>
                </c:pt>
                <c:pt idx="4">
                  <c:v>-0.23537393086504887</c:v>
                </c:pt>
                <c:pt idx="5">
                  <c:v>1.6973759932125545</c:v>
                </c:pt>
                <c:pt idx="6">
                  <c:v>-0.55399380550420418</c:v>
                </c:pt>
                <c:pt idx="7">
                  <c:v>-0.64347664208102784</c:v>
                </c:pt>
                <c:pt idx="8">
                  <c:v>1.289273281996576</c:v>
                </c:pt>
                <c:pt idx="9">
                  <c:v>0.87689212546197792</c:v>
                </c:pt>
                <c:pt idx="10">
                  <c:v>0.3870539373288655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8-4659-AFC1-3092F71B7781}"/>
            </c:ext>
          </c:extLst>
        </c:ser>
        <c:ser>
          <c:idx val="1"/>
          <c:order val="1"/>
          <c:tx>
            <c:strRef>
              <c:f>CARRY!$P$6</c:f>
              <c:strCache>
                <c:ptCount val="1"/>
                <c:pt idx="0">
                  <c:v>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CARRY!$D$34:$D$44</c:f>
              <c:strCache>
                <c:ptCount val="11"/>
                <c:pt idx="0">
                  <c:v>交易策略</c:v>
                </c:pt>
                <c:pt idx="1">
                  <c:v>1-3-5</c:v>
                </c:pt>
                <c:pt idx="2">
                  <c:v>1-5-7</c:v>
                </c:pt>
                <c:pt idx="3">
                  <c:v>2-3-5</c:v>
                </c:pt>
                <c:pt idx="4">
                  <c:v>2-5-10</c:v>
                </c:pt>
                <c:pt idx="5">
                  <c:v>2-7-10</c:v>
                </c:pt>
                <c:pt idx="6">
                  <c:v>3-5-7</c:v>
                </c:pt>
                <c:pt idx="7">
                  <c:v>3-5-10</c:v>
                </c:pt>
                <c:pt idx="8">
                  <c:v>3-7-10</c:v>
                </c:pt>
                <c:pt idx="9">
                  <c:v>5-7-10</c:v>
                </c:pt>
                <c:pt idx="10">
                  <c:v>6-8-10</c:v>
                </c:pt>
              </c:strCache>
            </c:strRef>
          </c:cat>
          <c:val>
            <c:numRef>
              <c:f>CARRY!$P$34:$P$44</c:f>
              <c:numCache>
                <c:formatCode>0.0000</c:formatCode>
                <c:ptCount val="11"/>
                <c:pt idx="0" formatCode="General">
                  <c:v>0</c:v>
                </c:pt>
                <c:pt idx="1">
                  <c:v>1.7836224679763926</c:v>
                </c:pt>
                <c:pt idx="2">
                  <c:v>-0.48346711843397916</c:v>
                </c:pt>
                <c:pt idx="3">
                  <c:v>0.94803310566974142</c:v>
                </c:pt>
                <c:pt idx="4">
                  <c:v>0.68648659307892279</c:v>
                </c:pt>
                <c:pt idx="5">
                  <c:v>5.7958055612290957</c:v>
                </c:pt>
                <c:pt idx="6">
                  <c:v>-2.410874535242729</c:v>
                </c:pt>
                <c:pt idx="7">
                  <c:v>-0.40533146142317578</c:v>
                </c:pt>
                <c:pt idx="8">
                  <c:v>4.7039875067269969</c:v>
                </c:pt>
                <c:pt idx="9">
                  <c:v>4.5602025578946401</c:v>
                </c:pt>
                <c:pt idx="10">
                  <c:v>-1.9830035732666325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8-4659-AFC1-3092F71B7781}"/>
            </c:ext>
          </c:extLst>
        </c:ser>
        <c:ser>
          <c:idx val="2"/>
          <c:order val="2"/>
          <c:tx>
            <c:strRef>
              <c:f>CARRY!$Q$6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CARRY!$D$34:$D$44</c:f>
              <c:strCache>
                <c:ptCount val="11"/>
                <c:pt idx="0">
                  <c:v>交易策略</c:v>
                </c:pt>
                <c:pt idx="1">
                  <c:v>1-3-5</c:v>
                </c:pt>
                <c:pt idx="2">
                  <c:v>1-5-7</c:v>
                </c:pt>
                <c:pt idx="3">
                  <c:v>2-3-5</c:v>
                </c:pt>
                <c:pt idx="4">
                  <c:v>2-5-10</c:v>
                </c:pt>
                <c:pt idx="5">
                  <c:v>2-7-10</c:v>
                </c:pt>
                <c:pt idx="6">
                  <c:v>3-5-7</c:v>
                </c:pt>
                <c:pt idx="7">
                  <c:v>3-5-10</c:v>
                </c:pt>
                <c:pt idx="8">
                  <c:v>3-7-10</c:v>
                </c:pt>
                <c:pt idx="9">
                  <c:v>5-7-10</c:v>
                </c:pt>
                <c:pt idx="10">
                  <c:v>6-8-10</c:v>
                </c:pt>
              </c:strCache>
            </c:strRef>
          </c:cat>
          <c:val>
            <c:numRef>
              <c:f>CARRY!$Q$34:$Q$44</c:f>
              <c:numCache>
                <c:formatCode>0.0000</c:formatCode>
                <c:ptCount val="11"/>
                <c:pt idx="0" formatCode="General">
                  <c:v>0</c:v>
                </c:pt>
                <c:pt idx="1">
                  <c:v>1.793604655366283</c:v>
                </c:pt>
                <c:pt idx="2">
                  <c:v>-0.6150975800136953</c:v>
                </c:pt>
                <c:pt idx="3">
                  <c:v>0.94375466035112265</c:v>
                </c:pt>
                <c:pt idx="4">
                  <c:v>0.45111266221387392</c:v>
                </c:pt>
                <c:pt idx="5">
                  <c:v>7.4931815544416498</c:v>
                </c:pt>
                <c:pt idx="6">
                  <c:v>-2.964868340746933</c:v>
                </c:pt>
                <c:pt idx="7">
                  <c:v>-1.0488081035042036</c:v>
                </c:pt>
                <c:pt idx="8">
                  <c:v>5.9932607887235729</c:v>
                </c:pt>
                <c:pt idx="9">
                  <c:v>5.4370946833566176</c:v>
                </c:pt>
                <c:pt idx="10">
                  <c:v>-1.595949635937767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F8-4659-AFC1-3092F71B7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0807648"/>
        <c:axId val="1935057056"/>
      </c:barChart>
      <c:catAx>
        <c:axId val="156080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5057056"/>
        <c:crosses val="autoZero"/>
        <c:auto val="1"/>
        <c:lblAlgn val="ctr"/>
        <c:lblOffset val="100"/>
        <c:noMultiLvlLbl val="0"/>
      </c:catAx>
      <c:valAx>
        <c:axId val="19350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080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CARRY!$S$6</c:f>
              <c:strCache>
                <c:ptCount val="1"/>
                <c:pt idx="0">
                  <c:v>Carry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CARRY!$D$34:$D$44</c:f>
              <c:strCache>
                <c:ptCount val="11"/>
                <c:pt idx="0">
                  <c:v>交易策略</c:v>
                </c:pt>
                <c:pt idx="1">
                  <c:v>1-3-5</c:v>
                </c:pt>
                <c:pt idx="2">
                  <c:v>1-5-7</c:v>
                </c:pt>
                <c:pt idx="3">
                  <c:v>2-3-5</c:v>
                </c:pt>
                <c:pt idx="4">
                  <c:v>2-5-10</c:v>
                </c:pt>
                <c:pt idx="5">
                  <c:v>2-7-10</c:v>
                </c:pt>
                <c:pt idx="6">
                  <c:v>3-5-7</c:v>
                </c:pt>
                <c:pt idx="7">
                  <c:v>3-5-10</c:v>
                </c:pt>
                <c:pt idx="8">
                  <c:v>3-7-10</c:v>
                </c:pt>
                <c:pt idx="9">
                  <c:v>5-7-10</c:v>
                </c:pt>
                <c:pt idx="10">
                  <c:v>6-8-10</c:v>
                </c:pt>
              </c:strCache>
            </c:strRef>
          </c:cat>
          <c:val>
            <c:numRef>
              <c:f>CARRY!$S$34:$S$44</c:f>
              <c:numCache>
                <c:formatCode>0.0000</c:formatCode>
                <c:ptCount val="11"/>
                <c:pt idx="0" formatCode="General">
                  <c:v>0</c:v>
                </c:pt>
                <c:pt idx="1">
                  <c:v>-0.11606874114293911</c:v>
                </c:pt>
                <c:pt idx="2">
                  <c:v>-0.24696249174111307</c:v>
                </c:pt>
                <c:pt idx="3">
                  <c:v>-1.8044585331725871E-2</c:v>
                </c:pt>
                <c:pt idx="4">
                  <c:v>-0.20768990582632429</c:v>
                </c:pt>
                <c:pt idx="5">
                  <c:v>1.0838555252794433</c:v>
                </c:pt>
                <c:pt idx="6">
                  <c:v>-0.38833323307552881</c:v>
                </c:pt>
                <c:pt idx="7">
                  <c:v>-0.4470848029719533</c:v>
                </c:pt>
                <c:pt idx="8">
                  <c:v>0.84446062813381406</c:v>
                </c:pt>
                <c:pt idx="9">
                  <c:v>0.58702114565645913</c:v>
                </c:pt>
                <c:pt idx="10">
                  <c:v>0.26060828657289958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0-4DAD-A21B-2FBE161DFBFF}"/>
            </c:ext>
          </c:extLst>
        </c:ser>
        <c:ser>
          <c:idx val="1"/>
          <c:order val="1"/>
          <c:tx>
            <c:strRef>
              <c:f>CARRY!$T$6</c:f>
              <c:strCache>
                <c:ptCount val="1"/>
                <c:pt idx="0">
                  <c:v>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CARRY!$D$34:$D$44</c:f>
              <c:strCache>
                <c:ptCount val="11"/>
                <c:pt idx="0">
                  <c:v>交易策略</c:v>
                </c:pt>
                <c:pt idx="1">
                  <c:v>1-3-5</c:v>
                </c:pt>
                <c:pt idx="2">
                  <c:v>1-5-7</c:v>
                </c:pt>
                <c:pt idx="3">
                  <c:v>2-3-5</c:v>
                </c:pt>
                <c:pt idx="4">
                  <c:v>2-5-10</c:v>
                </c:pt>
                <c:pt idx="5">
                  <c:v>2-7-10</c:v>
                </c:pt>
                <c:pt idx="6">
                  <c:v>3-5-7</c:v>
                </c:pt>
                <c:pt idx="7">
                  <c:v>3-5-10</c:v>
                </c:pt>
                <c:pt idx="8">
                  <c:v>3-7-10</c:v>
                </c:pt>
                <c:pt idx="9">
                  <c:v>5-7-10</c:v>
                </c:pt>
                <c:pt idx="10">
                  <c:v>6-8-10</c:v>
                </c:pt>
              </c:strCache>
            </c:strRef>
          </c:cat>
          <c:val>
            <c:numRef>
              <c:f>CARRY!$T$34:$T$44</c:f>
              <c:numCache>
                <c:formatCode>0.0000</c:formatCode>
                <c:ptCount val="11"/>
                <c:pt idx="0" formatCode="General">
                  <c:v>0</c:v>
                </c:pt>
                <c:pt idx="1">
                  <c:v>1.1943265417347673</c:v>
                </c:pt>
                <c:pt idx="2">
                  <c:v>-0.36028753720772011</c:v>
                </c:pt>
                <c:pt idx="3">
                  <c:v>0.64802491661332406</c:v>
                </c:pt>
                <c:pt idx="4">
                  <c:v>0.46600595814291079</c:v>
                </c:pt>
                <c:pt idx="5">
                  <c:v>3.9599166222258413</c:v>
                </c:pt>
                <c:pt idx="6">
                  <c:v>-1.6507847054919762</c:v>
                </c:pt>
                <c:pt idx="7">
                  <c:v>-0.27818958501990221</c:v>
                </c:pt>
                <c:pt idx="8">
                  <c:v>3.2157210790630284</c:v>
                </c:pt>
                <c:pt idx="9">
                  <c:v>3.1195504525135389</c:v>
                </c:pt>
                <c:pt idx="10">
                  <c:v>-1.3568002476677457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00-4DAD-A21B-2FBE161DFBFF}"/>
            </c:ext>
          </c:extLst>
        </c:ser>
        <c:ser>
          <c:idx val="2"/>
          <c:order val="2"/>
          <c:tx>
            <c:strRef>
              <c:f>CARRY!$U$6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CARRY!$D$34:$D$44</c:f>
              <c:strCache>
                <c:ptCount val="11"/>
                <c:pt idx="0">
                  <c:v>交易策略</c:v>
                </c:pt>
                <c:pt idx="1">
                  <c:v>1-3-5</c:v>
                </c:pt>
                <c:pt idx="2">
                  <c:v>1-5-7</c:v>
                </c:pt>
                <c:pt idx="3">
                  <c:v>2-3-5</c:v>
                </c:pt>
                <c:pt idx="4">
                  <c:v>2-5-10</c:v>
                </c:pt>
                <c:pt idx="5">
                  <c:v>2-7-10</c:v>
                </c:pt>
                <c:pt idx="6">
                  <c:v>3-5-7</c:v>
                </c:pt>
                <c:pt idx="7">
                  <c:v>3-5-10</c:v>
                </c:pt>
                <c:pt idx="8">
                  <c:v>3-7-10</c:v>
                </c:pt>
                <c:pt idx="9">
                  <c:v>5-7-10</c:v>
                </c:pt>
                <c:pt idx="10">
                  <c:v>6-8-10</c:v>
                </c:pt>
              </c:strCache>
            </c:strRef>
          </c:cat>
          <c:val>
            <c:numRef>
              <c:f>CARRY!$U$34:$U$44</c:f>
              <c:numCache>
                <c:formatCode>0.0000</c:formatCode>
                <c:ptCount val="11"/>
                <c:pt idx="0" formatCode="General">
                  <c:v>0</c:v>
                </c:pt>
                <c:pt idx="1">
                  <c:v>1.0782578005918282</c:v>
                </c:pt>
                <c:pt idx="2">
                  <c:v>-0.60725002894883318</c:v>
                </c:pt>
                <c:pt idx="3">
                  <c:v>0.62998033128159814</c:v>
                </c:pt>
                <c:pt idx="4">
                  <c:v>0.2583160523165865</c:v>
                </c:pt>
                <c:pt idx="5">
                  <c:v>5.043772147505285</c:v>
                </c:pt>
                <c:pt idx="6">
                  <c:v>-2.0391179385675051</c:v>
                </c:pt>
                <c:pt idx="7">
                  <c:v>-0.72527438799185551</c:v>
                </c:pt>
                <c:pt idx="8">
                  <c:v>4.0601817071968425</c:v>
                </c:pt>
                <c:pt idx="9">
                  <c:v>3.7065715981699983</c:v>
                </c:pt>
                <c:pt idx="10">
                  <c:v>-1.0961919610948461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00-4DAD-A21B-2FBE161DF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0807648"/>
        <c:axId val="1935057056"/>
      </c:barChart>
      <c:catAx>
        <c:axId val="156080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5057056"/>
        <c:crosses val="autoZero"/>
        <c:auto val="1"/>
        <c:lblAlgn val="ctr"/>
        <c:lblOffset val="100"/>
        <c:noMultiLvlLbl val="0"/>
      </c:catAx>
      <c:valAx>
        <c:axId val="19350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080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57487961181244"/>
          <c:y val="6.5100262467191597E-2"/>
          <c:w val="0.70012164673157995"/>
          <c:h val="0.706666666666666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CARRY!$G$6</c:f>
              <c:strCache>
                <c:ptCount val="1"/>
                <c:pt idx="0">
                  <c:v>Carry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CARRY!$D$50:$D$60</c:f>
              <c:strCache>
                <c:ptCount val="11"/>
                <c:pt idx="0">
                  <c:v>Teror</c:v>
                </c:pt>
                <c:pt idx="1">
                  <c:v>1Y</c:v>
                </c:pt>
                <c:pt idx="2">
                  <c:v>2Y</c:v>
                </c:pt>
                <c:pt idx="3">
                  <c:v>3Y</c:v>
                </c:pt>
                <c:pt idx="4">
                  <c:v>4Y</c:v>
                </c:pt>
                <c:pt idx="5">
                  <c:v>5Y</c:v>
                </c:pt>
                <c:pt idx="6">
                  <c:v>6Y</c:v>
                </c:pt>
                <c:pt idx="7">
                  <c:v>7Y</c:v>
                </c:pt>
                <c:pt idx="8">
                  <c:v>8Y</c:v>
                </c:pt>
                <c:pt idx="9">
                  <c:v>9Y</c:v>
                </c:pt>
                <c:pt idx="10">
                  <c:v>10Y</c:v>
                </c:pt>
              </c:strCache>
            </c:strRef>
          </c:cat>
          <c:val>
            <c:numRef>
              <c:f>CARRY!$G$50:$G$60</c:f>
              <c:numCache>
                <c:formatCode>0.0000</c:formatCode>
                <c:ptCount val="11"/>
                <c:pt idx="0" formatCode="General">
                  <c:v>0</c:v>
                </c:pt>
                <c:pt idx="1">
                  <c:v>-8.9355787813061305E-2</c:v>
                </c:pt>
                <c:pt idx="2">
                  <c:v>0.16639613651996399</c:v>
                </c:pt>
                <c:pt idx="3">
                  <c:v>0.40524709665408221</c:v>
                </c:pt>
                <c:pt idx="4">
                  <c:v>0.42820797647855624</c:v>
                </c:pt>
                <c:pt idx="5">
                  <c:v>1.2993194261264218</c:v>
                </c:pt>
                <c:pt idx="6">
                  <c:v>1.5197261084495484</c:v>
                </c:pt>
                <c:pt idx="7">
                  <c:v>1.0483156222524714</c:v>
                </c:pt>
                <c:pt idx="8">
                  <c:v>0.96812777084405166</c:v>
                </c:pt>
                <c:pt idx="9">
                  <c:v>0.97012150882695991</c:v>
                </c:pt>
                <c:pt idx="10">
                  <c:v>0.54707706462324701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B-4DB1-AC1D-CDF0476A5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0807648"/>
        <c:axId val="1935057056"/>
      </c:barChart>
      <c:catAx>
        <c:axId val="156080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5057056"/>
        <c:crosses val="autoZero"/>
        <c:auto val="1"/>
        <c:lblAlgn val="ctr"/>
        <c:lblOffset val="100"/>
        <c:noMultiLvlLbl val="0"/>
      </c:catAx>
      <c:valAx>
        <c:axId val="19350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080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45375074219142"/>
          <c:y val="6.5100262467191597E-2"/>
          <c:w val="0.74674917134554619"/>
          <c:h val="0.706666666666666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CARRY!$I$6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CARRY!$D$50:$D$60</c:f>
              <c:strCache>
                <c:ptCount val="11"/>
                <c:pt idx="0">
                  <c:v>Teror</c:v>
                </c:pt>
                <c:pt idx="1">
                  <c:v>1Y</c:v>
                </c:pt>
                <c:pt idx="2">
                  <c:v>2Y</c:v>
                </c:pt>
                <c:pt idx="3">
                  <c:v>3Y</c:v>
                </c:pt>
                <c:pt idx="4">
                  <c:v>4Y</c:v>
                </c:pt>
                <c:pt idx="5">
                  <c:v>5Y</c:v>
                </c:pt>
                <c:pt idx="6">
                  <c:v>6Y</c:v>
                </c:pt>
                <c:pt idx="7">
                  <c:v>7Y</c:v>
                </c:pt>
                <c:pt idx="8">
                  <c:v>8Y</c:v>
                </c:pt>
                <c:pt idx="9">
                  <c:v>9Y</c:v>
                </c:pt>
                <c:pt idx="10">
                  <c:v>10Y</c:v>
                </c:pt>
              </c:strCache>
            </c:strRef>
          </c:cat>
          <c:val>
            <c:numRef>
              <c:f>CARRY!$I$50:$I$60</c:f>
              <c:numCache>
                <c:formatCode>0.0000</c:formatCode>
                <c:ptCount val="11"/>
                <c:pt idx="0" formatCode="General">
                  <c:v>0</c:v>
                </c:pt>
                <c:pt idx="1">
                  <c:v>-0.29193833272163072</c:v>
                </c:pt>
                <c:pt idx="2">
                  <c:v>0.12495605104139162</c:v>
                </c:pt>
                <c:pt idx="3">
                  <c:v>0.3496582458392794</c:v>
                </c:pt>
                <c:pt idx="4">
                  <c:v>0.37118841734795627</c:v>
                </c:pt>
                <c:pt idx="5">
                  <c:v>1.3089772616901918</c:v>
                </c:pt>
                <c:pt idx="6">
                  <c:v>1.4672747758579296</c:v>
                </c:pt>
                <c:pt idx="7">
                  <c:v>0.91425638494868622</c:v>
                </c:pt>
                <c:pt idx="8">
                  <c:v>0.92076281970441265</c:v>
                </c:pt>
                <c:pt idx="9">
                  <c:v>0.92431896843172545</c:v>
                </c:pt>
                <c:pt idx="10">
                  <c:v>0.48108446658399195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D-4030-B50D-307C6E79B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0807648"/>
        <c:axId val="1935057056"/>
      </c:barChart>
      <c:catAx>
        <c:axId val="156080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5057056"/>
        <c:crosses val="autoZero"/>
        <c:auto val="1"/>
        <c:lblAlgn val="ctr"/>
        <c:lblOffset val="100"/>
        <c:noMultiLvlLbl val="0"/>
      </c:catAx>
      <c:valAx>
        <c:axId val="19350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080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CARRY!$K$6</c:f>
              <c:strCache>
                <c:ptCount val="1"/>
                <c:pt idx="0">
                  <c:v>Carry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CARRY!$D$51:$D$61</c:f>
              <c:strCache>
                <c:ptCount val="10"/>
                <c:pt idx="0">
                  <c:v>1Y</c:v>
                </c:pt>
                <c:pt idx="1">
                  <c:v>2Y</c:v>
                </c:pt>
                <c:pt idx="2">
                  <c:v>3Y</c:v>
                </c:pt>
                <c:pt idx="3">
                  <c:v>4Y</c:v>
                </c:pt>
                <c:pt idx="4">
                  <c:v>5Y</c:v>
                </c:pt>
                <c:pt idx="5">
                  <c:v>6Y</c:v>
                </c:pt>
                <c:pt idx="6">
                  <c:v>7Y</c:v>
                </c:pt>
                <c:pt idx="7">
                  <c:v>8Y</c:v>
                </c:pt>
                <c:pt idx="8">
                  <c:v>9Y</c:v>
                </c:pt>
                <c:pt idx="9">
                  <c:v>10Y</c:v>
                </c:pt>
              </c:strCache>
            </c:strRef>
          </c:cat>
          <c:val>
            <c:numRef>
              <c:f>CARRY!$K$51:$K$61</c:f>
              <c:numCache>
                <c:formatCode>0.0000</c:formatCode>
                <c:ptCount val="10"/>
                <c:pt idx="0">
                  <c:v>-0.81076804749771192</c:v>
                </c:pt>
                <c:pt idx="1">
                  <c:v>-2.751905425601997E-3</c:v>
                </c:pt>
                <c:pt idx="2">
                  <c:v>0.29896152687993727</c:v>
                </c:pt>
                <c:pt idx="3">
                  <c:v>0.32568855264170082</c:v>
                </c:pt>
                <c:pt idx="4">
                  <c:v>1.4261019568674094</c:v>
                </c:pt>
                <c:pt idx="5">
                  <c:v>1.5734004776352117</c:v>
                </c:pt>
                <c:pt idx="6">
                  <c:v>0.93397007501325735</c:v>
                </c:pt>
                <c:pt idx="7">
                  <c:v>0.94073944647812269</c:v>
                </c:pt>
                <c:pt idx="8">
                  <c:v>0.9454893740328707</c:v>
                </c:pt>
                <c:pt idx="9">
                  <c:v>0.45655935761645949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8-434E-807A-5134731BB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0807648"/>
        <c:axId val="1935057056"/>
      </c:barChart>
      <c:catAx>
        <c:axId val="156080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5057056"/>
        <c:crosses val="autoZero"/>
        <c:auto val="1"/>
        <c:lblAlgn val="ctr"/>
        <c:lblOffset val="100"/>
        <c:noMultiLvlLbl val="0"/>
      </c:catAx>
      <c:valAx>
        <c:axId val="19350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080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CARRY!$M$6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CARRY!$D$50:$D$60</c:f>
              <c:strCache>
                <c:ptCount val="11"/>
                <c:pt idx="0">
                  <c:v>Teror</c:v>
                </c:pt>
                <c:pt idx="1">
                  <c:v>1Y</c:v>
                </c:pt>
                <c:pt idx="2">
                  <c:v>2Y</c:v>
                </c:pt>
                <c:pt idx="3">
                  <c:v>3Y</c:v>
                </c:pt>
                <c:pt idx="4">
                  <c:v>4Y</c:v>
                </c:pt>
                <c:pt idx="5">
                  <c:v>5Y</c:v>
                </c:pt>
                <c:pt idx="6">
                  <c:v>6Y</c:v>
                </c:pt>
                <c:pt idx="7">
                  <c:v>7Y</c:v>
                </c:pt>
                <c:pt idx="8">
                  <c:v>8Y</c:v>
                </c:pt>
                <c:pt idx="9">
                  <c:v>9Y</c:v>
                </c:pt>
                <c:pt idx="10">
                  <c:v>10Y</c:v>
                </c:pt>
              </c:strCache>
            </c:strRef>
          </c:cat>
          <c:val>
            <c:numRef>
              <c:f>CARRY!$M$50:$M$60</c:f>
              <c:numCache>
                <c:formatCode>0.0000</c:formatCode>
                <c:ptCount val="11"/>
                <c:pt idx="0" formatCode="General">
                  <c:v>0</c:v>
                </c:pt>
                <c:pt idx="1">
                  <c:v>-1.559086242040042E-2</c:v>
                </c:pt>
                <c:pt idx="2">
                  <c:v>0.58532537869984136</c:v>
                </c:pt>
                <c:pt idx="3">
                  <c:v>0.73121772230282378</c:v>
                </c:pt>
                <c:pt idx="4">
                  <c:v>0.63765562110396079</c:v>
                </c:pt>
                <c:pt idx="5">
                  <c:v>1.858401762528894</c:v>
                </c:pt>
                <c:pt idx="6">
                  <c:v>1.9360942302776518</c:v>
                </c:pt>
                <c:pt idx="7">
                  <c:v>1.1510437378714933</c:v>
                </c:pt>
                <c:pt idx="8">
                  <c:v>1.132865625507451</c:v>
                </c:pt>
                <c:pt idx="9">
                  <c:v>1.1182732361968206</c:v>
                </c:pt>
                <c:pt idx="10">
                  <c:v>0.56509958809733973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F-4C7A-BB7A-7F99F7A60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0807648"/>
        <c:axId val="1935057056"/>
      </c:barChart>
      <c:catAx>
        <c:axId val="156080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5057056"/>
        <c:crosses val="autoZero"/>
        <c:auto val="1"/>
        <c:lblAlgn val="ctr"/>
        <c:lblOffset val="100"/>
        <c:noMultiLvlLbl val="0"/>
      </c:catAx>
      <c:valAx>
        <c:axId val="19350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080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CARRY!$O$6</c:f>
              <c:strCache>
                <c:ptCount val="1"/>
                <c:pt idx="0">
                  <c:v>Carry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CARRY!$D$50:$D$60</c:f>
              <c:strCache>
                <c:ptCount val="11"/>
                <c:pt idx="0">
                  <c:v>Teror</c:v>
                </c:pt>
                <c:pt idx="1">
                  <c:v>1Y</c:v>
                </c:pt>
                <c:pt idx="2">
                  <c:v>2Y</c:v>
                </c:pt>
                <c:pt idx="3">
                  <c:v>3Y</c:v>
                </c:pt>
                <c:pt idx="4">
                  <c:v>4Y</c:v>
                </c:pt>
                <c:pt idx="5">
                  <c:v>5Y</c:v>
                </c:pt>
                <c:pt idx="6">
                  <c:v>6Y</c:v>
                </c:pt>
                <c:pt idx="7">
                  <c:v>7Y</c:v>
                </c:pt>
                <c:pt idx="8">
                  <c:v>8Y</c:v>
                </c:pt>
                <c:pt idx="9">
                  <c:v>9Y</c:v>
                </c:pt>
                <c:pt idx="10">
                  <c:v>10Y</c:v>
                </c:pt>
              </c:strCache>
            </c:strRef>
          </c:cat>
          <c:val>
            <c:numRef>
              <c:f>CARRY!$O$50:$O$60</c:f>
              <c:numCache>
                <c:formatCode>0.0000</c:formatCode>
                <c:ptCount val="11"/>
                <c:pt idx="0" formatCode="General">
                  <c:v>0</c:v>
                </c:pt>
                <c:pt idx="1">
                  <c:v>1.1965056473740132</c:v>
                </c:pt>
                <c:pt idx="2">
                  <c:v>1.1143419885633721</c:v>
                </c:pt>
                <c:pt idx="3">
                  <c:v>0.86336176581738311</c:v>
                </c:pt>
                <c:pt idx="4">
                  <c:v>2.3495257561425342</c:v>
                </c:pt>
                <c:pt idx="5">
                  <c:v>2.3524312642952516</c:v>
                </c:pt>
                <c:pt idx="6">
                  <c:v>1.363085919698781</c:v>
                </c:pt>
                <c:pt idx="7">
                  <c:v>1.3147630990767212</c:v>
                </c:pt>
                <c:pt idx="8">
                  <c:v>1.2781287259453045</c:v>
                </c:pt>
                <c:pt idx="9">
                  <c:v>0.64105175753264021</c:v>
                </c:pt>
                <c:pt idx="10">
                  <c:v>0.5832462488719603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0-4CCB-B222-F7C2B6913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0807648"/>
        <c:axId val="1935057056"/>
      </c:barChart>
      <c:catAx>
        <c:axId val="156080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5057056"/>
        <c:crosses val="autoZero"/>
        <c:auto val="1"/>
        <c:lblAlgn val="ctr"/>
        <c:lblOffset val="100"/>
        <c:noMultiLvlLbl val="0"/>
      </c:catAx>
      <c:valAx>
        <c:axId val="19350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080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CARRY!$Q$6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CARRY!$D$50:$D$60</c:f>
              <c:strCache>
                <c:ptCount val="11"/>
                <c:pt idx="0">
                  <c:v>Teror</c:v>
                </c:pt>
                <c:pt idx="1">
                  <c:v>1Y</c:v>
                </c:pt>
                <c:pt idx="2">
                  <c:v>2Y</c:v>
                </c:pt>
                <c:pt idx="3">
                  <c:v>3Y</c:v>
                </c:pt>
                <c:pt idx="4">
                  <c:v>4Y</c:v>
                </c:pt>
                <c:pt idx="5">
                  <c:v>5Y</c:v>
                </c:pt>
                <c:pt idx="6">
                  <c:v>6Y</c:v>
                </c:pt>
                <c:pt idx="7">
                  <c:v>7Y</c:v>
                </c:pt>
                <c:pt idx="8">
                  <c:v>8Y</c:v>
                </c:pt>
                <c:pt idx="9">
                  <c:v>9Y</c:v>
                </c:pt>
                <c:pt idx="10">
                  <c:v>10Y</c:v>
                </c:pt>
              </c:strCache>
            </c:strRef>
          </c:cat>
          <c:val>
            <c:numRef>
              <c:f>CARRY!$Q$50:$Q$60</c:f>
              <c:numCache>
                <c:formatCode>0.0000</c:formatCode>
                <c:ptCount val="11"/>
                <c:pt idx="0" formatCode="General">
                  <c:v>0</c:v>
                </c:pt>
                <c:pt idx="1">
                  <c:v>1.0285476859521081</c:v>
                </c:pt>
                <c:pt idx="2">
                  <c:v>0.69114010721595953</c:v>
                </c:pt>
                <c:pt idx="3">
                  <c:v>2.748462955738562</c:v>
                </c:pt>
                <c:pt idx="4">
                  <c:v>2.6585817497979836</c:v>
                </c:pt>
                <c:pt idx="5">
                  <c:v>1.4010605193445436</c:v>
                </c:pt>
                <c:pt idx="6">
                  <c:v>1.3388195314274487</c:v>
                </c:pt>
                <c:pt idx="7">
                  <c:v>1.29398118264894</c:v>
                </c:pt>
                <c:pt idx="8">
                  <c:v>0.56747649682531431</c:v>
                </c:pt>
                <c:pt idx="9">
                  <c:v>0.50960156121573341</c:v>
                </c:pt>
                <c:pt idx="10">
                  <c:v>0.46359674013713992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5-4593-A4EA-BBCF448B7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0807648"/>
        <c:axId val="1935057056"/>
      </c:barChart>
      <c:catAx>
        <c:axId val="156080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5057056"/>
        <c:crosses val="autoZero"/>
        <c:auto val="1"/>
        <c:lblAlgn val="ctr"/>
        <c:lblOffset val="100"/>
        <c:noMultiLvlLbl val="0"/>
      </c:catAx>
      <c:valAx>
        <c:axId val="19350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080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CARRY!$K$6</c:f>
              <c:strCache>
                <c:ptCount val="1"/>
                <c:pt idx="0">
                  <c:v>Carry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CARRY!$D$7:$D$16</c:f>
              <c:strCache>
                <c:ptCount val="10"/>
                <c:pt idx="0">
                  <c:v>1Y</c:v>
                </c:pt>
                <c:pt idx="1">
                  <c:v>2Y</c:v>
                </c:pt>
                <c:pt idx="2">
                  <c:v>3Y</c:v>
                </c:pt>
                <c:pt idx="3">
                  <c:v>4Y</c:v>
                </c:pt>
                <c:pt idx="4">
                  <c:v>5Y</c:v>
                </c:pt>
                <c:pt idx="5">
                  <c:v>6Y</c:v>
                </c:pt>
                <c:pt idx="6">
                  <c:v>7Y</c:v>
                </c:pt>
                <c:pt idx="7">
                  <c:v>8Y</c:v>
                </c:pt>
                <c:pt idx="8">
                  <c:v>9Y</c:v>
                </c:pt>
                <c:pt idx="9">
                  <c:v>10Y</c:v>
                </c:pt>
              </c:strCache>
            </c:strRef>
          </c:cat>
          <c:val>
            <c:numRef>
              <c:f>CARRY!$K$7:$K$16</c:f>
              <c:numCache>
                <c:formatCode>0.0000</c:formatCode>
                <c:ptCount val="10"/>
                <c:pt idx="0">
                  <c:v>-0.10594959846984067</c:v>
                </c:pt>
                <c:pt idx="1">
                  <c:v>-0.19500296210728241</c:v>
                </c:pt>
                <c:pt idx="2">
                  <c:v>3.860834927611051E-2</c:v>
                </c:pt>
                <c:pt idx="3">
                  <c:v>0.21044887842033844</c:v>
                </c:pt>
                <c:pt idx="4">
                  <c:v>0.28869732840264978</c:v>
                </c:pt>
                <c:pt idx="5">
                  <c:v>0.65266578152055332</c:v>
                </c:pt>
                <c:pt idx="6">
                  <c:v>0.91485168184853727</c:v>
                </c:pt>
                <c:pt idx="7">
                  <c:v>0.93793769026288831</c:v>
                </c:pt>
                <c:pt idx="8">
                  <c:v>0.95589167779467488</c:v>
                </c:pt>
                <c:pt idx="9">
                  <c:v>0.97151601959926537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D-4483-99DF-06F7672119A3}"/>
            </c:ext>
          </c:extLst>
        </c:ser>
        <c:ser>
          <c:idx val="1"/>
          <c:order val="1"/>
          <c:tx>
            <c:strRef>
              <c:f>CARRY!$L$6</c:f>
              <c:strCache>
                <c:ptCount val="1"/>
                <c:pt idx="0">
                  <c:v>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CARRY!$D$7:$D$16</c:f>
              <c:strCache>
                <c:ptCount val="10"/>
                <c:pt idx="0">
                  <c:v>1Y</c:v>
                </c:pt>
                <c:pt idx="1">
                  <c:v>2Y</c:v>
                </c:pt>
                <c:pt idx="2">
                  <c:v>3Y</c:v>
                </c:pt>
                <c:pt idx="3">
                  <c:v>4Y</c:v>
                </c:pt>
                <c:pt idx="4">
                  <c:v>5Y</c:v>
                </c:pt>
                <c:pt idx="5">
                  <c:v>6Y</c:v>
                </c:pt>
                <c:pt idx="6">
                  <c:v>7Y</c:v>
                </c:pt>
                <c:pt idx="7">
                  <c:v>8Y</c:v>
                </c:pt>
                <c:pt idx="8">
                  <c:v>9Y</c:v>
                </c:pt>
                <c:pt idx="9">
                  <c:v>10Y</c:v>
                </c:pt>
              </c:strCache>
            </c:strRef>
          </c:cat>
          <c:val>
            <c:numRef>
              <c:f>CARRY!$L$7:$L$16</c:f>
              <c:numCache>
                <c:formatCode>0.0000</c:formatCode>
                <c:ptCount val="10"/>
                <c:pt idx="0">
                  <c:v>-0.77967853637901652</c:v>
                </c:pt>
                <c:pt idx="1">
                  <c:v>-0.25138083392701671</c:v>
                </c:pt>
                <c:pt idx="2">
                  <c:v>0.46896953576281569</c:v>
                </c:pt>
                <c:pt idx="3">
                  <c:v>0.67994171192527209</c:v>
                </c:pt>
                <c:pt idx="4">
                  <c:v>0.56194385250691448</c:v>
                </c:pt>
                <c:pt idx="5">
                  <c:v>2.2849484639935262</c:v>
                </c:pt>
                <c:pt idx="6">
                  <c:v>2.253272335354592</c:v>
                </c:pt>
                <c:pt idx="7">
                  <c:v>0.94781896864192672</c:v>
                </c:pt>
                <c:pt idx="8">
                  <c:v>0.93604057386620365</c:v>
                </c:pt>
                <c:pt idx="9">
                  <c:v>0.92432076436423094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D-4483-99DF-06F7672119A3}"/>
            </c:ext>
          </c:extLst>
        </c:ser>
        <c:ser>
          <c:idx val="2"/>
          <c:order val="2"/>
          <c:tx>
            <c:strRef>
              <c:f>CARRY!$M$6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CARRY!$D$7:$D$16</c:f>
              <c:strCache>
                <c:ptCount val="10"/>
                <c:pt idx="0">
                  <c:v>1Y</c:v>
                </c:pt>
                <c:pt idx="1">
                  <c:v>2Y</c:v>
                </c:pt>
                <c:pt idx="2">
                  <c:v>3Y</c:v>
                </c:pt>
                <c:pt idx="3">
                  <c:v>4Y</c:v>
                </c:pt>
                <c:pt idx="4">
                  <c:v>5Y</c:v>
                </c:pt>
                <c:pt idx="5">
                  <c:v>6Y</c:v>
                </c:pt>
                <c:pt idx="6">
                  <c:v>7Y</c:v>
                </c:pt>
                <c:pt idx="7">
                  <c:v>8Y</c:v>
                </c:pt>
                <c:pt idx="8">
                  <c:v>9Y</c:v>
                </c:pt>
                <c:pt idx="9">
                  <c:v>10Y</c:v>
                </c:pt>
              </c:strCache>
            </c:strRef>
          </c:cat>
          <c:val>
            <c:numRef>
              <c:f>CARRY!$M$7:$M$16</c:f>
              <c:numCache>
                <c:formatCode>0.0000</c:formatCode>
                <c:ptCount val="10"/>
                <c:pt idx="0">
                  <c:v>-0.88562813484885716</c:v>
                </c:pt>
                <c:pt idx="1">
                  <c:v>-0.44638379603429912</c:v>
                </c:pt>
                <c:pt idx="2">
                  <c:v>0.5075778850389262</c:v>
                </c:pt>
                <c:pt idx="3">
                  <c:v>0.89039059034561052</c:v>
                </c:pt>
                <c:pt idx="4">
                  <c:v>0.8506411809095642</c:v>
                </c:pt>
                <c:pt idx="5">
                  <c:v>2.9376142455140797</c:v>
                </c:pt>
                <c:pt idx="6">
                  <c:v>3.1681240172031293</c:v>
                </c:pt>
                <c:pt idx="7">
                  <c:v>1.8857566589048149</c:v>
                </c:pt>
                <c:pt idx="8">
                  <c:v>1.8919322516608785</c:v>
                </c:pt>
                <c:pt idx="9">
                  <c:v>1.8958367839634964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1D-4483-99DF-06F767211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0807648"/>
        <c:axId val="1935057056"/>
      </c:barChart>
      <c:catAx>
        <c:axId val="156080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5057056"/>
        <c:crosses val="autoZero"/>
        <c:auto val="1"/>
        <c:lblAlgn val="ctr"/>
        <c:lblOffset val="100"/>
        <c:noMultiLvlLbl val="0"/>
      </c:catAx>
      <c:valAx>
        <c:axId val="19350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080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CARRY!$O$6</c:f>
              <c:strCache>
                <c:ptCount val="1"/>
                <c:pt idx="0">
                  <c:v>Carry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CARRY!$D$7:$D$16</c:f>
              <c:strCache>
                <c:ptCount val="10"/>
                <c:pt idx="0">
                  <c:v>1Y</c:v>
                </c:pt>
                <c:pt idx="1">
                  <c:v>2Y</c:v>
                </c:pt>
                <c:pt idx="2">
                  <c:v>3Y</c:v>
                </c:pt>
                <c:pt idx="3">
                  <c:v>4Y</c:v>
                </c:pt>
                <c:pt idx="4">
                  <c:v>5Y</c:v>
                </c:pt>
                <c:pt idx="5">
                  <c:v>6Y</c:v>
                </c:pt>
                <c:pt idx="6">
                  <c:v>7Y</c:v>
                </c:pt>
                <c:pt idx="7">
                  <c:v>8Y</c:v>
                </c:pt>
                <c:pt idx="8">
                  <c:v>9Y</c:v>
                </c:pt>
                <c:pt idx="9">
                  <c:v>10Y</c:v>
                </c:pt>
              </c:strCache>
            </c:strRef>
          </c:cat>
          <c:val>
            <c:numRef>
              <c:f>CARRY!$O$7:$O$16</c:f>
              <c:numCache>
                <c:formatCode>0.0000</c:formatCode>
                <c:ptCount val="10"/>
                <c:pt idx="0">
                  <c:v>-3.3010751968078762</c:v>
                </c:pt>
                <c:pt idx="1">
                  <c:v>-1.6443514288989185</c:v>
                </c:pt>
                <c:pt idx="2">
                  <c:v>-0.42512271935532875</c:v>
                </c:pt>
                <c:pt idx="3">
                  <c:v>0.29513618178864109</c:v>
                </c:pt>
                <c:pt idx="4">
                  <c:v>0.62211039223866726</c:v>
                </c:pt>
                <c:pt idx="5">
                  <c:v>1.8313038084605271</c:v>
                </c:pt>
                <c:pt idx="6">
                  <c:v>2.6833382274618276</c:v>
                </c:pt>
                <c:pt idx="7">
                  <c:v>2.7649362836195541</c:v>
                </c:pt>
                <c:pt idx="8">
                  <c:v>2.8276278224749483</c:v>
                </c:pt>
                <c:pt idx="9">
                  <c:v>2.8812431023957084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3-4BAF-A378-723B16DF7CE9}"/>
            </c:ext>
          </c:extLst>
        </c:ser>
        <c:ser>
          <c:idx val="1"/>
          <c:order val="1"/>
          <c:tx>
            <c:strRef>
              <c:f>CARRY!$P$6</c:f>
              <c:strCache>
                <c:ptCount val="1"/>
                <c:pt idx="0">
                  <c:v>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CARRY!$D$7:$D$16</c:f>
              <c:strCache>
                <c:ptCount val="10"/>
                <c:pt idx="0">
                  <c:v>1Y</c:v>
                </c:pt>
                <c:pt idx="1">
                  <c:v>2Y</c:v>
                </c:pt>
                <c:pt idx="2">
                  <c:v>3Y</c:v>
                </c:pt>
                <c:pt idx="3">
                  <c:v>4Y</c:v>
                </c:pt>
                <c:pt idx="4">
                  <c:v>5Y</c:v>
                </c:pt>
                <c:pt idx="5">
                  <c:v>6Y</c:v>
                </c:pt>
                <c:pt idx="6">
                  <c:v>7Y</c:v>
                </c:pt>
                <c:pt idx="7">
                  <c:v>8Y</c:v>
                </c:pt>
                <c:pt idx="8">
                  <c:v>9Y</c:v>
                </c:pt>
                <c:pt idx="9">
                  <c:v>10Y</c:v>
                </c:pt>
              </c:strCache>
            </c:strRef>
          </c:cat>
          <c:val>
            <c:numRef>
              <c:f>CARRY!$P$7:$P$16</c:f>
              <c:numCache>
                <c:formatCode>0.0000</c:formatCode>
                <c:ptCount val="10"/>
                <c:pt idx="0">
                  <c:v>-3.0909569050744863</c:v>
                </c:pt>
                <c:pt idx="1">
                  <c:v>-0.78738560832722349</c:v>
                </c:pt>
                <c:pt idx="2">
                  <c:v>1.397120106805122</c:v>
                </c:pt>
                <c:pt idx="3">
                  <c:v>2.0390201764906508</c:v>
                </c:pt>
                <c:pt idx="4">
                  <c:v>1.6855114094611532</c:v>
                </c:pt>
                <c:pt idx="5">
                  <c:v>6.896011797028236</c:v>
                </c:pt>
                <c:pt idx="6">
                  <c:v>6.8033754889999454</c:v>
                </c:pt>
                <c:pt idx="7">
                  <c:v>2.8565481056283883</c:v>
                </c:pt>
                <c:pt idx="8">
                  <c:v>2.8215465371764918</c:v>
                </c:pt>
                <c:pt idx="9">
                  <c:v>2.7867219720881589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3-4BAF-A378-723B16DF7CE9}"/>
            </c:ext>
          </c:extLst>
        </c:ser>
        <c:ser>
          <c:idx val="2"/>
          <c:order val="2"/>
          <c:tx>
            <c:strRef>
              <c:f>CARRY!$Q$6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CARRY!$D$7:$D$16</c:f>
              <c:strCache>
                <c:ptCount val="10"/>
                <c:pt idx="0">
                  <c:v>1Y</c:v>
                </c:pt>
                <c:pt idx="1">
                  <c:v>2Y</c:v>
                </c:pt>
                <c:pt idx="2">
                  <c:v>3Y</c:v>
                </c:pt>
                <c:pt idx="3">
                  <c:v>4Y</c:v>
                </c:pt>
                <c:pt idx="4">
                  <c:v>5Y</c:v>
                </c:pt>
                <c:pt idx="5">
                  <c:v>6Y</c:v>
                </c:pt>
                <c:pt idx="6">
                  <c:v>7Y</c:v>
                </c:pt>
                <c:pt idx="7">
                  <c:v>8Y</c:v>
                </c:pt>
                <c:pt idx="8">
                  <c:v>9Y</c:v>
                </c:pt>
                <c:pt idx="9">
                  <c:v>10Y</c:v>
                </c:pt>
              </c:strCache>
            </c:strRef>
          </c:cat>
          <c:val>
            <c:numRef>
              <c:f>CARRY!$Q$7:$Q$16</c:f>
              <c:numCache>
                <c:formatCode>0.0000</c:formatCode>
                <c:ptCount val="10"/>
                <c:pt idx="0">
                  <c:v>-6.3920321018823625</c:v>
                </c:pt>
                <c:pt idx="1">
                  <c:v>-2.4317370372261422</c:v>
                </c:pt>
                <c:pt idx="2">
                  <c:v>0.97199738744979325</c:v>
                </c:pt>
                <c:pt idx="3">
                  <c:v>2.3341563582792917</c:v>
                </c:pt>
                <c:pt idx="4">
                  <c:v>2.3076218016998205</c:v>
                </c:pt>
                <c:pt idx="5">
                  <c:v>8.7273156054887622</c:v>
                </c:pt>
                <c:pt idx="6">
                  <c:v>9.4867137164617734</c:v>
                </c:pt>
                <c:pt idx="7">
                  <c:v>5.6214843892479429</c:v>
                </c:pt>
                <c:pt idx="8">
                  <c:v>5.6491743596514397</c:v>
                </c:pt>
                <c:pt idx="9">
                  <c:v>5.6679650744838668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53-4BAF-A378-723B16DF7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0807648"/>
        <c:axId val="1935057056"/>
      </c:barChart>
      <c:catAx>
        <c:axId val="156080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5057056"/>
        <c:crosses val="autoZero"/>
        <c:auto val="1"/>
        <c:lblAlgn val="ctr"/>
        <c:lblOffset val="100"/>
        <c:noMultiLvlLbl val="0"/>
      </c:catAx>
      <c:valAx>
        <c:axId val="19350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080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CARRY!$S$6</c:f>
              <c:strCache>
                <c:ptCount val="1"/>
                <c:pt idx="0">
                  <c:v>Carry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CARRY!$D$7:$D$16</c:f>
              <c:strCache>
                <c:ptCount val="10"/>
                <c:pt idx="0">
                  <c:v>1Y</c:v>
                </c:pt>
                <c:pt idx="1">
                  <c:v>2Y</c:v>
                </c:pt>
                <c:pt idx="2">
                  <c:v>3Y</c:v>
                </c:pt>
                <c:pt idx="3">
                  <c:v>4Y</c:v>
                </c:pt>
                <c:pt idx="4">
                  <c:v>5Y</c:v>
                </c:pt>
                <c:pt idx="5">
                  <c:v>6Y</c:v>
                </c:pt>
                <c:pt idx="6">
                  <c:v>7Y</c:v>
                </c:pt>
                <c:pt idx="7">
                  <c:v>8Y</c:v>
                </c:pt>
                <c:pt idx="8">
                  <c:v>9Y</c:v>
                </c:pt>
                <c:pt idx="9">
                  <c:v>10Y</c:v>
                </c:pt>
              </c:strCache>
            </c:strRef>
          </c:cat>
          <c:val>
            <c:numRef>
              <c:f>CARRY!$S$7:$S$16</c:f>
              <c:numCache>
                <c:formatCode>0.0000</c:formatCode>
                <c:ptCount val="10"/>
                <c:pt idx="0">
                  <c:v>-0.5109771795761171</c:v>
                </c:pt>
                <c:pt idx="1">
                  <c:v>-0.17072309776081443</c:v>
                </c:pt>
                <c:pt idx="2">
                  <c:v>-0.23942377097796452</c:v>
                </c:pt>
                <c:pt idx="3">
                  <c:v>-0.32106092403904468</c:v>
                </c:pt>
                <c:pt idx="4">
                  <c:v>-0.35371983238517701</c:v>
                </c:pt>
                <c:pt idx="5">
                  <c:v>-0.61883316994758997</c:v>
                </c:pt>
                <c:pt idx="6">
                  <c:v>-0.81402288933305611</c:v>
                </c:pt>
                <c:pt idx="7">
                  <c:v>-0.8256975600649461</c:v>
                </c:pt>
                <c:pt idx="8">
                  <c:v>-0.83456375888753265</c:v>
                </c:pt>
                <c:pt idx="9">
                  <c:v>-0.84274721605517167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27-4830-8228-32A157397A56}"/>
            </c:ext>
          </c:extLst>
        </c:ser>
        <c:ser>
          <c:idx val="1"/>
          <c:order val="1"/>
          <c:tx>
            <c:strRef>
              <c:f>CARRY!$T$6</c:f>
              <c:strCache>
                <c:ptCount val="1"/>
                <c:pt idx="0">
                  <c:v>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CARRY!$D$7:$D$16</c:f>
              <c:strCache>
                <c:ptCount val="10"/>
                <c:pt idx="0">
                  <c:v>1Y</c:v>
                </c:pt>
                <c:pt idx="1">
                  <c:v>2Y</c:v>
                </c:pt>
                <c:pt idx="2">
                  <c:v>3Y</c:v>
                </c:pt>
                <c:pt idx="3">
                  <c:v>4Y</c:v>
                </c:pt>
                <c:pt idx="4">
                  <c:v>5Y</c:v>
                </c:pt>
                <c:pt idx="5">
                  <c:v>6Y</c:v>
                </c:pt>
                <c:pt idx="6">
                  <c:v>7Y</c:v>
                </c:pt>
                <c:pt idx="7">
                  <c:v>8Y</c:v>
                </c:pt>
                <c:pt idx="8">
                  <c:v>9Y</c:v>
                </c:pt>
                <c:pt idx="9">
                  <c:v>10Y</c:v>
                </c:pt>
              </c:strCache>
            </c:strRef>
          </c:cat>
          <c:val>
            <c:numRef>
              <c:f>CARRY!$T$7:$T$16</c:f>
              <c:numCache>
                <c:formatCode>0.0000</c:formatCode>
                <c:ptCount val="10"/>
                <c:pt idx="0">
                  <c:v>0.24979602327215508</c:v>
                </c:pt>
                <c:pt idx="1">
                  <c:v>-0.32481690964824422</c:v>
                </c:pt>
                <c:pt idx="2">
                  <c:v>-0.54116216438304665</c:v>
                </c:pt>
                <c:pt idx="3">
                  <c:v>-0.45889057809750389</c:v>
                </c:pt>
                <c:pt idx="4">
                  <c:v>-1.8255285775691661</c:v>
                </c:pt>
                <c:pt idx="5">
                  <c:v>-1.8655261109881001</c:v>
                </c:pt>
                <c:pt idx="6">
                  <c:v>-0.86216704517996101</c:v>
                </c:pt>
                <c:pt idx="7">
                  <c:v>-0.77017664165037614</c:v>
                </c:pt>
                <c:pt idx="8">
                  <c:v>-0.76092489028456445</c:v>
                </c:pt>
                <c:pt idx="9">
                  <c:v>-5.6564283776629198E-2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27-4830-8228-32A157397A56}"/>
            </c:ext>
          </c:extLst>
        </c:ser>
        <c:ser>
          <c:idx val="2"/>
          <c:order val="2"/>
          <c:tx>
            <c:strRef>
              <c:f>CARRY!$U$6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CARRY!$D$7:$D$16</c:f>
              <c:strCache>
                <c:ptCount val="10"/>
                <c:pt idx="0">
                  <c:v>1Y</c:v>
                </c:pt>
                <c:pt idx="1">
                  <c:v>2Y</c:v>
                </c:pt>
                <c:pt idx="2">
                  <c:v>3Y</c:v>
                </c:pt>
                <c:pt idx="3">
                  <c:v>4Y</c:v>
                </c:pt>
                <c:pt idx="4">
                  <c:v>5Y</c:v>
                </c:pt>
                <c:pt idx="5">
                  <c:v>6Y</c:v>
                </c:pt>
                <c:pt idx="6">
                  <c:v>7Y</c:v>
                </c:pt>
                <c:pt idx="7">
                  <c:v>8Y</c:v>
                </c:pt>
                <c:pt idx="8">
                  <c:v>9Y</c:v>
                </c:pt>
                <c:pt idx="9">
                  <c:v>10Y</c:v>
                </c:pt>
              </c:strCache>
            </c:strRef>
          </c:cat>
          <c:val>
            <c:numRef>
              <c:f>CARRY!$U$7:$U$16</c:f>
              <c:numCache>
                <c:formatCode>0.0000</c:formatCode>
                <c:ptCount val="10"/>
                <c:pt idx="0">
                  <c:v>-0.26118115630396199</c:v>
                </c:pt>
                <c:pt idx="1">
                  <c:v>-0.49554000740905868</c:v>
                </c:pt>
                <c:pt idx="2">
                  <c:v>-0.78058593536101117</c:v>
                </c:pt>
                <c:pt idx="3">
                  <c:v>-0.77995150213654862</c:v>
                </c:pt>
                <c:pt idx="4">
                  <c:v>-2.1792484099543432</c:v>
                </c:pt>
                <c:pt idx="5">
                  <c:v>-2.4843592809356903</c:v>
                </c:pt>
                <c:pt idx="6">
                  <c:v>-1.6761899345130171</c:v>
                </c:pt>
                <c:pt idx="7">
                  <c:v>-1.5958742017153222</c:v>
                </c:pt>
                <c:pt idx="8">
                  <c:v>-1.595488649172097</c:v>
                </c:pt>
                <c:pt idx="9">
                  <c:v>-0.89931149983180081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27-4830-8228-32A157397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0807648"/>
        <c:axId val="1935057056"/>
      </c:barChart>
      <c:catAx>
        <c:axId val="156080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5057056"/>
        <c:crosses val="autoZero"/>
        <c:auto val="1"/>
        <c:lblAlgn val="ctr"/>
        <c:lblOffset val="100"/>
        <c:noMultiLvlLbl val="0"/>
      </c:catAx>
      <c:valAx>
        <c:axId val="19350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080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CARRY!$G$6</c:f>
              <c:strCache>
                <c:ptCount val="1"/>
                <c:pt idx="0">
                  <c:v>Carry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CARRY!$D$20:$D$30</c:f>
              <c:strCache>
                <c:ptCount val="11"/>
                <c:pt idx="0">
                  <c:v>交易策略</c:v>
                </c:pt>
                <c:pt idx="1">
                  <c:v>1-2</c:v>
                </c:pt>
                <c:pt idx="2">
                  <c:v>2-3</c:v>
                </c:pt>
                <c:pt idx="3">
                  <c:v>2-5</c:v>
                </c:pt>
                <c:pt idx="4">
                  <c:v>2-10</c:v>
                </c:pt>
                <c:pt idx="5">
                  <c:v>3-5</c:v>
                </c:pt>
                <c:pt idx="6">
                  <c:v>3-7</c:v>
                </c:pt>
                <c:pt idx="7">
                  <c:v>5-7</c:v>
                </c:pt>
                <c:pt idx="8">
                  <c:v>5-9</c:v>
                </c:pt>
                <c:pt idx="9">
                  <c:v>5-10</c:v>
                </c:pt>
                <c:pt idx="10">
                  <c:v>6-10</c:v>
                </c:pt>
              </c:strCache>
            </c:strRef>
          </c:cat>
          <c:val>
            <c:numRef>
              <c:f>CARRY!$G$20:$G$30</c:f>
              <c:numCache>
                <c:formatCode>0.0000</c:formatCode>
                <c:ptCount val="11"/>
                <c:pt idx="0" formatCode="General">
                  <c:v>0</c:v>
                </c:pt>
                <c:pt idx="1">
                  <c:v>-9.1381502760265465E-2</c:v>
                </c:pt>
                <c:pt idx="2">
                  <c:v>9.9532532243755412E-2</c:v>
                </c:pt>
                <c:pt idx="3">
                  <c:v>0.21352606514727854</c:v>
                </c:pt>
                <c:pt idx="4">
                  <c:v>0.55053377302860185</c:v>
                </c:pt>
                <c:pt idx="5">
                  <c:v>0.11399353290352313</c:v>
                </c:pt>
                <c:pt idx="6">
                  <c:v>0.42424859503511003</c:v>
                </c:pt>
                <c:pt idx="7">
                  <c:v>0.31025506213158693</c:v>
                </c:pt>
                <c:pt idx="8">
                  <c:v>0.32957992024306576</c:v>
                </c:pt>
                <c:pt idx="9">
                  <c:v>0.33700770788132328</c:v>
                </c:pt>
                <c:pt idx="10">
                  <c:v>0.15704937354307086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5-4CC2-9B51-69C8E3AF4395}"/>
            </c:ext>
          </c:extLst>
        </c:ser>
        <c:ser>
          <c:idx val="1"/>
          <c:order val="1"/>
          <c:tx>
            <c:strRef>
              <c:f>CARRY!$H$6</c:f>
              <c:strCache>
                <c:ptCount val="1"/>
                <c:pt idx="0">
                  <c:v>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CARRY!$D$20:$D$30</c:f>
              <c:strCache>
                <c:ptCount val="11"/>
                <c:pt idx="0">
                  <c:v>交易策略</c:v>
                </c:pt>
                <c:pt idx="1">
                  <c:v>1-2</c:v>
                </c:pt>
                <c:pt idx="2">
                  <c:v>2-3</c:v>
                </c:pt>
                <c:pt idx="3">
                  <c:v>2-5</c:v>
                </c:pt>
                <c:pt idx="4">
                  <c:v>2-10</c:v>
                </c:pt>
                <c:pt idx="5">
                  <c:v>3-5</c:v>
                </c:pt>
                <c:pt idx="6">
                  <c:v>3-7</c:v>
                </c:pt>
                <c:pt idx="7">
                  <c:v>5-7</c:v>
                </c:pt>
                <c:pt idx="8">
                  <c:v>5-9</c:v>
                </c:pt>
                <c:pt idx="9">
                  <c:v>5-10</c:v>
                </c:pt>
                <c:pt idx="10">
                  <c:v>6-10</c:v>
                </c:pt>
              </c:strCache>
            </c:strRef>
          </c:cat>
          <c:val>
            <c:numRef>
              <c:f>CARRY!$H$20:$H$30</c:f>
              <c:numCache>
                <c:formatCode>0.0000</c:formatCode>
                <c:ptCount val="11"/>
                <c:pt idx="0" formatCode="General">
                  <c:v>0</c:v>
                </c:pt>
                <c:pt idx="1">
                  <c:v>0.26404310349500271</c:v>
                </c:pt>
                <c:pt idx="2">
                  <c:v>0.36449708146096482</c:v>
                </c:pt>
                <c:pt idx="3">
                  <c:v>0.41069305093751829</c:v>
                </c:pt>
                <c:pt idx="4">
                  <c:v>0.59412819606181544</c:v>
                </c:pt>
                <c:pt idx="5">
                  <c:v>4.6195969476553467E-2</c:v>
                </c:pt>
                <c:pt idx="6">
                  <c:v>0.90446970534140136</c:v>
                </c:pt>
                <c:pt idx="7">
                  <c:v>0.8582737358648479</c:v>
                </c:pt>
                <c:pt idx="8">
                  <c:v>0.18947377276413296</c:v>
                </c:pt>
                <c:pt idx="9">
                  <c:v>0.18343514512429715</c:v>
                </c:pt>
                <c:pt idx="10">
                  <c:v>-0.69109232688019384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5-4CC2-9B51-69C8E3AF4395}"/>
            </c:ext>
          </c:extLst>
        </c:ser>
        <c:ser>
          <c:idx val="2"/>
          <c:order val="2"/>
          <c:tx>
            <c:strRef>
              <c:f>CARRY!$I$6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CARRY!$D$20:$D$30</c:f>
              <c:strCache>
                <c:ptCount val="11"/>
                <c:pt idx="0">
                  <c:v>交易策略</c:v>
                </c:pt>
                <c:pt idx="1">
                  <c:v>1-2</c:v>
                </c:pt>
                <c:pt idx="2">
                  <c:v>2-3</c:v>
                </c:pt>
                <c:pt idx="3">
                  <c:v>2-5</c:v>
                </c:pt>
                <c:pt idx="4">
                  <c:v>2-10</c:v>
                </c:pt>
                <c:pt idx="5">
                  <c:v>3-5</c:v>
                </c:pt>
                <c:pt idx="6">
                  <c:v>3-7</c:v>
                </c:pt>
                <c:pt idx="7">
                  <c:v>5-7</c:v>
                </c:pt>
                <c:pt idx="8">
                  <c:v>5-9</c:v>
                </c:pt>
                <c:pt idx="9">
                  <c:v>5-10</c:v>
                </c:pt>
                <c:pt idx="10">
                  <c:v>6-10</c:v>
                </c:pt>
              </c:strCache>
            </c:strRef>
          </c:cat>
          <c:val>
            <c:numRef>
              <c:f>CARRY!$I$20:$I$30</c:f>
              <c:numCache>
                <c:formatCode>0.0000</c:formatCode>
                <c:ptCount val="11"/>
                <c:pt idx="0" formatCode="General">
                  <c:v>0</c:v>
                </c:pt>
                <c:pt idx="1">
                  <c:v>0.17266160073473724</c:v>
                </c:pt>
                <c:pt idx="2">
                  <c:v>0.46402961370472023</c:v>
                </c:pt>
                <c:pt idx="3">
                  <c:v>0.62421911608479685</c:v>
                </c:pt>
                <c:pt idx="4">
                  <c:v>1.1446619690904174</c:v>
                </c:pt>
                <c:pt idx="5">
                  <c:v>0.16018950238007659</c:v>
                </c:pt>
                <c:pt idx="6">
                  <c:v>1.3287183003765115</c:v>
                </c:pt>
                <c:pt idx="7">
                  <c:v>1.1685287979964349</c:v>
                </c:pt>
                <c:pt idx="8">
                  <c:v>0.51905369300719872</c:v>
                </c:pt>
                <c:pt idx="9">
                  <c:v>0.52044285300562043</c:v>
                </c:pt>
                <c:pt idx="10">
                  <c:v>-0.53404295333712293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E5-4CC2-9B51-69C8E3AF4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0807648"/>
        <c:axId val="1935057056"/>
      </c:barChart>
      <c:catAx>
        <c:axId val="156080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5057056"/>
        <c:crosses val="autoZero"/>
        <c:auto val="1"/>
        <c:lblAlgn val="ctr"/>
        <c:lblOffset val="100"/>
        <c:noMultiLvlLbl val="0"/>
      </c:catAx>
      <c:valAx>
        <c:axId val="19350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080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CARRY!$K$6</c:f>
              <c:strCache>
                <c:ptCount val="1"/>
                <c:pt idx="0">
                  <c:v>Carry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CARRY!$D$20:$D$30</c:f>
              <c:strCache>
                <c:ptCount val="11"/>
                <c:pt idx="0">
                  <c:v>交易策略</c:v>
                </c:pt>
                <c:pt idx="1">
                  <c:v>1-2</c:v>
                </c:pt>
                <c:pt idx="2">
                  <c:v>2-3</c:v>
                </c:pt>
                <c:pt idx="3">
                  <c:v>2-5</c:v>
                </c:pt>
                <c:pt idx="4">
                  <c:v>2-10</c:v>
                </c:pt>
                <c:pt idx="5">
                  <c:v>3-5</c:v>
                </c:pt>
                <c:pt idx="6">
                  <c:v>3-7</c:v>
                </c:pt>
                <c:pt idx="7">
                  <c:v>5-7</c:v>
                </c:pt>
                <c:pt idx="8">
                  <c:v>5-9</c:v>
                </c:pt>
                <c:pt idx="9">
                  <c:v>5-10</c:v>
                </c:pt>
                <c:pt idx="10">
                  <c:v>6-10</c:v>
                </c:pt>
              </c:strCache>
            </c:strRef>
          </c:cat>
          <c:val>
            <c:numRef>
              <c:f>CARRY!$K$20:$K$30</c:f>
              <c:numCache>
                <c:formatCode>0.0000</c:formatCode>
                <c:ptCount val="11"/>
                <c:pt idx="0" formatCode="General">
                  <c:v>0</c:v>
                </c:pt>
                <c:pt idx="1">
                  <c:v>-8.9053363637441735E-2</c:v>
                </c:pt>
                <c:pt idx="2">
                  <c:v>0.23361131138339292</c:v>
                </c:pt>
                <c:pt idx="3">
                  <c:v>0.48370029050993218</c:v>
                </c:pt>
                <c:pt idx="4">
                  <c:v>1.1665189817065478</c:v>
                </c:pt>
                <c:pt idx="5">
                  <c:v>0.25008897912653927</c:v>
                </c:pt>
                <c:pt idx="6">
                  <c:v>0.87624333257242681</c:v>
                </c:pt>
                <c:pt idx="7">
                  <c:v>0.62615435344588755</c:v>
                </c:pt>
                <c:pt idx="8">
                  <c:v>0.66719434939202515</c:v>
                </c:pt>
                <c:pt idx="9">
                  <c:v>0.68281869119661565</c:v>
                </c:pt>
                <c:pt idx="10">
                  <c:v>0.31885023807871204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2-4615-87BC-55E68F807BFA}"/>
            </c:ext>
          </c:extLst>
        </c:ser>
        <c:ser>
          <c:idx val="1"/>
          <c:order val="1"/>
          <c:tx>
            <c:strRef>
              <c:f>CARRY!$L$6</c:f>
              <c:strCache>
                <c:ptCount val="1"/>
                <c:pt idx="0">
                  <c:v>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CARRY!$D$20:$D$30</c:f>
              <c:strCache>
                <c:ptCount val="11"/>
                <c:pt idx="0">
                  <c:v>交易策略</c:v>
                </c:pt>
                <c:pt idx="1">
                  <c:v>1-2</c:v>
                </c:pt>
                <c:pt idx="2">
                  <c:v>2-3</c:v>
                </c:pt>
                <c:pt idx="3">
                  <c:v>2-5</c:v>
                </c:pt>
                <c:pt idx="4">
                  <c:v>2-10</c:v>
                </c:pt>
                <c:pt idx="5">
                  <c:v>3-5</c:v>
                </c:pt>
                <c:pt idx="6">
                  <c:v>3-7</c:v>
                </c:pt>
                <c:pt idx="7">
                  <c:v>5-7</c:v>
                </c:pt>
                <c:pt idx="8">
                  <c:v>5-9</c:v>
                </c:pt>
                <c:pt idx="9">
                  <c:v>5-10</c:v>
                </c:pt>
                <c:pt idx="10">
                  <c:v>6-10</c:v>
                </c:pt>
              </c:strCache>
            </c:strRef>
          </c:cat>
          <c:val>
            <c:numRef>
              <c:f>CARRY!$L$20:$L$30</c:f>
              <c:numCache>
                <c:formatCode>0.0000</c:formatCode>
                <c:ptCount val="11"/>
                <c:pt idx="0" formatCode="General">
                  <c:v>0</c:v>
                </c:pt>
                <c:pt idx="1">
                  <c:v>0.52829770245199981</c:v>
                </c:pt>
                <c:pt idx="2">
                  <c:v>0.72035036968983235</c:v>
                </c:pt>
                <c:pt idx="3">
                  <c:v>0.81332468643393119</c:v>
                </c:pt>
                <c:pt idx="4">
                  <c:v>1.1757015982912478</c:v>
                </c:pt>
                <c:pt idx="5">
                  <c:v>9.2974316744098784E-2</c:v>
                </c:pt>
                <c:pt idx="6">
                  <c:v>1.7843027995917764</c:v>
                </c:pt>
                <c:pt idx="7">
                  <c:v>1.6913284828476776</c:v>
                </c:pt>
                <c:pt idx="8">
                  <c:v>0.37409672135928917</c:v>
                </c:pt>
                <c:pt idx="9">
                  <c:v>0.36237691185731646</c:v>
                </c:pt>
                <c:pt idx="10">
                  <c:v>-1.3606276996292954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F2-4615-87BC-55E68F807BFA}"/>
            </c:ext>
          </c:extLst>
        </c:ser>
        <c:ser>
          <c:idx val="2"/>
          <c:order val="2"/>
          <c:tx>
            <c:strRef>
              <c:f>CARRY!$M$6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CARRY!$D$20:$D$30</c:f>
              <c:strCache>
                <c:ptCount val="11"/>
                <c:pt idx="0">
                  <c:v>交易策略</c:v>
                </c:pt>
                <c:pt idx="1">
                  <c:v>1-2</c:v>
                </c:pt>
                <c:pt idx="2">
                  <c:v>2-3</c:v>
                </c:pt>
                <c:pt idx="3">
                  <c:v>2-5</c:v>
                </c:pt>
                <c:pt idx="4">
                  <c:v>2-10</c:v>
                </c:pt>
                <c:pt idx="5">
                  <c:v>3-5</c:v>
                </c:pt>
                <c:pt idx="6">
                  <c:v>3-7</c:v>
                </c:pt>
                <c:pt idx="7">
                  <c:v>5-7</c:v>
                </c:pt>
                <c:pt idx="8">
                  <c:v>5-9</c:v>
                </c:pt>
                <c:pt idx="9">
                  <c:v>5-10</c:v>
                </c:pt>
                <c:pt idx="10">
                  <c:v>6-10</c:v>
                </c:pt>
              </c:strCache>
            </c:strRef>
          </c:cat>
          <c:val>
            <c:numRef>
              <c:f>CARRY!$M$20:$M$30</c:f>
              <c:numCache>
                <c:formatCode>0.0000</c:formatCode>
                <c:ptCount val="11"/>
                <c:pt idx="0" formatCode="General">
                  <c:v>0</c:v>
                </c:pt>
                <c:pt idx="1">
                  <c:v>0.43924433881455804</c:v>
                </c:pt>
                <c:pt idx="2">
                  <c:v>0.95396168107322521</c:v>
                </c:pt>
                <c:pt idx="3">
                  <c:v>1.2970249769438633</c:v>
                </c:pt>
                <c:pt idx="4">
                  <c:v>2.3422205799977958</c:v>
                </c:pt>
                <c:pt idx="5">
                  <c:v>0.34306329587063805</c:v>
                </c:pt>
                <c:pt idx="6">
                  <c:v>2.6605461321642032</c:v>
                </c:pt>
                <c:pt idx="7">
                  <c:v>2.3174828362935651</c:v>
                </c:pt>
                <c:pt idx="8">
                  <c:v>1.0412910707513143</c:v>
                </c:pt>
                <c:pt idx="9">
                  <c:v>1.0451956030539322</c:v>
                </c:pt>
                <c:pt idx="10">
                  <c:v>-1.0417774615505833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F2-4615-87BC-55E68F807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0807648"/>
        <c:axId val="1935057056"/>
      </c:barChart>
      <c:catAx>
        <c:axId val="156080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5057056"/>
        <c:crosses val="autoZero"/>
        <c:auto val="1"/>
        <c:lblAlgn val="ctr"/>
        <c:lblOffset val="100"/>
        <c:noMultiLvlLbl val="0"/>
      </c:catAx>
      <c:valAx>
        <c:axId val="19350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080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CARRY!$O$6</c:f>
              <c:strCache>
                <c:ptCount val="1"/>
                <c:pt idx="0">
                  <c:v>Carry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CARRY!$D$20:$D$30</c:f>
              <c:strCache>
                <c:ptCount val="11"/>
                <c:pt idx="0">
                  <c:v>交易策略</c:v>
                </c:pt>
                <c:pt idx="1">
                  <c:v>1-2</c:v>
                </c:pt>
                <c:pt idx="2">
                  <c:v>2-3</c:v>
                </c:pt>
                <c:pt idx="3">
                  <c:v>2-5</c:v>
                </c:pt>
                <c:pt idx="4">
                  <c:v>2-10</c:v>
                </c:pt>
                <c:pt idx="5">
                  <c:v>3-5</c:v>
                </c:pt>
                <c:pt idx="6">
                  <c:v>3-7</c:v>
                </c:pt>
                <c:pt idx="7">
                  <c:v>5-7</c:v>
                </c:pt>
                <c:pt idx="8">
                  <c:v>5-9</c:v>
                </c:pt>
                <c:pt idx="9">
                  <c:v>5-10</c:v>
                </c:pt>
                <c:pt idx="10">
                  <c:v>6-10</c:v>
                </c:pt>
              </c:strCache>
            </c:strRef>
          </c:cat>
          <c:val>
            <c:numRef>
              <c:f>CARRY!$O$20:$O$30</c:f>
              <c:numCache>
                <c:formatCode>0.0000</c:formatCode>
                <c:ptCount val="11"/>
                <c:pt idx="0" formatCode="General">
                  <c:v>0</c:v>
                </c:pt>
                <c:pt idx="1">
                  <c:v>1.6567237679089577</c:v>
                </c:pt>
                <c:pt idx="2">
                  <c:v>1.2192287095435899</c:v>
                </c:pt>
                <c:pt idx="3">
                  <c:v>2.266461821137586</c:v>
                </c:pt>
                <c:pt idx="4">
                  <c:v>4.5255945312946269</c:v>
                </c:pt>
                <c:pt idx="5">
                  <c:v>1.0472331115939961</c:v>
                </c:pt>
                <c:pt idx="6">
                  <c:v>3.1084609468171562</c:v>
                </c:pt>
                <c:pt idx="7">
                  <c:v>2.0612278352231606</c:v>
                </c:pt>
                <c:pt idx="8">
                  <c:v>2.2055174302362808</c:v>
                </c:pt>
                <c:pt idx="9">
                  <c:v>2.2591327101570409</c:v>
                </c:pt>
                <c:pt idx="10">
                  <c:v>1.0499392939351813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2-4450-BAB9-A858311A063F}"/>
            </c:ext>
          </c:extLst>
        </c:ser>
        <c:ser>
          <c:idx val="1"/>
          <c:order val="1"/>
          <c:tx>
            <c:strRef>
              <c:f>CARRY!$P$6</c:f>
              <c:strCache>
                <c:ptCount val="1"/>
                <c:pt idx="0">
                  <c:v>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CARRY!$D$20:$D$30</c:f>
              <c:strCache>
                <c:ptCount val="11"/>
                <c:pt idx="0">
                  <c:v>交易策略</c:v>
                </c:pt>
                <c:pt idx="1">
                  <c:v>1-2</c:v>
                </c:pt>
                <c:pt idx="2">
                  <c:v>2-3</c:v>
                </c:pt>
                <c:pt idx="3">
                  <c:v>2-5</c:v>
                </c:pt>
                <c:pt idx="4">
                  <c:v>2-10</c:v>
                </c:pt>
                <c:pt idx="5">
                  <c:v>3-5</c:v>
                </c:pt>
                <c:pt idx="6">
                  <c:v>3-7</c:v>
                </c:pt>
                <c:pt idx="7">
                  <c:v>5-7</c:v>
                </c:pt>
                <c:pt idx="8">
                  <c:v>5-9</c:v>
                </c:pt>
                <c:pt idx="9">
                  <c:v>5-10</c:v>
                </c:pt>
                <c:pt idx="10">
                  <c:v>6-10</c:v>
                </c:pt>
              </c:strCache>
            </c:strRef>
          </c:cat>
          <c:val>
            <c:numRef>
              <c:f>CARRY!$P$20:$P$30</c:f>
              <c:numCache>
                <c:formatCode>0.0000</c:formatCode>
                <c:ptCount val="11"/>
                <c:pt idx="0" formatCode="General">
                  <c:v>0</c:v>
                </c:pt>
                <c:pt idx="1">
                  <c:v>2.303571296747263</c:v>
                </c:pt>
                <c:pt idx="2">
                  <c:v>2.1845057151323455</c:v>
                </c:pt>
                <c:pt idx="3">
                  <c:v>2.4728970177883767</c:v>
                </c:pt>
                <c:pt idx="4">
                  <c:v>3.5741075804153821</c:v>
                </c:pt>
                <c:pt idx="5">
                  <c:v>0.28839130265603119</c:v>
                </c:pt>
                <c:pt idx="6">
                  <c:v>5.4062553821948232</c:v>
                </c:pt>
                <c:pt idx="7">
                  <c:v>5.1178640795387924</c:v>
                </c:pt>
                <c:pt idx="8">
                  <c:v>1.1360351277153387</c:v>
                </c:pt>
                <c:pt idx="9">
                  <c:v>1.1012105626270057</c:v>
                </c:pt>
                <c:pt idx="10">
                  <c:v>-4.1092898249400776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D2-4450-BAB9-A858311A063F}"/>
            </c:ext>
          </c:extLst>
        </c:ser>
        <c:ser>
          <c:idx val="2"/>
          <c:order val="2"/>
          <c:tx>
            <c:strRef>
              <c:f>CARRY!$Q$6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CARRY!$D$20:$D$30</c:f>
              <c:strCache>
                <c:ptCount val="11"/>
                <c:pt idx="0">
                  <c:v>交易策略</c:v>
                </c:pt>
                <c:pt idx="1">
                  <c:v>1-2</c:v>
                </c:pt>
                <c:pt idx="2">
                  <c:v>2-3</c:v>
                </c:pt>
                <c:pt idx="3">
                  <c:v>2-5</c:v>
                </c:pt>
                <c:pt idx="4">
                  <c:v>2-10</c:v>
                </c:pt>
                <c:pt idx="5">
                  <c:v>3-5</c:v>
                </c:pt>
                <c:pt idx="6">
                  <c:v>3-7</c:v>
                </c:pt>
                <c:pt idx="7">
                  <c:v>5-7</c:v>
                </c:pt>
                <c:pt idx="8">
                  <c:v>5-9</c:v>
                </c:pt>
                <c:pt idx="9">
                  <c:v>5-10</c:v>
                </c:pt>
                <c:pt idx="10">
                  <c:v>6-10</c:v>
                </c:pt>
              </c:strCache>
            </c:strRef>
          </c:cat>
          <c:val>
            <c:numRef>
              <c:f>CARRY!$Q$20:$Q$30</c:f>
              <c:numCache>
                <c:formatCode>0.0000</c:formatCode>
                <c:ptCount val="11"/>
                <c:pt idx="0" formatCode="General">
                  <c:v>0</c:v>
                </c:pt>
                <c:pt idx="1">
                  <c:v>3.9602950646562207</c:v>
                </c:pt>
                <c:pt idx="2">
                  <c:v>3.4037344246759353</c:v>
                </c:pt>
                <c:pt idx="3">
                  <c:v>4.7393588389259627</c:v>
                </c:pt>
                <c:pt idx="4">
                  <c:v>8.099702111710009</c:v>
                </c:pt>
                <c:pt idx="5">
                  <c:v>1.3356244142500273</c:v>
                </c:pt>
                <c:pt idx="6">
                  <c:v>8.5147163290119785</c:v>
                </c:pt>
                <c:pt idx="7">
                  <c:v>7.179091914761953</c:v>
                </c:pt>
                <c:pt idx="8">
                  <c:v>3.3415525579516192</c:v>
                </c:pt>
                <c:pt idx="9">
                  <c:v>3.3603432727840463</c:v>
                </c:pt>
                <c:pt idx="10">
                  <c:v>-3.0593505310048963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D2-4450-BAB9-A858311A0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0807648"/>
        <c:axId val="1935057056"/>
      </c:barChart>
      <c:catAx>
        <c:axId val="156080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5057056"/>
        <c:crosses val="autoZero"/>
        <c:auto val="1"/>
        <c:lblAlgn val="ctr"/>
        <c:lblOffset val="100"/>
        <c:noMultiLvlLbl val="0"/>
      </c:catAx>
      <c:valAx>
        <c:axId val="19350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080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CARRY!$S$6</c:f>
              <c:strCache>
                <c:ptCount val="1"/>
                <c:pt idx="0">
                  <c:v>Carry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CARRY!$D$20:$D$30</c:f>
              <c:strCache>
                <c:ptCount val="11"/>
                <c:pt idx="0">
                  <c:v>交易策略</c:v>
                </c:pt>
                <c:pt idx="1">
                  <c:v>1-2</c:v>
                </c:pt>
                <c:pt idx="2">
                  <c:v>2-3</c:v>
                </c:pt>
                <c:pt idx="3">
                  <c:v>2-5</c:v>
                </c:pt>
                <c:pt idx="4">
                  <c:v>2-10</c:v>
                </c:pt>
                <c:pt idx="5">
                  <c:v>3-5</c:v>
                </c:pt>
                <c:pt idx="6">
                  <c:v>3-7</c:v>
                </c:pt>
                <c:pt idx="7">
                  <c:v>5-7</c:v>
                </c:pt>
                <c:pt idx="8">
                  <c:v>5-9</c:v>
                </c:pt>
                <c:pt idx="9">
                  <c:v>5-10</c:v>
                </c:pt>
                <c:pt idx="10">
                  <c:v>6-10</c:v>
                </c:pt>
              </c:strCache>
            </c:strRef>
          </c:cat>
          <c:val>
            <c:numRef>
              <c:f>CARRY!$S$20:$S$30</c:f>
              <c:numCache>
                <c:formatCode>0.0000</c:formatCode>
                <c:ptCount val="11"/>
                <c:pt idx="0" formatCode="General">
                  <c:v>0</c:v>
                </c:pt>
                <c:pt idx="1">
                  <c:v>-9.8024155811213265E-2</c:v>
                </c:pt>
                <c:pt idx="2">
                  <c:v>0.23939489714562903</c:v>
                </c:pt>
                <c:pt idx="3">
                  <c:v>0.49683437962298393</c:v>
                </c:pt>
                <c:pt idx="4">
                  <c:v>1.2013586650722921</c:v>
                </c:pt>
                <c:pt idx="5">
                  <c:v>0.25743948247735488</c:v>
                </c:pt>
                <c:pt idx="6">
                  <c:v>0.90321219803023856</c:v>
                </c:pt>
                <c:pt idx="7">
                  <c:v>0.64577271555288362</c:v>
                </c:pt>
                <c:pt idx="8">
                  <c:v>0.68847641222998668</c:v>
                </c:pt>
                <c:pt idx="9">
                  <c:v>0.70452428544930812</c:v>
                </c:pt>
                <c:pt idx="10">
                  <c:v>0.32956905290981731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D-4884-82F9-773DF76AE845}"/>
            </c:ext>
          </c:extLst>
        </c:ser>
        <c:ser>
          <c:idx val="1"/>
          <c:order val="1"/>
          <c:tx>
            <c:strRef>
              <c:f>CARRY!$T$6</c:f>
              <c:strCache>
                <c:ptCount val="1"/>
                <c:pt idx="0">
                  <c:v>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CARRY!$D$20:$D$30</c:f>
              <c:strCache>
                <c:ptCount val="11"/>
                <c:pt idx="0">
                  <c:v>交易策略</c:v>
                </c:pt>
                <c:pt idx="1">
                  <c:v>1-2</c:v>
                </c:pt>
                <c:pt idx="2">
                  <c:v>2-3</c:v>
                </c:pt>
                <c:pt idx="3">
                  <c:v>2-5</c:v>
                </c:pt>
                <c:pt idx="4">
                  <c:v>2-10</c:v>
                </c:pt>
                <c:pt idx="5">
                  <c:v>3-5</c:v>
                </c:pt>
                <c:pt idx="6">
                  <c:v>3-7</c:v>
                </c:pt>
                <c:pt idx="7">
                  <c:v>5-7</c:v>
                </c:pt>
                <c:pt idx="8">
                  <c:v>5-9</c:v>
                </c:pt>
                <c:pt idx="9">
                  <c:v>5-10</c:v>
                </c:pt>
                <c:pt idx="10">
                  <c:v>6-10</c:v>
                </c:pt>
              </c:strCache>
            </c:strRef>
          </c:cat>
          <c:val>
            <c:numRef>
              <c:f>CARRY!$T$20:$T$30</c:f>
              <c:numCache>
                <c:formatCode>0.0000</c:formatCode>
                <c:ptCount val="11"/>
                <c:pt idx="0" formatCode="General">
                  <c:v>0</c:v>
                </c:pt>
                <c:pt idx="1">
                  <c:v>0.5463016251214432</c:v>
                </c:pt>
                <c:pt idx="2">
                  <c:v>0.74419554316281289</c:v>
                </c:pt>
                <c:pt idx="3">
                  <c:v>0.84036616971230194</c:v>
                </c:pt>
                <c:pt idx="4">
                  <c:v>1.2147263812816931</c:v>
                </c:pt>
                <c:pt idx="5">
                  <c:v>9.6170626549488936E-2</c:v>
                </c:pt>
                <c:pt idx="6">
                  <c:v>1.8431259585909543</c:v>
                </c:pt>
                <c:pt idx="7">
                  <c:v>1.7469553320414652</c:v>
                </c:pt>
                <c:pt idx="8">
                  <c:v>0.38645293404075687</c:v>
                </c:pt>
                <c:pt idx="9">
                  <c:v>0.37436021156939114</c:v>
                </c:pt>
                <c:pt idx="10">
                  <c:v>-1.4052876283832463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FD-4884-82F9-773DF76AE845}"/>
            </c:ext>
          </c:extLst>
        </c:ser>
        <c:ser>
          <c:idx val="2"/>
          <c:order val="2"/>
          <c:tx>
            <c:strRef>
              <c:f>CARRY!$U$6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CARRY!$D$20:$D$30</c:f>
              <c:strCache>
                <c:ptCount val="11"/>
                <c:pt idx="0">
                  <c:v>交易策略</c:v>
                </c:pt>
                <c:pt idx="1">
                  <c:v>1-2</c:v>
                </c:pt>
                <c:pt idx="2">
                  <c:v>2-3</c:v>
                </c:pt>
                <c:pt idx="3">
                  <c:v>2-5</c:v>
                </c:pt>
                <c:pt idx="4">
                  <c:v>2-10</c:v>
                </c:pt>
                <c:pt idx="5">
                  <c:v>3-5</c:v>
                </c:pt>
                <c:pt idx="6">
                  <c:v>3-7</c:v>
                </c:pt>
                <c:pt idx="7">
                  <c:v>5-7</c:v>
                </c:pt>
                <c:pt idx="8">
                  <c:v>5-9</c:v>
                </c:pt>
                <c:pt idx="9">
                  <c:v>5-10</c:v>
                </c:pt>
                <c:pt idx="10">
                  <c:v>6-10</c:v>
                </c:pt>
              </c:strCache>
            </c:strRef>
          </c:cat>
          <c:val>
            <c:numRef>
              <c:f>CARRY!$U$20:$U$30</c:f>
              <c:numCache>
                <c:formatCode>0.0000</c:formatCode>
                <c:ptCount val="11"/>
                <c:pt idx="0" formatCode="General">
                  <c:v>0</c:v>
                </c:pt>
                <c:pt idx="1">
                  <c:v>0.44827746931022994</c:v>
                </c:pt>
                <c:pt idx="2">
                  <c:v>0.98359044030844189</c:v>
                </c:pt>
                <c:pt idx="3">
                  <c:v>1.3372005493352859</c:v>
                </c:pt>
                <c:pt idx="4">
                  <c:v>2.4160850463539854</c:v>
                </c:pt>
                <c:pt idx="5">
                  <c:v>0.35361010902684381</c:v>
                </c:pt>
                <c:pt idx="6">
                  <c:v>2.7463381566211931</c:v>
                </c:pt>
                <c:pt idx="7">
                  <c:v>2.3927280475943489</c:v>
                </c:pt>
                <c:pt idx="8">
                  <c:v>1.0749293462707437</c:v>
                </c:pt>
                <c:pt idx="9">
                  <c:v>1.0788844970186993</c:v>
                </c:pt>
                <c:pt idx="10">
                  <c:v>-1.0757185754734291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FD-4884-82F9-773DF76AE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0807648"/>
        <c:axId val="1935057056"/>
      </c:barChart>
      <c:catAx>
        <c:axId val="156080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5057056"/>
        <c:crosses val="autoZero"/>
        <c:auto val="1"/>
        <c:lblAlgn val="ctr"/>
        <c:lblOffset val="100"/>
        <c:noMultiLvlLbl val="0"/>
      </c:catAx>
      <c:valAx>
        <c:axId val="19350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080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CARRY!$G$6</c:f>
              <c:strCache>
                <c:ptCount val="1"/>
                <c:pt idx="0">
                  <c:v>Carry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CARRY!$D$34:$D$44</c:f>
              <c:strCache>
                <c:ptCount val="11"/>
                <c:pt idx="0">
                  <c:v>交易策略</c:v>
                </c:pt>
                <c:pt idx="1">
                  <c:v>1-3-5</c:v>
                </c:pt>
                <c:pt idx="2">
                  <c:v>1-5-7</c:v>
                </c:pt>
                <c:pt idx="3">
                  <c:v>2-3-5</c:v>
                </c:pt>
                <c:pt idx="4">
                  <c:v>2-5-10</c:v>
                </c:pt>
                <c:pt idx="5">
                  <c:v>2-7-10</c:v>
                </c:pt>
                <c:pt idx="6">
                  <c:v>3-5-7</c:v>
                </c:pt>
                <c:pt idx="7">
                  <c:v>3-5-10</c:v>
                </c:pt>
                <c:pt idx="8">
                  <c:v>3-7-10</c:v>
                </c:pt>
                <c:pt idx="9">
                  <c:v>5-7-10</c:v>
                </c:pt>
                <c:pt idx="10">
                  <c:v>6-8-10</c:v>
                </c:pt>
              </c:strCache>
            </c:strRef>
          </c:cat>
          <c:val>
            <c:numRef>
              <c:f>CARRY!$G$34:$G$44</c:f>
              <c:numCache>
                <c:formatCode>0.0000</c:formatCode>
                <c:ptCount val="11"/>
                <c:pt idx="0" formatCode="General">
                  <c:v>0</c:v>
                </c:pt>
                <c:pt idx="1">
                  <c:v>-0.10584250342003318</c:v>
                </c:pt>
                <c:pt idx="2">
                  <c:v>-0.18811049974457389</c:v>
                </c:pt>
                <c:pt idx="3">
                  <c:v>-1.4461000659767714E-2</c:v>
                </c:pt>
                <c:pt idx="4">
                  <c:v>-0.12348164273404477</c:v>
                </c:pt>
                <c:pt idx="5">
                  <c:v>0.4970284815291291</c:v>
                </c:pt>
                <c:pt idx="6">
                  <c:v>-0.19626152922806378</c:v>
                </c:pt>
                <c:pt idx="7">
                  <c:v>-0.22301417497780013</c:v>
                </c:pt>
                <c:pt idx="8">
                  <c:v>0.39749594928537374</c:v>
                </c:pt>
                <c:pt idx="9">
                  <c:v>0.28350241638185053</c:v>
                </c:pt>
                <c:pt idx="10">
                  <c:v>0.12525585386159027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6-4B42-A9FE-7DED4CDC889A}"/>
            </c:ext>
          </c:extLst>
        </c:ser>
        <c:ser>
          <c:idx val="1"/>
          <c:order val="1"/>
          <c:tx>
            <c:strRef>
              <c:f>CARRY!$H$6</c:f>
              <c:strCache>
                <c:ptCount val="1"/>
                <c:pt idx="0">
                  <c:v>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CARRY!$D$34:$D$44</c:f>
              <c:strCache>
                <c:ptCount val="11"/>
                <c:pt idx="0">
                  <c:v>交易策略</c:v>
                </c:pt>
                <c:pt idx="1">
                  <c:v>1-3-5</c:v>
                </c:pt>
                <c:pt idx="2">
                  <c:v>1-5-7</c:v>
                </c:pt>
                <c:pt idx="3">
                  <c:v>2-3-5</c:v>
                </c:pt>
                <c:pt idx="4">
                  <c:v>2-5-10</c:v>
                </c:pt>
                <c:pt idx="5">
                  <c:v>2-7-10</c:v>
                </c:pt>
                <c:pt idx="6">
                  <c:v>3-5-7</c:v>
                </c:pt>
                <c:pt idx="7">
                  <c:v>3-5-10</c:v>
                </c:pt>
                <c:pt idx="8">
                  <c:v>3-7-10</c:v>
                </c:pt>
                <c:pt idx="9">
                  <c:v>5-7-10</c:v>
                </c:pt>
                <c:pt idx="10">
                  <c:v>6-8-10</c:v>
                </c:pt>
              </c:strCache>
            </c:strRef>
          </c:cat>
          <c:val>
            <c:numRef>
              <c:f>CARRY!$H$34:$H$44</c:f>
              <c:numCache>
                <c:formatCode>0.0000</c:formatCode>
                <c:ptCount val="11"/>
                <c:pt idx="0" formatCode="General">
                  <c:v>0</c:v>
                </c:pt>
                <c:pt idx="1">
                  <c:v>0.58234421547941406</c:v>
                </c:pt>
                <c:pt idx="2">
                  <c:v>-0.1835375814323269</c:v>
                </c:pt>
                <c:pt idx="3">
                  <c:v>0.31830111198441136</c:v>
                </c:pt>
                <c:pt idx="4">
                  <c:v>0.22725790581322114</c:v>
                </c:pt>
                <c:pt idx="5">
                  <c:v>1.9438053775429169</c:v>
                </c:pt>
                <c:pt idx="6">
                  <c:v>-0.81207776638829443</c:v>
                </c:pt>
                <c:pt idx="7">
                  <c:v>-0.13723917564774368</c:v>
                </c:pt>
                <c:pt idx="8">
                  <c:v>1.5793082960819522</c:v>
                </c:pt>
                <c:pt idx="9">
                  <c:v>1.5331123266053985</c:v>
                </c:pt>
                <c:pt idx="10">
                  <c:v>-0.66684550961836064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06-4B42-A9FE-7DED4CDC889A}"/>
            </c:ext>
          </c:extLst>
        </c:ser>
        <c:ser>
          <c:idx val="2"/>
          <c:order val="2"/>
          <c:tx>
            <c:strRef>
              <c:f>CARRY!$I$6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CARRY!$D$34:$D$44</c:f>
              <c:strCache>
                <c:ptCount val="11"/>
                <c:pt idx="0">
                  <c:v>交易策略</c:v>
                </c:pt>
                <c:pt idx="1">
                  <c:v>1-3-5</c:v>
                </c:pt>
                <c:pt idx="2">
                  <c:v>1-5-7</c:v>
                </c:pt>
                <c:pt idx="3">
                  <c:v>2-3-5</c:v>
                </c:pt>
                <c:pt idx="4">
                  <c:v>2-5-10</c:v>
                </c:pt>
                <c:pt idx="5">
                  <c:v>2-7-10</c:v>
                </c:pt>
                <c:pt idx="6">
                  <c:v>3-5-7</c:v>
                </c:pt>
                <c:pt idx="7">
                  <c:v>3-5-10</c:v>
                </c:pt>
                <c:pt idx="8">
                  <c:v>3-7-10</c:v>
                </c:pt>
                <c:pt idx="9">
                  <c:v>5-7-10</c:v>
                </c:pt>
                <c:pt idx="10">
                  <c:v>6-8-10</c:v>
                </c:pt>
              </c:strCache>
            </c:strRef>
          </c:cat>
          <c:val>
            <c:numRef>
              <c:f>CARRY!$I$34:$I$44</c:f>
              <c:numCache>
                <c:formatCode>0.0000</c:formatCode>
                <c:ptCount val="11"/>
                <c:pt idx="0" formatCode="General">
                  <c:v>0</c:v>
                </c:pt>
                <c:pt idx="1">
                  <c:v>0.47650171205938086</c:v>
                </c:pt>
                <c:pt idx="2">
                  <c:v>-0.37164808117690079</c:v>
                </c:pt>
                <c:pt idx="3">
                  <c:v>0.30384011132464361</c:v>
                </c:pt>
                <c:pt idx="4">
                  <c:v>0.10377626307917637</c:v>
                </c:pt>
                <c:pt idx="5">
                  <c:v>2.440833859072046</c:v>
                </c:pt>
                <c:pt idx="6">
                  <c:v>-1.0083392956163582</c:v>
                </c:pt>
                <c:pt idx="7">
                  <c:v>-0.36025335062554381</c:v>
                </c:pt>
                <c:pt idx="8">
                  <c:v>1.976804245367326</c:v>
                </c:pt>
                <c:pt idx="9">
                  <c:v>1.816614742987249</c:v>
                </c:pt>
                <c:pt idx="10">
                  <c:v>-0.54158965575677032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06-4B42-A9FE-7DED4CDC8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0807648"/>
        <c:axId val="1935057056"/>
      </c:barChart>
      <c:catAx>
        <c:axId val="156080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5057056"/>
        <c:crosses val="autoZero"/>
        <c:auto val="1"/>
        <c:lblAlgn val="ctr"/>
        <c:lblOffset val="100"/>
        <c:noMultiLvlLbl val="0"/>
      </c:catAx>
      <c:valAx>
        <c:axId val="19350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080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13" Type="http://schemas.openxmlformats.org/officeDocument/2006/relationships/chart" Target="../charts/chart11.xml"/><Relationship Id="rId18" Type="http://schemas.openxmlformats.org/officeDocument/2006/relationships/chart" Target="../charts/chart16.xml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12" Type="http://schemas.openxmlformats.org/officeDocument/2006/relationships/chart" Target="../charts/chart10.xml"/><Relationship Id="rId17" Type="http://schemas.openxmlformats.org/officeDocument/2006/relationships/chart" Target="../charts/chart15.xml"/><Relationship Id="rId2" Type="http://schemas.openxmlformats.org/officeDocument/2006/relationships/image" Target="../media/image2.png"/><Relationship Id="rId16" Type="http://schemas.openxmlformats.org/officeDocument/2006/relationships/chart" Target="../charts/chart14.xml"/><Relationship Id="rId20" Type="http://schemas.openxmlformats.org/officeDocument/2006/relationships/chart" Target="../charts/chart18.xml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11" Type="http://schemas.openxmlformats.org/officeDocument/2006/relationships/chart" Target="../charts/chart9.xml"/><Relationship Id="rId5" Type="http://schemas.openxmlformats.org/officeDocument/2006/relationships/chart" Target="../charts/chart3.xml"/><Relationship Id="rId15" Type="http://schemas.openxmlformats.org/officeDocument/2006/relationships/chart" Target="../charts/chart13.xml"/><Relationship Id="rId10" Type="http://schemas.openxmlformats.org/officeDocument/2006/relationships/chart" Target="../charts/chart8.xml"/><Relationship Id="rId19" Type="http://schemas.openxmlformats.org/officeDocument/2006/relationships/chart" Target="../charts/chart17.xml"/><Relationship Id="rId4" Type="http://schemas.openxmlformats.org/officeDocument/2006/relationships/chart" Target="../charts/chart2.xml"/><Relationship Id="rId9" Type="http://schemas.openxmlformats.org/officeDocument/2006/relationships/chart" Target="../charts/chart7.xml"/><Relationship Id="rId1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198291</xdr:colOff>
      <xdr:row>46</xdr:row>
      <xdr:rowOff>8659</xdr:rowOff>
    </xdr:from>
    <xdr:to>
      <xdr:col>11</xdr:col>
      <xdr:colOff>268839</xdr:colOff>
      <xdr:row>47</xdr:row>
      <xdr:rowOff>45877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EBAA096-4BD1-4E21-A2E5-68948BE98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69996" y="11100954"/>
          <a:ext cx="2389452" cy="219058"/>
        </a:xfrm>
        <a:prstGeom prst="rect">
          <a:avLst/>
        </a:prstGeom>
      </xdr:spPr>
    </xdr:pic>
    <xdr:clientData/>
  </xdr:twoCellAnchor>
  <xdr:twoCellAnchor editAs="oneCell">
    <xdr:from>
      <xdr:col>12</xdr:col>
      <xdr:colOff>571981</xdr:colOff>
      <xdr:row>45</xdr:row>
      <xdr:rowOff>162990</xdr:rowOff>
    </xdr:from>
    <xdr:to>
      <xdr:col>15</xdr:col>
      <xdr:colOff>346363</xdr:colOff>
      <xdr:row>47</xdr:row>
      <xdr:rowOff>31843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20D32055-60B8-434B-A3C1-9FFF76353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95890" y="11073445"/>
          <a:ext cx="1739996" cy="232534"/>
        </a:xfrm>
        <a:prstGeom prst="rect">
          <a:avLst/>
        </a:prstGeom>
      </xdr:spPr>
    </xdr:pic>
    <xdr:clientData/>
  </xdr:twoCellAnchor>
  <xdr:twoCellAnchor>
    <xdr:from>
      <xdr:col>5</xdr:col>
      <xdr:colOff>26842</xdr:colOff>
      <xdr:row>15</xdr:row>
      <xdr:rowOff>82262</xdr:rowOff>
    </xdr:from>
    <xdr:to>
      <xdr:col>8</xdr:col>
      <xdr:colOff>561975</xdr:colOff>
      <xdr:row>18</xdr:row>
      <xdr:rowOff>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B51AA204-8412-460C-B11E-74E8849AA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8659</xdr:colOff>
      <xdr:row>16</xdr:row>
      <xdr:rowOff>25978</xdr:rowOff>
    </xdr:from>
    <xdr:to>
      <xdr:col>12</xdr:col>
      <xdr:colOff>571500</xdr:colOff>
      <xdr:row>17</xdr:row>
      <xdr:rowOff>33770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52569944-A066-4F89-AE9B-AEC1173E0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17319</xdr:colOff>
      <xdr:row>16</xdr:row>
      <xdr:rowOff>25977</xdr:rowOff>
    </xdr:from>
    <xdr:to>
      <xdr:col>16</xdr:col>
      <xdr:colOff>580159</xdr:colOff>
      <xdr:row>17</xdr:row>
      <xdr:rowOff>33769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35952655-4AA0-4D8E-BD6A-C61BF99D30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60613</xdr:colOff>
      <xdr:row>16</xdr:row>
      <xdr:rowOff>17318</xdr:rowOff>
    </xdr:from>
    <xdr:to>
      <xdr:col>20</xdr:col>
      <xdr:colOff>623453</xdr:colOff>
      <xdr:row>17</xdr:row>
      <xdr:rowOff>25110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2FBBDFD9-DE0F-4A75-8AE8-6AF215CC4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30</xdr:row>
      <xdr:rowOff>25977</xdr:rowOff>
    </xdr:from>
    <xdr:to>
      <xdr:col>8</xdr:col>
      <xdr:colOff>545523</xdr:colOff>
      <xdr:row>31</xdr:row>
      <xdr:rowOff>17318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DE29E4BC-F839-4EE8-A263-8E1DDA4C3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30</xdr:row>
      <xdr:rowOff>0</xdr:rowOff>
    </xdr:from>
    <xdr:to>
      <xdr:col>13</xdr:col>
      <xdr:colOff>121228</xdr:colOff>
      <xdr:row>30</xdr:row>
      <xdr:rowOff>1264227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78CD0FDA-4DC4-43DE-9C85-FD33976BE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30</xdr:row>
      <xdr:rowOff>0</xdr:rowOff>
    </xdr:from>
    <xdr:to>
      <xdr:col>17</xdr:col>
      <xdr:colOff>34636</xdr:colOff>
      <xdr:row>30</xdr:row>
      <xdr:rowOff>1264227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665692E6-FEF9-4FED-BC78-725AED19D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30</xdr:row>
      <xdr:rowOff>0</xdr:rowOff>
    </xdr:from>
    <xdr:to>
      <xdr:col>21</xdr:col>
      <xdr:colOff>34636</xdr:colOff>
      <xdr:row>30</xdr:row>
      <xdr:rowOff>1264227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5E5DD454-9EAE-481A-B8F5-4BCA6D78F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8</xdr:col>
      <xdr:colOff>545523</xdr:colOff>
      <xdr:row>45</xdr:row>
      <xdr:rowOff>8659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7FE4AE83-8EDE-4925-9E0C-7BDC406C4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44</xdr:row>
      <xdr:rowOff>0</xdr:rowOff>
    </xdr:from>
    <xdr:to>
      <xdr:col>13</xdr:col>
      <xdr:colOff>121228</xdr:colOff>
      <xdr:row>45</xdr:row>
      <xdr:rowOff>8659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BA662DE0-916B-49D8-8992-62D8B5F79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44</xdr:row>
      <xdr:rowOff>0</xdr:rowOff>
    </xdr:from>
    <xdr:to>
      <xdr:col>17</xdr:col>
      <xdr:colOff>34636</xdr:colOff>
      <xdr:row>45</xdr:row>
      <xdr:rowOff>8659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97697CB4-03F9-46EE-A61B-F4C59A238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44</xdr:row>
      <xdr:rowOff>0</xdr:rowOff>
    </xdr:from>
    <xdr:to>
      <xdr:col>21</xdr:col>
      <xdr:colOff>34636</xdr:colOff>
      <xdr:row>45</xdr:row>
      <xdr:rowOff>8659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7299E6A4-9256-4488-9114-E1A5A26B3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57150</xdr:colOff>
      <xdr:row>60</xdr:row>
      <xdr:rowOff>47625</xdr:rowOff>
    </xdr:from>
    <xdr:to>
      <xdr:col>4</xdr:col>
      <xdr:colOff>197428</xdr:colOff>
      <xdr:row>65</xdr:row>
      <xdr:rowOff>47625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57FEF149-EE5B-4DE2-965E-7E2CB74AF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28575</xdr:colOff>
      <xdr:row>60</xdr:row>
      <xdr:rowOff>0</xdr:rowOff>
    </xdr:from>
    <xdr:to>
      <xdr:col>18</xdr:col>
      <xdr:colOff>1063336</xdr:colOff>
      <xdr:row>65</xdr:row>
      <xdr:rowOff>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F36FF348-A783-41F4-A054-43D9CB972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11</xdr:col>
      <xdr:colOff>138546</xdr:colOff>
      <xdr:row>65</xdr:row>
      <xdr:rowOff>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EED8358D-63AC-4F09-9B45-3C0FEDD2C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60</xdr:row>
      <xdr:rowOff>0</xdr:rowOff>
    </xdr:from>
    <xdr:to>
      <xdr:col>13</xdr:col>
      <xdr:colOff>225137</xdr:colOff>
      <xdr:row>65</xdr:row>
      <xdr:rowOff>0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4105248B-F7A1-4962-995B-8EB471252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60</xdr:row>
      <xdr:rowOff>0</xdr:rowOff>
    </xdr:from>
    <xdr:to>
      <xdr:col>15</xdr:col>
      <xdr:colOff>138545</xdr:colOff>
      <xdr:row>65</xdr:row>
      <xdr:rowOff>0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B0CAD5DD-24CB-4FF6-8F80-6B9189D87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60</xdr:row>
      <xdr:rowOff>0</xdr:rowOff>
    </xdr:from>
    <xdr:to>
      <xdr:col>17</xdr:col>
      <xdr:colOff>138546</xdr:colOff>
      <xdr:row>65</xdr:row>
      <xdr:rowOff>0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BCCF5937-E9D0-4A28-B681-032CAF3B7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alibrationSet@1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F05F1-C575-4402-900A-560B1A59449C}">
  <dimension ref="B2:Q92"/>
  <sheetViews>
    <sheetView workbookViewId="0">
      <selection activeCell="B3" sqref="B3"/>
    </sheetView>
  </sheetViews>
  <sheetFormatPr defaultRowHeight="14.25" x14ac:dyDescent="0.2"/>
  <cols>
    <col min="2" max="2" width="23.375" customWidth="1"/>
    <col min="3" max="3" width="12.75" customWidth="1"/>
    <col min="5" max="5" width="21.25" customWidth="1"/>
    <col min="8" max="8" width="18.125" customWidth="1"/>
    <col min="12" max="12" width="25" customWidth="1"/>
  </cols>
  <sheetData>
    <row r="2" spans="2:17" x14ac:dyDescent="0.2">
      <c r="B2" t="s">
        <v>0</v>
      </c>
      <c r="C2" t="s">
        <v>1</v>
      </c>
      <c r="E2" t="s">
        <v>2</v>
      </c>
      <c r="F2" t="s">
        <v>3</v>
      </c>
      <c r="H2" t="s">
        <v>4</v>
      </c>
      <c r="I2" t="s">
        <v>5</v>
      </c>
      <c r="L2" t="s">
        <v>6</v>
      </c>
      <c r="P2" t="s">
        <v>7</v>
      </c>
    </row>
    <row r="3" spans="2:17" x14ac:dyDescent="0.2">
      <c r="B3" t="s">
        <v>8</v>
      </c>
      <c r="C3">
        <v>0</v>
      </c>
      <c r="E3" t="s">
        <v>9</v>
      </c>
      <c r="F3">
        <v>-1</v>
      </c>
      <c r="H3" t="s">
        <v>10</v>
      </c>
      <c r="I3">
        <v>0</v>
      </c>
      <c r="L3" t="b">
        <v>1</v>
      </c>
      <c r="M3">
        <v>1</v>
      </c>
      <c r="P3" t="s">
        <v>11</v>
      </c>
      <c r="Q3">
        <v>0</v>
      </c>
    </row>
    <row r="4" spans="2:17" x14ac:dyDescent="0.2">
      <c r="B4" t="s">
        <v>1</v>
      </c>
      <c r="C4">
        <v>1</v>
      </c>
      <c r="E4" t="s">
        <v>3</v>
      </c>
      <c r="F4">
        <v>0</v>
      </c>
      <c r="H4" t="s">
        <v>12</v>
      </c>
      <c r="I4">
        <v>1</v>
      </c>
      <c r="L4" t="b">
        <v>0</v>
      </c>
      <c r="M4">
        <v>-1</v>
      </c>
      <c r="P4" t="s">
        <v>13</v>
      </c>
      <c r="Q4">
        <v>1</v>
      </c>
    </row>
    <row r="5" spans="2:17" x14ac:dyDescent="0.2">
      <c r="B5" t="s">
        <v>14</v>
      </c>
      <c r="C5">
        <v>2</v>
      </c>
      <c r="E5" t="s">
        <v>15</v>
      </c>
      <c r="F5">
        <v>1</v>
      </c>
      <c r="H5" t="s">
        <v>5</v>
      </c>
      <c r="I5">
        <v>2</v>
      </c>
      <c r="P5" t="s">
        <v>16</v>
      </c>
      <c r="Q5">
        <v>2</v>
      </c>
    </row>
    <row r="6" spans="2:17" x14ac:dyDescent="0.2">
      <c r="B6" t="s">
        <v>17</v>
      </c>
      <c r="C6">
        <v>3</v>
      </c>
      <c r="E6" t="s">
        <v>18</v>
      </c>
      <c r="F6">
        <v>-11</v>
      </c>
      <c r="H6" t="s">
        <v>19</v>
      </c>
      <c r="I6">
        <v>3</v>
      </c>
    </row>
    <row r="7" spans="2:17" x14ac:dyDescent="0.2">
      <c r="B7" t="s">
        <v>20</v>
      </c>
      <c r="C7">
        <v>4</v>
      </c>
      <c r="E7" t="s">
        <v>21</v>
      </c>
      <c r="F7">
        <v>-9</v>
      </c>
      <c r="H7" t="s">
        <v>22</v>
      </c>
      <c r="I7">
        <v>4</v>
      </c>
      <c r="L7" t="s">
        <v>23</v>
      </c>
    </row>
    <row r="8" spans="2:17" x14ac:dyDescent="0.2">
      <c r="B8" t="s">
        <v>24</v>
      </c>
      <c r="C8">
        <v>5</v>
      </c>
      <c r="E8" t="s">
        <v>25</v>
      </c>
      <c r="F8">
        <v>-8</v>
      </c>
      <c r="H8" t="s">
        <v>26</v>
      </c>
      <c r="I8">
        <v>5</v>
      </c>
      <c r="L8" t="s">
        <v>27</v>
      </c>
    </row>
    <row r="9" spans="2:17" x14ac:dyDescent="0.2">
      <c r="B9" t="s">
        <v>28</v>
      </c>
      <c r="C9">
        <v>6</v>
      </c>
      <c r="E9" t="s">
        <v>29</v>
      </c>
      <c r="F9">
        <v>2</v>
      </c>
      <c r="L9" t="s">
        <v>30</v>
      </c>
    </row>
    <row r="10" spans="2:17" x14ac:dyDescent="0.2">
      <c r="B10" t="s">
        <v>31</v>
      </c>
      <c r="C10">
        <v>7</v>
      </c>
      <c r="E10" t="s">
        <v>32</v>
      </c>
      <c r="F10">
        <v>-5</v>
      </c>
      <c r="L10" t="s">
        <v>33</v>
      </c>
    </row>
    <row r="11" spans="2:17" x14ac:dyDescent="0.2">
      <c r="B11" t="s">
        <v>34</v>
      </c>
      <c r="C11">
        <v>8</v>
      </c>
      <c r="E11" t="s">
        <v>35</v>
      </c>
      <c r="F11">
        <v>3</v>
      </c>
      <c r="L11" t="s">
        <v>36</v>
      </c>
    </row>
    <row r="12" spans="2:17" x14ac:dyDescent="0.2">
      <c r="B12" t="s">
        <v>37</v>
      </c>
      <c r="C12">
        <v>9</v>
      </c>
      <c r="E12" t="s">
        <v>38</v>
      </c>
      <c r="F12">
        <v>4</v>
      </c>
      <c r="L12" t="s">
        <v>39</v>
      </c>
      <c r="P12" t="s">
        <v>4</v>
      </c>
    </row>
    <row r="13" spans="2:17" x14ac:dyDescent="0.2">
      <c r="B13" t="s">
        <v>40</v>
      </c>
      <c r="C13">
        <v>10</v>
      </c>
      <c r="E13" t="s">
        <v>41</v>
      </c>
      <c r="F13">
        <v>6</v>
      </c>
      <c r="P13" t="s">
        <v>10</v>
      </c>
      <c r="Q13">
        <v>0</v>
      </c>
    </row>
    <row r="14" spans="2:17" x14ac:dyDescent="0.2">
      <c r="B14" t="s">
        <v>42</v>
      </c>
      <c r="C14">
        <v>11</v>
      </c>
      <c r="E14" t="s">
        <v>43</v>
      </c>
      <c r="F14">
        <v>12</v>
      </c>
      <c r="P14" t="s">
        <v>12</v>
      </c>
      <c r="Q14">
        <v>1</v>
      </c>
    </row>
    <row r="15" spans="2:17" x14ac:dyDescent="0.2">
      <c r="B15" t="s">
        <v>44</v>
      </c>
      <c r="C15">
        <v>12</v>
      </c>
      <c r="E15" t="s">
        <v>45</v>
      </c>
      <c r="F15">
        <v>13</v>
      </c>
      <c r="L15" t="s">
        <v>46</v>
      </c>
      <c r="P15" t="s">
        <v>5</v>
      </c>
      <c r="Q15">
        <v>2</v>
      </c>
    </row>
    <row r="16" spans="2:17" x14ac:dyDescent="0.2">
      <c r="B16" t="s">
        <v>47</v>
      </c>
      <c r="C16">
        <v>13</v>
      </c>
      <c r="E16" t="s">
        <v>48</v>
      </c>
      <c r="F16">
        <v>26</v>
      </c>
      <c r="L16" t="s">
        <v>299</v>
      </c>
      <c r="M16">
        <v>0</v>
      </c>
      <c r="P16" t="s">
        <v>19</v>
      </c>
      <c r="Q16">
        <v>3</v>
      </c>
    </row>
    <row r="17" spans="2:17" x14ac:dyDescent="0.2">
      <c r="E17" t="s">
        <v>49</v>
      </c>
      <c r="F17">
        <v>52</v>
      </c>
      <c r="L17" t="s">
        <v>15</v>
      </c>
      <c r="M17">
        <v>1</v>
      </c>
      <c r="P17" t="s">
        <v>22</v>
      </c>
      <c r="Q17">
        <v>4</v>
      </c>
    </row>
    <row r="18" spans="2:17" x14ac:dyDescent="0.2">
      <c r="E18" t="s">
        <v>51</v>
      </c>
      <c r="F18">
        <v>260</v>
      </c>
      <c r="H18" t="s">
        <v>52</v>
      </c>
      <c r="I18" t="s">
        <v>53</v>
      </c>
      <c r="L18" t="s">
        <v>50</v>
      </c>
      <c r="M18">
        <v>2</v>
      </c>
      <c r="P18" t="s">
        <v>26</v>
      </c>
      <c r="Q18">
        <v>5</v>
      </c>
    </row>
    <row r="19" spans="2:17" x14ac:dyDescent="0.2">
      <c r="B19" t="s">
        <v>54</v>
      </c>
      <c r="C19" t="s">
        <v>55</v>
      </c>
      <c r="E19" t="s">
        <v>56</v>
      </c>
      <c r="F19">
        <v>365</v>
      </c>
      <c r="H19" t="s">
        <v>57</v>
      </c>
      <c r="I19">
        <v>1</v>
      </c>
      <c r="L19" t="s">
        <v>38</v>
      </c>
      <c r="M19">
        <v>4</v>
      </c>
    </row>
    <row r="20" spans="2:17" x14ac:dyDescent="0.2">
      <c r="B20" t="s">
        <v>58</v>
      </c>
      <c r="C20">
        <v>0</v>
      </c>
      <c r="E20" t="s">
        <v>59</v>
      </c>
      <c r="F20">
        <v>-1</v>
      </c>
      <c r="H20" t="s">
        <v>60</v>
      </c>
      <c r="I20">
        <v>2</v>
      </c>
      <c r="L20" t="s">
        <v>41</v>
      </c>
      <c r="M20">
        <v>6</v>
      </c>
    </row>
    <row r="21" spans="2:17" x14ac:dyDescent="0.2">
      <c r="B21" t="s">
        <v>61</v>
      </c>
      <c r="C21">
        <v>1</v>
      </c>
      <c r="H21" t="s">
        <v>62</v>
      </c>
      <c r="I21">
        <v>3</v>
      </c>
      <c r="L21" t="s">
        <v>43</v>
      </c>
      <c r="M21">
        <v>12</v>
      </c>
      <c r="P21" t="s">
        <v>63</v>
      </c>
    </row>
    <row r="22" spans="2:17" x14ac:dyDescent="0.2">
      <c r="B22" t="s">
        <v>55</v>
      </c>
      <c r="C22">
        <v>2</v>
      </c>
      <c r="L22" t="s">
        <v>49</v>
      </c>
      <c r="M22">
        <v>52</v>
      </c>
      <c r="P22" t="s">
        <v>64</v>
      </c>
      <c r="Q22">
        <v>-1</v>
      </c>
    </row>
    <row r="23" spans="2:17" x14ac:dyDescent="0.2">
      <c r="B23" t="s">
        <v>65</v>
      </c>
      <c r="C23">
        <v>3</v>
      </c>
      <c r="E23" t="s">
        <v>7</v>
      </c>
      <c r="F23" t="s">
        <v>11</v>
      </c>
      <c r="L23" t="s">
        <v>66</v>
      </c>
      <c r="P23" t="s">
        <v>67</v>
      </c>
      <c r="Q23">
        <v>1</v>
      </c>
    </row>
    <row r="24" spans="2:17" x14ac:dyDescent="0.2">
      <c r="B24" t="s">
        <v>68</v>
      </c>
      <c r="C24">
        <v>4</v>
      </c>
      <c r="E24" t="s">
        <v>11</v>
      </c>
      <c r="F24">
        <v>0</v>
      </c>
      <c r="H24" t="s">
        <v>69</v>
      </c>
      <c r="L24" t="s">
        <v>15</v>
      </c>
      <c r="M24">
        <v>1</v>
      </c>
    </row>
    <row r="25" spans="2:17" x14ac:dyDescent="0.2">
      <c r="B25" t="s">
        <v>70</v>
      </c>
      <c r="C25">
        <v>5</v>
      </c>
      <c r="E25" t="s">
        <v>13</v>
      </c>
      <c r="F25">
        <v>1</v>
      </c>
      <c r="H25" t="s">
        <v>71</v>
      </c>
      <c r="L25" t="s">
        <v>50</v>
      </c>
      <c r="M25">
        <v>2</v>
      </c>
    </row>
    <row r="26" spans="2:17" x14ac:dyDescent="0.2">
      <c r="B26" t="s">
        <v>72</v>
      </c>
      <c r="C26">
        <v>6</v>
      </c>
      <c r="E26" t="s">
        <v>16</v>
      </c>
      <c r="F26">
        <v>2</v>
      </c>
      <c r="H26" t="s">
        <v>73</v>
      </c>
      <c r="L26" t="s">
        <v>38</v>
      </c>
      <c r="M26">
        <v>4</v>
      </c>
      <c r="P26" t="s">
        <v>74</v>
      </c>
    </row>
    <row r="27" spans="2:17" x14ac:dyDescent="0.2">
      <c r="H27" t="s">
        <v>75</v>
      </c>
      <c r="L27" t="s">
        <v>41</v>
      </c>
      <c r="M27">
        <v>6</v>
      </c>
      <c r="P27" t="s">
        <v>76</v>
      </c>
      <c r="Q27">
        <v>0</v>
      </c>
    </row>
    <row r="28" spans="2:17" x14ac:dyDescent="0.2">
      <c r="B28" t="s">
        <v>77</v>
      </c>
      <c r="H28" t="s">
        <v>78</v>
      </c>
      <c r="L28" t="s">
        <v>43</v>
      </c>
      <c r="M28">
        <v>12</v>
      </c>
      <c r="P28" t="s">
        <v>79</v>
      </c>
      <c r="Q28">
        <v>1</v>
      </c>
    </row>
    <row r="29" spans="2:17" x14ac:dyDescent="0.2">
      <c r="B29" t="s">
        <v>80</v>
      </c>
      <c r="C29">
        <v>0</v>
      </c>
      <c r="E29" t="s">
        <v>81</v>
      </c>
      <c r="F29" t="s">
        <v>82</v>
      </c>
      <c r="L29" t="s">
        <v>49</v>
      </c>
      <c r="M29">
        <v>52</v>
      </c>
      <c r="P29" t="s">
        <v>83</v>
      </c>
      <c r="Q29">
        <v>2</v>
      </c>
    </row>
    <row r="30" spans="2:17" x14ac:dyDescent="0.2">
      <c r="B30" t="s">
        <v>84</v>
      </c>
      <c r="C30">
        <v>1</v>
      </c>
      <c r="E30" t="s">
        <v>85</v>
      </c>
      <c r="F30">
        <v>1</v>
      </c>
      <c r="H30" t="s">
        <v>86</v>
      </c>
      <c r="L30" t="s">
        <v>56</v>
      </c>
      <c r="M30">
        <v>365</v>
      </c>
    </row>
    <row r="31" spans="2:17" x14ac:dyDescent="0.2">
      <c r="B31" t="s">
        <v>87</v>
      </c>
      <c r="C31">
        <v>2</v>
      </c>
      <c r="E31" t="s">
        <v>82</v>
      </c>
      <c r="F31">
        <v>2</v>
      </c>
      <c r="H31" t="s">
        <v>75</v>
      </c>
      <c r="P31" t="s">
        <v>88</v>
      </c>
    </row>
    <row r="32" spans="2:17" x14ac:dyDescent="0.2">
      <c r="B32" t="s">
        <v>89</v>
      </c>
      <c r="C32">
        <v>3</v>
      </c>
      <c r="E32" t="s">
        <v>90</v>
      </c>
      <c r="F32">
        <v>3</v>
      </c>
      <c r="H32" t="s">
        <v>91</v>
      </c>
      <c r="P32" t="s">
        <v>92</v>
      </c>
      <c r="Q32">
        <v>0</v>
      </c>
    </row>
    <row r="33" spans="2:17" x14ac:dyDescent="0.2">
      <c r="B33" t="s">
        <v>93</v>
      </c>
      <c r="C33">
        <v>4</v>
      </c>
      <c r="E33" t="s">
        <v>94</v>
      </c>
      <c r="F33">
        <v>4</v>
      </c>
      <c r="H33" t="s">
        <v>78</v>
      </c>
      <c r="L33" s="1" t="s">
        <v>95</v>
      </c>
      <c r="M33" t="s">
        <v>96</v>
      </c>
      <c r="P33" t="s">
        <v>97</v>
      </c>
      <c r="Q33">
        <v>1</v>
      </c>
    </row>
    <row r="34" spans="2:17" x14ac:dyDescent="0.2">
      <c r="B34" t="s">
        <v>98</v>
      </c>
      <c r="C34">
        <v>5</v>
      </c>
      <c r="E34" t="s">
        <v>99</v>
      </c>
      <c r="F34">
        <v>5</v>
      </c>
      <c r="L34" t="s">
        <v>100</v>
      </c>
      <c r="M34">
        <v>1</v>
      </c>
      <c r="N34" t="s">
        <v>101</v>
      </c>
      <c r="P34" t="s">
        <v>102</v>
      </c>
      <c r="Q34">
        <v>2</v>
      </c>
    </row>
    <row r="35" spans="2:17" x14ac:dyDescent="0.2">
      <c r="B35" t="s">
        <v>103</v>
      </c>
      <c r="C35">
        <v>6</v>
      </c>
      <c r="H35" t="s">
        <v>104</v>
      </c>
      <c r="L35" t="s">
        <v>105</v>
      </c>
      <c r="M35">
        <v>2</v>
      </c>
      <c r="N35" t="s">
        <v>106</v>
      </c>
    </row>
    <row r="36" spans="2:17" x14ac:dyDescent="0.2">
      <c r="B36" t="s">
        <v>107</v>
      </c>
      <c r="C36">
        <v>7</v>
      </c>
      <c r="H36" t="s">
        <v>108</v>
      </c>
      <c r="L36" t="s">
        <v>109</v>
      </c>
      <c r="M36">
        <v>3</v>
      </c>
      <c r="N36" t="s">
        <v>110</v>
      </c>
    </row>
    <row r="37" spans="2:17" x14ac:dyDescent="0.2">
      <c r="B37" t="s">
        <v>111</v>
      </c>
      <c r="C37">
        <v>8</v>
      </c>
      <c r="E37" t="s">
        <v>112</v>
      </c>
      <c r="F37" t="s">
        <v>113</v>
      </c>
      <c r="H37" t="s">
        <v>114</v>
      </c>
      <c r="L37" t="s">
        <v>115</v>
      </c>
      <c r="M37">
        <v>4</v>
      </c>
      <c r="N37" t="s">
        <v>116</v>
      </c>
    </row>
    <row r="38" spans="2:17" x14ac:dyDescent="0.2">
      <c r="B38" t="s">
        <v>117</v>
      </c>
      <c r="C38">
        <v>9</v>
      </c>
      <c r="E38" t="s">
        <v>118</v>
      </c>
      <c r="F38">
        <v>0</v>
      </c>
      <c r="L38" t="s">
        <v>119</v>
      </c>
      <c r="M38">
        <v>5</v>
      </c>
      <c r="N38" t="s">
        <v>120</v>
      </c>
    </row>
    <row r="39" spans="2:17" x14ac:dyDescent="0.2">
      <c r="B39" t="s">
        <v>121</v>
      </c>
      <c r="C39">
        <v>10</v>
      </c>
      <c r="E39" t="s">
        <v>122</v>
      </c>
      <c r="F39">
        <v>1</v>
      </c>
      <c r="L39" t="s">
        <v>123</v>
      </c>
      <c r="M39">
        <v>6</v>
      </c>
      <c r="N39" t="s">
        <v>124</v>
      </c>
    </row>
    <row r="40" spans="2:17" x14ac:dyDescent="0.2">
      <c r="B40" t="s">
        <v>125</v>
      </c>
      <c r="C40">
        <v>11</v>
      </c>
      <c r="H40" t="s">
        <v>126</v>
      </c>
      <c r="L40" t="s">
        <v>127</v>
      </c>
      <c r="M40">
        <v>7</v>
      </c>
      <c r="N40" t="s">
        <v>128</v>
      </c>
    </row>
    <row r="41" spans="2:17" x14ac:dyDescent="0.2">
      <c r="B41" t="s">
        <v>129</v>
      </c>
      <c r="C41">
        <v>12</v>
      </c>
      <c r="H41" t="s">
        <v>130</v>
      </c>
      <c r="L41" t="s">
        <v>131</v>
      </c>
      <c r="M41">
        <v>8</v>
      </c>
      <c r="N41" t="s">
        <v>132</v>
      </c>
    </row>
    <row r="42" spans="2:17" x14ac:dyDescent="0.2">
      <c r="B42" t="s">
        <v>133</v>
      </c>
      <c r="C42">
        <v>13</v>
      </c>
      <c r="E42" t="s">
        <v>134</v>
      </c>
      <c r="F42" t="s">
        <v>135</v>
      </c>
      <c r="H42" t="s">
        <v>136</v>
      </c>
    </row>
    <row r="43" spans="2:17" x14ac:dyDescent="0.2">
      <c r="B43" t="s">
        <v>137</v>
      </c>
      <c r="C43">
        <v>14</v>
      </c>
      <c r="E43" t="s">
        <v>138</v>
      </c>
      <c r="F43">
        <v>0</v>
      </c>
    </row>
    <row r="44" spans="2:17" x14ac:dyDescent="0.2">
      <c r="B44" t="s">
        <v>139</v>
      </c>
      <c r="C44">
        <v>15</v>
      </c>
      <c r="E44" t="s">
        <v>140</v>
      </c>
      <c r="F44">
        <v>1</v>
      </c>
      <c r="H44" t="s">
        <v>141</v>
      </c>
    </row>
    <row r="45" spans="2:17" x14ac:dyDescent="0.2">
      <c r="B45" t="s">
        <v>142</v>
      </c>
      <c r="C45">
        <v>16</v>
      </c>
      <c r="H45" s="2" t="s">
        <v>143</v>
      </c>
      <c r="I45">
        <v>1</v>
      </c>
      <c r="L45" t="s">
        <v>144</v>
      </c>
    </row>
    <row r="46" spans="2:17" x14ac:dyDescent="0.2">
      <c r="B46" t="s">
        <v>145</v>
      </c>
      <c r="C46">
        <v>17</v>
      </c>
      <c r="H46" s="2" t="s">
        <v>146</v>
      </c>
      <c r="I46">
        <v>2</v>
      </c>
      <c r="L46" t="s">
        <v>147</v>
      </c>
      <c r="N46" t="s">
        <v>148</v>
      </c>
    </row>
    <row r="47" spans="2:17" x14ac:dyDescent="0.2">
      <c r="B47" t="s">
        <v>149</v>
      </c>
      <c r="C47">
        <v>18</v>
      </c>
      <c r="E47" t="s">
        <v>150</v>
      </c>
      <c r="F47" t="s">
        <v>151</v>
      </c>
      <c r="H47" t="s">
        <v>78</v>
      </c>
      <c r="L47" t="s">
        <v>152</v>
      </c>
      <c r="N47" t="s">
        <v>153</v>
      </c>
    </row>
    <row r="48" spans="2:17" x14ac:dyDescent="0.2">
      <c r="B48" t="s">
        <v>154</v>
      </c>
      <c r="C48">
        <v>19</v>
      </c>
      <c r="E48" t="s">
        <v>155</v>
      </c>
      <c r="L48" t="s">
        <v>156</v>
      </c>
    </row>
    <row r="49" spans="2:14" x14ac:dyDescent="0.2">
      <c r="B49" t="s">
        <v>157</v>
      </c>
      <c r="C49">
        <v>20</v>
      </c>
      <c r="E49" t="s">
        <v>158</v>
      </c>
      <c r="H49" t="s">
        <v>159</v>
      </c>
      <c r="L49" t="s">
        <v>111</v>
      </c>
    </row>
    <row r="50" spans="2:14" x14ac:dyDescent="0.2">
      <c r="B50" t="s">
        <v>160</v>
      </c>
      <c r="C50">
        <v>21</v>
      </c>
      <c r="E50" t="s">
        <v>161</v>
      </c>
      <c r="H50" t="s">
        <v>162</v>
      </c>
      <c r="I50">
        <v>1</v>
      </c>
      <c r="L50" t="s">
        <v>163</v>
      </c>
    </row>
    <row r="51" spans="2:14" x14ac:dyDescent="0.2">
      <c r="E51" t="s">
        <v>164</v>
      </c>
      <c r="H51" t="s">
        <v>165</v>
      </c>
      <c r="I51">
        <v>-1</v>
      </c>
      <c r="L51" t="s">
        <v>166</v>
      </c>
    </row>
    <row r="52" spans="2:14" x14ac:dyDescent="0.2">
      <c r="B52" t="s">
        <v>167</v>
      </c>
      <c r="C52" t="s">
        <v>168</v>
      </c>
      <c r="L52" t="s">
        <v>169</v>
      </c>
    </row>
    <row r="53" spans="2:14" x14ac:dyDescent="0.2">
      <c r="B53" t="s">
        <v>170</v>
      </c>
      <c r="C53">
        <v>0</v>
      </c>
      <c r="H53" t="s">
        <v>171</v>
      </c>
      <c r="L53" t="s">
        <v>117</v>
      </c>
    </row>
    <row r="54" spans="2:14" x14ac:dyDescent="0.2">
      <c r="B54" t="s">
        <v>172</v>
      </c>
      <c r="C54">
        <v>1</v>
      </c>
      <c r="E54" t="s">
        <v>173</v>
      </c>
      <c r="F54" t="s">
        <v>174</v>
      </c>
      <c r="H54" t="s">
        <v>175</v>
      </c>
      <c r="I54">
        <v>0</v>
      </c>
    </row>
    <row r="55" spans="2:14" x14ac:dyDescent="0.2">
      <c r="B55" t="s">
        <v>168</v>
      </c>
      <c r="C55">
        <v>2</v>
      </c>
      <c r="E55" t="s">
        <v>176</v>
      </c>
      <c r="F55">
        <v>1</v>
      </c>
      <c r="H55" t="s">
        <v>177</v>
      </c>
      <c r="I55">
        <v>1</v>
      </c>
      <c r="L55" t="s">
        <v>178</v>
      </c>
    </row>
    <row r="56" spans="2:14" x14ac:dyDescent="0.2">
      <c r="B56" t="s">
        <v>179</v>
      </c>
      <c r="C56">
        <v>3</v>
      </c>
      <c r="E56" t="s">
        <v>174</v>
      </c>
      <c r="F56">
        <v>2</v>
      </c>
      <c r="H56" t="s">
        <v>180</v>
      </c>
      <c r="I56">
        <v>2</v>
      </c>
      <c r="L56" t="s">
        <v>181</v>
      </c>
    </row>
    <row r="57" spans="2:14" x14ac:dyDescent="0.2">
      <c r="B57" t="s">
        <v>182</v>
      </c>
      <c r="C57">
        <v>4</v>
      </c>
      <c r="E57" t="s">
        <v>183</v>
      </c>
      <c r="F57">
        <v>3</v>
      </c>
      <c r="H57" t="s">
        <v>184</v>
      </c>
      <c r="I57">
        <v>3</v>
      </c>
      <c r="L57" t="s">
        <v>185</v>
      </c>
    </row>
    <row r="58" spans="2:14" x14ac:dyDescent="0.2">
      <c r="B58" t="s">
        <v>186</v>
      </c>
      <c r="C58">
        <v>5</v>
      </c>
      <c r="H58" t="s">
        <v>187</v>
      </c>
      <c r="I58">
        <v>4</v>
      </c>
      <c r="L58" t="s">
        <v>188</v>
      </c>
    </row>
    <row r="59" spans="2:14" x14ac:dyDescent="0.2">
      <c r="B59" t="s">
        <v>189</v>
      </c>
      <c r="C59">
        <v>6</v>
      </c>
      <c r="L59" t="s">
        <v>190</v>
      </c>
    </row>
    <row r="60" spans="2:14" x14ac:dyDescent="0.2">
      <c r="B60" t="s">
        <v>191</v>
      </c>
      <c r="C60">
        <v>7</v>
      </c>
      <c r="E60" t="s">
        <v>192</v>
      </c>
      <c r="L60" t="s">
        <v>193</v>
      </c>
    </row>
    <row r="61" spans="2:14" x14ac:dyDescent="0.2">
      <c r="B61" t="s">
        <v>194</v>
      </c>
      <c r="C61">
        <v>8</v>
      </c>
      <c r="E61" t="s">
        <v>195</v>
      </c>
    </row>
    <row r="62" spans="2:14" x14ac:dyDescent="0.2">
      <c r="B62" t="s">
        <v>196</v>
      </c>
      <c r="C62">
        <v>9</v>
      </c>
      <c r="E62" t="s">
        <v>197</v>
      </c>
      <c r="L62" t="s">
        <v>198</v>
      </c>
    </row>
    <row r="63" spans="2:14" x14ac:dyDescent="0.2">
      <c r="E63" t="s">
        <v>199</v>
      </c>
      <c r="L63" t="s">
        <v>200</v>
      </c>
      <c r="M63">
        <v>0</v>
      </c>
    </row>
    <row r="64" spans="2:14" x14ac:dyDescent="0.2">
      <c r="E64" t="s">
        <v>201</v>
      </c>
      <c r="L64" t="s">
        <v>202</v>
      </c>
      <c r="M64">
        <v>1</v>
      </c>
      <c r="N64" t="s">
        <v>203</v>
      </c>
    </row>
    <row r="65" spans="5:14" x14ac:dyDescent="0.2">
      <c r="E65" t="s">
        <v>204</v>
      </c>
      <c r="L65" t="s">
        <v>205</v>
      </c>
      <c r="M65">
        <v>2</v>
      </c>
      <c r="N65" t="s">
        <v>206</v>
      </c>
    </row>
    <row r="66" spans="5:14" x14ac:dyDescent="0.2">
      <c r="E66" t="s">
        <v>207</v>
      </c>
      <c r="L66" t="s">
        <v>208</v>
      </c>
      <c r="M66">
        <v>3</v>
      </c>
      <c r="N66" t="s">
        <v>209</v>
      </c>
    </row>
    <row r="67" spans="5:14" x14ac:dyDescent="0.2">
      <c r="E67" t="s">
        <v>210</v>
      </c>
      <c r="L67" t="s">
        <v>211</v>
      </c>
      <c r="M67">
        <v>4</v>
      </c>
    </row>
    <row r="68" spans="5:14" x14ac:dyDescent="0.2">
      <c r="E68" t="s">
        <v>212</v>
      </c>
      <c r="L68" t="s">
        <v>213</v>
      </c>
      <c r="M68">
        <v>5</v>
      </c>
    </row>
    <row r="69" spans="5:14" x14ac:dyDescent="0.2">
      <c r="E69" t="s">
        <v>214</v>
      </c>
    </row>
    <row r="70" spans="5:14" x14ac:dyDescent="0.2">
      <c r="E70" t="s">
        <v>215</v>
      </c>
      <c r="L70" t="s">
        <v>178</v>
      </c>
    </row>
    <row r="71" spans="5:14" x14ac:dyDescent="0.2">
      <c r="E71" t="s">
        <v>216</v>
      </c>
      <c r="L71" s="3" t="s">
        <v>181</v>
      </c>
      <c r="N71" t="s">
        <v>217</v>
      </c>
    </row>
    <row r="72" spans="5:14" x14ac:dyDescent="0.2">
      <c r="E72" t="s">
        <v>218</v>
      </c>
      <c r="L72" t="s">
        <v>219</v>
      </c>
      <c r="N72" t="s">
        <v>220</v>
      </c>
    </row>
    <row r="73" spans="5:14" x14ac:dyDescent="0.2">
      <c r="E73" t="s">
        <v>221</v>
      </c>
    </row>
    <row r="74" spans="5:14" x14ac:dyDescent="0.2">
      <c r="E74" t="s">
        <v>222</v>
      </c>
    </row>
    <row r="75" spans="5:14" x14ac:dyDescent="0.2">
      <c r="E75" t="s">
        <v>223</v>
      </c>
    </row>
    <row r="76" spans="5:14" x14ac:dyDescent="0.2">
      <c r="E76" t="s">
        <v>224</v>
      </c>
    </row>
    <row r="77" spans="5:14" x14ac:dyDescent="0.2">
      <c r="E77" t="s">
        <v>225</v>
      </c>
    </row>
    <row r="78" spans="5:14" x14ac:dyDescent="0.2">
      <c r="E78" t="s">
        <v>226</v>
      </c>
    </row>
    <row r="79" spans="5:14" x14ac:dyDescent="0.2">
      <c r="E79" t="s">
        <v>227</v>
      </c>
    </row>
    <row r="80" spans="5:14" x14ac:dyDescent="0.2">
      <c r="E80" t="s">
        <v>228</v>
      </c>
    </row>
    <row r="81" spans="5:5" x14ac:dyDescent="0.2">
      <c r="E81" t="s">
        <v>229</v>
      </c>
    </row>
    <row r="82" spans="5:5" x14ac:dyDescent="0.2">
      <c r="E82" t="s">
        <v>230</v>
      </c>
    </row>
    <row r="83" spans="5:5" x14ac:dyDescent="0.2">
      <c r="E83" t="s">
        <v>231</v>
      </c>
    </row>
    <row r="84" spans="5:5" x14ac:dyDescent="0.2">
      <c r="E84" t="s">
        <v>232</v>
      </c>
    </row>
    <row r="85" spans="5:5" x14ac:dyDescent="0.2">
      <c r="E85" t="s">
        <v>233</v>
      </c>
    </row>
    <row r="86" spans="5:5" x14ac:dyDescent="0.2">
      <c r="E86" t="s">
        <v>234</v>
      </c>
    </row>
    <row r="87" spans="5:5" x14ac:dyDescent="0.2">
      <c r="E87" t="s">
        <v>235</v>
      </c>
    </row>
    <row r="88" spans="5:5" x14ac:dyDescent="0.2">
      <c r="E88" t="s">
        <v>236</v>
      </c>
    </row>
    <row r="89" spans="5:5" x14ac:dyDescent="0.2">
      <c r="E89" t="s">
        <v>237</v>
      </c>
    </row>
    <row r="90" spans="5:5" x14ac:dyDescent="0.2">
      <c r="E90" t="s">
        <v>238</v>
      </c>
    </row>
    <row r="91" spans="5:5" x14ac:dyDescent="0.2">
      <c r="E91" t="s">
        <v>239</v>
      </c>
    </row>
    <row r="92" spans="5:5" x14ac:dyDescent="0.2">
      <c r="E92" t="s">
        <v>240</v>
      </c>
    </row>
  </sheetData>
  <phoneticPr fontId="5" type="noConversion"/>
  <dataValidations count="12">
    <dataValidation type="list" allowBlank="1" showInputMessage="1" showErrorMessage="1" sqref="C2" xr:uid="{2A13B8A1-87FD-4E19-AAED-F47418C10B94}">
      <formula1>"Act360,Act365Fixed,ThirtyE360,ThirtyE360ISDA,ThirtyEPlus360,ThirtyU360,ActActISDA,ActActICMA,Act365L,ActActAFB,Act365Leap,ActActXTR,ActActICMAComplement,Act252"</formula1>
    </dataValidation>
    <dataValidation type="list" allowBlank="1" showInputMessage="1" showErrorMessage="1" sqref="C19" xr:uid="{216960AF-B0EB-4D88-9C6A-74969583A4E6}">
      <formula1>"Preceding,ModifiedFollowing,ModifiedPreceding,IMM,Actual,LME"</formula1>
    </dataValidation>
    <dataValidation type="list" allowBlank="1" showInputMessage="1" showErrorMessage="1" sqref="C52" xr:uid="{5DA76135-2ACC-448A-B509-44F012688415}">
      <formula1>"FLATINTERPOLATION,CLOSESTINTERPOLATION,LINEARINTERPOLATION,LINEARXY,LOGLINEAR,LAGRANGEPOLYNOMIAL,CUBICSPLINES,FORWARDFORWARDQUARTIC,EXPLICITCLAMPEDCUBICSPLINES,FORWARDSPLINEMETHOD"</formula1>
    </dataValidation>
    <dataValidation type="list" allowBlank="1" showInputMessage="1" showErrorMessage="1" sqref="F2" xr:uid="{E4CEC9D2-1A83-446F-A886-8C0C745F9D9F}">
      <formula1>"NoFrequency,Once,Annual,EveryEleventhMonth,EveryNinthMonth,EveryEigthMonth,Semiannual,EveryFifthMonth,EveryFourthMonth,Quarterly,Bimonthly,Monthly,Fourweekly,Biweekly,Weekly,EverySecondDay,Daily,Continuous"</formula1>
    </dataValidation>
    <dataValidation type="list" allowBlank="1" showInputMessage="1" showErrorMessage="1" sqref="F23" xr:uid="{F5D8EB88-E93D-41A3-BC3F-C81D87582959}">
      <formula1>"InArrears,InAdvance,InDiscount"</formula1>
    </dataValidation>
    <dataValidation type="list" allowBlank="1" showInputMessage="1" showErrorMessage="1" sqref="F29" xr:uid="{D60080E9-7B37-4FF7-B87A-C13B4D804096}">
      <formula1>"INACTIVE,KNOCK_DOWN_IN,KNOCK_DOWN_OUT,KNOCK_UP_IN,KNOCK_UP_OUT"</formula1>
    </dataValidation>
    <dataValidation type="list" allowBlank="1" showInputMessage="1" showErrorMessage="1" sqref="I2" xr:uid="{AE1DAC22-88EB-419C-91C2-0359CFE737F5}">
      <formula1>"NONE,NEAREST,UP,DOWN,FRAC,TRUNC"</formula1>
    </dataValidation>
    <dataValidation type="list" allowBlank="1" showInputMessage="1" showErrorMessage="1" sqref="I18" xr:uid="{177F9AAE-EB90-4199-94D3-FA4F20A8062F}">
      <formula1>"NO_PAY,EXACT_PAY,FULL_PAY"</formula1>
    </dataValidation>
    <dataValidation type="list" allowBlank="1" showInputMessage="1" showErrorMessage="1" sqref="F37" xr:uid="{C4F1293D-DE47-4B47-800C-9D29CEDB3914}">
      <formula1>"Call,Put"</formula1>
    </dataValidation>
    <dataValidation type="list" allowBlank="1" showInputMessage="1" showErrorMessage="1" sqref="F42" xr:uid="{B1530E19-C663-4D3B-BDF2-2420895E454E}">
      <formula1>"SPOT_DELTA,FORWARD_DELTA"</formula1>
    </dataValidation>
    <dataValidation type="list" allowBlank="1" showInputMessage="1" showErrorMessage="1" sqref="F47" xr:uid="{F7350867-B6AC-45C9-90D6-82FA6418A145}">
      <formula1>"NONE,FLATEXTRAPOLATION,LINEAREXTRAPOLATION,TAYLOREXTRAPOLATION"</formula1>
    </dataValidation>
    <dataValidation type="list" allowBlank="1" showInputMessage="1" showErrorMessage="1" sqref="F54" xr:uid="{B4A2FC68-5C2F-4814-A1C8-3DEFF2467BB1}">
      <formula1>"DELTA_INTERPOLATION,STRIKE_INTERPOLATION,LOG_MONEYNESS"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FD91C-AB84-4CF6-B7EA-C8C7C2960836}">
  <dimension ref="A1:O51"/>
  <sheetViews>
    <sheetView tabSelected="1" topLeftCell="B1" workbookViewId="0">
      <selection activeCell="G10" sqref="G10"/>
    </sheetView>
  </sheetViews>
  <sheetFormatPr defaultRowHeight="14.25" x14ac:dyDescent="0.2"/>
  <cols>
    <col min="1" max="1" width="13.75" hidden="1" customWidth="1"/>
    <col min="2" max="2" width="14.375" customWidth="1"/>
    <col min="3" max="3" width="14.875" customWidth="1"/>
    <col min="4" max="4" width="11.75" customWidth="1"/>
    <col min="5" max="5" width="11.375" customWidth="1"/>
    <col min="6" max="6" width="14.75" customWidth="1"/>
    <col min="7" max="7" width="17.375" customWidth="1"/>
    <col min="8" max="8" width="23" hidden="1" customWidth="1"/>
    <col min="9" max="9" width="21.875" customWidth="1"/>
    <col min="10" max="10" width="16.75" bestFit="1" customWidth="1"/>
    <col min="11" max="11" width="17.25" bestFit="1" customWidth="1"/>
    <col min="12" max="12" width="21.375" customWidth="1"/>
    <col min="13" max="13" width="19.375" customWidth="1"/>
    <col min="14" max="14" width="15.625" customWidth="1"/>
    <col min="15" max="15" width="15.75" customWidth="1"/>
    <col min="16" max="16" width="10" customWidth="1"/>
    <col min="17" max="18" width="11.375" customWidth="1"/>
    <col min="19" max="19" width="13" customWidth="1"/>
    <col min="20" max="20" width="12.75" customWidth="1"/>
    <col min="21" max="21" width="10.25" customWidth="1"/>
    <col min="23" max="23" width="15.875" customWidth="1"/>
  </cols>
  <sheetData>
    <row r="1" spans="1:15" s="8" customFormat="1" ht="23.25" x14ac:dyDescent="0.2">
      <c r="B1" s="5" t="s">
        <v>344</v>
      </c>
      <c r="C1" s="6"/>
      <c r="D1" s="6"/>
      <c r="E1" s="6"/>
      <c r="F1" s="7"/>
      <c r="G1" s="6"/>
      <c r="H1" s="6"/>
      <c r="I1" s="25"/>
      <c r="J1" s="6"/>
      <c r="K1" s="6"/>
    </row>
    <row r="2" spans="1:15" ht="15" thickBot="1" x14ac:dyDescent="0.25">
      <c r="B2" s="56" t="s">
        <v>400</v>
      </c>
      <c r="C2" s="57"/>
      <c r="D2" s="56"/>
      <c r="F2" s="56" t="s">
        <v>406</v>
      </c>
      <c r="G2" s="57"/>
    </row>
    <row r="3" spans="1:15" ht="15.75" thickTop="1" thickBot="1" x14ac:dyDescent="0.25">
      <c r="A3" t="s">
        <v>284</v>
      </c>
      <c r="B3" s="9" t="s">
        <v>346</v>
      </c>
      <c r="C3" s="10">
        <f>G3</f>
        <v>45888</v>
      </c>
      <c r="D3" s="9"/>
      <c r="F3" s="58" t="s">
        <v>346</v>
      </c>
      <c r="G3" s="61">
        <v>45888</v>
      </c>
    </row>
    <row r="4" spans="1:15" ht="15.75" thickTop="1" thickBot="1" x14ac:dyDescent="0.25">
      <c r="A4" t="s">
        <v>306</v>
      </c>
      <c r="B4" s="9" t="s">
        <v>244</v>
      </c>
      <c r="C4" s="9" t="s">
        <v>84</v>
      </c>
      <c r="D4" s="9"/>
      <c r="F4" s="58" t="s">
        <v>261</v>
      </c>
      <c r="G4" s="59" t="str">
        <f>_xll.McpCalendar("CNY")</f>
        <v>McpCalendar@0</v>
      </c>
      <c r="O4" s="11"/>
    </row>
    <row r="5" spans="1:15" ht="15.75" thickTop="1" thickBot="1" x14ac:dyDescent="0.25">
      <c r="A5" t="s">
        <v>305</v>
      </c>
      <c r="B5" s="9" t="s">
        <v>245</v>
      </c>
      <c r="C5" s="9" t="s">
        <v>168</v>
      </c>
      <c r="D5" s="9"/>
      <c r="O5" s="11"/>
    </row>
    <row r="6" spans="1:15" ht="15.75" thickTop="1" thickBot="1" x14ac:dyDescent="0.25">
      <c r="A6" t="s">
        <v>302</v>
      </c>
      <c r="B6" s="9" t="s">
        <v>246</v>
      </c>
      <c r="C6" s="12" t="s">
        <v>28</v>
      </c>
      <c r="D6" s="9"/>
      <c r="O6" s="11"/>
    </row>
    <row r="7" spans="1:15" ht="15.75" thickTop="1" thickBot="1" x14ac:dyDescent="0.25">
      <c r="A7" t="s">
        <v>303</v>
      </c>
      <c r="B7" s="9" t="s">
        <v>247</v>
      </c>
      <c r="C7" s="9" t="b">
        <v>0</v>
      </c>
      <c r="D7" s="9"/>
      <c r="G7" s="33"/>
      <c r="H7" s="32"/>
      <c r="O7" s="11"/>
    </row>
    <row r="8" spans="1:15" ht="15.75" thickTop="1" thickBot="1" x14ac:dyDescent="0.25">
      <c r="A8" t="s">
        <v>304</v>
      </c>
      <c r="B8" s="9" t="s">
        <v>248</v>
      </c>
      <c r="C8" s="14">
        <v>0</v>
      </c>
      <c r="D8" s="9"/>
      <c r="F8" s="13"/>
      <c r="G8" s="33"/>
      <c r="H8" s="32"/>
      <c r="O8" s="11"/>
    </row>
    <row r="9" spans="1:15" ht="15.75" thickTop="1" thickBot="1" x14ac:dyDescent="0.25">
      <c r="B9" s="9"/>
      <c r="C9" s="9"/>
      <c r="D9" s="9"/>
      <c r="F9" s="13"/>
      <c r="G9" s="33"/>
      <c r="H9" s="32"/>
      <c r="O9" s="11"/>
    </row>
    <row r="10" spans="1:15" ht="15.75" thickTop="1" thickBot="1" x14ac:dyDescent="0.25">
      <c r="B10" s="15" t="s">
        <v>249</v>
      </c>
      <c r="C10" s="16"/>
      <c r="D10" s="16"/>
      <c r="O10" s="11"/>
    </row>
    <row r="11" spans="1:15" ht="15.75" thickTop="1" thickBot="1" x14ac:dyDescent="0.25">
      <c r="B11" s="9" t="s">
        <v>250</v>
      </c>
      <c r="C11" s="9"/>
      <c r="D11" s="9"/>
      <c r="O11" s="11"/>
    </row>
    <row r="12" spans="1:15" ht="15.75" thickTop="1" thickBot="1" x14ac:dyDescent="0.25">
      <c r="B12" s="9" t="s">
        <v>401</v>
      </c>
      <c r="C12" s="59" t="str">
        <f>_xll.McpBillCurveData(I20:J21,C20:F25)</f>
        <v>McpBillCurveData@1</v>
      </c>
      <c r="D12" s="9"/>
      <c r="O12" s="11"/>
    </row>
    <row r="13" spans="1:15" ht="15.75" thickTop="1" thickBot="1" x14ac:dyDescent="0.25">
      <c r="B13" s="9" t="s">
        <v>402</v>
      </c>
      <c r="C13" s="59" t="str">
        <f>I27</f>
        <v>McpVanillaSwapCurveData@0</v>
      </c>
      <c r="D13" s="9"/>
      <c r="O13" s="11"/>
    </row>
    <row r="14" spans="1:15" ht="15.75" thickTop="1" thickBot="1" x14ac:dyDescent="0.25">
      <c r="B14" s="15" t="s">
        <v>251</v>
      </c>
      <c r="C14" s="16"/>
      <c r="D14" s="16"/>
      <c r="O14" s="11"/>
    </row>
    <row r="15" spans="1:15" ht="15.75" thickTop="1" thickBot="1" x14ac:dyDescent="0.25">
      <c r="B15" s="9" t="s">
        <v>252</v>
      </c>
      <c r="C15" s="9" t="str">
        <f>_xll.McpCalibrationSet(C12:C13)</f>
        <v>McpCalibrationSet@0</v>
      </c>
      <c r="D15" s="9"/>
      <c r="O15" s="11"/>
    </row>
    <row r="16" spans="1:15" ht="15.75" thickTop="1" thickBot="1" x14ac:dyDescent="0.25">
      <c r="B16" s="9" t="s">
        <v>253</v>
      </c>
      <c r="C16" s="59" t="str">
        <f>_xll.McpSwapCurve(B3:C15)</f>
        <v>McpSwapCurve@0</v>
      </c>
      <c r="D16" s="9"/>
      <c r="O16" s="11"/>
    </row>
    <row r="17" spans="1:15" ht="15" thickTop="1" x14ac:dyDescent="0.2">
      <c r="O17" s="11"/>
    </row>
    <row r="18" spans="1:15" x14ac:dyDescent="0.2">
      <c r="J18" s="30"/>
      <c r="O18" s="11"/>
    </row>
    <row r="19" spans="1:15" ht="15" thickBot="1" x14ac:dyDescent="0.25">
      <c r="B19" s="56" t="s">
        <v>403</v>
      </c>
      <c r="C19" s="57"/>
      <c r="D19" s="56"/>
      <c r="E19" s="56"/>
      <c r="F19" s="57"/>
      <c r="I19" s="56" t="s">
        <v>405</v>
      </c>
      <c r="J19" s="57"/>
      <c r="O19" s="11"/>
    </row>
    <row r="20" spans="1:15" ht="15.75" thickTop="1" thickBot="1" x14ac:dyDescent="0.25">
      <c r="B20" s="16" t="s">
        <v>307</v>
      </c>
      <c r="C20" s="16" t="s">
        <v>254</v>
      </c>
      <c r="D20" s="16" t="s">
        <v>255</v>
      </c>
      <c r="E20" s="16" t="s">
        <v>256</v>
      </c>
      <c r="F20" s="16" t="s">
        <v>257</v>
      </c>
      <c r="I20" s="58" t="s">
        <v>246</v>
      </c>
      <c r="J20" s="61" t="s">
        <v>1</v>
      </c>
      <c r="O20" s="11"/>
    </row>
    <row r="21" spans="1:15" ht="15.75" thickTop="1" thickBot="1" x14ac:dyDescent="0.25">
      <c r="B21" s="4"/>
      <c r="C21" s="9">
        <v>45889</v>
      </c>
      <c r="D21" s="63">
        <v>1.436E-2</v>
      </c>
      <c r="E21" s="17">
        <v>0</v>
      </c>
      <c r="F21" s="18" t="s">
        <v>258</v>
      </c>
      <c r="I21" s="58" t="s">
        <v>308</v>
      </c>
      <c r="J21" s="61">
        <f>C3</f>
        <v>45888</v>
      </c>
      <c r="O21" s="11"/>
    </row>
    <row r="22" spans="1:15" ht="15.75" thickTop="1" thickBot="1" x14ac:dyDescent="0.25">
      <c r="C22" s="9">
        <v>45897</v>
      </c>
      <c r="D22" s="63">
        <v>1.4829999999999999E-2</v>
      </c>
      <c r="E22" s="17">
        <v>0</v>
      </c>
      <c r="F22" s="18" t="s">
        <v>258</v>
      </c>
      <c r="O22" s="11"/>
    </row>
    <row r="23" spans="1:15" ht="15.75" thickTop="1" thickBot="1" x14ac:dyDescent="0.25">
      <c r="C23" s="9">
        <v>45904</v>
      </c>
      <c r="D23" s="63">
        <v>1.537E-2</v>
      </c>
      <c r="E23" s="17">
        <v>0</v>
      </c>
      <c r="F23" s="18" t="s">
        <v>258</v>
      </c>
      <c r="O23" s="11"/>
    </row>
    <row r="24" spans="1:15" ht="15.75" thickTop="1" thickBot="1" x14ac:dyDescent="0.25">
      <c r="C24" s="9">
        <v>45922</v>
      </c>
      <c r="D24" s="63">
        <v>1.528E-2</v>
      </c>
      <c r="E24" s="17">
        <v>0</v>
      </c>
      <c r="F24" s="18" t="s">
        <v>258</v>
      </c>
      <c r="J24" s="30"/>
      <c r="O24" s="11"/>
    </row>
    <row r="25" spans="1:15" ht="15.75" thickTop="1" thickBot="1" x14ac:dyDescent="0.25">
      <c r="C25" s="9">
        <v>45982</v>
      </c>
      <c r="D25" s="63">
        <v>1.549E-2</v>
      </c>
      <c r="E25" s="17">
        <v>0</v>
      </c>
      <c r="F25" s="18" t="s">
        <v>258</v>
      </c>
      <c r="O25" s="11"/>
    </row>
    <row r="26" spans="1:15" ht="15" thickTop="1" x14ac:dyDescent="0.2">
      <c r="O26" s="11"/>
    </row>
    <row r="27" spans="1:15" ht="15" thickBot="1" x14ac:dyDescent="0.25">
      <c r="I27" s="59" t="str">
        <f>_xll.McpVanillaSwapCurveData(I30:J44,C30:F39,,,,"VP|HD")</f>
        <v>McpVanillaSwapCurveData@0</v>
      </c>
    </row>
    <row r="28" spans="1:15" ht="15" thickTop="1" x14ac:dyDescent="0.2"/>
    <row r="29" spans="1:15" ht="15" thickBot="1" x14ac:dyDescent="0.25">
      <c r="B29" s="56" t="s">
        <v>404</v>
      </c>
      <c r="C29" s="57"/>
      <c r="D29" s="56"/>
      <c r="E29" s="56"/>
      <c r="F29" s="57"/>
      <c r="H29" s="56"/>
      <c r="I29" s="56" t="s">
        <v>407</v>
      </c>
      <c r="J29" s="56"/>
    </row>
    <row r="30" spans="1:15" ht="15.75" thickTop="1" thickBot="1" x14ac:dyDescent="0.25">
      <c r="B30" s="16"/>
      <c r="C30" s="16" t="s">
        <v>254</v>
      </c>
      <c r="D30" s="16" t="s">
        <v>260</v>
      </c>
      <c r="E30" s="16" t="s">
        <v>256</v>
      </c>
      <c r="F30" s="16" t="s">
        <v>257</v>
      </c>
      <c r="H30" s="26" t="s">
        <v>284</v>
      </c>
      <c r="I30" s="58" t="s">
        <v>241</v>
      </c>
      <c r="J30" s="61">
        <f>G3</f>
        <v>45888</v>
      </c>
    </row>
    <row r="31" spans="1:15" ht="16.5" thickTop="1" thickBot="1" x14ac:dyDescent="0.25">
      <c r="A31" s="4"/>
      <c r="B31" s="28"/>
      <c r="C31" s="9">
        <v>46076</v>
      </c>
      <c r="D31" s="63">
        <v>1.5952999999999998E-2</v>
      </c>
      <c r="E31" s="17">
        <v>0</v>
      </c>
      <c r="F31" s="18" t="s">
        <v>258</v>
      </c>
      <c r="H31" s="1" t="s">
        <v>286</v>
      </c>
      <c r="I31" s="58" t="s">
        <v>259</v>
      </c>
      <c r="J31" s="62">
        <v>1</v>
      </c>
    </row>
    <row r="32" spans="1:15" ht="16.5" thickTop="1" thickBot="1" x14ac:dyDescent="0.25">
      <c r="B32" s="28"/>
      <c r="C32" s="9">
        <v>46163</v>
      </c>
      <c r="D32" s="63">
        <v>1.6070999999999998E-2</v>
      </c>
      <c r="E32" s="17">
        <v>0</v>
      </c>
      <c r="F32" s="18" t="s">
        <v>258</v>
      </c>
      <c r="H32" s="1" t="s">
        <v>285</v>
      </c>
      <c r="I32" s="58" t="s">
        <v>261</v>
      </c>
      <c r="J32" s="59" t="str">
        <f>G4</f>
        <v>McpCalendar@0</v>
      </c>
    </row>
    <row r="33" spans="2:10" ht="16.5" thickTop="1" thickBot="1" x14ac:dyDescent="0.25">
      <c r="B33" s="28"/>
      <c r="C33" s="9">
        <v>46255</v>
      </c>
      <c r="D33" s="63">
        <v>1.6049999999999998E-2</v>
      </c>
      <c r="E33" s="17">
        <v>0</v>
      </c>
      <c r="F33" s="18" t="s">
        <v>258</v>
      </c>
      <c r="H33" t="s">
        <v>287</v>
      </c>
      <c r="I33" s="58" t="s">
        <v>300</v>
      </c>
      <c r="J33" s="61" t="s">
        <v>55</v>
      </c>
    </row>
    <row r="34" spans="2:10" ht="16.5" thickTop="1" thickBot="1" x14ac:dyDescent="0.25">
      <c r="B34" s="28"/>
      <c r="C34" s="9">
        <v>46622</v>
      </c>
      <c r="D34" s="63">
        <v>1.5852000000000002E-2</v>
      </c>
      <c r="E34" s="17">
        <v>0</v>
      </c>
      <c r="F34" s="18" t="s">
        <v>258</v>
      </c>
      <c r="H34" t="s">
        <v>298</v>
      </c>
      <c r="I34" s="58" t="s">
        <v>301</v>
      </c>
      <c r="J34" s="61" t="s">
        <v>70</v>
      </c>
    </row>
    <row r="35" spans="2:10" ht="16.5" thickTop="1" thickBot="1" x14ac:dyDescent="0.25">
      <c r="B35" s="28"/>
      <c r="C35" s="9">
        <v>46986</v>
      </c>
      <c r="D35" s="63">
        <v>1.6074999999999999E-2</v>
      </c>
      <c r="E35" s="17">
        <v>0</v>
      </c>
      <c r="F35" s="18" t="s">
        <v>258</v>
      </c>
      <c r="H35" s="1" t="s">
        <v>288</v>
      </c>
      <c r="I35" s="58" t="s">
        <v>262</v>
      </c>
      <c r="J35" s="61" t="s">
        <v>38</v>
      </c>
    </row>
    <row r="36" spans="2:10" ht="16.5" thickTop="1" thickBot="1" x14ac:dyDescent="0.25">
      <c r="B36" s="28"/>
      <c r="C36" s="9">
        <v>47351</v>
      </c>
      <c r="D36" s="63">
        <v>1.6437E-2</v>
      </c>
      <c r="E36" s="17">
        <v>0</v>
      </c>
      <c r="F36" s="18" t="s">
        <v>258</v>
      </c>
      <c r="H36" s="1" t="s">
        <v>296</v>
      </c>
      <c r="I36" s="58" t="s">
        <v>263</v>
      </c>
      <c r="J36" s="61" t="s">
        <v>38</v>
      </c>
    </row>
    <row r="37" spans="2:10" ht="16.5" thickTop="1" thickBot="1" x14ac:dyDescent="0.25">
      <c r="B37" s="28"/>
      <c r="C37" s="9">
        <v>47716</v>
      </c>
      <c r="D37" s="63">
        <v>1.6761999999999999E-2</v>
      </c>
      <c r="E37" s="17">
        <v>0</v>
      </c>
      <c r="F37" s="18" t="s">
        <v>258</v>
      </c>
      <c r="H37" s="1" t="s">
        <v>289</v>
      </c>
      <c r="I37" s="58" t="s">
        <v>264</v>
      </c>
      <c r="J37" s="61" t="s">
        <v>1</v>
      </c>
    </row>
    <row r="38" spans="2:10" ht="16.5" thickTop="1" thickBot="1" x14ac:dyDescent="0.25">
      <c r="B38" s="28"/>
      <c r="C38" s="9">
        <v>48449</v>
      </c>
      <c r="D38" s="63">
        <v>1.7205000000000002E-2</v>
      </c>
      <c r="E38" s="17">
        <v>0</v>
      </c>
      <c r="F38" s="18" t="s">
        <v>258</v>
      </c>
      <c r="H38" s="1" t="s">
        <v>295</v>
      </c>
      <c r="I38" s="58" t="s">
        <v>265</v>
      </c>
      <c r="J38" s="61" t="s">
        <v>266</v>
      </c>
    </row>
    <row r="39" spans="2:10" ht="16.5" thickTop="1" thickBot="1" x14ac:dyDescent="0.25">
      <c r="B39" s="28"/>
      <c r="C39" s="9">
        <v>49542</v>
      </c>
      <c r="D39" s="63">
        <v>1.7538000000000002E-2</v>
      </c>
      <c r="E39" s="17">
        <v>0</v>
      </c>
      <c r="F39" s="18" t="s">
        <v>258</v>
      </c>
      <c r="H39" s="1" t="s">
        <v>293</v>
      </c>
      <c r="I39" s="58" t="s">
        <v>267</v>
      </c>
      <c r="J39" s="61" t="b">
        <v>1</v>
      </c>
    </row>
    <row r="40" spans="2:10" ht="15.75" thickTop="1" thickBot="1" x14ac:dyDescent="0.25">
      <c r="H40" s="1" t="s">
        <v>294</v>
      </c>
      <c r="I40" s="58" t="s">
        <v>268</v>
      </c>
      <c r="J40" s="61" t="s">
        <v>36</v>
      </c>
    </row>
    <row r="41" spans="2:10" ht="15.75" thickTop="1" thickBot="1" x14ac:dyDescent="0.25">
      <c r="H41" s="1" t="s">
        <v>292</v>
      </c>
      <c r="I41" s="58" t="s">
        <v>269</v>
      </c>
      <c r="J41" s="61" t="s">
        <v>297</v>
      </c>
    </row>
    <row r="42" spans="2:10" ht="15.75" thickTop="1" thickBot="1" x14ac:dyDescent="0.25">
      <c r="D42" s="13"/>
      <c r="H42" s="1" t="s">
        <v>291</v>
      </c>
      <c r="I42" s="58" t="s">
        <v>271</v>
      </c>
      <c r="J42" s="61" t="b">
        <v>1</v>
      </c>
    </row>
    <row r="43" spans="2:10" ht="15.75" thickTop="1" thickBot="1" x14ac:dyDescent="0.25">
      <c r="H43" s="1" t="s">
        <v>291</v>
      </c>
      <c r="I43" s="58" t="s">
        <v>272</v>
      </c>
      <c r="J43" s="62">
        <v>1</v>
      </c>
    </row>
    <row r="44" spans="2:10" ht="15.75" thickTop="1" thickBot="1" x14ac:dyDescent="0.25">
      <c r="H44" s="1" t="s">
        <v>290</v>
      </c>
      <c r="I44" s="58" t="s">
        <v>273</v>
      </c>
      <c r="J44" s="62">
        <v>0</v>
      </c>
    </row>
    <row r="45" spans="2:10" ht="15" thickTop="1" x14ac:dyDescent="0.2">
      <c r="H45" s="1"/>
    </row>
    <row r="51" s="24" customFormat="1" x14ac:dyDescent="0.2"/>
  </sheetData>
  <phoneticPr fontId="5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DC0C46B-970D-4AA3-85AB-D5650F83B6C1}">
          <x14:formula1>
            <xm:f>Enum!$B$29:$B$30</xm:f>
          </x14:formula1>
          <xm:sqref>C4</xm:sqref>
        </x14:dataValidation>
        <x14:dataValidation type="list" allowBlank="1" showInputMessage="1" showErrorMessage="1" xr:uid="{62D6C7F4-311D-4AFD-946F-4DB6A7CD860C}">
          <x14:formula1>
            <xm:f>Enum!$L$34:$L$41</xm:f>
          </x14:formula1>
          <xm:sqref>J41</xm:sqref>
        </x14:dataValidation>
        <x14:dataValidation type="list" allowBlank="1" showInputMessage="1" showErrorMessage="1" xr:uid="{48609557-F622-4F70-849B-38852DEE78A3}">
          <x14:formula1>
            <xm:f>Enum!$B$3:$B$16</xm:f>
          </x14:formula1>
          <xm:sqref>C6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A6E8C-4945-46C5-ABED-7AF889DB310B}">
  <dimension ref="A1:R82"/>
  <sheetViews>
    <sheetView topLeftCell="B1" zoomScaleNormal="100" workbookViewId="0">
      <selection activeCell="G5" sqref="G5"/>
    </sheetView>
  </sheetViews>
  <sheetFormatPr defaultRowHeight="14.25" x14ac:dyDescent="0.2"/>
  <cols>
    <col min="1" max="1" width="13.75" hidden="1" customWidth="1"/>
    <col min="2" max="2" width="25" customWidth="1"/>
    <col min="3" max="3" width="14.625" customWidth="1"/>
    <col min="4" max="4" width="21" customWidth="1"/>
    <col min="5" max="5" width="17" customWidth="1"/>
    <col min="6" max="6" width="16" customWidth="1"/>
    <col min="7" max="7" width="13.625" customWidth="1"/>
    <col min="8" max="8" width="20" customWidth="1"/>
    <col min="9" max="9" width="23.625" customWidth="1"/>
    <col min="10" max="10" width="19.375" customWidth="1"/>
    <col min="11" max="11" width="17.25" bestFit="1" customWidth="1"/>
    <col min="12" max="12" width="21.375" customWidth="1"/>
    <col min="13" max="13" width="19.375" customWidth="1"/>
    <col min="14" max="14" width="15.625" customWidth="1"/>
    <col min="15" max="15" width="15.75" customWidth="1"/>
    <col min="16" max="16" width="10" customWidth="1"/>
    <col min="17" max="18" width="11.375" customWidth="1"/>
    <col min="19" max="19" width="13" customWidth="1"/>
    <col min="20" max="20" width="12.75" customWidth="1"/>
    <col min="21" max="21" width="10.25" customWidth="1"/>
    <col min="23" max="23" width="15.875" customWidth="1"/>
  </cols>
  <sheetData>
    <row r="1" spans="1:15" s="8" customFormat="1" ht="23.25" x14ac:dyDescent="0.2">
      <c r="B1" s="5" t="s">
        <v>311</v>
      </c>
      <c r="C1" s="6"/>
      <c r="D1" s="6"/>
      <c r="E1" s="6"/>
      <c r="F1" s="7"/>
      <c r="G1" s="6"/>
      <c r="H1" s="6"/>
      <c r="I1" s="25"/>
      <c r="J1" s="6"/>
      <c r="K1" s="6"/>
    </row>
    <row r="2" spans="1:15" ht="15" thickBot="1" x14ac:dyDescent="0.25">
      <c r="B2" s="56" t="s">
        <v>408</v>
      </c>
      <c r="C2" s="57"/>
      <c r="D2" s="56"/>
      <c r="F2" s="56" t="s">
        <v>406</v>
      </c>
      <c r="G2" s="57"/>
    </row>
    <row r="3" spans="1:15" ht="15.75" thickTop="1" thickBot="1" x14ac:dyDescent="0.25">
      <c r="A3" t="s">
        <v>352</v>
      </c>
      <c r="B3" s="9" t="s">
        <v>367</v>
      </c>
      <c r="C3" s="9">
        <f>G3</f>
        <v>45888</v>
      </c>
      <c r="D3" s="9"/>
      <c r="F3" s="58" t="s">
        <v>346</v>
      </c>
      <c r="G3" s="61">
        <v>45888</v>
      </c>
    </row>
    <row r="4" spans="1:15" ht="15.75" thickTop="1" thickBot="1" x14ac:dyDescent="0.25">
      <c r="A4" t="s">
        <v>396</v>
      </c>
      <c r="B4" s="9" t="s">
        <v>244</v>
      </c>
      <c r="C4" s="9" t="s">
        <v>84</v>
      </c>
      <c r="D4" s="9"/>
      <c r="F4" s="58" t="s">
        <v>261</v>
      </c>
      <c r="G4" s="59" t="str">
        <f>_xll.McpCalendar("CNY")</f>
        <v>McpCalendar@1</v>
      </c>
      <c r="O4" s="11"/>
    </row>
    <row r="5" spans="1:15" ht="15.75" thickTop="1" thickBot="1" x14ac:dyDescent="0.25">
      <c r="A5" t="s">
        <v>395</v>
      </c>
      <c r="B5" s="9" t="s">
        <v>245</v>
      </c>
      <c r="C5" s="9" t="s">
        <v>168</v>
      </c>
      <c r="D5" s="9"/>
      <c r="O5" s="11"/>
    </row>
    <row r="6" spans="1:15" ht="15.75" thickTop="1" thickBot="1" x14ac:dyDescent="0.25">
      <c r="A6" t="s">
        <v>394</v>
      </c>
      <c r="B6" s="9" t="s">
        <v>382</v>
      </c>
      <c r="C6" s="12" t="s">
        <v>28</v>
      </c>
      <c r="D6" s="9"/>
      <c r="O6" s="11"/>
    </row>
    <row r="7" spans="1:15" ht="15.75" thickTop="1" thickBot="1" x14ac:dyDescent="0.25">
      <c r="A7" t="s">
        <v>393</v>
      </c>
      <c r="B7" s="9" t="s">
        <v>392</v>
      </c>
      <c r="C7" s="9" t="b">
        <v>0</v>
      </c>
      <c r="D7" s="9"/>
      <c r="O7" s="11"/>
    </row>
    <row r="8" spans="1:15" ht="15.75" thickTop="1" thickBot="1" x14ac:dyDescent="0.25">
      <c r="A8" t="s">
        <v>391</v>
      </c>
      <c r="B8" s="9" t="s">
        <v>390</v>
      </c>
      <c r="C8" s="14">
        <v>0</v>
      </c>
      <c r="D8" s="9"/>
      <c r="F8" s="13"/>
      <c r="G8" s="13"/>
      <c r="H8" s="64"/>
      <c r="O8" s="11"/>
    </row>
    <row r="9" spans="1:15" ht="15.75" thickTop="1" thickBot="1" x14ac:dyDescent="0.25">
      <c r="B9" s="9"/>
      <c r="C9" s="9"/>
      <c r="D9" s="9"/>
      <c r="G9" s="13"/>
      <c r="O9" s="11"/>
    </row>
    <row r="10" spans="1:15" ht="15.75" thickTop="1" thickBot="1" x14ac:dyDescent="0.25">
      <c r="B10" s="15" t="s">
        <v>389</v>
      </c>
      <c r="C10" s="16"/>
      <c r="D10" s="16"/>
      <c r="O10" s="11"/>
    </row>
    <row r="11" spans="1:15" ht="15.75" thickTop="1" thickBot="1" x14ac:dyDescent="0.25">
      <c r="B11" s="9" t="s">
        <v>388</v>
      </c>
      <c r="C11" s="9" t="str">
        <f>I15</f>
        <v>McpBillCurveData@0</v>
      </c>
      <c r="D11" s="9"/>
      <c r="O11" s="11"/>
    </row>
    <row r="12" spans="1:15" ht="15.75" thickTop="1" thickBot="1" x14ac:dyDescent="0.25">
      <c r="B12" s="9" t="s">
        <v>387</v>
      </c>
      <c r="C12" s="4" t="str">
        <f>I22</f>
        <v>McpVanillaSwapCurveData@1</v>
      </c>
      <c r="D12" s="9"/>
      <c r="O12" s="11"/>
    </row>
    <row r="13" spans="1:15" ht="15.75" thickTop="1" thickBot="1" x14ac:dyDescent="0.25">
      <c r="B13" s="15" t="s">
        <v>386</v>
      </c>
      <c r="C13" s="16"/>
      <c r="D13" s="16"/>
      <c r="O13" s="11"/>
    </row>
    <row r="14" spans="1:15" ht="15.75" thickTop="1" thickBot="1" x14ac:dyDescent="0.25">
      <c r="B14" s="9" t="s">
        <v>252</v>
      </c>
      <c r="C14" s="9" t="str">
        <f>_xll.McpCalibrationSet(C11:C12)</f>
        <v>McpCalibrationSet@1</v>
      </c>
      <c r="D14" s="9"/>
      <c r="O14" s="11"/>
    </row>
    <row r="15" spans="1:15" ht="15.75" thickTop="1" thickBot="1" x14ac:dyDescent="0.25">
      <c r="B15" s="9" t="s">
        <v>385</v>
      </c>
      <c r="C15" s="59" t="str">
        <f>_xll.McpSwapCurve(B3:C14)</f>
        <v>McpSwapCurve@1</v>
      </c>
      <c r="D15" s="9"/>
      <c r="I15" s="59" t="str">
        <f>_xll.McpBillCurveData(I18:J19,B18:F19)</f>
        <v>McpBillCurveData@0</v>
      </c>
      <c r="O15" s="11"/>
    </row>
    <row r="16" spans="1:15" ht="15" thickTop="1" x14ac:dyDescent="0.2">
      <c r="O16" s="11"/>
    </row>
    <row r="17" spans="1:15" ht="15" thickBot="1" x14ac:dyDescent="0.25">
      <c r="B17" s="56" t="s">
        <v>403</v>
      </c>
      <c r="C17" s="57"/>
      <c r="D17" s="56"/>
      <c r="E17" s="56"/>
      <c r="F17" s="57"/>
      <c r="I17" s="56" t="s">
        <v>405</v>
      </c>
      <c r="J17" s="57"/>
      <c r="O17" s="11"/>
    </row>
    <row r="18" spans="1:15" ht="15.75" thickTop="1" thickBot="1" x14ac:dyDescent="0.25">
      <c r="B18" s="16" t="s">
        <v>384</v>
      </c>
      <c r="C18" s="16" t="s">
        <v>381</v>
      </c>
      <c r="D18" s="16" t="s">
        <v>383</v>
      </c>
      <c r="E18" s="16" t="s">
        <v>379</v>
      </c>
      <c r="F18" s="16" t="s">
        <v>378</v>
      </c>
      <c r="I18" s="58" t="s">
        <v>382</v>
      </c>
      <c r="J18" s="61" t="s">
        <v>1</v>
      </c>
      <c r="O18" s="11"/>
    </row>
    <row r="19" spans="1:15" ht="15.75" thickTop="1" thickBot="1" x14ac:dyDescent="0.25">
      <c r="B19" s="9">
        <f>$G$3</f>
        <v>45888</v>
      </c>
      <c r="C19" s="9">
        <v>45897</v>
      </c>
      <c r="D19" s="63">
        <v>1.4999999999999999E-2</v>
      </c>
      <c r="E19" s="17">
        <v>0</v>
      </c>
      <c r="F19" s="18" t="s">
        <v>345</v>
      </c>
      <c r="I19" s="58" t="s">
        <v>308</v>
      </c>
      <c r="J19" s="61">
        <f>C3</f>
        <v>45888</v>
      </c>
      <c r="O19" s="11"/>
    </row>
    <row r="20" spans="1:15" ht="15" thickTop="1" x14ac:dyDescent="0.2">
      <c r="O20" s="11"/>
    </row>
    <row r="21" spans="1:15" x14ac:dyDescent="0.2">
      <c r="O21" s="11"/>
    </row>
    <row r="22" spans="1:15" ht="15" thickBot="1" x14ac:dyDescent="0.25">
      <c r="I22" s="59" t="str">
        <f>_xll.McpVanillaSwapCurveData(I25:J39,C25:F36,,,,"VP|HD")</f>
        <v>McpVanillaSwapCurveData@1</v>
      </c>
      <c r="M22" s="19"/>
    </row>
    <row r="23" spans="1:15" ht="15" thickTop="1" x14ac:dyDescent="0.2">
      <c r="M23" s="19"/>
    </row>
    <row r="24" spans="1:15" ht="15" thickBot="1" x14ac:dyDescent="0.25">
      <c r="B24" s="56" t="s">
        <v>404</v>
      </c>
      <c r="C24" s="57"/>
      <c r="D24" s="56"/>
      <c r="E24" s="56"/>
      <c r="F24" s="57"/>
      <c r="I24" s="56" t="s">
        <v>407</v>
      </c>
      <c r="J24" s="57"/>
      <c r="M24" s="19"/>
    </row>
    <row r="25" spans="1:15" ht="15.75" thickTop="1" thickBot="1" x14ac:dyDescent="0.25">
      <c r="B25" s="16"/>
      <c r="C25" s="16" t="s">
        <v>381</v>
      </c>
      <c r="D25" s="16" t="s">
        <v>380</v>
      </c>
      <c r="E25" s="16" t="s">
        <v>379</v>
      </c>
      <c r="F25" s="16" t="s">
        <v>378</v>
      </c>
      <c r="I25" s="58" t="s">
        <v>367</v>
      </c>
      <c r="J25" s="61">
        <f>G3</f>
        <v>45888</v>
      </c>
    </row>
    <row r="26" spans="1:15" ht="16.5" thickTop="1" thickBot="1" x14ac:dyDescent="0.25">
      <c r="A26" s="4"/>
      <c r="B26" s="28"/>
      <c r="C26" s="9">
        <v>45922</v>
      </c>
      <c r="D26" s="63">
        <v>1.5299999999999999E-2</v>
      </c>
      <c r="E26" s="17">
        <v>0</v>
      </c>
      <c r="F26" s="18" t="s">
        <v>345</v>
      </c>
      <c r="I26" s="58" t="s">
        <v>377</v>
      </c>
      <c r="J26" s="62">
        <v>1</v>
      </c>
    </row>
    <row r="27" spans="1:15" ht="16.5" thickTop="1" thickBot="1" x14ac:dyDescent="0.25">
      <c r="B27" s="28"/>
      <c r="C27" s="9">
        <v>45982</v>
      </c>
      <c r="D27" s="63">
        <v>1.555E-2</v>
      </c>
      <c r="E27" s="17">
        <v>0</v>
      </c>
      <c r="F27" s="18" t="s">
        <v>345</v>
      </c>
      <c r="I27" s="58" t="s">
        <v>261</v>
      </c>
      <c r="J27" s="59" t="str">
        <f>G4</f>
        <v>McpCalendar@1</v>
      </c>
    </row>
    <row r="28" spans="1:15" ht="16.5" thickTop="1" thickBot="1" x14ac:dyDescent="0.25">
      <c r="B28" s="28"/>
      <c r="C28" s="9">
        <v>46076</v>
      </c>
      <c r="D28" s="63">
        <v>1.575E-2</v>
      </c>
      <c r="E28" s="17">
        <v>0</v>
      </c>
      <c r="F28" s="18" t="s">
        <v>345</v>
      </c>
      <c r="I28" s="58" t="s">
        <v>376</v>
      </c>
      <c r="J28" s="61" t="s">
        <v>55</v>
      </c>
    </row>
    <row r="29" spans="1:15" ht="16.5" thickTop="1" thickBot="1" x14ac:dyDescent="0.25">
      <c r="B29" s="28"/>
      <c r="C29" s="9">
        <v>46163</v>
      </c>
      <c r="D29" s="63">
        <v>1.5561999999999999E-2</v>
      </c>
      <c r="E29" s="17">
        <v>0</v>
      </c>
      <c r="F29" s="18" t="s">
        <v>345</v>
      </c>
      <c r="I29" s="58" t="s">
        <v>375</v>
      </c>
      <c r="J29" s="61" t="s">
        <v>374</v>
      </c>
    </row>
    <row r="30" spans="1:15" ht="16.5" thickTop="1" thickBot="1" x14ac:dyDescent="0.25">
      <c r="B30" s="28"/>
      <c r="C30" s="9">
        <v>46255</v>
      </c>
      <c r="D30" s="63">
        <v>1.5436999999999999E-2</v>
      </c>
      <c r="E30" s="17">
        <v>0</v>
      </c>
      <c r="F30" s="18" t="s">
        <v>345</v>
      </c>
      <c r="H30" s="1"/>
      <c r="I30" s="58" t="s">
        <v>373</v>
      </c>
      <c r="J30" s="61" t="s">
        <v>38</v>
      </c>
    </row>
    <row r="31" spans="1:15" ht="16.5" thickTop="1" thickBot="1" x14ac:dyDescent="0.25">
      <c r="B31" s="28"/>
      <c r="C31" s="9">
        <v>46622</v>
      </c>
      <c r="D31" s="63">
        <v>1.5275E-2</v>
      </c>
      <c r="E31" s="17">
        <v>0</v>
      </c>
      <c r="F31" s="18" t="s">
        <v>345</v>
      </c>
      <c r="H31" s="1"/>
      <c r="I31" s="58" t="s">
        <v>372</v>
      </c>
      <c r="J31" s="61" t="s">
        <v>38</v>
      </c>
    </row>
    <row r="32" spans="1:15" ht="16.5" thickTop="1" thickBot="1" x14ac:dyDescent="0.25">
      <c r="B32" s="28"/>
      <c r="C32" s="9">
        <v>46986</v>
      </c>
      <c r="D32" s="63">
        <v>1.5537E-2</v>
      </c>
      <c r="E32" s="17">
        <v>0</v>
      </c>
      <c r="F32" s="18" t="s">
        <v>345</v>
      </c>
      <c r="H32" s="1"/>
      <c r="I32" s="58" t="s">
        <v>264</v>
      </c>
      <c r="J32" s="61" t="s">
        <v>1</v>
      </c>
    </row>
    <row r="33" spans="1:18" ht="16.5" thickTop="1" thickBot="1" x14ac:dyDescent="0.25">
      <c r="B33" s="28"/>
      <c r="C33" s="9">
        <v>47351</v>
      </c>
      <c r="D33" s="63">
        <v>1.5938000000000001E-2</v>
      </c>
      <c r="E33" s="17">
        <v>0</v>
      </c>
      <c r="F33" s="18" t="s">
        <v>345</v>
      </c>
      <c r="H33" s="1"/>
      <c r="I33" s="58" t="s">
        <v>265</v>
      </c>
      <c r="J33" s="61" t="s">
        <v>1</v>
      </c>
    </row>
    <row r="34" spans="1:18" ht="16.5" thickTop="1" thickBot="1" x14ac:dyDescent="0.25">
      <c r="B34" s="28"/>
      <c r="C34" s="9">
        <v>47716</v>
      </c>
      <c r="D34" s="63">
        <v>1.6275000000000001E-2</v>
      </c>
      <c r="E34" s="17">
        <v>0</v>
      </c>
      <c r="F34" s="18" t="s">
        <v>345</v>
      </c>
      <c r="H34" s="1"/>
      <c r="I34" s="58" t="s">
        <v>267</v>
      </c>
      <c r="J34" s="61" t="b">
        <v>1</v>
      </c>
    </row>
    <row r="35" spans="1:18" ht="16.5" thickTop="1" thickBot="1" x14ac:dyDescent="0.25">
      <c r="B35" s="28"/>
      <c r="C35" s="9">
        <v>48449</v>
      </c>
      <c r="D35" s="63">
        <v>1.9E-2</v>
      </c>
      <c r="E35" s="17">
        <v>0</v>
      </c>
      <c r="F35" s="18" t="s">
        <v>345</v>
      </c>
      <c r="H35" s="1"/>
      <c r="I35" s="58" t="s">
        <v>371</v>
      </c>
      <c r="J35" s="61" t="s">
        <v>370</v>
      </c>
    </row>
    <row r="36" spans="1:18" ht="16.5" thickTop="1" thickBot="1" x14ac:dyDescent="0.25">
      <c r="B36" s="28"/>
      <c r="C36" s="9">
        <v>49542</v>
      </c>
      <c r="D36" s="63">
        <v>2.0688000000000002E-2</v>
      </c>
      <c r="E36" s="17">
        <v>0</v>
      </c>
      <c r="F36" s="18" t="s">
        <v>345</v>
      </c>
      <c r="H36" s="1"/>
      <c r="I36" s="58" t="s">
        <v>369</v>
      </c>
      <c r="J36" s="61" t="s">
        <v>270</v>
      </c>
    </row>
    <row r="37" spans="1:18" ht="16.5" thickTop="1" thickBot="1" x14ac:dyDescent="0.25">
      <c r="B37" s="28"/>
      <c r="C37" s="31"/>
      <c r="D37" s="29"/>
      <c r="E37" s="31"/>
      <c r="F37" s="29"/>
      <c r="H37" s="1"/>
      <c r="I37" s="58" t="s">
        <v>271</v>
      </c>
      <c r="J37" s="61" t="b">
        <v>1</v>
      </c>
    </row>
    <row r="38" spans="1:18" ht="16.5" thickTop="1" thickBot="1" x14ac:dyDescent="0.25">
      <c r="B38" s="28"/>
      <c r="C38" s="31"/>
      <c r="D38" s="29"/>
      <c r="E38" s="31"/>
      <c r="F38" s="29"/>
      <c r="H38" s="1"/>
      <c r="I38" s="58" t="s">
        <v>272</v>
      </c>
      <c r="J38" s="62">
        <v>1</v>
      </c>
    </row>
    <row r="39" spans="1:18" ht="15.75" thickTop="1" thickBot="1" x14ac:dyDescent="0.25">
      <c r="H39" s="1"/>
      <c r="I39" s="58" t="s">
        <v>368</v>
      </c>
      <c r="J39" s="62">
        <v>0</v>
      </c>
    </row>
    <row r="40" spans="1:18" ht="15" thickTop="1" x14ac:dyDescent="0.2"/>
    <row r="41" spans="1:18" x14ac:dyDescent="0.2">
      <c r="J41" s="4"/>
    </row>
    <row r="42" spans="1:18" ht="15" thickBot="1" x14ac:dyDescent="0.25">
      <c r="B42" s="56"/>
      <c r="C42" s="56" t="s">
        <v>409</v>
      </c>
      <c r="D42" s="56"/>
      <c r="E42" s="56"/>
    </row>
    <row r="43" spans="1:18" ht="15.75" thickTop="1" thickBot="1" x14ac:dyDescent="0.25">
      <c r="C43" s="20" t="s">
        <v>366</v>
      </c>
      <c r="D43" s="16" t="s">
        <v>365</v>
      </c>
      <c r="E43" s="16" t="s">
        <v>364</v>
      </c>
      <c r="J43" s="4"/>
      <c r="R43" s="21"/>
    </row>
    <row r="44" spans="1:18" ht="16.5" thickTop="1" thickBot="1" x14ac:dyDescent="0.25">
      <c r="B44" t="s">
        <v>274</v>
      </c>
      <c r="C44" s="31">
        <f t="shared" ref="C44:C57" si="0">C67</f>
        <v>45889</v>
      </c>
      <c r="D44" s="60">
        <f>_xll.SwapCurveDiscountFactor($C$15,C44)</f>
        <v>0.99995891255175284</v>
      </c>
      <c r="E44" s="60">
        <f>_xll.SwapCurveZeroRate($C$15,C44)</f>
        <v>1.4997226711203831E-2</v>
      </c>
    </row>
    <row r="45" spans="1:18" ht="16.5" thickTop="1" thickBot="1" x14ac:dyDescent="0.25">
      <c r="A45" s="22"/>
      <c r="B45" t="s">
        <v>363</v>
      </c>
      <c r="C45" s="31">
        <f t="shared" si="0"/>
        <v>45897</v>
      </c>
      <c r="D45" s="60">
        <f>_xll.SwapCurveDiscountFactor($C$15,C45)</f>
        <v>0.99963027373437219</v>
      </c>
      <c r="E45" s="60">
        <f>_xll.SwapCurveZeroRate($C$15,C45)</f>
        <v>1.4997226711203831E-2</v>
      </c>
    </row>
    <row r="46" spans="1:18" ht="16.5" thickTop="1" thickBot="1" x14ac:dyDescent="0.25">
      <c r="B46" t="s">
        <v>362</v>
      </c>
      <c r="C46" s="31">
        <f t="shared" si="0"/>
        <v>45904</v>
      </c>
      <c r="D46" s="60">
        <f>_xll.SwapCurveDiscountFactor($C$15,C46)</f>
        <v>0.99933836104501239</v>
      </c>
      <c r="E46" s="60">
        <f>_xll.SwapCurveZeroRate($C$15,C46)</f>
        <v>1.5098634133897034E-2</v>
      </c>
    </row>
    <row r="47" spans="1:18" ht="16.5" thickTop="1" thickBot="1" x14ac:dyDescent="0.25">
      <c r="B47" t="s">
        <v>361</v>
      </c>
      <c r="C47" s="31">
        <f t="shared" si="0"/>
        <v>45922</v>
      </c>
      <c r="D47" s="60">
        <f>_xll.SwapCurveDiscountFactor($C$15,C47)</f>
        <v>0.99857028475324594</v>
      </c>
      <c r="E47" s="60">
        <f>_xll.SwapCurveZeroRate($C$15,C47)</f>
        <v>1.5359396077965272E-2</v>
      </c>
    </row>
    <row r="48" spans="1:18" ht="16.5" thickTop="1" thickBot="1" x14ac:dyDescent="0.25">
      <c r="B48" t="s">
        <v>348</v>
      </c>
      <c r="C48" s="31">
        <f t="shared" si="0"/>
        <v>45982</v>
      </c>
      <c r="D48" s="60">
        <f>_xll.SwapCurveDiscountFactor($C$15,C48)</f>
        <v>0.99600925437799093</v>
      </c>
      <c r="E48" s="60">
        <f>_xll.SwapCurveZeroRate($C$15,C48)</f>
        <v>1.552698310889521E-2</v>
      </c>
    </row>
    <row r="49" spans="2:8" ht="16.5" thickTop="1" thickBot="1" x14ac:dyDescent="0.25">
      <c r="B49" t="s">
        <v>347</v>
      </c>
      <c r="C49" s="31">
        <f t="shared" si="0"/>
        <v>46076</v>
      </c>
      <c r="D49" s="60">
        <f>_xll.SwapCurveDiscountFactor($C$15,C49)</f>
        <v>0.9919323087847266</v>
      </c>
      <c r="E49" s="60">
        <f>_xll.SwapCurveZeroRate($C$15,C49)</f>
        <v>1.5726862049243836E-2</v>
      </c>
    </row>
    <row r="50" spans="2:8" ht="16.5" thickTop="1" thickBot="1" x14ac:dyDescent="0.25">
      <c r="B50" t="s">
        <v>360</v>
      </c>
      <c r="C50" s="31">
        <f t="shared" si="0"/>
        <v>46163</v>
      </c>
      <c r="D50" s="60">
        <f>_xll.SwapCurveDiscountFactor($C$15,C50)</f>
        <v>0.98837440736364213</v>
      </c>
      <c r="E50" s="60">
        <f>_xll.SwapCurveZeroRate($C$15,C50)</f>
        <v>1.5520726699180202E-2</v>
      </c>
    </row>
    <row r="51" spans="2:8" ht="16.5" thickTop="1" thickBot="1" x14ac:dyDescent="0.25">
      <c r="B51" t="s">
        <v>359</v>
      </c>
      <c r="C51" s="31">
        <f t="shared" si="0"/>
        <v>46255</v>
      </c>
      <c r="D51" s="60">
        <f>_xll.SwapCurveDiscountFactor($C$15,C51)</f>
        <v>0.98463513590582219</v>
      </c>
      <c r="E51" s="60">
        <f>_xll.SwapCurveZeroRate($C$15,C51)</f>
        <v>1.5399744670235195E-2</v>
      </c>
    </row>
    <row r="52" spans="2:8" ht="16.5" thickTop="1" thickBot="1" x14ac:dyDescent="0.25">
      <c r="B52" t="s">
        <v>358</v>
      </c>
      <c r="C52" s="31">
        <f t="shared" si="0"/>
        <v>46622</v>
      </c>
      <c r="D52" s="60">
        <f>_xll.SwapCurveDiscountFactor($C$15,C52)</f>
        <v>0.96981401192853878</v>
      </c>
      <c r="E52" s="60">
        <f>_xll.SwapCurveZeroRate($C$15,C52)</f>
        <v>1.524196545560667E-2</v>
      </c>
    </row>
    <row r="53" spans="2:8" ht="16.5" thickTop="1" thickBot="1" x14ac:dyDescent="0.25">
      <c r="B53" t="s">
        <v>357</v>
      </c>
      <c r="C53" s="31">
        <f t="shared" si="0"/>
        <v>46986</v>
      </c>
      <c r="D53" s="60">
        <f>_xll.SwapCurveDiscountFactor($C$15,C53)</f>
        <v>0.954403364487867</v>
      </c>
      <c r="E53" s="60">
        <f>_xll.SwapCurveZeroRate($C$15,C53)</f>
        <v>1.5522790781214945E-2</v>
      </c>
    </row>
    <row r="54" spans="2:8" ht="16.5" thickTop="1" thickBot="1" x14ac:dyDescent="0.25">
      <c r="B54" t="s">
        <v>356</v>
      </c>
      <c r="C54" s="31">
        <f t="shared" si="0"/>
        <v>47351</v>
      </c>
      <c r="D54" s="60">
        <f>_xll.SwapCurveDiscountFactor($C$15,C54)</f>
        <v>0.93816710290849992</v>
      </c>
      <c r="E54" s="60">
        <f>_xll.SwapCurveZeroRate($C$15,C54)</f>
        <v>1.5934970711076996E-2</v>
      </c>
    </row>
    <row r="55" spans="2:8" ht="16.5" thickTop="1" thickBot="1" x14ac:dyDescent="0.25">
      <c r="B55" t="s">
        <v>355</v>
      </c>
      <c r="C55" s="31">
        <f t="shared" si="0"/>
        <v>47716</v>
      </c>
      <c r="D55" s="60">
        <f>_xll.SwapCurveDiscountFactor($C$15,C55)</f>
        <v>0.92175450152545235</v>
      </c>
      <c r="E55" s="60">
        <f>_xll.SwapCurveZeroRate($C$15,C55)</f>
        <v>1.6277433358258687E-2</v>
      </c>
    </row>
    <row r="56" spans="2:8" ht="16.5" thickTop="1" thickBot="1" x14ac:dyDescent="0.25">
      <c r="B56" t="s">
        <v>354</v>
      </c>
      <c r="C56" s="31">
        <f t="shared" si="0"/>
        <v>48449</v>
      </c>
      <c r="D56" s="60">
        <f>_xll.SwapCurveDiscountFactor($C$15,C56)</f>
        <v>0.87441286334461965</v>
      </c>
      <c r="E56" s="60">
        <f>_xll.SwapCurveZeroRate($C$15,C56)</f>
        <v>1.9139159837400624E-2</v>
      </c>
    </row>
    <row r="57" spans="2:8" ht="16.5" thickTop="1" thickBot="1" x14ac:dyDescent="0.25">
      <c r="B57" t="s">
        <v>353</v>
      </c>
      <c r="C57" s="31">
        <f t="shared" si="0"/>
        <v>49542</v>
      </c>
      <c r="D57" s="60">
        <f>_xll.SwapCurveDiscountFactor($C$15,C57)</f>
        <v>0.81122062233016212</v>
      </c>
      <c r="E57" s="60">
        <f>_xll.SwapCurveZeroRate($C$15,C57)</f>
        <v>2.091006487657604E-2</v>
      </c>
    </row>
    <row r="58" spans="2:8" ht="15" thickTop="1" x14ac:dyDescent="0.2"/>
    <row r="60" spans="2:8" ht="15" thickBot="1" x14ac:dyDescent="0.25">
      <c r="B60" s="56"/>
      <c r="C60" s="56" t="s">
        <v>410</v>
      </c>
      <c r="D60" s="56"/>
      <c r="E60" s="56"/>
      <c r="G60" s="56" t="s">
        <v>406</v>
      </c>
      <c r="H60" s="57"/>
    </row>
    <row r="61" spans="2:8" ht="15" thickTop="1" x14ac:dyDescent="0.2">
      <c r="G61" t="s">
        <v>346</v>
      </c>
      <c r="H61" s="4">
        <f>G3</f>
        <v>45888</v>
      </c>
    </row>
    <row r="62" spans="2:8" x14ac:dyDescent="0.2">
      <c r="G62" t="s">
        <v>351</v>
      </c>
      <c r="H62" s="1" t="s">
        <v>1</v>
      </c>
    </row>
    <row r="63" spans="2:8" x14ac:dyDescent="0.2">
      <c r="G63" t="s">
        <v>350</v>
      </c>
      <c r="H63" s="1" t="b">
        <v>0</v>
      </c>
    </row>
    <row r="64" spans="2:8" x14ac:dyDescent="0.2">
      <c r="G64" t="s">
        <v>349</v>
      </c>
      <c r="H64" s="1" t="s">
        <v>9</v>
      </c>
    </row>
    <row r="65" spans="2:11" s="24" customFormat="1" ht="15" thickBot="1" x14ac:dyDescent="0.25">
      <c r="B65" s="23"/>
      <c r="C65" s="23" t="s">
        <v>276</v>
      </c>
      <c r="D65" s="23"/>
      <c r="E65" s="23"/>
      <c r="F65" s="23" t="s">
        <v>348</v>
      </c>
      <c r="G65" s="23"/>
      <c r="H65" s="23"/>
      <c r="I65" s="23" t="s">
        <v>347</v>
      </c>
      <c r="J65" s="23"/>
      <c r="K65" s="23"/>
    </row>
    <row r="66" spans="2:11" ht="15.75" thickTop="1" thickBot="1" x14ac:dyDescent="0.25">
      <c r="C66" s="16" t="s">
        <v>411</v>
      </c>
      <c r="D66" s="16" t="s">
        <v>412</v>
      </c>
      <c r="E66" s="16" t="s">
        <v>413</v>
      </c>
      <c r="F66" s="16" t="s">
        <v>411</v>
      </c>
      <c r="G66" s="16" t="s">
        <v>412</v>
      </c>
      <c r="H66" s="16" t="s">
        <v>413</v>
      </c>
      <c r="I66" s="16" t="s">
        <v>411</v>
      </c>
      <c r="J66" s="16" t="s">
        <v>412</v>
      </c>
      <c r="K66" s="16" t="s">
        <v>413</v>
      </c>
    </row>
    <row r="67" spans="2:11" ht="15.75" thickTop="1" thickBot="1" x14ac:dyDescent="0.25">
      <c r="B67" s="58" t="s">
        <v>274</v>
      </c>
      <c r="C67" s="59">
        <f>_xll.CalendarValueDateTenor($G$4,$G$3,B67,"ModifiedFollowing",TRUE)</f>
        <v>45889</v>
      </c>
      <c r="D67" s="59">
        <f>_xll.CalendarAddPeriod($G$4,$C67,C$65,"ModifiedFollowing",TRUE)</f>
        <v>45981</v>
      </c>
      <c r="E67" s="60">
        <f>_xll.YieldCurveForwardRate($C$15,C67,D67,$H$62,$H$63,$H$64)</f>
        <v>1.5560352631241097E-2</v>
      </c>
      <c r="F67" s="59">
        <f t="shared" ref="F67:F80" si="1">C67</f>
        <v>45889</v>
      </c>
      <c r="G67" s="59">
        <f>_xll.CalendarAddPeriod($G$4,$C67,F$65,"ModifiedFollowing",TRUE)</f>
        <v>45981</v>
      </c>
      <c r="H67" s="60">
        <f>_xll.YieldCurveForwardRate($C$15,F67,G67,$H$62,$H$63,$H$64)</f>
        <v>1.5560352631241097E-2</v>
      </c>
      <c r="I67" s="59">
        <f t="shared" ref="I67:I80" si="2">C67</f>
        <v>45889</v>
      </c>
      <c r="J67" s="59">
        <f>_xll.CalendarAddPeriod($G$4,$C67,I$65,"ModifiedFollowing",TRUE)</f>
        <v>46073</v>
      </c>
      <c r="K67" s="60">
        <f>_xll.YieldCurveForwardRate($C$15,I67,J67,$H$62,$H$63,$H$64)</f>
        <v>1.5786901033248597E-2</v>
      </c>
    </row>
    <row r="68" spans="2:11" ht="15.75" thickTop="1" thickBot="1" x14ac:dyDescent="0.25">
      <c r="B68" s="58" t="str">
        <f t="shared" ref="B68:B80" si="3">B45</f>
        <v>1W</v>
      </c>
      <c r="C68" s="59">
        <f>_xll.CalendarValueDateTenor($G$4,$G$3,B68,"ModifiedFollowing",TRUE)</f>
        <v>45897</v>
      </c>
      <c r="D68" s="59">
        <f>_xll.CalendarAddPeriod($G$4,$C68,C$65,"ModifiedFollowing",TRUE)</f>
        <v>45989</v>
      </c>
      <c r="E68" s="60">
        <f>_xll.YieldCurveForwardRate($C$15,C68,D68,$H$62,$H$63,$H$64)</f>
        <v>1.5625838960650871E-2</v>
      </c>
      <c r="F68" s="59">
        <f t="shared" si="1"/>
        <v>45897</v>
      </c>
      <c r="G68" s="59">
        <f>_xll.CalendarAddPeriod($G$4,$C68,F$65,"ModifiedFollowing",TRUE)</f>
        <v>45989</v>
      </c>
      <c r="H68" s="60">
        <f>_xll.YieldCurveForwardRate($C$15,F68,G68,$H$62,$H$63,$H$64)</f>
        <v>1.5625838960650871E-2</v>
      </c>
      <c r="I68" s="59">
        <f t="shared" si="2"/>
        <v>45897</v>
      </c>
      <c r="J68" s="59">
        <f>_xll.CalendarAddPeriod($G$4,$C68,I$65,"ModifiedFollowing",TRUE)</f>
        <v>46080</v>
      </c>
      <c r="K68" s="60">
        <f>_xll.YieldCurveForwardRate($C$15,I68,J68,$H$62,$H$63,$H$64)</f>
        <v>1.5815173916866911E-2</v>
      </c>
    </row>
    <row r="69" spans="2:11" ht="15.75" thickTop="1" thickBot="1" x14ac:dyDescent="0.25">
      <c r="B69" s="58" t="str">
        <f t="shared" si="3"/>
        <v>2W</v>
      </c>
      <c r="C69" s="59">
        <f>_xll.CalendarValueDateTenor($G$4,$G$3,B69,"ModifiedFollowing",TRUE)</f>
        <v>45904</v>
      </c>
      <c r="D69" s="59">
        <f>_xll.CalendarAddPeriod($G$4,$C69,C$65,"ModifiedFollowing",TRUE)</f>
        <v>45995</v>
      </c>
      <c r="E69" s="60">
        <f>_xll.YieldCurveForwardRate($C$15,C69,D69,$H$62,$H$63,$H$64)</f>
        <v>1.5665312114695889E-2</v>
      </c>
      <c r="F69" s="59">
        <f t="shared" si="1"/>
        <v>45904</v>
      </c>
      <c r="G69" s="59">
        <f>_xll.CalendarAddPeriod($G$4,$C69,F$65,"ModifiedFollowing",TRUE)</f>
        <v>45995</v>
      </c>
      <c r="H69" s="60">
        <f>_xll.YieldCurveForwardRate($C$15,F69,G69,$H$62,$H$63,$H$64)</f>
        <v>1.5665312114695889E-2</v>
      </c>
      <c r="I69" s="59">
        <f t="shared" si="2"/>
        <v>45904</v>
      </c>
      <c r="J69" s="59">
        <f>_xll.CalendarAddPeriod($G$4,$C69,I$65,"ModifiedFollowing",TRUE)</f>
        <v>46085</v>
      </c>
      <c r="K69" s="60">
        <f>_xll.YieldCurveForwardRate($C$15,I69,J69,$H$62,$H$63,$H$64)</f>
        <v>1.5820925035785416E-2</v>
      </c>
    </row>
    <row r="70" spans="2:11" ht="15.75" thickTop="1" thickBot="1" x14ac:dyDescent="0.25">
      <c r="B70" s="58" t="str">
        <f t="shared" si="3"/>
        <v>1M</v>
      </c>
      <c r="C70" s="59">
        <f>_xll.CalendarValueDateTenor($G$4,$G$3,B70,"ModifiedFollowing",TRUE)</f>
        <v>45922</v>
      </c>
      <c r="D70" s="59">
        <f>_xll.CalendarAddPeriod($G$4,$C70,C$65,"ModifiedFollowing",TRUE)</f>
        <v>46013</v>
      </c>
      <c r="E70" s="60">
        <f>_xll.YieldCurveForwardRate($C$15,C70,D70,$H$62,$H$63,$H$64)</f>
        <v>1.5710833233234193E-2</v>
      </c>
      <c r="F70" s="59">
        <f t="shared" si="1"/>
        <v>45922</v>
      </c>
      <c r="G70" s="59">
        <f>_xll.CalendarAddPeriod($G$4,$C70,F$65,"ModifiedFollowing",TRUE)</f>
        <v>46013</v>
      </c>
      <c r="H70" s="60">
        <f>_xll.YieldCurveForwardRate($C$15,F70,G70,$H$62,$H$63,$H$64)</f>
        <v>1.5710833233234193E-2</v>
      </c>
      <c r="I70" s="59">
        <f t="shared" si="2"/>
        <v>45922</v>
      </c>
      <c r="J70" s="59">
        <f>_xll.CalendarAddPeriod($G$4,$C70,I$65,"ModifiedFollowing",TRUE)</f>
        <v>46104</v>
      </c>
      <c r="K70" s="60">
        <f>_xll.YieldCurveForwardRate($C$15,I70,J70,$H$62,$H$63,$H$64)</f>
        <v>1.5778519735515879E-2</v>
      </c>
    </row>
    <row r="71" spans="2:11" ht="15.75" thickTop="1" thickBot="1" x14ac:dyDescent="0.25">
      <c r="B71" s="58" t="str">
        <f t="shared" si="3"/>
        <v>3M</v>
      </c>
      <c r="C71" s="59">
        <f>_xll.CalendarValueDateTenor($G$4,$G$3,B71,"ModifiedFollowing",TRUE)</f>
        <v>45982</v>
      </c>
      <c r="D71" s="59">
        <f>_xll.CalendarAddPeriod($G$4,$C71,C$65,"ModifiedFollowing",TRUE)</f>
        <v>46076</v>
      </c>
      <c r="E71" s="60">
        <f>_xll.YieldCurveForwardRate($C$15,C71,D71,$H$62,$H$63,$H$64)</f>
        <v>1.5959448900820263E-2</v>
      </c>
      <c r="F71" s="59">
        <f t="shared" si="1"/>
        <v>45982</v>
      </c>
      <c r="G71" s="59">
        <f>_xll.CalendarAddPeriod($G$4,$C71,F$65,"ModifiedFollowing",TRUE)</f>
        <v>46076</v>
      </c>
      <c r="H71" s="60">
        <f>_xll.YieldCurveForwardRate($C$15,F71,G71,$H$62,$H$63,$H$64)</f>
        <v>1.5959448900820263E-2</v>
      </c>
      <c r="I71" s="59">
        <f t="shared" si="2"/>
        <v>45982</v>
      </c>
      <c r="J71" s="59">
        <f>_xll.CalendarAddPeriod($G$4,$C71,I$65,"ModifiedFollowing",TRUE)</f>
        <v>46163</v>
      </c>
      <c r="K71" s="60">
        <f>_xll.YieldCurveForwardRate($C$15,I71,J71,$H$62,$H$63,$H$64)</f>
        <v>1.557733419607386E-2</v>
      </c>
    </row>
    <row r="72" spans="2:11" ht="15.75" thickTop="1" thickBot="1" x14ac:dyDescent="0.25">
      <c r="B72" s="58" t="str">
        <f t="shared" si="3"/>
        <v>6M</v>
      </c>
      <c r="C72" s="59">
        <f>_xll.CalendarValueDateTenor($G$4,$G$3,B72,"ModifiedFollowing",TRUE)</f>
        <v>46076</v>
      </c>
      <c r="D72" s="59">
        <f>_xll.CalendarAddPeriod($G$4,$C72,C$65,"ModifiedFollowing",TRUE)</f>
        <v>46167</v>
      </c>
      <c r="E72" s="60">
        <f>_xll.YieldCurveForwardRate($C$15,C72,D72,$H$62,$H$63,$H$64)</f>
        <v>1.5107116299400723E-2</v>
      </c>
      <c r="F72" s="59">
        <f t="shared" si="1"/>
        <v>46076</v>
      </c>
      <c r="G72" s="59">
        <f>_xll.CalendarAddPeriod($G$4,$C72,F$65,"ModifiedFollowing",TRUE)</f>
        <v>46167</v>
      </c>
      <c r="H72" s="60">
        <f>_xll.YieldCurveForwardRate($C$15,F72,G72,$H$62,$H$63,$H$64)</f>
        <v>1.5107116299400723E-2</v>
      </c>
      <c r="I72" s="59">
        <f t="shared" si="2"/>
        <v>46076</v>
      </c>
      <c r="J72" s="59">
        <f>_xll.CalendarAddPeriod($G$4,$C72,I$65,"ModifiedFollowing",TRUE)</f>
        <v>46258</v>
      </c>
      <c r="K72" s="60">
        <f>_xll.YieldCurveForwardRate($C$15,I72,J72,$H$62,$H$63,$H$64)</f>
        <v>1.5115902677354564E-2</v>
      </c>
    </row>
    <row r="73" spans="2:11" ht="15.75" thickTop="1" thickBot="1" x14ac:dyDescent="0.25">
      <c r="B73" s="58" t="str">
        <f t="shared" si="3"/>
        <v>9M</v>
      </c>
      <c r="C73" s="59">
        <f>_xll.CalendarValueDateTenor($G$4,$G$3,B73,"ModifiedFollowing",TRUE)</f>
        <v>46163</v>
      </c>
      <c r="D73" s="59">
        <f>_xll.CalendarAddPeriod($G$4,$C73,C$65,"ModifiedFollowing",TRUE)</f>
        <v>46255</v>
      </c>
      <c r="E73" s="60">
        <f>_xll.YieldCurveForwardRate($C$15,C73,D73,$H$62,$H$63,$H$64)</f>
        <v>1.5066650097452601E-2</v>
      </c>
      <c r="F73" s="59">
        <f t="shared" si="1"/>
        <v>46163</v>
      </c>
      <c r="G73" s="59">
        <f>_xll.CalendarAddPeriod($G$4,$C73,F$65,"ModifiedFollowing",TRUE)</f>
        <v>46255</v>
      </c>
      <c r="H73" s="60">
        <f>_xll.YieldCurveForwardRate($C$15,F73,G73,$H$62,$H$63,$H$64)</f>
        <v>1.5066650097452601E-2</v>
      </c>
      <c r="I73" s="59">
        <f t="shared" si="2"/>
        <v>46163</v>
      </c>
      <c r="J73" s="59">
        <f>_xll.CalendarAddPeriod($G$4,$C73,I$65,"ModifiedFollowing",TRUE)</f>
        <v>46349</v>
      </c>
      <c r="K73" s="60">
        <f>_xll.YieldCurveForwardRate($C$15,I73,J73,$H$62,$H$63,$H$64)</f>
        <v>1.5179117279425869E-2</v>
      </c>
    </row>
    <row r="74" spans="2:11" ht="15.75" thickTop="1" thickBot="1" x14ac:dyDescent="0.25">
      <c r="B74" s="58" t="str">
        <f t="shared" si="3"/>
        <v>1Y</v>
      </c>
      <c r="C74" s="59">
        <f>_xll.CalendarValueDateTenor($G$4,$G$3,B74,"ModifiedFollowing",TRUE)</f>
        <v>46255</v>
      </c>
      <c r="D74" s="59">
        <f>_xll.CalendarAddPeriod($G$4,$C74,C$65,"ModifiedFollowing",TRUE)</f>
        <v>46349</v>
      </c>
      <c r="E74" s="60">
        <f>_xll.YieldCurveForwardRate($C$15,C74,D74,$H$62,$H$63,$H$64)</f>
        <v>1.5231348647144991E-2</v>
      </c>
      <c r="F74" s="59">
        <f t="shared" si="1"/>
        <v>46255</v>
      </c>
      <c r="G74" s="59">
        <f>_xll.CalendarAddPeriod($G$4,$C74,F$65,"ModifiedFollowing",TRUE)</f>
        <v>46349</v>
      </c>
      <c r="H74" s="60">
        <f>_xll.YieldCurveForwardRate($C$15,F74,G74,$H$62,$H$63,$H$64)</f>
        <v>1.5231348647144991E-2</v>
      </c>
      <c r="I74" s="59">
        <f t="shared" si="2"/>
        <v>46255</v>
      </c>
      <c r="J74" s="59">
        <f>_xll.CalendarAddPeriod($G$4,$C74,I$65,"ModifiedFollowing",TRUE)</f>
        <v>46440</v>
      </c>
      <c r="K74" s="60">
        <f>_xll.YieldCurveForwardRate($C$15,I74,J74,$H$62,$H$63,$H$64)</f>
        <v>1.5220842665518821E-2</v>
      </c>
    </row>
    <row r="75" spans="2:11" ht="15.75" thickTop="1" thickBot="1" x14ac:dyDescent="0.25">
      <c r="B75" s="58" t="str">
        <f t="shared" si="3"/>
        <v>2Y</v>
      </c>
      <c r="C75" s="59">
        <f>_xll.CalendarValueDateTenor($G$4,$G$3,B75,"ModifiedFollowing",TRUE)</f>
        <v>46622</v>
      </c>
      <c r="D75" s="59">
        <f>_xll.CalendarAddPeriod($G$4,$C75,C$65,"ModifiedFollowing",TRUE)</f>
        <v>46714</v>
      </c>
      <c r="E75" s="60">
        <f>_xll.YieldCurveForwardRate($C$15,C75,D75,$H$62,$H$63,$H$64)</f>
        <v>1.5912164088583338E-2</v>
      </c>
      <c r="F75" s="59">
        <f t="shared" si="1"/>
        <v>46622</v>
      </c>
      <c r="G75" s="59">
        <f>_xll.CalendarAddPeriod($G$4,$C75,F$65,"ModifiedFollowing",TRUE)</f>
        <v>46714</v>
      </c>
      <c r="H75" s="60">
        <f>_xll.YieldCurveForwardRate($C$15,F75,G75,$H$62,$H$63,$H$64)</f>
        <v>1.5912164088583338E-2</v>
      </c>
      <c r="I75" s="59">
        <f t="shared" si="2"/>
        <v>46622</v>
      </c>
      <c r="J75" s="59">
        <f>_xll.CalendarAddPeriod($G$4,$C75,I$65,"ModifiedFollowing",TRUE)</f>
        <v>46806</v>
      </c>
      <c r="K75" s="60">
        <f>_xll.YieldCurveForwardRate($C$15,I75,J75,$H$62,$H$63,$H$64)</f>
        <v>1.6002980904104781E-2</v>
      </c>
    </row>
    <row r="76" spans="2:11" ht="15.75" thickTop="1" thickBot="1" x14ac:dyDescent="0.25">
      <c r="B76" s="58" t="str">
        <f t="shared" si="3"/>
        <v>3Y</v>
      </c>
      <c r="C76" s="59">
        <f>_xll.CalendarValueDateTenor($G$4,$G$3,B76,"ModifiedFollowing",TRUE)</f>
        <v>46986</v>
      </c>
      <c r="D76" s="59">
        <f>_xll.CalendarAddPeriod($G$4,$C76,C$65,"ModifiedFollowing",TRUE)</f>
        <v>47078</v>
      </c>
      <c r="E76" s="60">
        <f>_xll.YieldCurveForwardRate($C$15,C76,D76,$H$62,$H$63,$H$64)</f>
        <v>1.6856570000165928E-2</v>
      </c>
      <c r="F76" s="59">
        <f t="shared" si="1"/>
        <v>46986</v>
      </c>
      <c r="G76" s="59">
        <f>_xll.CalendarAddPeriod($G$4,$C76,F$65,"ModifiedFollowing",TRUE)</f>
        <v>47078</v>
      </c>
      <c r="H76" s="60">
        <f>_xll.YieldCurveForwardRate($C$15,F76,G76,$H$62,$H$63,$H$64)</f>
        <v>1.6856570000165928E-2</v>
      </c>
      <c r="I76" s="59">
        <f t="shared" si="2"/>
        <v>46986</v>
      </c>
      <c r="J76" s="59">
        <f>_xll.CalendarAddPeriod($G$4,$C76,I$65,"ModifiedFollowing",TRUE)</f>
        <v>47170</v>
      </c>
      <c r="K76" s="60">
        <f>_xll.YieldCurveForwardRate($C$15,I76,J76,$H$62,$H$63,$H$64)</f>
        <v>1.7009812039699215E-2</v>
      </c>
    </row>
    <row r="77" spans="2:11" ht="15.75" thickTop="1" thickBot="1" x14ac:dyDescent="0.25">
      <c r="B77" s="58" t="str">
        <f t="shared" si="3"/>
        <v>4Y</v>
      </c>
      <c r="C77" s="59">
        <f>_xll.CalendarValueDateTenor($G$4,$G$3,B77,"ModifiedFollowing",TRUE)</f>
        <v>47351</v>
      </c>
      <c r="D77" s="59">
        <f>_xll.CalendarAddPeriod($G$4,$C77,C$65,"ModifiedFollowing",TRUE)</f>
        <v>47443</v>
      </c>
      <c r="E77" s="60">
        <f>_xll.YieldCurveForwardRate($C$15,C77,D77,$H$62,$H$63,$H$64)</f>
        <v>1.7431198370551879E-2</v>
      </c>
      <c r="F77" s="59">
        <f t="shared" si="1"/>
        <v>47351</v>
      </c>
      <c r="G77" s="59">
        <f>_xll.CalendarAddPeriod($G$4,$C77,F$65,"ModifiedFollowing",TRUE)</f>
        <v>47443</v>
      </c>
      <c r="H77" s="60">
        <f>_xll.YieldCurveForwardRate($C$15,F77,G77,$H$62,$H$63,$H$64)</f>
        <v>1.7431198370551879E-2</v>
      </c>
      <c r="I77" s="59">
        <f t="shared" si="2"/>
        <v>47351</v>
      </c>
      <c r="J77" s="59">
        <f>_xll.CalendarAddPeriod($G$4,$C77,I$65,"ModifiedFollowing",TRUE)</f>
        <v>47535</v>
      </c>
      <c r="K77" s="60">
        <f>_xll.YieldCurveForwardRate($C$15,I77,J77,$H$62,$H$63,$H$64)</f>
        <v>1.7556572797840127E-2</v>
      </c>
    </row>
    <row r="78" spans="2:11" ht="15.75" thickTop="1" thickBot="1" x14ac:dyDescent="0.25">
      <c r="B78" s="58" t="str">
        <f t="shared" si="3"/>
        <v>5Y</v>
      </c>
      <c r="C78" s="59">
        <f>_xll.CalendarValueDateTenor($G$4,$G$3,B78,"ModifiedFollowing",TRUE)</f>
        <v>47716</v>
      </c>
      <c r="D78" s="59">
        <f>_xll.CalendarAddPeriod($G$4,$C78,C$65,"ModifiedFollowing",TRUE)</f>
        <v>47808</v>
      </c>
      <c r="E78" s="60">
        <f>_xll.YieldCurveForwardRate($C$15,C78,D78,$H$62,$H$63,$H$64)</f>
        <v>2.3847410888494742E-2</v>
      </c>
      <c r="F78" s="59">
        <f t="shared" si="1"/>
        <v>47716</v>
      </c>
      <c r="G78" s="59">
        <f>_xll.CalendarAddPeriod($G$4,$C78,F$65,"ModifiedFollowing",TRUE)</f>
        <v>47808</v>
      </c>
      <c r="H78" s="60">
        <f>_xll.YieldCurveForwardRate($C$15,F78,G78,$H$62,$H$63,$H$64)</f>
        <v>2.3847410888494742E-2</v>
      </c>
      <c r="I78" s="59">
        <f t="shared" si="2"/>
        <v>47716</v>
      </c>
      <c r="J78" s="59">
        <f>_xll.CalendarAddPeriod($G$4,$C78,I$65,"ModifiedFollowing",TRUE)</f>
        <v>47900</v>
      </c>
      <c r="K78" s="60">
        <f>_xll.YieldCurveForwardRate($C$15,I78,J78,$H$62,$H$63,$H$64)</f>
        <v>2.4282945003587172E-2</v>
      </c>
    </row>
    <row r="79" spans="2:11" ht="15.75" thickTop="1" thickBot="1" x14ac:dyDescent="0.25">
      <c r="B79" s="58" t="str">
        <f t="shared" si="3"/>
        <v>7Y</v>
      </c>
      <c r="C79" s="59">
        <f>_xll.CalendarValueDateTenor($G$4,$G$3,B79,"ModifiedFollowing",TRUE)</f>
        <v>48449</v>
      </c>
      <c r="D79" s="59">
        <f>_xll.CalendarAddPeriod($G$4,$C79,C$65,"ModifiedFollowing",TRUE)</f>
        <v>48541</v>
      </c>
      <c r="E79" s="60">
        <f>_xll.YieldCurveForwardRate($C$15,C79,D79,$H$62,$H$63,$H$64)</f>
        <v>2.3440898648548272E-2</v>
      </c>
      <c r="F79" s="59">
        <f t="shared" si="1"/>
        <v>48449</v>
      </c>
      <c r="G79" s="59">
        <f>_xll.CalendarAddPeriod($G$4,$C79,F$65,"ModifiedFollowing",TRUE)</f>
        <v>48541</v>
      </c>
      <c r="H79" s="60">
        <f>_xll.YieldCurveForwardRate($C$15,F79,G79,$H$62,$H$63,$H$64)</f>
        <v>2.3440898648548272E-2</v>
      </c>
      <c r="I79" s="59">
        <f t="shared" si="2"/>
        <v>48449</v>
      </c>
      <c r="J79" s="59">
        <f>_xll.CalendarAddPeriod($G$4,$C79,I$65,"ModifiedFollowing",TRUE)</f>
        <v>48633</v>
      </c>
      <c r="K79" s="60">
        <f>_xll.YieldCurveForwardRate($C$15,I79,J79,$H$62,$H$63,$H$64)</f>
        <v>2.3679226302882387E-2</v>
      </c>
    </row>
    <row r="80" spans="2:11" ht="15.75" thickTop="1" thickBot="1" x14ac:dyDescent="0.25">
      <c r="B80" s="58" t="str">
        <f t="shared" si="3"/>
        <v>10Y</v>
      </c>
      <c r="C80" s="59">
        <f>_xll.CalendarValueDateTenor($G$4,$G$3,B80,"ModifiedFollowing",TRUE)</f>
        <v>49542</v>
      </c>
      <c r="D80" s="59">
        <f>_xll.CalendarAddPeriod($G$4,$C80,C$65,"ModifiedFollowing",TRUE)</f>
        <v>49634</v>
      </c>
      <c r="E80" s="60">
        <f>_xll.YieldCurveForwardRate($C$15,C80,D80,$H$62,$H$63,$H$64)</f>
        <v>2.0965264872213375E-2</v>
      </c>
      <c r="F80" s="59">
        <f t="shared" si="1"/>
        <v>49542</v>
      </c>
      <c r="G80" s="59">
        <f>_xll.CalendarAddPeriod($G$4,$C80,F$65,"ModifiedFollowing",TRUE)</f>
        <v>49634</v>
      </c>
      <c r="H80" s="60">
        <f>_xll.YieldCurveForwardRate($C$15,F80,G80,$H$62,$H$63,$H$64)</f>
        <v>2.0965264872213375E-2</v>
      </c>
      <c r="I80" s="59">
        <f t="shared" si="2"/>
        <v>49542</v>
      </c>
      <c r="J80" s="59">
        <f>_xll.CalendarAddPeriod($G$4,$C80,I$65,"ModifiedFollowing",TRUE)</f>
        <v>49726</v>
      </c>
      <c r="K80" s="60">
        <f>_xll.YieldCurveForwardRate($C$15,I80,J80,$H$62,$H$63,$H$64)</f>
        <v>2.1004656196906297E-2</v>
      </c>
    </row>
    <row r="81" spans="3:3" ht="15" thickTop="1" x14ac:dyDescent="0.2">
      <c r="C81" s="4"/>
    </row>
    <row r="82" spans="3:3" x14ac:dyDescent="0.2">
      <c r="C82" s="4"/>
    </row>
  </sheetData>
  <phoneticPr fontId="5" type="noConversion"/>
  <dataValidations count="3">
    <dataValidation type="list" allowBlank="1" showInputMessage="1" showErrorMessage="1" sqref="K42" xr:uid="{027A11C6-A4D8-499A-A692-32B8974DDE18}">
      <formula1>"FR007,SHIBORON,SHIBOR3M,FDR001"</formula1>
    </dataValidation>
    <dataValidation type="list" allowBlank="1" showInputMessage="1" showErrorMessage="1" sqref="J22:J24" xr:uid="{F9B02D1B-96D8-413F-85C3-3D4CA7F8D45A}">
      <formula1>$K$27:$K$31</formula1>
    </dataValidation>
    <dataValidation type="list" allowBlank="1" showInputMessage="1" showErrorMessage="1" sqref="C6 J18 H62" xr:uid="{D3A4EE20-EEAB-40BA-B4E6-5D756A35DA06}">
      <formula1>"Act360,Act365Fixed,ThirtyE360,ThirtyE360ISDA,ThirtyEPlus360,ThirtyU360,ActActISDA,ActActICMA,Act365L,ActActAFB,Act365Leap,ActActXTR,ActActICMAComplement,Act252"</formula1>
    </dataValidation>
  </dataValidations>
  <hyperlinks>
    <hyperlink ref="C14" r:id="rId1" display="CalibrationSet@1" xr:uid="{A568A425-6137-4E9D-927E-CD418270E1D4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6796C-B7B5-4DE8-AE6E-33B9FC645291}">
  <dimension ref="A1:X73"/>
  <sheetViews>
    <sheetView topLeftCell="D1" zoomScaleNormal="100" workbookViewId="0">
      <selection activeCell="F2" sqref="F2"/>
    </sheetView>
  </sheetViews>
  <sheetFormatPr defaultRowHeight="14.25" x14ac:dyDescent="0.2"/>
  <cols>
    <col min="1" max="1" width="2.625" style="45" customWidth="1"/>
    <col min="2" max="2" width="3.625" style="45" customWidth="1"/>
    <col min="3" max="3" width="4.125" style="45" customWidth="1"/>
    <col min="4" max="4" width="13.75" customWidth="1"/>
    <col min="5" max="5" width="22.25" customWidth="1"/>
    <col min="6" max="6" width="10.625" customWidth="1"/>
    <col min="7" max="7" width="9.375" customWidth="1"/>
    <col min="9" max="9" width="12.25" customWidth="1"/>
    <col min="10" max="10" width="22.125" customWidth="1"/>
    <col min="13" max="13" width="7.875" bestFit="1" customWidth="1"/>
    <col min="18" max="18" width="14.875" customWidth="1"/>
    <col min="19" max="19" width="27.25" customWidth="1"/>
    <col min="23" max="23" width="19.375" customWidth="1"/>
  </cols>
  <sheetData>
    <row r="1" spans="2:24" x14ac:dyDescent="0.2">
      <c r="D1" t="s">
        <v>398</v>
      </c>
      <c r="E1" s="27">
        <f>_xll.McpToday()</f>
        <v>45914.514062693226</v>
      </c>
      <c r="S1" s="30"/>
    </row>
    <row r="2" spans="2:24" x14ac:dyDescent="0.2">
      <c r="D2" t="s">
        <v>399</v>
      </c>
      <c r="E2" s="38" t="s">
        <v>311</v>
      </c>
      <c r="F2" t="str">
        <f>VLOOKUP(E2,W2:X3,2,FALSE)</f>
        <v>McpSwapCurve@1</v>
      </c>
      <c r="S2" s="30"/>
      <c r="W2" t="s">
        <v>311</v>
      </c>
      <c r="X2" s="4" t="str">
        <f>'FR007 Curve'!C15</f>
        <v>McpSwapCurve@1</v>
      </c>
    </row>
    <row r="3" spans="2:24" x14ac:dyDescent="0.2">
      <c r="E3" s="47"/>
      <c r="K3" s="30"/>
      <c r="W3" t="s">
        <v>312</v>
      </c>
      <c r="X3" s="4" t="str">
        <f>'SHIBOR3M Curve'!C16</f>
        <v>McpSwapCurve@0</v>
      </c>
    </row>
    <row r="4" spans="2:24" x14ac:dyDescent="0.2">
      <c r="D4" s="40" t="s">
        <v>414</v>
      </c>
      <c r="E4" s="40"/>
      <c r="F4" s="40"/>
      <c r="G4" s="40"/>
      <c r="H4" s="40"/>
      <c r="X4" s="4"/>
    </row>
    <row r="5" spans="2:24" x14ac:dyDescent="0.2">
      <c r="D5" s="34"/>
      <c r="E5" s="34"/>
      <c r="F5" s="34" t="s">
        <v>397</v>
      </c>
      <c r="G5" s="65" t="s">
        <v>33</v>
      </c>
      <c r="H5" s="65"/>
      <c r="I5" s="65"/>
      <c r="J5" s="34" t="s">
        <v>397</v>
      </c>
      <c r="K5" s="65" t="s">
        <v>242</v>
      </c>
      <c r="L5" s="65"/>
      <c r="M5" s="65"/>
      <c r="N5" s="34" t="s">
        <v>397</v>
      </c>
      <c r="O5" s="65" t="s">
        <v>277</v>
      </c>
      <c r="P5" s="65"/>
      <c r="Q5" s="65"/>
      <c r="R5" s="34" t="s">
        <v>397</v>
      </c>
      <c r="S5" s="68">
        <v>45838</v>
      </c>
      <c r="T5" s="65"/>
      <c r="U5" s="65"/>
    </row>
    <row r="6" spans="2:24" ht="15" thickBot="1" x14ac:dyDescent="0.25">
      <c r="D6" s="56" t="s">
        <v>415</v>
      </c>
      <c r="E6" s="56" t="s">
        <v>416</v>
      </c>
      <c r="F6" s="56" t="s">
        <v>417</v>
      </c>
      <c r="G6" s="56" t="s">
        <v>317</v>
      </c>
      <c r="H6" s="56" t="s">
        <v>318</v>
      </c>
      <c r="I6" s="56" t="s">
        <v>418</v>
      </c>
      <c r="J6" s="56" t="s">
        <v>417</v>
      </c>
      <c r="K6" s="56" t="s">
        <v>317</v>
      </c>
      <c r="L6" s="56" t="s">
        <v>318</v>
      </c>
      <c r="M6" s="56" t="s">
        <v>418</v>
      </c>
      <c r="N6" s="56" t="s">
        <v>417</v>
      </c>
      <c r="O6" s="56" t="s">
        <v>317</v>
      </c>
      <c r="P6" s="56" t="s">
        <v>318</v>
      </c>
      <c r="Q6" s="56" t="s">
        <v>418</v>
      </c>
      <c r="R6" s="56" t="s">
        <v>417</v>
      </c>
      <c r="S6" s="56" t="s">
        <v>317</v>
      </c>
      <c r="T6" s="56" t="s">
        <v>318</v>
      </c>
      <c r="U6" s="56" t="s">
        <v>418</v>
      </c>
    </row>
    <row r="7" spans="2:24" ht="15" thickTop="1" x14ac:dyDescent="0.2">
      <c r="B7" s="48">
        <v>46162</v>
      </c>
      <c r="C7" s="45">
        <f>_xll.SwapCurveZeroRate($F$2,B7)</f>
        <v>1.5523096071020013E-2</v>
      </c>
      <c r="D7" s="35" t="s">
        <v>243</v>
      </c>
      <c r="E7" s="52">
        <f>_xll.SwapCurveParSwapRate($F$2,$E$1,$D7)*100</f>
        <v>1.5430746334464336</v>
      </c>
      <c r="F7" s="52">
        <f>_xll.SwapCurveParSwapRate($F$2,$G$5,$D7)*100</f>
        <v>1.5439432163290208</v>
      </c>
      <c r="G7" s="53">
        <f>_xll.SwapCurveCarry($F$2,$G$5,$D7)*10000</f>
        <v>3.890903901042006E-2</v>
      </c>
      <c r="H7" s="53">
        <f>_xll.SwapCurveRoll($F$2,$G$5,$D7)*10000</f>
        <v>-0.38744043916344795</v>
      </c>
      <c r="I7" s="52">
        <f>H7+G7</f>
        <v>-0.34853140015302786</v>
      </c>
      <c r="J7" s="52">
        <f>_xll.SwapCurveParSwapRate($F$2,$K$5,$D7)*100</f>
        <v>1.5424633057466526</v>
      </c>
      <c r="K7" s="53">
        <f>_xll.SwapCurveCarry($F$2,$K$5,$D7)*10000</f>
        <v>-0.10594959846984067</v>
      </c>
      <c r="L7" s="53">
        <f>_xll.SwapCurveRoll($F$2,$K$5,$D7)*10000</f>
        <v>-0.77967853637901652</v>
      </c>
      <c r="M7" s="52">
        <f>L7+K7</f>
        <v>-0.88562813484885716</v>
      </c>
      <c r="N7" s="52">
        <f>_xll.SwapCurveParSwapRate($F$2,$O$5,$D7)*100</f>
        <v>1.5109476773873403</v>
      </c>
      <c r="O7" s="53">
        <f>_xll.SwapCurveCarry($F$2,$O$5,$D7)*10000</f>
        <v>-3.3010751968078762</v>
      </c>
      <c r="P7" s="53">
        <f>_xll.SwapCurveRoll($F$2,$O$5,$D7)*10000</f>
        <v>-3.0909569050744863</v>
      </c>
      <c r="Q7" s="52">
        <f>P7+O7</f>
        <v>-6.3920321018823625</v>
      </c>
      <c r="R7" s="52">
        <f>_xll.SwapCurveParSwapRate($F$2,$S$5,$D7)*100</f>
        <v>1.543351245781966</v>
      </c>
      <c r="S7" s="53">
        <f>_xll.SwapCurveCarry($F$2,$S$5,$D7)*10000</f>
        <v>-0.5109771795761171</v>
      </c>
      <c r="T7" s="53">
        <f>_xll.SwapCurveRoll($F$2,$S$5,$D7)*10000</f>
        <v>0.24979602327215508</v>
      </c>
      <c r="U7" s="52">
        <f>T7+S7</f>
        <v>-0.26118115630396199</v>
      </c>
    </row>
    <row r="8" spans="2:24" x14ac:dyDescent="0.2">
      <c r="B8" s="48">
        <v>46527</v>
      </c>
      <c r="C8" s="45">
        <f>_xll.SwapCurveZeroRate($F$2,B8)</f>
        <v>1.5282807486641303E-2</v>
      </c>
      <c r="D8" s="34" t="s">
        <v>309</v>
      </c>
      <c r="E8" s="54">
        <f>_xll.SwapCurveParSwapRate($F$2,$E$1,D8)*100</f>
        <v>1.5290389072060766</v>
      </c>
      <c r="F8" s="54">
        <f>_xll.SwapCurveParSwapRate($F$2,$G$5,$D8)*100</f>
        <v>1.5270606366463064</v>
      </c>
      <c r="G8" s="55">
        <f>_xll.SwapCurveCarry($F$2,$G$5,$D8)*10000</f>
        <v>-5.2472463749845405E-2</v>
      </c>
      <c r="H8" s="55">
        <f>_xll.SwapCurveRoll($F$2,$G$5,D8)*10000</f>
        <v>-0.12339733566844521</v>
      </c>
      <c r="I8" s="54">
        <f t="shared" ref="I8:I15" si="0">H8+G8</f>
        <v>-0.17586979941829062</v>
      </c>
      <c r="J8" s="52">
        <f>_xll.SwapCurveParSwapRate($F$2,$K$5,$D8)*100</f>
        <v>1.5256148509674887</v>
      </c>
      <c r="K8" s="55">
        <f>_xll.SwapCurveCarry($F$2,$K$5,$D8)*10000</f>
        <v>-0.19500296210728241</v>
      </c>
      <c r="L8" s="55">
        <f>_xll.SwapCurveRoll($F$2,$K$5,$D8)*10000</f>
        <v>-0.25138083392701671</v>
      </c>
      <c r="M8" s="54">
        <f t="shared" ref="M8:M16" si="1">L8+K8</f>
        <v>-0.44638379603429912</v>
      </c>
      <c r="N8" s="54">
        <f>_xll.SwapCurveParSwapRate($F$2,$O$5,$D8)*100</f>
        <v>1.5112385259983601</v>
      </c>
      <c r="O8" s="55">
        <f>_xll.SwapCurveCarry($F$2,$O$5,$D8)*10000</f>
        <v>-1.6443514288989185</v>
      </c>
      <c r="P8" s="55">
        <f>_xll.SwapCurveRoll($F$2,$O$5,$D8)*10000</f>
        <v>-0.78738560832722349</v>
      </c>
      <c r="Q8" s="54">
        <f t="shared" ref="Q8:Q16" si="2">P8+O8</f>
        <v>-2.4317370372261422</v>
      </c>
      <c r="R8" s="54">
        <f>_xll.SwapCurveParSwapRate($F$2,$S$5,$D8)*100</f>
        <v>1.5277295139387113</v>
      </c>
      <c r="S8" s="55">
        <f>_xll.SwapCurveCarry($F$2,$S$5,$D8)*10000</f>
        <v>-0.17072309776081443</v>
      </c>
      <c r="T8" s="55">
        <f>_xll.SwapCurveRoll($F$2,$S$5,$D8)*10000</f>
        <v>-0.32481690964824422</v>
      </c>
      <c r="U8" s="54">
        <f t="shared" ref="U8:U16" si="3">T8+S8</f>
        <v>-0.49554000740905868</v>
      </c>
    </row>
    <row r="9" spans="2:24" x14ac:dyDescent="0.2">
      <c r="B9" s="48">
        <f>B8+365</f>
        <v>46892</v>
      </c>
      <c r="C9" s="45">
        <f>_xll.SwapCurveZeroRate($F$2,B9)</f>
        <v>1.5450341390492115E-2</v>
      </c>
      <c r="D9" s="34" t="s">
        <v>279</v>
      </c>
      <c r="E9" s="54">
        <f>_xll.SwapCurveParSwapRate($F$2,$E$1,D9)*100</f>
        <v>1.558368900889781</v>
      </c>
      <c r="F9" s="54">
        <f>_xll.SwapCurveParSwapRate($F$2,$G$5,$D9)*100</f>
        <v>1.555360639798923</v>
      </c>
      <c r="G9" s="55">
        <f>_xll.SwapCurveCarry($F$2,$G$5,$D9)*10000</f>
        <v>4.7060068493910007E-2</v>
      </c>
      <c r="H9" s="55">
        <f>_xll.SwapCurveRoll($F$2,$G$5,D9)*10000</f>
        <v>0.24109974579251958</v>
      </c>
      <c r="I9" s="54">
        <f t="shared" si="0"/>
        <v>0.28815981428642956</v>
      </c>
      <c r="J9" s="52">
        <f>_xll.SwapCurveParSwapRate($F$2,$K$5,$D9)*100</f>
        <v>1.5552575743643555</v>
      </c>
      <c r="K9" s="55">
        <f>_xll.SwapCurveCarry($F$2,$K$5,$D9)*10000</f>
        <v>3.860834927611051E-2</v>
      </c>
      <c r="L9" s="55">
        <f>_xll.SwapCurveRoll($F$2,$K$5,$D9)*10000</f>
        <v>0.46896953576281569</v>
      </c>
      <c r="M9" s="54">
        <f t="shared" si="1"/>
        <v>0.5075778850389262</v>
      </c>
      <c r="N9" s="54">
        <f>_xll.SwapCurveParSwapRate($F$2,$O$5,$D9)*100</f>
        <v>1.5506671040148123</v>
      </c>
      <c r="O9" s="55">
        <f>_xll.SwapCurveCarry($F$2,$O$5,$D9)*10000</f>
        <v>-0.42512271935532875</v>
      </c>
      <c r="P9" s="55">
        <f>_xll.SwapCurveRoll($F$2,$O$5,$D9)*10000</f>
        <v>1.397120106805122</v>
      </c>
      <c r="Q9" s="54">
        <f t="shared" si="2"/>
        <v>0.97199738744979325</v>
      </c>
      <c r="R9" s="54">
        <f>_xll.SwapCurveParSwapRate($F$2,$S$5,$D9)*100</f>
        <v>1.5487654597867966</v>
      </c>
      <c r="S9" s="55">
        <f>_xll.SwapCurveCarry($F$2,$S$5,$D9)*10000</f>
        <v>-0.23942377097796452</v>
      </c>
      <c r="T9" s="55">
        <f>_xll.SwapCurveRoll($F$2,$S$5,$D9)*10000</f>
        <v>-0.54116216438304665</v>
      </c>
      <c r="U9" s="54">
        <f t="shared" si="3"/>
        <v>-0.78058593536101117</v>
      </c>
    </row>
    <row r="10" spans="2:24" x14ac:dyDescent="0.2">
      <c r="B10" s="48">
        <f t="shared" ref="B10:B16" si="4">B9+365</f>
        <v>47257</v>
      </c>
      <c r="C10" s="45">
        <f>_xll.SwapCurveZeroRate($F$2,B10)</f>
        <v>1.5828714476432325E-2</v>
      </c>
      <c r="D10" s="34" t="s">
        <v>280</v>
      </c>
      <c r="E10" s="54">
        <f>_xll.SwapCurveParSwapRate($F$2,$E$1,D10)*100</f>
        <v>1.5989127919941268</v>
      </c>
      <c r="F10" s="54">
        <f>_xll.SwapCurveParSwapRate($F$2,$G$5,$D10)*100</f>
        <v>1.5964997551766793</v>
      </c>
      <c r="G10" s="55">
        <f>_xll.SwapCurveCarry($F$2,$G$5,$D10)*10000</f>
        <v>0.12566264043036013</v>
      </c>
      <c r="H10" s="55">
        <f>_xll.SwapCurveRoll($F$2,$G$5,D10)*10000</f>
        <v>0.34760175808910831</v>
      </c>
      <c r="I10" s="54">
        <f t="shared" si="0"/>
        <v>0.47326439851946844</v>
      </c>
      <c r="J10" s="52">
        <f>_xll.SwapCurveParSwapRate($F$2,$K$5,$D10)*100</f>
        <v>1.5973322362381879</v>
      </c>
      <c r="K10" s="55">
        <f>_xll.SwapCurveCarry($F$2,$K$5,$D10)*10000</f>
        <v>0.21044887842033844</v>
      </c>
      <c r="L10" s="55">
        <f>_xll.SwapCurveRoll($F$2,$K$5,$D10)*10000</f>
        <v>0.67994171192527209</v>
      </c>
      <c r="M10" s="54">
        <f t="shared" si="1"/>
        <v>0.89039059034561052</v>
      </c>
      <c r="N10" s="54">
        <f>_xll.SwapCurveParSwapRate($F$2,$O$5,$D10)*100</f>
        <v>1.59820614879959</v>
      </c>
      <c r="O10" s="55">
        <f>_xll.SwapCurveCarry($F$2,$O$5,$D10)*10000</f>
        <v>0.29513618178864109</v>
      </c>
      <c r="P10" s="55">
        <f>_xll.SwapCurveRoll($F$2,$O$5,$D10)*10000</f>
        <v>2.0390201764906508</v>
      </c>
      <c r="Q10" s="54">
        <f t="shared" si="2"/>
        <v>2.3341563582792917</v>
      </c>
      <c r="R10" s="54">
        <f>_xll.SwapCurveParSwapRate($F$2,$S$5,$D10)*100</f>
        <v>1.5865844960194855</v>
      </c>
      <c r="S10" s="55">
        <f>_xll.SwapCurveCarry($F$2,$S$5,$D10)*10000</f>
        <v>-0.32106092403904468</v>
      </c>
      <c r="T10" s="55">
        <f>_xll.SwapCurveRoll($F$2,$S$5,$D10)*10000</f>
        <v>-0.45889057809750389</v>
      </c>
      <c r="U10" s="54">
        <f t="shared" si="3"/>
        <v>-0.77995150213654862</v>
      </c>
    </row>
    <row r="11" spans="2:24" x14ac:dyDescent="0.2">
      <c r="B11" s="48">
        <f t="shared" si="4"/>
        <v>47622</v>
      </c>
      <c r="C11" s="45">
        <f>_xll.SwapCurveZeroRate($F$2,B11)</f>
        <v>1.6189237498436555E-2</v>
      </c>
      <c r="D11" s="34" t="s">
        <v>281</v>
      </c>
      <c r="E11" s="54">
        <f>_xll.SwapCurveParSwapRate($F$2,$E$1,D11)*100</f>
        <v>1.6395937863795773</v>
      </c>
      <c r="F11" s="54">
        <f>_xll.SwapCurveParSwapRate($F$2,$G$5,$D11)*100</f>
        <v>1.6303609388051505</v>
      </c>
      <c r="G11" s="55">
        <f>_xll.SwapCurveCarry($F$2,$G$5,$D11)*10000</f>
        <v>0.16105360139743313</v>
      </c>
      <c r="H11" s="55">
        <f>_xll.SwapCurveRoll($F$2,$G$5,D11)*10000</f>
        <v>0.28729571526907305</v>
      </c>
      <c r="I11" s="54">
        <f t="shared" si="0"/>
        <v>0.44834931666650618</v>
      </c>
      <c r="J11" s="52">
        <f>_xll.SwapCurveParSwapRate($F$2,$K$5,$D11)*100</f>
        <v>1.6316251207387185</v>
      </c>
      <c r="K11" s="55">
        <f>_xll.SwapCurveCarry($F$2,$K$5,$D11)*10000</f>
        <v>0.28869732840264978</v>
      </c>
      <c r="L11" s="55">
        <f>_xll.SwapCurveRoll($F$2,$K$5,$D11)*10000</f>
        <v>0.56194385250691448</v>
      </c>
      <c r="M11" s="54">
        <f t="shared" si="1"/>
        <v>0.8506411809095642</v>
      </c>
      <c r="N11" s="54">
        <f>_xll.SwapCurveParSwapRate($F$2,$O$5,$D11)*100</f>
        <v>1.6349808945128341</v>
      </c>
      <c r="O11" s="55">
        <f>_xll.SwapCurveCarry($F$2,$O$5,$D11)*10000</f>
        <v>0.62211039223866726</v>
      </c>
      <c r="P11" s="55">
        <f>_xll.SwapCurveRoll($F$2,$O$5,$D11)*10000</f>
        <v>1.6855114094611532</v>
      </c>
      <c r="Q11" s="54">
        <f t="shared" si="2"/>
        <v>2.3076218016998205</v>
      </c>
      <c r="R11" s="54">
        <f>_xll.SwapCurveParSwapRate($F$2,$S$5,$D11)*100</f>
        <v>1.6206748584344521</v>
      </c>
      <c r="S11" s="55">
        <f>_xll.SwapCurveCarry($F$2,$S$5,$D11)*10000</f>
        <v>-0.35371983238517701</v>
      </c>
      <c r="T11" s="55">
        <f>_xll.SwapCurveRoll($F$2,$S$5,$D11)*10000</f>
        <v>-1.8255285775691661</v>
      </c>
      <c r="U11" s="54">
        <f t="shared" si="3"/>
        <v>-2.1792484099543432</v>
      </c>
    </row>
    <row r="12" spans="2:24" x14ac:dyDescent="0.2">
      <c r="B12" s="48">
        <f t="shared" si="4"/>
        <v>47987</v>
      </c>
      <c r="C12" s="45">
        <f>_xll.SwapCurveZeroRate($F$2,B12)</f>
        <v>1.7336379880123359E-2</v>
      </c>
      <c r="D12" s="34" t="s">
        <v>313</v>
      </c>
      <c r="E12" s="54">
        <f>_xll.SwapCurveParSwapRate($F$2,$E$1,D12)*100</f>
        <v>1.7780552851479305</v>
      </c>
      <c r="F12" s="54">
        <f>_xll.SwapCurveParSwapRate($F$2,$G$5,$D12)*100</f>
        <v>1.7686820414776872</v>
      </c>
      <c r="G12" s="55">
        <f>_xll.SwapCurveCarry($F$2,$G$5,$D12)*10000</f>
        <v>0.34101193573568556</v>
      </c>
      <c r="H12" s="55">
        <f>_xll.SwapCurveRoll($F$2,$G$5,D12)*10000</f>
        <v>1.161823187273564</v>
      </c>
      <c r="I12" s="54">
        <f t="shared" si="0"/>
        <v>1.5028351230092496</v>
      </c>
      <c r="J12" s="52">
        <f>_xll.SwapCurveParSwapRate($F$2,$K$5,$D12)*100</f>
        <v>1.771783175477903</v>
      </c>
      <c r="K12" s="55">
        <f>_xll.SwapCurveCarry($F$2,$K$5,$D12)*10000</f>
        <v>0.65266578152055332</v>
      </c>
      <c r="L12" s="55">
        <f>_xll.SwapCurveRoll($F$2,$K$5,$D12)*10000</f>
        <v>2.2849484639935262</v>
      </c>
      <c r="M12" s="54">
        <f t="shared" si="1"/>
        <v>2.9376142455140797</v>
      </c>
      <c r="N12" s="54">
        <f>_xll.SwapCurveParSwapRate($F$2,$O$5,$D12)*100</f>
        <v>1.7835647929351648</v>
      </c>
      <c r="O12" s="55">
        <f>_xll.SwapCurveCarry($F$2,$O$5,$D12)*10000</f>
        <v>1.8313038084605271</v>
      </c>
      <c r="P12" s="55">
        <f>_xll.SwapCurveRoll($F$2,$O$5,$D12)*10000</f>
        <v>6.896011797028236</v>
      </c>
      <c r="Q12" s="54">
        <f t="shared" si="2"/>
        <v>8.7273156054887622</v>
      </c>
      <c r="R12" s="54">
        <f>_xll.SwapCurveParSwapRate($F$2,$S$5,$D12)*100</f>
        <v>1.7407096892098035</v>
      </c>
      <c r="S12" s="55">
        <f>_xll.SwapCurveCarry($F$2,$S$5,$D12)*10000</f>
        <v>-0.61883316994758997</v>
      </c>
      <c r="T12" s="55">
        <f>_xll.SwapCurveRoll($F$2,$S$5,$D12)*10000</f>
        <v>-1.8655261109881001</v>
      </c>
      <c r="U12" s="54">
        <f t="shared" si="3"/>
        <v>-2.4843592809356903</v>
      </c>
    </row>
    <row r="13" spans="2:24" x14ac:dyDescent="0.2">
      <c r="B13" s="48">
        <f t="shared" si="4"/>
        <v>48352</v>
      </c>
      <c r="C13" s="45">
        <f>_xll.SwapCurveZeroRate($F$2,B13)</f>
        <v>1.876116292647954E-2</v>
      </c>
      <c r="D13" s="34" t="s">
        <v>282</v>
      </c>
      <c r="E13" s="54">
        <f>_xll.SwapCurveParSwapRate($F$2,$E$1,D13)*100</f>
        <v>1.9100895362629298</v>
      </c>
      <c r="F13" s="54">
        <f>_xll.SwapCurveParSwapRate($F$2,$G$5,$D13)*100</f>
        <v>1.9058295951192694</v>
      </c>
      <c r="G13" s="55">
        <f>_xll.SwapCurveCarry($F$2,$G$5,$D13)*10000</f>
        <v>0.47130866352902007</v>
      </c>
      <c r="H13" s="55">
        <f>_xll.SwapCurveRoll($F$2,$G$5,D13)*10000</f>
        <v>1.1455694511339209</v>
      </c>
      <c r="I13" s="54">
        <f t="shared" si="0"/>
        <v>1.616878114662941</v>
      </c>
      <c r="J13" s="52">
        <f>_xll.SwapCurveParSwapRate($F$2,$K$5,$D13)*100</f>
        <v>1.9102512158183977</v>
      </c>
      <c r="K13" s="55">
        <f>_xll.SwapCurveCarry($F$2,$K$5,$D13)*10000</f>
        <v>0.91485168184853727</v>
      </c>
      <c r="L13" s="55">
        <f>_xll.SwapCurveRoll($F$2,$K$5,$D13)*10000</f>
        <v>2.253272335354592</v>
      </c>
      <c r="M13" s="54">
        <f t="shared" si="1"/>
        <v>3.1681240172031293</v>
      </c>
      <c r="N13" s="54">
        <f>_xll.SwapCurveParSwapRate($F$2,$O$5,$D13)*100</f>
        <v>1.9279298320389093</v>
      </c>
      <c r="O13" s="55">
        <f>_xll.SwapCurveCarry($F$2,$O$5,$D13)*10000</f>
        <v>2.6833382274618276</v>
      </c>
      <c r="P13" s="55">
        <f>_xll.SwapCurveRoll($F$2,$O$5,$D13)*10000</f>
        <v>6.8033754889999454</v>
      </c>
      <c r="Q13" s="54">
        <f t="shared" si="2"/>
        <v>9.4867137164617734</v>
      </c>
      <c r="R13" s="54">
        <f>_xll.SwapCurveParSwapRate($F$2,$S$5,$D13)*100</f>
        <v>1.8747830568592805</v>
      </c>
      <c r="S13" s="55">
        <f>_xll.SwapCurveCarry($F$2,$S$5,$D13)*10000</f>
        <v>-0.81402288933305611</v>
      </c>
      <c r="T13" s="55">
        <f>_xll.SwapCurveRoll($F$2,$S$5,$D13)*10000</f>
        <v>-0.86216704517996101</v>
      </c>
      <c r="U13" s="54">
        <f t="shared" si="3"/>
        <v>-1.6761899345130171</v>
      </c>
    </row>
    <row r="14" spans="2:24" x14ac:dyDescent="0.2">
      <c r="B14" s="48">
        <f t="shared" si="4"/>
        <v>48717</v>
      </c>
      <c r="C14" s="45">
        <f>_xll.SwapCurveZeroRate($F$2,B14)</f>
        <v>1.9572942054072267E-2</v>
      </c>
      <c r="D14" s="34" t="s">
        <v>314</v>
      </c>
      <c r="E14" s="54">
        <f>_xll.SwapCurveParSwapRate($F$2,$E$1,D14)*100</f>
        <v>1.9668996741869071</v>
      </c>
      <c r="F14" s="54">
        <f>_xll.SwapCurveParSwapRate($F$2,$G$5,$D14)*100</f>
        <v>1.9635649835158784</v>
      </c>
      <c r="G14" s="55">
        <f>_xll.SwapCurveCarry($F$2,$G$5,$D14)*10000</f>
        <v>0.48216454943801612</v>
      </c>
      <c r="H14" s="55">
        <f>_xll.SwapCurveRoll($F$2,$G$5,D14)*10000</f>
        <v>0.4828542690242868</v>
      </c>
      <c r="I14" s="54">
        <f t="shared" si="0"/>
        <v>0.96501881846230297</v>
      </c>
      <c r="J14" s="52">
        <f>_xll.SwapCurveParSwapRate($F$2,$K$5,$D14)*100</f>
        <v>1.9681128971159212</v>
      </c>
      <c r="K14" s="55">
        <f>_xll.SwapCurveCarry($F$2,$K$5,$D14)*10000</f>
        <v>0.93793769026288831</v>
      </c>
      <c r="L14" s="55">
        <f>_xll.SwapCurveRoll($F$2,$K$5,$D14)*10000</f>
        <v>0.94781896864192672</v>
      </c>
      <c r="M14" s="54">
        <f t="shared" si="1"/>
        <v>1.8857566589048149</v>
      </c>
      <c r="N14" s="54">
        <f>_xll.SwapCurveParSwapRate($F$2,$O$5,$D14)*100</f>
        <v>1.9863877127559333</v>
      </c>
      <c r="O14" s="55">
        <f>_xll.SwapCurveCarry($F$2,$O$5,$D14)*10000</f>
        <v>2.7649362836195541</v>
      </c>
      <c r="P14" s="55">
        <f>_xll.SwapCurveRoll($F$2,$O$5,$D14)*10000</f>
        <v>2.8565481056283883</v>
      </c>
      <c r="Q14" s="54">
        <f t="shared" si="2"/>
        <v>5.6214843892479429</v>
      </c>
      <c r="R14" s="54">
        <f>_xll.SwapCurveParSwapRate($F$2,$S$5,$D14)*100</f>
        <v>1.9427618033971921</v>
      </c>
      <c r="S14" s="55">
        <f>_xll.SwapCurveCarry($F$2,$S$5,$D14)*10000</f>
        <v>-0.8256975600649461</v>
      </c>
      <c r="T14" s="55">
        <f>_xll.SwapCurveRoll($F$2,$S$5,$D14)*10000</f>
        <v>-0.77017664165037614</v>
      </c>
      <c r="U14" s="54">
        <f t="shared" si="3"/>
        <v>-1.5958742017153222</v>
      </c>
    </row>
    <row r="15" spans="2:24" x14ac:dyDescent="0.2">
      <c r="B15" s="48">
        <f t="shared" si="4"/>
        <v>49082</v>
      </c>
      <c r="C15" s="45">
        <f>_xll.SwapCurveZeroRate($F$2,B15)</f>
        <v>2.0164517605846664E-2</v>
      </c>
      <c r="D15" s="34" t="s">
        <v>315</v>
      </c>
      <c r="E15" s="54">
        <f>_xll.SwapCurveParSwapRate($F$2,$E$1,D15)*100</f>
        <v>2.0230501569225603</v>
      </c>
      <c r="F15" s="54">
        <f>_xll.SwapCurveParSwapRate($F$2,$G$5,$D15)*100</f>
        <v>2.0197870980137376</v>
      </c>
      <c r="G15" s="55">
        <f>_xll.SwapCurveCarry($F$2,$G$5,$D15)*10000</f>
        <v>0.49063352164049889</v>
      </c>
      <c r="H15" s="55">
        <f>_xll.SwapCurveRoll($F$2,$G$5,D15)*10000</f>
        <v>0.47676948803320601</v>
      </c>
      <c r="I15" s="54">
        <f t="shared" si="0"/>
        <v>0.96740300967370496</v>
      </c>
      <c r="J15" s="52">
        <f>_xll.SwapCurveParSwapRate($F$2,$K$5,$D15)*100</f>
        <v>2.0244308415673555</v>
      </c>
      <c r="K15" s="55">
        <f>_xll.SwapCurveCarry($F$2,$K$5,$D15)*10000</f>
        <v>0.95589167779467488</v>
      </c>
      <c r="L15" s="55">
        <f>_xll.SwapCurveRoll($F$2,$K$5,$D15)*10000</f>
        <v>0.93604057386620365</v>
      </c>
      <c r="M15" s="54">
        <f t="shared" si="1"/>
        <v>1.8919322516608785</v>
      </c>
      <c r="N15" s="54">
        <f>_xll.SwapCurveParSwapRate($F$2,$O$5,$D15)*100</f>
        <v>2.0431524018688498</v>
      </c>
      <c r="O15" s="55">
        <f>_xll.SwapCurveCarry($F$2,$O$5,$D15)*10000</f>
        <v>2.8276278224749483</v>
      </c>
      <c r="P15" s="55">
        <f>_xll.SwapCurveRoll($F$2,$O$5,$D15)*10000</f>
        <v>2.8215465371764918</v>
      </c>
      <c r="Q15" s="54">
        <f t="shared" si="2"/>
        <v>5.6491743596514397</v>
      </c>
      <c r="R15" s="54">
        <f>_xll.SwapCurveParSwapRate($F$2,$S$5,$D15)*100</f>
        <v>1.9989042429611037</v>
      </c>
      <c r="S15" s="55">
        <f>_xll.SwapCurveCarry($F$2,$S$5,$D15)*10000</f>
        <v>-0.83456375888753265</v>
      </c>
      <c r="T15" s="55">
        <f>_xll.SwapCurveRoll($F$2,$S$5,$D15)*10000</f>
        <v>-0.76092489028456445</v>
      </c>
      <c r="U15" s="54">
        <f t="shared" si="3"/>
        <v>-1.595488649172097</v>
      </c>
    </row>
    <row r="16" spans="2:24" x14ac:dyDescent="0.2">
      <c r="B16" s="48">
        <f t="shared" si="4"/>
        <v>49447</v>
      </c>
      <c r="C16" s="45">
        <f>_xll.SwapCurveZeroRate($F$2,B16)</f>
        <v>2.0756093157621062E-2</v>
      </c>
      <c r="D16" s="34" t="s">
        <v>283</v>
      </c>
      <c r="E16" s="54">
        <f>_xll.SwapCurveParSwapRate($F$2,$E$1,D16)*100</f>
        <v>2.0749984626432969</v>
      </c>
      <c r="F16" s="54">
        <f>_xll.SwapCurveParSwapRate($F$2,$G$5,$D16)*100</f>
        <v>2.0753089148034025</v>
      </c>
      <c r="G16" s="55">
        <f>_xll.SwapCurveCarry($F$2,$G$5,$D16)*10000</f>
        <v>0.49806130927875641</v>
      </c>
      <c r="H16" s="55">
        <f>_xll.SwapCurveRoll($F$2,$G$5,D16)*10000</f>
        <v>0.4707308603933702</v>
      </c>
      <c r="I16" s="54">
        <f>H16+G16</f>
        <v>0.96879216967212667</v>
      </c>
      <c r="J16" s="52">
        <f>_xll.SwapCurveParSwapRate($F$2,$K$5,$D16)*100</f>
        <v>2.0800354050346215</v>
      </c>
      <c r="K16" s="55">
        <f>_xll.SwapCurveCarry($F$2,$K$5,$D16)*10000</f>
        <v>0.97151601959926537</v>
      </c>
      <c r="L16" s="55">
        <f>_xll.SwapCurveRoll($F$2,$K$5,$D16)*10000</f>
        <v>0.92432076436423094</v>
      </c>
      <c r="M16" s="54">
        <f t="shared" si="1"/>
        <v>1.8958367839634964</v>
      </c>
      <c r="N16" s="54">
        <f>_xll.SwapCurveParSwapRate($F$2,$O$5,$D16)*100</f>
        <v>2.0991363865172135</v>
      </c>
      <c r="O16" s="55">
        <f>_xll.SwapCurveCarry($F$2,$O$5,$D16)*10000</f>
        <v>2.8812431023957084</v>
      </c>
      <c r="P16" s="55">
        <f>_xll.SwapCurveRoll($F$2,$O$5,$D16)*10000</f>
        <v>2.7867219720881589</v>
      </c>
      <c r="Q16" s="54">
        <f t="shared" si="2"/>
        <v>5.6679650744838668</v>
      </c>
      <c r="R16" s="54">
        <f>_xll.SwapCurveParSwapRate($F$2,$S$5,$D16)*100</f>
        <v>2.0543639679438277</v>
      </c>
      <c r="S16" s="55">
        <f>_xll.SwapCurveCarry($F$2,$S$5,$D16)*10000</f>
        <v>-0.84274721605517167</v>
      </c>
      <c r="T16" s="55">
        <f>_xll.SwapCurveRoll($F$2,$S$5,$D16)*10000</f>
        <v>-5.6564283776629198E-2</v>
      </c>
      <c r="U16" s="54">
        <f t="shared" si="3"/>
        <v>-0.89931149983180081</v>
      </c>
    </row>
    <row r="17" spans="1:21" ht="76.5" customHeight="1" x14ac:dyDescent="0.2"/>
    <row r="18" spans="1:21" x14ac:dyDescent="0.2">
      <c r="D18" s="40" t="s">
        <v>419</v>
      </c>
      <c r="E18" s="40"/>
      <c r="F18" s="40"/>
      <c r="G18" s="40"/>
      <c r="H18" s="40"/>
    </row>
    <row r="19" spans="1:21" x14ac:dyDescent="0.2">
      <c r="D19" s="34"/>
      <c r="E19" s="34"/>
      <c r="F19" s="34" t="s">
        <v>397</v>
      </c>
      <c r="G19" s="65" t="s">
        <v>33</v>
      </c>
      <c r="H19" s="65"/>
      <c r="I19" s="65"/>
      <c r="J19" s="34" t="s">
        <v>397</v>
      </c>
      <c r="K19" s="65" t="s">
        <v>242</v>
      </c>
      <c r="L19" s="65"/>
      <c r="M19" s="65"/>
      <c r="N19" s="34" t="s">
        <v>397</v>
      </c>
      <c r="O19" s="65" t="s">
        <v>277</v>
      </c>
      <c r="P19" s="65"/>
      <c r="Q19" s="65"/>
      <c r="R19" s="34" t="s">
        <v>397</v>
      </c>
      <c r="S19" s="68">
        <v>45951</v>
      </c>
      <c r="T19" s="65"/>
      <c r="U19" s="65"/>
    </row>
    <row r="20" spans="1:21" ht="15" thickBot="1" x14ac:dyDescent="0.25">
      <c r="D20" s="56" t="s">
        <v>327</v>
      </c>
      <c r="E20" s="56" t="s">
        <v>316</v>
      </c>
      <c r="F20" s="56" t="s">
        <v>417</v>
      </c>
      <c r="G20" s="56" t="s">
        <v>317</v>
      </c>
      <c r="H20" s="56" t="s">
        <v>318</v>
      </c>
      <c r="I20" s="56" t="s">
        <v>418</v>
      </c>
      <c r="J20" s="56" t="s">
        <v>417</v>
      </c>
      <c r="K20" s="56" t="s">
        <v>317</v>
      </c>
      <c r="L20" s="56" t="s">
        <v>318</v>
      </c>
      <c r="M20" s="56" t="s">
        <v>418</v>
      </c>
      <c r="N20" s="56" t="s">
        <v>417</v>
      </c>
      <c r="O20" s="56" t="s">
        <v>317</v>
      </c>
      <c r="P20" s="56" t="s">
        <v>318</v>
      </c>
      <c r="Q20" s="56" t="s">
        <v>418</v>
      </c>
      <c r="R20" s="56" t="s">
        <v>417</v>
      </c>
      <c r="S20" s="56" t="s">
        <v>317</v>
      </c>
      <c r="T20" s="56" t="s">
        <v>318</v>
      </c>
      <c r="U20" s="56" t="s">
        <v>418</v>
      </c>
    </row>
    <row r="21" spans="1:21" ht="15" thickTop="1" x14ac:dyDescent="0.2">
      <c r="A21" s="45" t="str">
        <f>LEFT(D21,FIND("-",D21)-1)&amp;"Y"</f>
        <v>1Y</v>
      </c>
      <c r="B21" s="45" t="str">
        <f>RIGHT(D21,LEN(D21)-FIND("-",D21))&amp;"Y"</f>
        <v>2Y</v>
      </c>
      <c r="D21" s="39" t="s">
        <v>319</v>
      </c>
      <c r="E21" s="52">
        <f>(_xll.SwapCurveParSwapRate($F$2,$E$1,$B21)*1000-_xll.SwapCurveParSwapRate($F$2,$E$1,$A21)*1000)*10</f>
        <v>-1.4035726240356894</v>
      </c>
      <c r="F21" s="52">
        <f>(_xll.SwapCurveParSwapRate($F$2,$G$19,$B21)*100-_xll.SwapCurveParSwapRate($F$2,$G$19,$A21)*100)*100</f>
        <v>-1.6882579682714338</v>
      </c>
      <c r="G21" s="53">
        <f>_xll.SwapCurveCarry($F$2,$G$19,$B21)*10000-_xll.SwapCurveCarry($F$2,$G$19,$A21)*10000</f>
        <v>-9.1381502760265465E-2</v>
      </c>
      <c r="H21" s="53">
        <f>_xll.SwapCurveRoll($F$2,$G$19,$B21)*10000-_xll.SwapCurveRoll($F$2,$G$19,$A21)*10000</f>
        <v>0.26404310349500271</v>
      </c>
      <c r="I21" s="52">
        <f>H21+G21</f>
        <v>0.17266160073473724</v>
      </c>
      <c r="J21" s="52">
        <f>(_xll.SwapCurveParSwapRate($F$2,$K$19,$B21)*100-_xll.SwapCurveParSwapRate($F$2,$K$19,$A21)*100)*100</f>
        <v>-1.6848454779163857</v>
      </c>
      <c r="K21" s="53">
        <f>_xll.SwapCurveCarry($F$2,$K$19,$B21)*10000-_xll.SwapCurveCarry($F$2,$K$19,$A21)*10000</f>
        <v>-8.9053363637441735E-2</v>
      </c>
      <c r="L21" s="53">
        <f>_xll.SwapCurveRoll($F$2,$K$19,$B21)*10000-_xll.SwapCurveRoll($F$2,$K$19,$A21)*10000</f>
        <v>0.52829770245199981</v>
      </c>
      <c r="M21" s="52">
        <f>L21+K21</f>
        <v>0.43924433881455804</v>
      </c>
      <c r="N21" s="52">
        <f>(_xll.SwapCurveParSwapRate($F$2,$O$19,$B21)*100-_xll.SwapCurveParSwapRate($F$2,$O$19,$A21)*100)*100</f>
        <v>2.9084861101980053E-2</v>
      </c>
      <c r="O21" s="53">
        <f>_xll.SwapCurveCarry($F$2,$O$19,$B21)*10000-_xll.SwapCurveCarry($F$2,$O$19,$A21)*10000</f>
        <v>1.6567237679089577</v>
      </c>
      <c r="P21" s="53">
        <f>_xll.SwapCurveRoll($F$2,$O$19,$B21)*10000-_xll.SwapCurveRoll($F$2,$O$19,$A21)*10000</f>
        <v>2.303571296747263</v>
      </c>
      <c r="Q21" s="52">
        <f>P21+O21</f>
        <v>3.9602950646562207</v>
      </c>
      <c r="R21" s="52">
        <f>(_xll.SwapCurveParSwapRate($F$2,$S$19,$B21)*100-_xll.SwapCurveParSwapRate($F$2,$S$19,$A21)*100)*100</f>
        <v>-0.88114586959213703</v>
      </c>
      <c r="S21" s="53">
        <f>_xll.SwapCurveCarry($F$2,$S$19,$B21)*10000-_xll.SwapCurveCarry($F$2,$S$19,$A21)*10000</f>
        <v>-9.8024155811213265E-2</v>
      </c>
      <c r="T21" s="53">
        <f>_xll.SwapCurveRoll($F$2,$S$19,$B21)*10000-_xll.SwapCurveRoll($F$2,$S$19,$A21)*10000</f>
        <v>0.5463016251214432</v>
      </c>
      <c r="U21" s="52">
        <f>T21+S21</f>
        <v>0.44827746931022994</v>
      </c>
    </row>
    <row r="22" spans="1:21" x14ac:dyDescent="0.2">
      <c r="A22" s="45" t="str">
        <f t="shared" ref="A22:A30" si="5">LEFT(D22,FIND("-",D22)-1)&amp;"Y"</f>
        <v>2Y</v>
      </c>
      <c r="B22" s="45" t="str">
        <f t="shared" ref="B22:B30" si="6">RIGHT(D22,LEN(D22)-FIND("-",D22))&amp;"Y"</f>
        <v>3Y</v>
      </c>
      <c r="D22" s="39" t="s">
        <v>320</v>
      </c>
      <c r="E22" s="52">
        <f>(_xll.SwapCurveParSwapRate($F$2,$E$1,$B22)*1000-_xll.SwapCurveParSwapRate($F$2,$E$1,$A22)*1000)*10</f>
        <v>2.9329993683704281</v>
      </c>
      <c r="F22" s="52">
        <f>(_xll.SwapCurveParSwapRate($F$2,$G$19,$B22)*100-_xll.SwapCurveParSwapRate($F$2,$G$19,$A22)*100)*100</f>
        <v>2.8300003152616604</v>
      </c>
      <c r="G22" s="53">
        <f>_xll.SwapCurveCarry($F$2,$G$19,$B22)*10000-_xll.SwapCurveCarry($F$2,$G$19,$A22)*10000</f>
        <v>9.9532532243755412E-2</v>
      </c>
      <c r="H22" s="53">
        <f>_xll.SwapCurveRoll($F$2,$G$19,$B22)*10000-_xll.SwapCurveRoll($F$2,$G$19,$A22)*10000</f>
        <v>0.36449708146096482</v>
      </c>
      <c r="I22" s="52">
        <f t="shared" ref="I22:I30" si="7">H22+G22</f>
        <v>0.46402961370472023</v>
      </c>
      <c r="J22" s="52">
        <f>(_xll.SwapCurveParSwapRate($F$2,$K$19,$B22)*100-_xll.SwapCurveParSwapRate($F$2,$K$19,$A22)*100)*100</f>
        <v>2.9642723396866799</v>
      </c>
      <c r="K22" s="53">
        <f>_xll.SwapCurveCarry($F$2,$K$19,$B22)*10000-_xll.SwapCurveCarry($F$2,$K$19,$A22)*10000</f>
        <v>0.23361131138339292</v>
      </c>
      <c r="L22" s="53">
        <f>_xll.SwapCurveRoll($F$2,$K$19,$B22)*10000-_xll.SwapCurveRoll($F$2,$K$19,$A22)*10000</f>
        <v>0.72035036968983235</v>
      </c>
      <c r="M22" s="52">
        <f t="shared" ref="M22:M30" si="8">L22+K22</f>
        <v>0.95396168107322521</v>
      </c>
      <c r="N22" s="52">
        <f>(_xll.SwapCurveParSwapRate($F$2,$O$19,$B22)*100-_xll.SwapCurveParSwapRate($F$2,$O$19,$A22)*100)*100</f>
        <v>3.9428578016452276</v>
      </c>
      <c r="O22" s="53">
        <f>_xll.SwapCurveCarry($F$2,$O$19,$B22)*10000-_xll.SwapCurveCarry($F$2,$O$19,$A22)*10000</f>
        <v>1.2192287095435899</v>
      </c>
      <c r="P22" s="53">
        <f>_xll.SwapCurveRoll($F$2,$O$19,$B22)*10000-_xll.SwapCurveRoll($F$2,$O$19,$A22)*10000</f>
        <v>2.1845057151323455</v>
      </c>
      <c r="Q22" s="52">
        <f t="shared" ref="Q22:Q30" si="9">P22+O22</f>
        <v>3.4037344246759353</v>
      </c>
      <c r="R22" s="52">
        <f>(_xll.SwapCurveParSwapRate($F$2,$S$19,$B22)*100-_xll.SwapCurveParSwapRate($F$2,$S$19,$A22)*100)*100</f>
        <v>3.2137336141401684</v>
      </c>
      <c r="S22" s="53">
        <f>_xll.SwapCurveCarry($F$2,$S$19,$B22)*10000-_xll.SwapCurveCarry($F$2,$S$19,$A22)*10000</f>
        <v>0.23939489714562903</v>
      </c>
      <c r="T22" s="53">
        <f>_xll.SwapCurveRoll($F$2,$S$19,$B22)*10000-_xll.SwapCurveRoll($F$2,$S$19,$A22)*10000</f>
        <v>0.74419554316281289</v>
      </c>
      <c r="U22" s="52">
        <f t="shared" ref="U22:U30" si="10">T22+S22</f>
        <v>0.98359044030844189</v>
      </c>
    </row>
    <row r="23" spans="1:21" x14ac:dyDescent="0.2">
      <c r="A23" s="45" t="str">
        <f t="shared" si="5"/>
        <v>2Y</v>
      </c>
      <c r="B23" s="45" t="str">
        <f t="shared" si="6"/>
        <v>5Y</v>
      </c>
      <c r="D23" s="39" t="s">
        <v>322</v>
      </c>
      <c r="E23" s="52">
        <f>(_xll.SwapCurveParSwapRate($F$2,$E$1,$B23)*1000-_xll.SwapCurveParSwapRate($F$2,$E$1,$A23)*1000)*10</f>
        <v>11.055487917350071</v>
      </c>
      <c r="F23" s="52">
        <f>(_xll.SwapCurveParSwapRate($F$2,$G$19,$B23)*100-_xll.SwapCurveParSwapRate($F$2,$G$19,$A23)*100)*100</f>
        <v>10.330030215884412</v>
      </c>
      <c r="G23" s="53">
        <f>_xll.SwapCurveCarry($F$2,$G$19,$B23)*10000-_xll.SwapCurveCarry($F$2,$G$19,$A23)*10000</f>
        <v>0.21352606514727854</v>
      </c>
      <c r="H23" s="53">
        <f>_xll.SwapCurveRoll($F$2,$G$19,$B23)*10000-_xll.SwapCurveRoll($F$2,$G$19,$A23)*10000</f>
        <v>0.41069305093751829</v>
      </c>
      <c r="I23" s="52">
        <f t="shared" si="7"/>
        <v>0.62421911608479685</v>
      </c>
      <c r="J23" s="52">
        <f>(_xll.SwapCurveParSwapRate($F$2,$K$19,$B23)*100-_xll.SwapCurveParSwapRate($F$2,$K$19,$A23)*100)*100</f>
        <v>10.601026977122974</v>
      </c>
      <c r="K23" s="53">
        <f>_xll.SwapCurveCarry($F$2,$K$19,$B23)*10000-_xll.SwapCurveCarry($F$2,$K$19,$A23)*10000</f>
        <v>0.48370029050993218</v>
      </c>
      <c r="L23" s="53">
        <f>_xll.SwapCurveRoll($F$2,$K$19,$B23)*10000-_xll.SwapCurveRoll($F$2,$K$19,$A23)*10000</f>
        <v>0.81332468643393119</v>
      </c>
      <c r="M23" s="52">
        <f t="shared" si="8"/>
        <v>1.2970249769438633</v>
      </c>
      <c r="N23" s="52">
        <f>(_xll.SwapCurveParSwapRate($F$2,$O$19,$B23)*100-_xll.SwapCurveParSwapRate($F$2,$O$19,$A23)*100)*100</f>
        <v>12.374236851447407</v>
      </c>
      <c r="O23" s="53">
        <f>_xll.SwapCurveCarry($F$2,$O$19,$B23)*10000-_xll.SwapCurveCarry($F$2,$O$19,$A23)*10000</f>
        <v>2.266461821137586</v>
      </c>
      <c r="P23" s="53">
        <f>_xll.SwapCurveRoll($F$2,$O$19,$B23)*10000-_xll.SwapCurveRoll($F$2,$O$19,$A23)*10000</f>
        <v>2.4728970177883767</v>
      </c>
      <c r="Q23" s="52">
        <f t="shared" si="9"/>
        <v>4.7393588389259627</v>
      </c>
      <c r="R23" s="52">
        <f>(_xll.SwapCurveParSwapRate($F$2,$S$19,$B23)*100-_xll.SwapCurveParSwapRate($F$2,$S$19,$A23)*100)*100</f>
        <v>12.521083705725777</v>
      </c>
      <c r="S23" s="53">
        <f>_xll.SwapCurveCarry($F$2,$S$19,$B23)*10000-_xll.SwapCurveCarry($F$2,$S$19,$A23)*10000</f>
        <v>0.49683437962298393</v>
      </c>
      <c r="T23" s="53">
        <f>_xll.SwapCurveRoll($F$2,$S$19,$B23)*10000-_xll.SwapCurveRoll($F$2,$S$19,$A23)*10000</f>
        <v>0.84036616971230194</v>
      </c>
      <c r="U23" s="52">
        <f t="shared" si="10"/>
        <v>1.3372005493352859</v>
      </c>
    </row>
    <row r="24" spans="1:21" x14ac:dyDescent="0.2">
      <c r="A24" s="45" t="str">
        <f t="shared" si="5"/>
        <v>2Y</v>
      </c>
      <c r="B24" s="45" t="str">
        <f t="shared" si="6"/>
        <v>10Y</v>
      </c>
      <c r="D24" s="39" t="s">
        <v>328</v>
      </c>
      <c r="E24" s="52">
        <f>(_xll.SwapCurveParSwapRate($F$2,$E$1,$B24)*1000-_xll.SwapCurveParSwapRate($F$2,$E$1,$A24)*1000)*10</f>
        <v>54.595955543721999</v>
      </c>
      <c r="F24" s="52">
        <f>(_xll.SwapCurveParSwapRate($F$2,$G$19,$B24)*100-_xll.SwapCurveParSwapRate($F$2,$G$19,$A24)*100)*100</f>
        <v>54.824827815709611</v>
      </c>
      <c r="G24" s="53">
        <f>_xll.SwapCurveCarry($F$2,$G$19,$B24)*10000-_xll.SwapCurveCarry($F$2,$G$19,$A24)*10000</f>
        <v>0.55053377302860185</v>
      </c>
      <c r="H24" s="53">
        <f>_xll.SwapCurveRoll($F$2,$G$19,$B24)*10000-_xll.SwapCurveRoll($F$2,$G$19,$A24)*10000</f>
        <v>0.59412819606181544</v>
      </c>
      <c r="I24" s="52">
        <f t="shared" si="7"/>
        <v>1.1446619690904174</v>
      </c>
      <c r="J24" s="52">
        <f>(_xll.SwapCurveParSwapRate($F$2,$K$19,$B24)*100-_xll.SwapCurveParSwapRate($F$2,$K$19,$A24)*100)*100</f>
        <v>55.442055406713273</v>
      </c>
      <c r="K24" s="53">
        <f>_xll.SwapCurveCarry($F$2,$K$19,$B24)*10000-_xll.SwapCurveCarry($F$2,$K$19,$A24)*10000</f>
        <v>1.1665189817065478</v>
      </c>
      <c r="L24" s="53">
        <f>_xll.SwapCurveRoll($F$2,$K$19,$B24)*10000-_xll.SwapCurveRoll($F$2,$K$19,$A24)*10000</f>
        <v>1.1757015982912478</v>
      </c>
      <c r="M24" s="52">
        <f t="shared" si="8"/>
        <v>2.3422205799977958</v>
      </c>
      <c r="N24" s="52">
        <f>(_xll.SwapCurveParSwapRate($F$2,$O$19,$B24)*100-_xll.SwapCurveParSwapRate($F$2,$O$19,$A24)*100)*100</f>
        <v>58.789786051885343</v>
      </c>
      <c r="O24" s="53">
        <f>_xll.SwapCurveCarry($F$2,$O$19,$B24)*10000-_xll.SwapCurveCarry($F$2,$O$19,$A24)*10000</f>
        <v>4.5255945312946269</v>
      </c>
      <c r="P24" s="53">
        <f>_xll.SwapCurveRoll($F$2,$O$19,$B24)*10000-_xll.SwapCurveRoll($F$2,$O$19,$A24)*10000</f>
        <v>3.5741075804153821</v>
      </c>
      <c r="Q24" s="52">
        <f t="shared" si="9"/>
        <v>8.099702111710009</v>
      </c>
      <c r="R24" s="52">
        <f>(_xll.SwapCurveParSwapRate($F$2,$S$19,$B24)*100-_xll.SwapCurveParSwapRate($F$2,$S$19,$A24)*100)*100</f>
        <v>55.044770721466364</v>
      </c>
      <c r="S24" s="53">
        <f>_xll.SwapCurveCarry($F$2,$S$19,$B24)*10000-_xll.SwapCurveCarry($F$2,$S$19,$A24)*10000</f>
        <v>1.2013586650722921</v>
      </c>
      <c r="T24" s="53">
        <f>_xll.SwapCurveRoll($F$2,$S$19,$B24)*10000-_xll.SwapCurveRoll($F$2,$S$19,$A24)*10000</f>
        <v>1.2147263812816931</v>
      </c>
      <c r="U24" s="52">
        <f t="shared" si="10"/>
        <v>2.4160850463539854</v>
      </c>
    </row>
    <row r="25" spans="1:21" x14ac:dyDescent="0.2">
      <c r="A25" s="45" t="str">
        <f t="shared" si="5"/>
        <v>3Y</v>
      </c>
      <c r="B25" s="45" t="str">
        <f t="shared" si="6"/>
        <v>5Y</v>
      </c>
      <c r="D25" s="39" t="s">
        <v>321</v>
      </c>
      <c r="E25" s="52">
        <f>(_xll.SwapCurveParSwapRate($F$2,$E$1,$B25)*1000-_xll.SwapCurveParSwapRate($F$2,$E$1,$A25)*1000)*10</f>
        <v>8.1224885489796428</v>
      </c>
      <c r="F25" s="52">
        <f>(_xll.SwapCurveParSwapRate($F$2,$G$19,$B25)*100-_xll.SwapCurveParSwapRate($F$2,$G$19,$A25)*100)*100</f>
        <v>7.5000299006227511</v>
      </c>
      <c r="G25" s="53">
        <f>_xll.SwapCurveCarry($F$2,$G$19,$B25)*10000-_xll.SwapCurveCarry($F$2,$G$19,$A25)*10000</f>
        <v>0.11399353290352313</v>
      </c>
      <c r="H25" s="53">
        <f>_xll.SwapCurveRoll($F$2,$G$19,$B25)*10000-_xll.SwapCurveRoll($F$2,$G$19,$A25)*10000</f>
        <v>4.6195969476553467E-2</v>
      </c>
      <c r="I25" s="52">
        <f t="shared" si="7"/>
        <v>0.16018950238007659</v>
      </c>
      <c r="J25" s="52">
        <f>(_xll.SwapCurveParSwapRate($F$2,$K$19,$B25)*100-_xll.SwapCurveParSwapRate($F$2,$K$19,$A25)*100)*100</f>
        <v>7.6367546374362938</v>
      </c>
      <c r="K25" s="53">
        <f>_xll.SwapCurveCarry($F$2,$K$19,$B25)*10000-_xll.SwapCurveCarry($F$2,$K$19,$A25)*10000</f>
        <v>0.25008897912653927</v>
      </c>
      <c r="L25" s="53">
        <f>_xll.SwapCurveRoll($F$2,$K$19,$B25)*10000-_xll.SwapCurveRoll($F$2,$K$19,$A25)*10000</f>
        <v>9.2974316744098784E-2</v>
      </c>
      <c r="M25" s="52">
        <f t="shared" si="8"/>
        <v>0.34306329587063805</v>
      </c>
      <c r="N25" s="52">
        <f>(_xll.SwapCurveParSwapRate($F$2,$O$19,$B25)*100-_xll.SwapCurveParSwapRate($F$2,$O$19,$A25)*100)*100</f>
        <v>8.4313790498021781</v>
      </c>
      <c r="O25" s="53">
        <f>_xll.SwapCurveCarry($F$2,$O$19,$B25)*10000-_xll.SwapCurveCarry($F$2,$O$19,$A25)*10000</f>
        <v>1.0472331115939961</v>
      </c>
      <c r="P25" s="53">
        <f>_xll.SwapCurveRoll($F$2,$O$19,$B25)*10000-_xll.SwapCurveRoll($F$2,$O$19,$A25)*10000</f>
        <v>0.28839130265603119</v>
      </c>
      <c r="Q25" s="52">
        <f t="shared" si="9"/>
        <v>1.3356244142500273</v>
      </c>
      <c r="R25" s="52">
        <f>(_xll.SwapCurveParSwapRate($F$2,$S$19,$B25)*100-_xll.SwapCurveParSwapRate($F$2,$S$19,$A25)*100)*100</f>
        <v>9.307350091585608</v>
      </c>
      <c r="S25" s="53">
        <f>_xll.SwapCurveCarry($F$2,$S$19,$B25)*10000-_xll.SwapCurveCarry($F$2,$S$19,$A25)*10000</f>
        <v>0.25743948247735488</v>
      </c>
      <c r="T25" s="53">
        <f>_xll.SwapCurveRoll($F$2,$S$19,$B25)*10000-_xll.SwapCurveRoll($F$2,$S$19,$A25)*10000</f>
        <v>9.6170626549488936E-2</v>
      </c>
      <c r="U25" s="52">
        <f t="shared" si="10"/>
        <v>0.35361010902684381</v>
      </c>
    </row>
    <row r="26" spans="1:21" x14ac:dyDescent="0.2">
      <c r="A26" s="45" t="str">
        <f t="shared" si="5"/>
        <v>3Y</v>
      </c>
      <c r="B26" s="45" t="str">
        <f t="shared" si="6"/>
        <v>7Y</v>
      </c>
      <c r="D26" s="39" t="s">
        <v>329</v>
      </c>
      <c r="E26" s="52">
        <f>(_xll.SwapCurveParSwapRate($F$2,$E$1,$B26)*1000-_xll.SwapCurveParSwapRate($F$2,$E$1,$A26)*1000)*10</f>
        <v>35.172063537314898</v>
      </c>
      <c r="F26" s="52">
        <f>(_xll.SwapCurveParSwapRate($F$2,$G$19,$B26)*100-_xll.SwapCurveParSwapRate($F$2,$G$19,$A26)*100)*100</f>
        <v>35.04689553203464</v>
      </c>
      <c r="G26" s="53">
        <f>_xll.SwapCurveCarry($F$2,$G$19,$B26)*10000-_xll.SwapCurveCarry($F$2,$G$19,$A26)*10000</f>
        <v>0.42424859503511003</v>
      </c>
      <c r="H26" s="53">
        <f>_xll.SwapCurveRoll($F$2,$G$19,$B26)*10000-_xll.SwapCurveRoll($F$2,$G$19,$A26)*10000</f>
        <v>0.90446970534140136</v>
      </c>
      <c r="I26" s="52">
        <f t="shared" si="7"/>
        <v>1.3287183003765115</v>
      </c>
      <c r="J26" s="52">
        <f>(_xll.SwapCurveParSwapRate($F$2,$K$19,$B26)*100-_xll.SwapCurveParSwapRate($F$2,$K$19,$A26)*100)*100</f>
        <v>35.499364145404222</v>
      </c>
      <c r="K26" s="53">
        <f>_xll.SwapCurveCarry($F$2,$K$19,$B26)*10000-_xll.SwapCurveCarry($F$2,$K$19,$A26)*10000</f>
        <v>0.87624333257242681</v>
      </c>
      <c r="L26" s="53">
        <f>_xll.SwapCurveRoll($F$2,$K$19,$B26)*10000-_xll.SwapCurveRoll($F$2,$K$19,$A26)*10000</f>
        <v>1.7843027995917764</v>
      </c>
      <c r="M26" s="52">
        <f t="shared" si="8"/>
        <v>2.6605461321642032</v>
      </c>
      <c r="N26" s="52">
        <f>(_xll.SwapCurveParSwapRate($F$2,$O$19,$B26)*100-_xll.SwapCurveParSwapRate($F$2,$O$19,$A26)*100)*100</f>
        <v>37.726272802409696</v>
      </c>
      <c r="O26" s="53">
        <f>_xll.SwapCurveCarry($F$2,$O$19,$B26)*10000-_xll.SwapCurveCarry($F$2,$O$19,$A26)*10000</f>
        <v>3.1084609468171562</v>
      </c>
      <c r="P26" s="53">
        <f>_xll.SwapCurveRoll($F$2,$O$19,$B26)*10000-_xll.SwapCurveRoll($F$2,$O$19,$A26)*10000</f>
        <v>5.4062553821948232</v>
      </c>
      <c r="Q26" s="52">
        <f t="shared" si="9"/>
        <v>8.5147163290119785</v>
      </c>
      <c r="R26" s="52">
        <f>(_xll.SwapCurveParSwapRate($F$2,$S$19,$B26)*100-_xll.SwapCurveParSwapRate($F$2,$S$19,$A26)*100)*100</f>
        <v>35.872858928576569</v>
      </c>
      <c r="S26" s="53">
        <f>_xll.SwapCurveCarry($F$2,$S$19,$B26)*10000-_xll.SwapCurveCarry($F$2,$S$19,$A26)*10000</f>
        <v>0.90321219803023856</v>
      </c>
      <c r="T26" s="53">
        <f>_xll.SwapCurveRoll($F$2,$S$19,$B26)*10000-_xll.SwapCurveRoll($F$2,$S$19,$A26)*10000</f>
        <v>1.8431259585909543</v>
      </c>
      <c r="U26" s="52">
        <f t="shared" si="10"/>
        <v>2.7463381566211931</v>
      </c>
    </row>
    <row r="27" spans="1:21" x14ac:dyDescent="0.2">
      <c r="A27" s="45" t="str">
        <f t="shared" si="5"/>
        <v>5Y</v>
      </c>
      <c r="B27" s="45" t="str">
        <f t="shared" si="6"/>
        <v>7Y</v>
      </c>
      <c r="D27" s="39" t="s">
        <v>323</v>
      </c>
      <c r="E27" s="52">
        <f>(_xll.SwapCurveParSwapRate($F$2,$E$1,$B27)*1000-_xll.SwapCurveParSwapRate($F$2,$E$1,$A27)*1000)*10</f>
        <v>27.049574988335259</v>
      </c>
      <c r="F27" s="52">
        <f>(_xll.SwapCurveParSwapRate($F$2,$G$19,$B27)*100-_xll.SwapCurveParSwapRate($F$2,$G$19,$A27)*100)*100</f>
        <v>27.546865631411887</v>
      </c>
      <c r="G27" s="53">
        <f>_xll.SwapCurveCarry($F$2,$G$19,$B27)*10000-_xll.SwapCurveCarry($F$2,$G$19,$A27)*10000</f>
        <v>0.31025506213158693</v>
      </c>
      <c r="H27" s="53">
        <f>_xll.SwapCurveRoll($F$2,$G$19,$B27)*10000-_xll.SwapCurveRoll($F$2,$G$19,$A27)*10000</f>
        <v>0.8582737358648479</v>
      </c>
      <c r="I27" s="52">
        <f t="shared" si="7"/>
        <v>1.1685287979964349</v>
      </c>
      <c r="J27" s="52">
        <f>(_xll.SwapCurveParSwapRate($F$2,$K$19,$B27)*100-_xll.SwapCurveParSwapRate($F$2,$K$19,$A27)*100)*100</f>
        <v>27.862609507967928</v>
      </c>
      <c r="K27" s="53">
        <f>_xll.SwapCurveCarry($F$2,$K$19,$B27)*10000-_xll.SwapCurveCarry($F$2,$K$19,$A27)*10000</f>
        <v>0.62615435344588755</v>
      </c>
      <c r="L27" s="53">
        <f>_xll.SwapCurveRoll($F$2,$K$19,$B27)*10000-_xll.SwapCurveRoll($F$2,$K$19,$A27)*10000</f>
        <v>1.6913284828476776</v>
      </c>
      <c r="M27" s="52">
        <f t="shared" si="8"/>
        <v>2.3174828362935651</v>
      </c>
      <c r="N27" s="52">
        <f>(_xll.SwapCurveParSwapRate($F$2,$O$19,$B27)*100-_xll.SwapCurveParSwapRate($F$2,$O$19,$A27)*100)*100</f>
        <v>29.294893752607521</v>
      </c>
      <c r="O27" s="53">
        <f>_xll.SwapCurveCarry($F$2,$O$19,$B27)*10000-_xll.SwapCurveCarry($F$2,$O$19,$A27)*10000</f>
        <v>2.0612278352231606</v>
      </c>
      <c r="P27" s="53">
        <f>_xll.SwapCurveRoll($F$2,$O$19,$B27)*10000-_xll.SwapCurveRoll($F$2,$O$19,$A27)*10000</f>
        <v>5.1178640795387924</v>
      </c>
      <c r="Q27" s="52">
        <f t="shared" si="9"/>
        <v>7.179091914761953</v>
      </c>
      <c r="R27" s="52">
        <f>(_xll.SwapCurveParSwapRate($F$2,$S$19,$B27)*100-_xll.SwapCurveParSwapRate($F$2,$S$19,$A27)*100)*100</f>
        <v>26.565508836990958</v>
      </c>
      <c r="S27" s="53">
        <f>_xll.SwapCurveCarry($F$2,$S$19,$B27)*10000-_xll.SwapCurveCarry($F$2,$S$19,$A27)*10000</f>
        <v>0.64577271555288362</v>
      </c>
      <c r="T27" s="53">
        <f>_xll.SwapCurveRoll($F$2,$S$19,$B27)*10000-_xll.SwapCurveRoll($F$2,$S$19,$A27)*10000</f>
        <v>1.7469553320414652</v>
      </c>
      <c r="U27" s="52">
        <f t="shared" si="10"/>
        <v>2.3927280475943489</v>
      </c>
    </row>
    <row r="28" spans="1:21" x14ac:dyDescent="0.2">
      <c r="A28" s="45" t="str">
        <f t="shared" si="5"/>
        <v>5Y</v>
      </c>
      <c r="B28" s="45" t="str">
        <f t="shared" si="6"/>
        <v>9Y</v>
      </c>
      <c r="D28" s="39" t="s">
        <v>324</v>
      </c>
      <c r="E28" s="52">
        <f>(_xll.SwapCurveParSwapRate($F$2,$E$1,$B28)*1000-_xll.SwapCurveParSwapRate($F$2,$E$1,$A28)*1000)*10</f>
        <v>38.345637054298294</v>
      </c>
      <c r="F28" s="52">
        <f>(_xll.SwapCurveParSwapRate($F$2,$G$19,$B28)*100-_xll.SwapCurveParSwapRate($F$2,$G$19,$A28)*100)*100</f>
        <v>38.942615920858699</v>
      </c>
      <c r="G28" s="53">
        <f>_xll.SwapCurveCarry($F$2,$G$19,$B28)*10000-_xll.SwapCurveCarry($F$2,$G$19,$A28)*10000</f>
        <v>0.32957992024306576</v>
      </c>
      <c r="H28" s="53">
        <f>_xll.SwapCurveRoll($F$2,$G$19,$B28)*10000-_xll.SwapCurveRoll($F$2,$G$19,$A28)*10000</f>
        <v>0.18947377276413296</v>
      </c>
      <c r="I28" s="52">
        <f t="shared" si="7"/>
        <v>0.51905369300719872</v>
      </c>
      <c r="J28" s="52">
        <f>(_xll.SwapCurveParSwapRate($F$2,$K$19,$B28)*100-_xll.SwapCurveParSwapRate($F$2,$K$19,$A28)*100)*100</f>
        <v>39.280572082863706</v>
      </c>
      <c r="K28" s="53">
        <f>_xll.SwapCurveCarry($F$2,$K$19,$B28)*10000-_xll.SwapCurveCarry($F$2,$K$19,$A28)*10000</f>
        <v>0.66719434939202515</v>
      </c>
      <c r="L28" s="53">
        <f>_xll.SwapCurveRoll($F$2,$K$19,$B28)*10000-_xll.SwapCurveRoll($F$2,$K$19,$A28)*10000</f>
        <v>0.37409672135928917</v>
      </c>
      <c r="M28" s="52">
        <f t="shared" si="8"/>
        <v>1.0412910707513143</v>
      </c>
      <c r="N28" s="52">
        <f>(_xll.SwapCurveParSwapRate($F$2,$O$19,$B28)*100-_xll.SwapCurveParSwapRate($F$2,$O$19,$A28)*100)*100</f>
        <v>40.817150735601572</v>
      </c>
      <c r="O28" s="53">
        <f>_xll.SwapCurveCarry($F$2,$O$19,$B28)*10000-_xll.SwapCurveCarry($F$2,$O$19,$A28)*10000</f>
        <v>2.2055174302362808</v>
      </c>
      <c r="P28" s="53">
        <f>_xll.SwapCurveRoll($F$2,$O$19,$B28)*10000-_xll.SwapCurveRoll($F$2,$O$19,$A28)*10000</f>
        <v>1.1360351277153387</v>
      </c>
      <c r="Q28" s="52">
        <f t="shared" si="9"/>
        <v>3.3415525579516192</v>
      </c>
      <c r="R28" s="52">
        <f>(_xll.SwapCurveParSwapRate($F$2,$S$19,$B28)*100-_xll.SwapCurveParSwapRate($F$2,$S$19,$A28)*100)*100</f>
        <v>37.874799338526913</v>
      </c>
      <c r="S28" s="53">
        <f>_xll.SwapCurveCarry($F$2,$S$19,$B28)*10000-_xll.SwapCurveCarry($F$2,$S$19,$A28)*10000</f>
        <v>0.68847641222998668</v>
      </c>
      <c r="T28" s="53">
        <f>_xll.SwapCurveRoll($F$2,$S$19,$B28)*10000-_xll.SwapCurveRoll($F$2,$S$19,$A28)*10000</f>
        <v>0.38645293404075687</v>
      </c>
      <c r="U28" s="52">
        <f t="shared" si="10"/>
        <v>1.0749293462707437</v>
      </c>
    </row>
    <row r="29" spans="1:21" x14ac:dyDescent="0.2">
      <c r="A29" s="45" t="str">
        <f t="shared" si="5"/>
        <v>5Y</v>
      </c>
      <c r="B29" s="45" t="str">
        <f t="shared" si="6"/>
        <v>10Y</v>
      </c>
      <c r="D29" s="39" t="s">
        <v>325</v>
      </c>
      <c r="E29" s="52">
        <f>(_xll.SwapCurveParSwapRate($F$2,$E$1,$B29)*1000-_xll.SwapCurveParSwapRate($F$2,$E$1,$A29)*1000)*10</f>
        <v>43.540467626371928</v>
      </c>
      <c r="F29" s="52">
        <f>(_xll.SwapCurveParSwapRate($F$2,$G$19,$B29)*100-_xll.SwapCurveParSwapRate($F$2,$G$19,$A29)*100)*100</f>
        <v>44.494797599825198</v>
      </c>
      <c r="G29" s="53">
        <f>_xll.SwapCurveCarry($F$2,$G$19,$B29)*10000-_xll.SwapCurveCarry($F$2,$G$19,$A29)*10000</f>
        <v>0.33700770788132328</v>
      </c>
      <c r="H29" s="53">
        <f>_xll.SwapCurveRoll($F$2,$G$19,$B29)*10000-_xll.SwapCurveRoll($F$2,$G$19,$A29)*10000</f>
        <v>0.18343514512429715</v>
      </c>
      <c r="I29" s="52">
        <f t="shared" si="7"/>
        <v>0.52044285300562043</v>
      </c>
      <c r="J29" s="52">
        <f>(_xll.SwapCurveParSwapRate($F$2,$K$19,$B29)*100-_xll.SwapCurveParSwapRate($F$2,$K$19,$A29)*100)*100</f>
        <v>44.841028429590303</v>
      </c>
      <c r="K29" s="53">
        <f>_xll.SwapCurveCarry($F$2,$K$19,$B29)*10000-_xll.SwapCurveCarry($F$2,$K$19,$A29)*10000</f>
        <v>0.68281869119661565</v>
      </c>
      <c r="L29" s="53">
        <f>_xll.SwapCurveRoll($F$2,$K$19,$B29)*10000-_xll.SwapCurveRoll($F$2,$K$19,$A29)*10000</f>
        <v>0.36237691185731646</v>
      </c>
      <c r="M29" s="52">
        <f t="shared" si="8"/>
        <v>1.0451956030539322</v>
      </c>
      <c r="N29" s="52">
        <f>(_xll.SwapCurveParSwapRate($F$2,$O$19,$B29)*100-_xll.SwapCurveParSwapRate($F$2,$O$19,$A29)*100)*100</f>
        <v>46.415549200437937</v>
      </c>
      <c r="O29" s="53">
        <f>_xll.SwapCurveCarry($F$2,$O$19,$B29)*10000-_xll.SwapCurveCarry($F$2,$O$19,$A29)*10000</f>
        <v>2.2591327101570409</v>
      </c>
      <c r="P29" s="53">
        <f>_xll.SwapCurveRoll($F$2,$O$19,$B29)*10000-_xll.SwapCurveRoll($F$2,$O$19,$A29)*10000</f>
        <v>1.1012105626270057</v>
      </c>
      <c r="Q29" s="52">
        <f t="shared" si="9"/>
        <v>3.3603432727840463</v>
      </c>
      <c r="R29" s="52">
        <f>(_xll.SwapCurveParSwapRate($F$2,$S$19,$B29)*100-_xll.SwapCurveParSwapRate($F$2,$S$19,$A29)*100)*100</f>
        <v>42.523687015740585</v>
      </c>
      <c r="S29" s="53">
        <f>_xll.SwapCurveCarry($F$2,$S$19,$B29)*10000-_xll.SwapCurveCarry($F$2,$S$19,$A29)*10000</f>
        <v>0.70452428544930812</v>
      </c>
      <c r="T29" s="53">
        <f>_xll.SwapCurveRoll($F$2,$S$19,$B29)*10000-_xll.SwapCurveRoll($F$2,$S$19,$A29)*10000</f>
        <v>0.37436021156939114</v>
      </c>
      <c r="U29" s="52">
        <f t="shared" si="10"/>
        <v>1.0788844970186993</v>
      </c>
    </row>
    <row r="30" spans="1:21" x14ac:dyDescent="0.2">
      <c r="A30" s="45" t="str">
        <f t="shared" si="5"/>
        <v>6Y</v>
      </c>
      <c r="B30" s="45" t="str">
        <f t="shared" si="6"/>
        <v>10Y</v>
      </c>
      <c r="D30" s="39" t="s">
        <v>326</v>
      </c>
      <c r="E30" s="52">
        <f>(_xll.SwapCurveParSwapRate($F$2,$E$1,$B30)*1000-_xll.SwapCurveParSwapRate($F$2,$E$1,$A30)*1000)*10</f>
        <v>29.694317749536587</v>
      </c>
      <c r="F30" s="52">
        <f>(_xll.SwapCurveParSwapRate($F$2,$G$19,$B30)*100-_xll.SwapCurveParSwapRate($F$2,$G$19,$A30)*100)*100</f>
        <v>30.662687332571537</v>
      </c>
      <c r="G30" s="53">
        <f>_xll.SwapCurveCarry($F$2,$G$19,$B30)*10000-_xll.SwapCurveCarry($F$2,$G$19,$A30)*10000</f>
        <v>0.15704937354307086</v>
      </c>
      <c r="H30" s="53">
        <f>_xll.SwapCurveRoll($F$2,$G$19,$B30)*10000-_xll.SwapCurveRoll($F$2,$G$19,$A30)*10000</f>
        <v>-0.69109232688019384</v>
      </c>
      <c r="I30" s="52">
        <f t="shared" si="7"/>
        <v>-0.53404295333712293</v>
      </c>
      <c r="J30" s="52">
        <f>(_xll.SwapCurveParSwapRate($F$2,$K$19,$B30)*100-_xll.SwapCurveParSwapRate($F$2,$K$19,$A30)*100)*100</f>
        <v>30.825222955671848</v>
      </c>
      <c r="K30" s="53">
        <f>_xll.SwapCurveCarry($F$2,$K$19,$B30)*10000-_xll.SwapCurveCarry($F$2,$K$19,$A30)*10000</f>
        <v>0.31885023807871204</v>
      </c>
      <c r="L30" s="53">
        <f>_xll.SwapCurveRoll($F$2,$K$19,$B30)*10000-_xll.SwapCurveRoll($F$2,$K$19,$A30)*10000</f>
        <v>-1.3606276996292954</v>
      </c>
      <c r="M30" s="52">
        <f t="shared" si="8"/>
        <v>-1.0417774615505833</v>
      </c>
      <c r="N30" s="52">
        <f>(_xll.SwapCurveParSwapRate($F$2,$O$19,$B30)*100-_xll.SwapCurveParSwapRate($F$2,$O$19,$A30)*100)*100</f>
        <v>31.557159358204867</v>
      </c>
      <c r="O30" s="53">
        <f>_xll.SwapCurveCarry($F$2,$O$19,$B30)*10000-_xll.SwapCurveCarry($F$2,$O$19,$A30)*10000</f>
        <v>1.0499392939351813</v>
      </c>
      <c r="P30" s="53">
        <f>_xll.SwapCurveRoll($F$2,$O$19,$B30)*10000-_xll.SwapCurveRoll($F$2,$O$19,$A30)*10000</f>
        <v>-4.1092898249400776</v>
      </c>
      <c r="Q30" s="52">
        <f t="shared" si="9"/>
        <v>-3.0593505310048963</v>
      </c>
      <c r="R30" s="52">
        <f>(_xll.SwapCurveParSwapRate($F$2,$S$19,$B30)*100-_xll.SwapCurveParSwapRate($F$2,$S$19,$A30)*100)*100</f>
        <v>28.481207607353596</v>
      </c>
      <c r="S30" s="53">
        <f>_xll.SwapCurveCarry($F$2,$S$19,$B30)*10000-_xll.SwapCurveCarry($F$2,$S$19,$A30)*10000</f>
        <v>0.32956905290981731</v>
      </c>
      <c r="T30" s="53">
        <f>_xll.SwapCurveRoll($F$2,$S$19,$B30)*10000-_xll.SwapCurveRoll($F$2,$S$19,$A30)*10000</f>
        <v>-1.4052876283832463</v>
      </c>
      <c r="U30" s="52">
        <f t="shared" si="10"/>
        <v>-1.0757185754734291</v>
      </c>
    </row>
    <row r="31" spans="1:21" ht="100.5" customHeight="1" x14ac:dyDescent="0.2"/>
    <row r="32" spans="1:21" x14ac:dyDescent="0.2">
      <c r="D32" s="40" t="s">
        <v>420</v>
      </c>
      <c r="E32" s="40"/>
      <c r="F32" s="40"/>
      <c r="G32" s="40"/>
      <c r="H32" s="40"/>
    </row>
    <row r="33" spans="1:21" x14ac:dyDescent="0.2">
      <c r="D33" s="34"/>
      <c r="E33" s="34"/>
      <c r="F33" s="34" t="s">
        <v>397</v>
      </c>
      <c r="G33" s="65" t="s">
        <v>33</v>
      </c>
      <c r="H33" s="65"/>
      <c r="I33" s="65"/>
      <c r="J33" s="34" t="s">
        <v>397</v>
      </c>
      <c r="K33" s="65" t="s">
        <v>242</v>
      </c>
      <c r="L33" s="65"/>
      <c r="M33" s="65"/>
      <c r="N33" s="34" t="s">
        <v>397</v>
      </c>
      <c r="O33" s="65" t="s">
        <v>36</v>
      </c>
      <c r="P33" s="65"/>
      <c r="Q33" s="65"/>
      <c r="R33" s="34" t="s">
        <v>397</v>
      </c>
      <c r="S33" s="68">
        <v>45951</v>
      </c>
      <c r="T33" s="65"/>
      <c r="U33" s="65"/>
    </row>
    <row r="34" spans="1:21" ht="15" thickBot="1" x14ac:dyDescent="0.25">
      <c r="D34" s="56" t="s">
        <v>327</v>
      </c>
      <c r="E34" s="56" t="s">
        <v>316</v>
      </c>
      <c r="F34" s="56" t="s">
        <v>417</v>
      </c>
      <c r="G34" s="56" t="s">
        <v>317</v>
      </c>
      <c r="H34" s="56" t="s">
        <v>318</v>
      </c>
      <c r="I34" s="56" t="s">
        <v>418</v>
      </c>
      <c r="J34" s="56" t="s">
        <v>417</v>
      </c>
      <c r="K34" s="56" t="s">
        <v>317</v>
      </c>
      <c r="L34" s="56" t="s">
        <v>318</v>
      </c>
      <c r="M34" s="56" t="s">
        <v>418</v>
      </c>
      <c r="N34" s="56" t="s">
        <v>417</v>
      </c>
      <c r="O34" s="56" t="s">
        <v>317</v>
      </c>
      <c r="P34" s="56" t="s">
        <v>318</v>
      </c>
      <c r="Q34" s="56" t="s">
        <v>418</v>
      </c>
      <c r="R34" s="56" t="s">
        <v>417</v>
      </c>
      <c r="S34" s="56" t="s">
        <v>317</v>
      </c>
      <c r="T34" s="56" t="s">
        <v>318</v>
      </c>
      <c r="U34" s="56" t="s">
        <v>418</v>
      </c>
    </row>
    <row r="35" spans="1:21" ht="15" thickTop="1" x14ac:dyDescent="0.2">
      <c r="A35" s="45" t="str">
        <f>LEFT(D35,FIND("-",D35)-1)&amp;"Y"</f>
        <v>1Y</v>
      </c>
      <c r="B35" s="45" t="str">
        <f>MID(D35,FIND("-",D35)+1,FIND("-",D35,FIND("-",D35)+1)-FIND("-",D35)-1)&amp;"Y"</f>
        <v>3Y</v>
      </c>
      <c r="C35" s="45" t="str">
        <f>RIGHT(D35,LEN(D35)-FIND("-",D35,FIND("-",D35)+1))&amp;"Y"</f>
        <v>5Y</v>
      </c>
      <c r="D35" s="39" t="s">
        <v>330</v>
      </c>
      <c r="E35" s="52">
        <f>(2*_xll.SwapCurveParSwapRate($F$2,$E$1,$B35)*1000-_xll.SwapCurveParSwapRate($F$2,$E$1,$A35)*1000-_xll.SwapCurveParSwapRate($F$2,$E$1,$C35)*1000)*10</f>
        <v>-6.5930618046449041</v>
      </c>
      <c r="F35" s="52">
        <f>(2*_xll.SwapCurveParSwapRate($F$2,$G$33,$B35)*100-_xll.SwapCurveParSwapRate($F$2,$G$33,$A35)*100-_xll.SwapCurveParSwapRate($F$2,$G$33,$C35)*100)*100</f>
        <v>-6.3582875536325245</v>
      </c>
      <c r="G35" s="53">
        <f>2*_xll.SwapCurveCarry($F$2,$G$33,$B35)*10000-_xll.SwapCurveCarry($F$2,$G$33,$A35)*10000-_xll.SwapCurveCarry($F$2,$G$33,$C35)*10000</f>
        <v>-0.10584250342003318</v>
      </c>
      <c r="H35" s="53">
        <f>2*_xll.SwapCurveRoll($F$2,$G$33,$B35)*10000-_xll.SwapCurveRoll($F$2,$G$33,$A35)*10000-_xll.SwapCurveRoll($F$2,$G$33,$C35)*10000</f>
        <v>0.58234421547941406</v>
      </c>
      <c r="I35" s="52">
        <f>H35+G35</f>
        <v>0.47650171205938086</v>
      </c>
      <c r="J35" s="36">
        <f>(2*_xll.SwapCurveParSwapRate($F$2,$K$33,$B35)*100-_xll.SwapCurveParSwapRate($F$2,$K$33,$A35)*100-_xll.SwapCurveParSwapRate($F$2,$K$33,$C35)*100)*100</f>
        <v>-6.3573277756659996</v>
      </c>
      <c r="K35" s="37">
        <f>2*_xll.SwapCurveCarry($F$2,$K$33,$B35)*10000-_xll.SwapCurveCarry($F$2,$K$33,$A35)*10000-_xll.SwapCurveCarry($F$2,$K$33,$C35)*10000</f>
        <v>-0.10553103138058809</v>
      </c>
      <c r="L35" s="37">
        <f>2*_xll.SwapCurveRoll($F$2,$K$33,$B35)*10000-_xll.SwapCurveRoll($F$2,$K$33,$A35)*10000-_xll.SwapCurveRoll($F$2,$K$33,$C35)*10000</f>
        <v>1.1556737553977334</v>
      </c>
      <c r="M35" s="36">
        <f>L35+K35</f>
        <v>1.0501427240171453</v>
      </c>
      <c r="N35" s="52">
        <f>(2*_xll.SwapCurveParSwapRate($F$2,$O$33,$B35)*100-_xll.SwapCurveParSwapRate($F$2,$O$33,$A35)*100-_xll.SwapCurveParSwapRate($F$2,$O$33,$C35)*100)*100</f>
        <v>-6.248509255520851</v>
      </c>
      <c r="O35" s="53">
        <f>2*_xll.SwapCurveCarry($F$2,$O$33,$B35)*10000-_xll.SwapCurveCarry($F$2,$O$33,$A35)*10000-_xll.SwapCurveCarry($F$2,$O$33,$C35)*10000</f>
        <v>9.9821873898904845E-3</v>
      </c>
      <c r="P35" s="53">
        <f>2*_xll.SwapCurveRoll($F$2,$O$33,$B35)*10000-_xll.SwapCurveRoll($F$2,$O$33,$A35)*10000-_xll.SwapCurveRoll($F$2,$O$33,$C35)*10000</f>
        <v>1.7836224679763926</v>
      </c>
      <c r="Q35" s="52">
        <f>P35+O35</f>
        <v>1.793604655366283</v>
      </c>
      <c r="R35" s="52">
        <f>(2*_xll.SwapCurveParSwapRate($F$2,$S$33,$B35)*100-_xll.SwapCurveParSwapRate($F$2,$S$33,$A35)*100-_xll.SwapCurveParSwapRate($F$2,$S$33,$C35)*100)*100</f>
        <v>-6.9747623470375775</v>
      </c>
      <c r="S35" s="53">
        <f>2*_xll.SwapCurveCarry($F$2,$S$33,$B35)*10000-_xll.SwapCurveCarry($F$2,$S$33,$A35)*10000-_xll.SwapCurveCarry($F$2,$S$33,$C35)*10000</f>
        <v>-0.11606874114293911</v>
      </c>
      <c r="T35" s="53">
        <f>2*_xll.SwapCurveRoll($F$2,$S$33,$B35)*10000-_xll.SwapCurveRoll($F$2,$S$33,$A35)*10000-_xll.SwapCurveRoll($F$2,$S$33,$C35)*10000</f>
        <v>1.1943265417347673</v>
      </c>
      <c r="U35" s="52">
        <f>T35+S35</f>
        <v>1.0782578005918282</v>
      </c>
    </row>
    <row r="36" spans="1:21" x14ac:dyDescent="0.2">
      <c r="A36" s="45" t="str">
        <f t="shared" ref="A36:A44" si="11">LEFT(D36,FIND("-",D36)-1)&amp;"Y"</f>
        <v>1Y</v>
      </c>
      <c r="B36" s="45" t="str">
        <f t="shared" ref="B36:B44" si="12">MID(D36,FIND("-",D36)+1,FIND("-",D36,FIND("-",D36)+1)-FIND("-",D36)-1)&amp;"Y"</f>
        <v>5Y</v>
      </c>
      <c r="C36" s="45" t="str">
        <f t="shared" ref="C36:C44" si="13">RIGHT(D36,LEN(D36)-FIND("-",D36,FIND("-",D36)+1))&amp;"Y"</f>
        <v>7Y</v>
      </c>
      <c r="D36" s="39" t="s">
        <v>331</v>
      </c>
      <c r="E36" s="52">
        <f>(2*_xll.SwapCurveParSwapRate($F$2,$E$1,$B36)*1000-_xll.SwapCurveParSwapRate($F$2,$E$1,$A36)*1000-_xll.SwapCurveParSwapRate($F$2,$E$1,$C36)*1000)*10</f>
        <v>-17.397659695020877</v>
      </c>
      <c r="F36" s="52">
        <f>(2*_xll.SwapCurveParSwapRate($F$2,$G$33,$B36)*100-_xll.SwapCurveParSwapRate($F$2,$G$33,$A36)*100-_xll.SwapCurveParSwapRate($F$2,$G$33,$C36)*100)*100</f>
        <v>-18.90509338379891</v>
      </c>
      <c r="G36" s="53">
        <f>2*_xll.SwapCurveCarry($F$2,$G$33,$B36)*10000-_xll.SwapCurveCarry($F$2,$G$33,$A36)*10000-_xll.SwapCurveCarry($F$2,$G$33,$C36)*10000</f>
        <v>-0.18811049974457389</v>
      </c>
      <c r="H36" s="53">
        <f>2*_xll.SwapCurveRoll($F$2,$G$33,$B36)*10000-_xll.SwapCurveRoll($F$2,$G$33,$A36)*10000-_xll.SwapCurveRoll($F$2,$G$33,$C36)*10000</f>
        <v>-0.1835375814323269</v>
      </c>
      <c r="I36" s="52">
        <f t="shared" ref="I36:I44" si="14">H36+G36</f>
        <v>-0.37164808117690079</v>
      </c>
      <c r="J36" s="36">
        <f>(2*_xll.SwapCurveParSwapRate($F$2,$K$33,$B36)*100-_xll.SwapCurveParSwapRate($F$2,$K$33,$A36)*100-_xll.SwapCurveParSwapRate($F$2,$K$33,$C36)*100)*100</f>
        <v>-18.946428008761341</v>
      </c>
      <c r="K36" s="37">
        <f>2*_xll.SwapCurveCarry($F$2,$K$33,$B36)*10000-_xll.SwapCurveCarry($F$2,$K$33,$A36)*10000-_xll.SwapCurveCarry($F$2,$K$33,$C36)*10000</f>
        <v>-0.23150742657339707</v>
      </c>
      <c r="L36" s="37">
        <f>2*_xll.SwapCurveRoll($F$2,$K$33,$B36)*10000-_xll.SwapCurveRoll($F$2,$K$33,$A36)*10000-_xll.SwapCurveRoll($F$2,$K$33,$C36)*10000</f>
        <v>-0.34970609396174668</v>
      </c>
      <c r="M36" s="36">
        <f t="shared" ref="M36:M44" si="15">L36+K36</f>
        <v>-0.58121352053514375</v>
      </c>
      <c r="N36" s="52">
        <f>(2*_xll.SwapCurveParSwapRate($F$2,$O$33,$B36)*100-_xll.SwapCurveParSwapRate($F$2,$O$33,$A36)*100-_xll.SwapCurveParSwapRate($F$2,$O$33,$C36)*100)*100</f>
        <v>-18.853997669885956</v>
      </c>
      <c r="O36" s="53">
        <f>2*_xll.SwapCurveCarry($F$2,$O$33,$B36)*10000-_xll.SwapCurveCarry($F$2,$O$33,$A36)*10000-_xll.SwapCurveCarry($F$2,$O$33,$C36)*10000</f>
        <v>-0.13163046157971614</v>
      </c>
      <c r="P36" s="53">
        <f>2*_xll.SwapCurveRoll($F$2,$O$33,$B36)*10000-_xll.SwapCurveRoll($F$2,$O$33,$A36)*10000-_xll.SwapCurveRoll($F$2,$O$33,$C36)*10000</f>
        <v>-0.48346711843397916</v>
      </c>
      <c r="Q36" s="52">
        <f t="shared" ref="Q36:Q44" si="16">P36+O36</f>
        <v>-0.6150975800136953</v>
      </c>
      <c r="R36" s="52">
        <f>(2*_xll.SwapCurveParSwapRate($F$2,$S$33,$B36)*100-_xll.SwapCurveParSwapRate($F$2,$S$33,$A36)*100-_xll.SwapCurveParSwapRate($F$2,$S$33,$C36)*100)*100</f>
        <v>-14.925571000857317</v>
      </c>
      <c r="S36" s="53">
        <f>2*_xll.SwapCurveCarry($F$2,$S$33,$B36)*10000-_xll.SwapCurveCarry($F$2,$S$33,$A36)*10000-_xll.SwapCurveCarry($F$2,$S$33,$C36)*10000</f>
        <v>-0.24696249174111307</v>
      </c>
      <c r="T36" s="53">
        <f>2*_xll.SwapCurveRoll($F$2,$S$33,$B36)*10000-_xll.SwapCurveRoll($F$2,$S$33,$A36)*10000-_xll.SwapCurveRoll($F$2,$S$33,$C36)*10000</f>
        <v>-0.36028753720772011</v>
      </c>
      <c r="U36" s="52">
        <f t="shared" ref="U36:U44" si="17">T36+S36</f>
        <v>-0.60725002894883318</v>
      </c>
    </row>
    <row r="37" spans="1:21" x14ac:dyDescent="0.2">
      <c r="A37" s="45" t="str">
        <f t="shared" si="11"/>
        <v>2Y</v>
      </c>
      <c r="B37" s="45" t="str">
        <f t="shared" si="12"/>
        <v>3Y</v>
      </c>
      <c r="C37" s="45" t="str">
        <f t="shared" si="13"/>
        <v>5Y</v>
      </c>
      <c r="D37" s="39" t="s">
        <v>332</v>
      </c>
      <c r="E37" s="52">
        <f>(2*_xll.SwapCurveParSwapRate($F$2,$E$1,$B37)*1000-_xll.SwapCurveParSwapRate($F$2,$E$1,$A37)*1000-_xll.SwapCurveParSwapRate($F$2,$E$1,$C37)*1000)*10</f>
        <v>-5.1894891806092147</v>
      </c>
      <c r="F37" s="52">
        <f>(2*_xll.SwapCurveParSwapRate($F$2,$G$33,$B37)*100-_xll.SwapCurveParSwapRate($F$2,$G$33,$A37)*100-_xll.SwapCurveParSwapRate($F$2,$G$33,$C37)*100)*100</f>
        <v>-4.6700295853610907</v>
      </c>
      <c r="G37" s="53">
        <f>2*_xll.SwapCurveCarry($F$2,$G$33,$B37)*10000-_xll.SwapCurveCarry($F$2,$G$33,$A37)*10000-_xll.SwapCurveCarry($F$2,$G$33,$C37)*10000</f>
        <v>-1.4461000659767714E-2</v>
      </c>
      <c r="H37" s="53">
        <f>2*_xll.SwapCurveRoll($F$2,$G$33,$B37)*10000-_xll.SwapCurveRoll($F$2,$G$33,$A37)*10000-_xll.SwapCurveRoll($F$2,$G$33,$C37)*10000</f>
        <v>0.31830111198441136</v>
      </c>
      <c r="I37" s="52">
        <f t="shared" si="14"/>
        <v>0.30384011132464361</v>
      </c>
      <c r="J37" s="36">
        <f>(2*_xll.SwapCurveParSwapRate($F$2,$K$33,$B37)*100-_xll.SwapCurveParSwapRate($F$2,$K$33,$A37)*100-_xll.SwapCurveParSwapRate($F$2,$K$33,$C37)*100)*100</f>
        <v>-4.6724822977496139</v>
      </c>
      <c r="K37" s="37">
        <f>2*_xll.SwapCurveCarry($F$2,$K$33,$B37)*10000-_xll.SwapCurveCarry($F$2,$K$33,$A37)*10000-_xll.SwapCurveCarry($F$2,$K$33,$C37)*10000</f>
        <v>-1.6477667743146351E-2</v>
      </c>
      <c r="L37" s="37">
        <f>2*_xll.SwapCurveRoll($F$2,$K$33,$B37)*10000-_xll.SwapCurveRoll($F$2,$K$33,$A37)*10000-_xll.SwapCurveRoll($F$2,$K$33,$C37)*10000</f>
        <v>0.62737605294573373</v>
      </c>
      <c r="M37" s="36">
        <f t="shared" si="15"/>
        <v>0.61089838520258732</v>
      </c>
      <c r="N37" s="52">
        <f>(2*_xll.SwapCurveParSwapRate($F$2,$O$33,$B37)*100-_xll.SwapCurveParSwapRate($F$2,$O$33,$A37)*100-_xll.SwapCurveParSwapRate($F$2,$O$33,$C37)*100)*100</f>
        <v>-4.6612534544268502</v>
      </c>
      <c r="O37" s="53">
        <f>2*_xll.SwapCurveCarry($F$2,$O$33,$B37)*10000-_xll.SwapCurveCarry($F$2,$O$33,$A37)*10000-_xll.SwapCurveCarry($F$2,$O$33,$C37)*10000</f>
        <v>-4.2784453186187066E-3</v>
      </c>
      <c r="P37" s="53">
        <f>2*_xll.SwapCurveRoll($F$2,$O$33,$B37)*10000-_xll.SwapCurveRoll($F$2,$O$33,$A37)*10000-_xll.SwapCurveRoll($F$2,$O$33,$C37)*10000</f>
        <v>0.94803310566974142</v>
      </c>
      <c r="Q37" s="52">
        <f t="shared" si="16"/>
        <v>0.94375466035112265</v>
      </c>
      <c r="R37" s="52">
        <f>(2*_xll.SwapCurveParSwapRate($F$2,$S$33,$B37)*100-_xll.SwapCurveParSwapRate($F$2,$S$33,$A37)*100-_xll.SwapCurveParSwapRate($F$2,$S$33,$C37)*100)*100</f>
        <v>-6.0936164774454404</v>
      </c>
      <c r="S37" s="53">
        <f>2*_xll.SwapCurveCarry($F$2,$S$33,$B37)*10000-_xll.SwapCurveCarry($F$2,$S$33,$A37)*10000-_xll.SwapCurveCarry($F$2,$S$33,$C37)*10000</f>
        <v>-1.8044585331725871E-2</v>
      </c>
      <c r="T37" s="53">
        <f>2*_xll.SwapCurveRoll($F$2,$S$33,$B37)*10000-_xll.SwapCurveRoll($F$2,$S$33,$A37)*10000-_xll.SwapCurveRoll($F$2,$S$33,$C37)*10000</f>
        <v>0.64802491661332406</v>
      </c>
      <c r="U37" s="52">
        <f t="shared" si="17"/>
        <v>0.62998033128159814</v>
      </c>
    </row>
    <row r="38" spans="1:21" x14ac:dyDescent="0.2">
      <c r="A38" s="45" t="str">
        <f t="shared" si="11"/>
        <v>2Y</v>
      </c>
      <c r="B38" s="45" t="str">
        <f t="shared" si="12"/>
        <v>5Y</v>
      </c>
      <c r="C38" s="45" t="str">
        <f t="shared" si="13"/>
        <v>10Y</v>
      </c>
      <c r="D38" s="39" t="s">
        <v>333</v>
      </c>
      <c r="E38" s="52">
        <f>(2*_xll.SwapCurveParSwapRate($F$2,$E$1,$B38)*1000-_xll.SwapCurveParSwapRate($F$2,$E$1,$A38)*1000-_xll.SwapCurveParSwapRate($F$2,$E$1,$C38)*1000)*10</f>
        <v>-32.484979709021857</v>
      </c>
      <c r="F38" s="52">
        <f>(2*_xll.SwapCurveParSwapRate($F$2,$G$33,$B38)*100-_xll.SwapCurveParSwapRate($F$2,$G$33,$A38)*100-_xll.SwapCurveParSwapRate($F$2,$G$33,$C38)*100)*100</f>
        <v>-34.164767383940784</v>
      </c>
      <c r="G38" s="53">
        <f>2*_xll.SwapCurveCarry($F$2,$G$33,$B38)*10000-_xll.SwapCurveCarry($F$2,$G$33,$A38)*10000-_xll.SwapCurveCarry($F$2,$G$33,$C38)*10000</f>
        <v>-0.12348164273404477</v>
      </c>
      <c r="H38" s="53">
        <f>2*_xll.SwapCurveRoll($F$2,$G$33,$B38)*10000-_xll.SwapCurveRoll($F$2,$G$33,$A38)*10000-_xll.SwapCurveRoll($F$2,$G$33,$C38)*10000</f>
        <v>0.22725790581322114</v>
      </c>
      <c r="I38" s="52">
        <f t="shared" si="14"/>
        <v>0.10377626307917637</v>
      </c>
      <c r="J38" s="36">
        <f>(2*_xll.SwapCurveParSwapRate($F$2,$K$33,$B38)*100-_xll.SwapCurveParSwapRate($F$2,$K$33,$A38)*100-_xll.SwapCurveParSwapRate($F$2,$K$33,$C38)*100)*100</f>
        <v>-34.240001452467325</v>
      </c>
      <c r="K38" s="37">
        <f>2*_xll.SwapCurveCarry($F$2,$K$33,$B38)*10000-_xll.SwapCurveCarry($F$2,$K$33,$A38)*10000-_xll.SwapCurveCarry($F$2,$K$33,$C38)*10000</f>
        <v>-0.19911840068668341</v>
      </c>
      <c r="L38" s="37">
        <f>2*_xll.SwapCurveRoll($F$2,$K$33,$B38)*10000-_xll.SwapCurveRoll($F$2,$K$33,$A38)*10000-_xll.SwapCurveRoll($F$2,$K$33,$C38)*10000</f>
        <v>0.45094777457661472</v>
      </c>
      <c r="M38" s="36">
        <f t="shared" si="15"/>
        <v>0.25182937388993132</v>
      </c>
      <c r="N38" s="52">
        <f>(2*_xll.SwapCurveParSwapRate($F$2,$O$33,$B38)*100-_xll.SwapCurveParSwapRate($F$2,$O$33,$A38)*100-_xll.SwapCurveParSwapRate($F$2,$O$33,$C38)*100)*100</f>
        <v>-34.278165843854168</v>
      </c>
      <c r="O38" s="53">
        <f>2*_xll.SwapCurveCarry($F$2,$O$33,$B38)*10000-_xll.SwapCurveCarry($F$2,$O$33,$A38)*10000-_xll.SwapCurveCarry($F$2,$O$33,$C38)*10000</f>
        <v>-0.23537393086504887</v>
      </c>
      <c r="P38" s="53">
        <f>2*_xll.SwapCurveRoll($F$2,$O$33,$B38)*10000-_xll.SwapCurveRoll($F$2,$O$33,$A38)*10000-_xll.SwapCurveRoll($F$2,$O$33,$C38)*10000</f>
        <v>0.68648659307892279</v>
      </c>
      <c r="Q38" s="52">
        <f t="shared" si="16"/>
        <v>0.45111266221387392</v>
      </c>
      <c r="R38" s="52">
        <f>(2*_xll.SwapCurveParSwapRate($F$2,$S$33,$B38)*100-_xll.SwapCurveParSwapRate($F$2,$S$33,$A38)*100-_xll.SwapCurveParSwapRate($F$2,$S$33,$C38)*100)*100</f>
        <v>-30.002603310014809</v>
      </c>
      <c r="S38" s="53">
        <f>2*_xll.SwapCurveCarry($F$2,$S$33,$B38)*10000-_xll.SwapCurveCarry($F$2,$S$33,$A38)*10000-_xll.SwapCurveCarry($F$2,$S$33,$C38)*10000</f>
        <v>-0.20768990582632429</v>
      </c>
      <c r="T38" s="53">
        <f>2*_xll.SwapCurveRoll($F$2,$S$33,$B38)*10000-_xll.SwapCurveRoll($F$2,$S$33,$A38)*10000-_xll.SwapCurveRoll($F$2,$S$33,$C38)*10000</f>
        <v>0.46600595814291079</v>
      </c>
      <c r="U38" s="52">
        <f t="shared" si="17"/>
        <v>0.2583160523165865</v>
      </c>
    </row>
    <row r="39" spans="1:21" x14ac:dyDescent="0.2">
      <c r="A39" s="45" t="str">
        <f t="shared" si="11"/>
        <v>2Y</v>
      </c>
      <c r="B39" s="45" t="str">
        <f t="shared" si="12"/>
        <v>7Y</v>
      </c>
      <c r="C39" s="45" t="str">
        <f t="shared" si="13"/>
        <v>10Y</v>
      </c>
      <c r="D39" s="39" t="s">
        <v>334</v>
      </c>
      <c r="E39" s="52">
        <f>(2*_xll.SwapCurveParSwapRate($F$2,$E$1,$B39)*1000-_xll.SwapCurveParSwapRate($F$2,$E$1,$A39)*1000-_xll.SwapCurveParSwapRate($F$2,$E$1,$C39)*1000)*10</f>
        <v>21.61417026764866</v>
      </c>
      <c r="F39" s="52">
        <f>(2*_xll.SwapCurveParSwapRate($F$2,$G$33,$B39)*100-_xll.SwapCurveParSwapRate($F$2,$G$33,$A39)*100-_xll.SwapCurveParSwapRate($F$2,$G$33,$C39)*100)*100</f>
        <v>20.928963878882989</v>
      </c>
      <c r="G39" s="53">
        <f>2*_xll.SwapCurveCarry($F$2,$G$33,$B39)*10000-_xll.SwapCurveCarry($F$2,$G$33,$A39)*10000-_xll.SwapCurveCarry($F$2,$G$33,$C39)*10000</f>
        <v>0.4970284815291291</v>
      </c>
      <c r="H39" s="53">
        <f>2*_xll.SwapCurveRoll($F$2,$G$33,$B39)*10000-_xll.SwapCurveRoll($F$2,$G$33,$A39)*10000-_xll.SwapCurveRoll($F$2,$G$33,$C39)*10000</f>
        <v>1.9438053775429169</v>
      </c>
      <c r="I39" s="52">
        <f t="shared" si="14"/>
        <v>2.440833859072046</v>
      </c>
      <c r="J39" s="36">
        <f>(2*_xll.SwapCurveParSwapRate($F$2,$K$33,$B39)*100-_xll.SwapCurveParSwapRate($F$2,$K$33,$A39)*100-_xll.SwapCurveParSwapRate($F$2,$K$33,$C39)*100)*100</f>
        <v>21.485217563468506</v>
      </c>
      <c r="K39" s="37">
        <f>2*_xll.SwapCurveCarry($F$2,$K$33,$B39)*10000-_xll.SwapCurveCarry($F$2,$K$33,$A39)*10000-_xll.SwapCurveCarry($F$2,$K$33,$C39)*10000</f>
        <v>1.0531903062050916</v>
      </c>
      <c r="L39" s="37">
        <f>2*_xll.SwapCurveRoll($F$2,$K$33,$B39)*10000-_xll.SwapCurveRoll($F$2,$K$33,$A39)*10000-_xll.SwapCurveRoll($F$2,$K$33,$C39)*10000</f>
        <v>3.8336047402719697</v>
      </c>
      <c r="M39" s="36">
        <f t="shared" si="15"/>
        <v>4.8867950464770615</v>
      </c>
      <c r="N39" s="52">
        <f>(2*_xll.SwapCurveParSwapRate($F$2,$O$33,$B39)*100-_xll.SwapCurveParSwapRate($F$2,$O$33,$A39)*100-_xll.SwapCurveParSwapRate($F$2,$O$33,$C39)*100)*100</f>
        <v>22.126000163220773</v>
      </c>
      <c r="O39" s="53">
        <f>2*_xll.SwapCurveCarry($F$2,$O$33,$B39)*10000-_xll.SwapCurveCarry($F$2,$O$33,$A39)*10000-_xll.SwapCurveCarry($F$2,$O$33,$C39)*10000</f>
        <v>1.6973759932125545</v>
      </c>
      <c r="P39" s="53">
        <f>2*_xll.SwapCurveRoll($F$2,$O$33,$B39)*10000-_xll.SwapCurveRoll($F$2,$O$33,$A39)*10000-_xll.SwapCurveRoll($F$2,$O$33,$C39)*10000</f>
        <v>5.7958055612290957</v>
      </c>
      <c r="Q39" s="52">
        <f t="shared" si="16"/>
        <v>7.4931815544416498</v>
      </c>
      <c r="R39" s="52">
        <f>(2*_xll.SwapCurveParSwapRate($F$2,$S$33,$B39)*100-_xll.SwapCurveParSwapRate($F$2,$S$33,$A39)*100-_xll.SwapCurveParSwapRate($F$2,$S$33,$C39)*100)*100</f>
        <v>23.128414363967089</v>
      </c>
      <c r="S39" s="53">
        <f>2*_xll.SwapCurveCarry($F$2,$S$33,$B39)*10000-_xll.SwapCurveCarry($F$2,$S$33,$A39)*10000-_xll.SwapCurveCarry($F$2,$S$33,$C39)*10000</f>
        <v>1.0838555252794433</v>
      </c>
      <c r="T39" s="53">
        <f>2*_xll.SwapCurveRoll($F$2,$S$33,$B39)*10000-_xll.SwapCurveRoll($F$2,$S$33,$A39)*10000-_xll.SwapCurveRoll($F$2,$S$33,$C39)*10000</f>
        <v>3.9599166222258413</v>
      </c>
      <c r="U39" s="52">
        <f t="shared" si="17"/>
        <v>5.043772147505285</v>
      </c>
    </row>
    <row r="40" spans="1:21" x14ac:dyDescent="0.2">
      <c r="A40" s="45" t="str">
        <f t="shared" si="11"/>
        <v>3Y</v>
      </c>
      <c r="B40" s="45" t="str">
        <f t="shared" si="12"/>
        <v>5Y</v>
      </c>
      <c r="C40" s="45" t="str">
        <f t="shared" si="13"/>
        <v>7Y</v>
      </c>
      <c r="D40" s="39" t="s">
        <v>335</v>
      </c>
      <c r="E40" s="52">
        <f>(2*_xll.SwapCurveParSwapRate($F$2,$E$1,$B40)*1000-_xll.SwapCurveParSwapRate($F$2,$E$1,$A40)*1000-_xll.SwapCurveParSwapRate($F$2,$E$1,$C40)*1000)*10</f>
        <v>-18.927086439355598</v>
      </c>
      <c r="F40" s="52">
        <f>(2*_xll.SwapCurveParSwapRate($F$2,$G$33,$B40)*100-_xll.SwapCurveParSwapRate($F$2,$G$33,$A40)*100-_xll.SwapCurveParSwapRate($F$2,$G$33,$C40)*100)*100</f>
        <v>-20.046835730789137</v>
      </c>
      <c r="G40" s="53">
        <f>2*_xll.SwapCurveCarry($F$2,$G$33,$B40)*10000-_xll.SwapCurveCarry($F$2,$G$33,$A40)*10000-_xll.SwapCurveCarry($F$2,$G$33,$C40)*10000</f>
        <v>-0.19626152922806378</v>
      </c>
      <c r="H40" s="53">
        <f>2*_xll.SwapCurveRoll($F$2,$G$33,$B40)*10000-_xll.SwapCurveRoll($F$2,$G$33,$A40)*10000-_xll.SwapCurveRoll($F$2,$G$33,$C40)*10000</f>
        <v>-0.81207776638829443</v>
      </c>
      <c r="I40" s="52">
        <f t="shared" si="14"/>
        <v>-1.0083392956163582</v>
      </c>
      <c r="J40" s="36">
        <f>(2*_xll.SwapCurveParSwapRate($F$2,$K$33,$B40)*100-_xll.SwapCurveParSwapRate($F$2,$K$33,$A40)*100-_xll.SwapCurveParSwapRate($F$2,$K$33,$C40)*100)*100</f>
        <v>-20.225854870531634</v>
      </c>
      <c r="K40" s="37">
        <f>2*_xll.SwapCurveCarry($F$2,$K$33,$B40)*10000-_xll.SwapCurveCarry($F$2,$K$33,$A40)*10000-_xll.SwapCurveCarry($F$2,$K$33,$C40)*10000</f>
        <v>-0.37606537431934828</v>
      </c>
      <c r="L40" s="37">
        <f>2*_xll.SwapCurveRoll($F$2,$K$33,$B40)*10000-_xll.SwapCurveRoll($F$2,$K$33,$A40)*10000-_xll.SwapCurveRoll($F$2,$K$33,$C40)*10000</f>
        <v>-1.5983541661035787</v>
      </c>
      <c r="M40" s="36">
        <f t="shared" si="15"/>
        <v>-1.974419540422927</v>
      </c>
      <c r="N40" s="52">
        <f>(2*_xll.SwapCurveParSwapRate($F$2,$O$33,$B40)*100-_xll.SwapCurveParSwapRate($F$2,$O$33,$A40)*100-_xll.SwapCurveParSwapRate($F$2,$O$33,$C40)*100)*100</f>
        <v>-20.403785708951293</v>
      </c>
      <c r="O40" s="53">
        <f>2*_xll.SwapCurveCarry($F$2,$O$33,$B40)*10000-_xll.SwapCurveCarry($F$2,$O$33,$A40)*10000-_xll.SwapCurveCarry($F$2,$O$33,$C40)*10000</f>
        <v>-0.55399380550420418</v>
      </c>
      <c r="P40" s="53">
        <f>2*_xll.SwapCurveRoll($F$2,$O$33,$B40)*10000-_xll.SwapCurveRoll($F$2,$O$33,$A40)*10000-_xll.SwapCurveRoll($F$2,$O$33,$C40)*10000</f>
        <v>-2.410874535242729</v>
      </c>
      <c r="Q40" s="52">
        <f t="shared" si="16"/>
        <v>-2.964868340746933</v>
      </c>
      <c r="R40" s="52">
        <f>(2*_xll.SwapCurveParSwapRate($F$2,$S$33,$B40)*100-_xll.SwapCurveParSwapRate($F$2,$S$33,$A40)*100-_xll.SwapCurveParSwapRate($F$2,$S$33,$C40)*100)*100</f>
        <v>-17.25815874540535</v>
      </c>
      <c r="S40" s="53">
        <f>2*_xll.SwapCurveCarry($F$2,$S$33,$B40)*10000-_xll.SwapCurveCarry($F$2,$S$33,$A40)*10000-_xll.SwapCurveCarry($F$2,$S$33,$C40)*10000</f>
        <v>-0.38833323307552881</v>
      </c>
      <c r="T40" s="53">
        <f>2*_xll.SwapCurveRoll($F$2,$S$33,$B40)*10000-_xll.SwapCurveRoll($F$2,$S$33,$A40)*10000-_xll.SwapCurveRoll($F$2,$S$33,$C40)*10000</f>
        <v>-1.6507847054919762</v>
      </c>
      <c r="U40" s="52">
        <f t="shared" si="17"/>
        <v>-2.0391179385675051</v>
      </c>
    </row>
    <row r="41" spans="1:21" x14ac:dyDescent="0.2">
      <c r="A41" s="45" t="str">
        <f t="shared" si="11"/>
        <v>3Y</v>
      </c>
      <c r="B41" s="45" t="str">
        <f t="shared" si="12"/>
        <v>5Y</v>
      </c>
      <c r="C41" s="45" t="str">
        <f t="shared" si="13"/>
        <v>10Y</v>
      </c>
      <c r="D41" s="39" t="s">
        <v>336</v>
      </c>
      <c r="E41" s="52">
        <f>(2*_xll.SwapCurveParSwapRate($F$2,$E$1,$B41)*1000-_xll.SwapCurveParSwapRate($F$2,$E$1,$A41)*1000-_xll.SwapCurveParSwapRate($F$2,$E$1,$C41)*1000)*10</f>
        <v>-35.417979077392268</v>
      </c>
      <c r="F41" s="52">
        <f>(2*_xll.SwapCurveParSwapRate($F$2,$G$33,$B41)*100-_xll.SwapCurveParSwapRate($F$2,$G$33,$A41)*100-_xll.SwapCurveParSwapRate($F$2,$G$33,$C41)*100)*100</f>
        <v>-36.994767699202448</v>
      </c>
      <c r="G41" s="53">
        <f>2*_xll.SwapCurveCarry($F$2,$G$33,$B41)*10000-_xll.SwapCurveCarry($F$2,$G$33,$A41)*10000-_xll.SwapCurveCarry($F$2,$G$33,$C41)*10000</f>
        <v>-0.22301417497780013</v>
      </c>
      <c r="H41" s="53">
        <f>2*_xll.SwapCurveRoll($F$2,$G$33,$B41)*10000-_xll.SwapCurveRoll($F$2,$G$33,$A41)*10000-_xll.SwapCurveRoll($F$2,$G$33,$C41)*10000</f>
        <v>-0.13723917564774368</v>
      </c>
      <c r="I41" s="52">
        <f t="shared" si="14"/>
        <v>-0.36025335062554381</v>
      </c>
      <c r="J41" s="36">
        <f>(2*_xll.SwapCurveParSwapRate($F$2,$K$33,$B41)*100-_xll.SwapCurveParSwapRate($F$2,$K$33,$A41)*100-_xll.SwapCurveParSwapRate($F$2,$K$33,$C41)*100)*100</f>
        <v>-37.204273792154005</v>
      </c>
      <c r="K41" s="37">
        <f>2*_xll.SwapCurveCarry($F$2,$K$33,$B41)*10000-_xll.SwapCurveCarry($F$2,$K$33,$A41)*10000-_xll.SwapCurveCarry($F$2,$K$33,$C41)*10000</f>
        <v>-0.43272971207007638</v>
      </c>
      <c r="L41" s="37">
        <f>2*_xll.SwapCurveRoll($F$2,$K$33,$B41)*10000-_xll.SwapCurveRoll($F$2,$K$33,$A41)*10000-_xll.SwapCurveRoll($F$2,$K$33,$C41)*10000</f>
        <v>-0.26940259511321762</v>
      </c>
      <c r="M41" s="36">
        <f t="shared" si="15"/>
        <v>-0.702132307183294</v>
      </c>
      <c r="N41" s="52">
        <f>(2*_xll.SwapCurveParSwapRate($F$2,$O$33,$B41)*100-_xll.SwapCurveParSwapRate($F$2,$O$33,$A41)*100-_xll.SwapCurveParSwapRate($F$2,$O$33,$C41)*100)*100</f>
        <v>-37.415209684013504</v>
      </c>
      <c r="O41" s="53">
        <f>2*_xll.SwapCurveCarry($F$2,$O$33,$B41)*10000-_xll.SwapCurveCarry($F$2,$O$33,$A41)*10000-_xll.SwapCurveCarry($F$2,$O$33,$C41)*10000</f>
        <v>-0.64347664208102784</v>
      </c>
      <c r="P41" s="53">
        <f>2*_xll.SwapCurveRoll($F$2,$O$33,$B41)*10000-_xll.SwapCurveRoll($F$2,$O$33,$A41)*10000-_xll.SwapCurveRoll($F$2,$O$33,$C41)*10000</f>
        <v>-0.40533146142317578</v>
      </c>
      <c r="Q41" s="52">
        <f t="shared" si="16"/>
        <v>-1.0488081035042036</v>
      </c>
      <c r="R41" s="52">
        <f>(2*_xll.SwapCurveParSwapRate($F$2,$S$33,$B41)*100-_xll.SwapCurveParSwapRate($F$2,$S$33,$A41)*100-_xll.SwapCurveParSwapRate($F$2,$S$33,$C41)*100)*100</f>
        <v>-33.216336924154973</v>
      </c>
      <c r="S41" s="53">
        <f>2*_xll.SwapCurveCarry($F$2,$S$33,$B41)*10000-_xll.SwapCurveCarry($F$2,$S$33,$A41)*10000-_xll.SwapCurveCarry($F$2,$S$33,$C41)*10000</f>
        <v>-0.4470848029719533</v>
      </c>
      <c r="T41" s="53">
        <f>2*_xll.SwapCurveRoll($F$2,$S$33,$B41)*10000-_xll.SwapCurveRoll($F$2,$S$33,$A41)*10000-_xll.SwapCurveRoll($F$2,$S$33,$C41)*10000</f>
        <v>-0.27818958501990221</v>
      </c>
      <c r="U41" s="52">
        <f t="shared" si="17"/>
        <v>-0.72527438799185551</v>
      </c>
    </row>
    <row r="42" spans="1:21" x14ac:dyDescent="0.2">
      <c r="A42" s="45" t="str">
        <f t="shared" si="11"/>
        <v>3Y</v>
      </c>
      <c r="B42" s="45" t="str">
        <f t="shared" si="12"/>
        <v>7Y</v>
      </c>
      <c r="C42" s="45" t="str">
        <f t="shared" si="13"/>
        <v>10Y</v>
      </c>
      <c r="D42" s="39" t="s">
        <v>337</v>
      </c>
      <c r="E42" s="52">
        <f>(2*_xll.SwapCurveParSwapRate($F$2,$E$1,$B42)*1000-_xll.SwapCurveParSwapRate($F$2,$E$1,$A42)*1000-_xll.SwapCurveParSwapRate($F$2,$E$1,$C42)*1000)*10</f>
        <v>18.68117089927825</v>
      </c>
      <c r="F42" s="52">
        <f>(2*_xll.SwapCurveParSwapRate($F$2,$G$33,$B42)*100-_xll.SwapCurveParSwapRate($F$2,$G$33,$A42)*100-_xll.SwapCurveParSwapRate($F$2,$G$33,$C42)*100)*100</f>
        <v>18.098963563621329</v>
      </c>
      <c r="G42" s="53">
        <f>2*_xll.SwapCurveCarry($F$2,$G$33,$B42)*10000-_xll.SwapCurveCarry($F$2,$G$33,$A42)*10000-_xll.SwapCurveCarry($F$2,$G$33,$C42)*10000</f>
        <v>0.39749594928537374</v>
      </c>
      <c r="H42" s="53">
        <f>2*_xll.SwapCurveRoll($F$2,$G$33,$B42)*10000-_xll.SwapCurveRoll($F$2,$G$33,$A42)*10000-_xll.SwapCurveRoll($F$2,$G$33,$C42)*10000</f>
        <v>1.5793082960819522</v>
      </c>
      <c r="I42" s="52">
        <f t="shared" si="14"/>
        <v>1.976804245367326</v>
      </c>
      <c r="J42" s="36">
        <f>(2*_xll.SwapCurveParSwapRate($F$2,$K$33,$B42)*100-_xll.SwapCurveParSwapRate($F$2,$K$33,$A42)*100-_xll.SwapCurveParSwapRate($F$2,$K$33,$C42)*100)*100</f>
        <v>18.520945223781826</v>
      </c>
      <c r="K42" s="37">
        <f>2*_xll.SwapCurveCarry($F$2,$K$33,$B42)*10000-_xll.SwapCurveCarry($F$2,$K$33,$A42)*10000-_xll.SwapCurveCarry($F$2,$K$33,$C42)*10000</f>
        <v>0.81957899482169871</v>
      </c>
      <c r="L42" s="37">
        <f>2*_xll.SwapCurveRoll($F$2,$K$33,$B42)*10000-_xll.SwapCurveRoll($F$2,$K$33,$A42)*10000-_xll.SwapCurveRoll($F$2,$K$33,$C42)*10000</f>
        <v>3.1132543705821374</v>
      </c>
      <c r="M42" s="36">
        <f t="shared" si="15"/>
        <v>3.9328333654038361</v>
      </c>
      <c r="N42" s="52">
        <f>(2*_xll.SwapCurveParSwapRate($F$2,$O$33,$B42)*100-_xll.SwapCurveParSwapRate($F$2,$O$33,$A42)*100-_xll.SwapCurveParSwapRate($F$2,$O$33,$C42)*100)*100</f>
        <v>18.988956323061458</v>
      </c>
      <c r="O42" s="53">
        <f>2*_xll.SwapCurveCarry($F$2,$O$33,$B42)*10000-_xll.SwapCurveCarry($F$2,$O$33,$A42)*10000-_xll.SwapCurveCarry($F$2,$O$33,$C42)*10000</f>
        <v>1.289273281996576</v>
      </c>
      <c r="P42" s="53">
        <f>2*_xll.SwapCurveRoll($F$2,$O$33,$B42)*10000-_xll.SwapCurveRoll($F$2,$O$33,$A42)*10000-_xll.SwapCurveRoll($F$2,$O$33,$C42)*10000</f>
        <v>4.7039875067269969</v>
      </c>
      <c r="Q42" s="52">
        <f t="shared" si="16"/>
        <v>5.9932607887235729</v>
      </c>
      <c r="R42" s="52">
        <f>(2*_xll.SwapCurveParSwapRate($F$2,$S$33,$B42)*100-_xll.SwapCurveParSwapRate($F$2,$S$33,$A42)*100-_xll.SwapCurveParSwapRate($F$2,$S$33,$C42)*100)*100</f>
        <v>19.914680749826942</v>
      </c>
      <c r="S42" s="53">
        <f>2*_xll.SwapCurveCarry($F$2,$S$33,$B42)*10000-_xll.SwapCurveCarry($F$2,$S$33,$A42)*10000-_xll.SwapCurveCarry($F$2,$S$33,$C42)*10000</f>
        <v>0.84446062813381406</v>
      </c>
      <c r="T42" s="53">
        <f>2*_xll.SwapCurveRoll($F$2,$S$33,$B42)*10000-_xll.SwapCurveRoll($F$2,$S$33,$A42)*10000-_xll.SwapCurveRoll($F$2,$S$33,$C42)*10000</f>
        <v>3.2157210790630284</v>
      </c>
      <c r="U42" s="52">
        <f t="shared" si="17"/>
        <v>4.0601817071968425</v>
      </c>
    </row>
    <row r="43" spans="1:21" x14ac:dyDescent="0.2">
      <c r="A43" s="45" t="str">
        <f t="shared" si="11"/>
        <v>5Y</v>
      </c>
      <c r="B43" s="45" t="str">
        <f t="shared" si="12"/>
        <v>7Y</v>
      </c>
      <c r="C43" s="45" t="str">
        <f t="shared" si="13"/>
        <v>10Y</v>
      </c>
      <c r="D43" s="39" t="s">
        <v>338</v>
      </c>
      <c r="E43" s="52">
        <f>(2*_xll.SwapCurveParSwapRate($F$2,$E$1,$B43)*1000-_xll.SwapCurveParSwapRate($F$2,$E$1,$A43)*1000-_xll.SwapCurveParSwapRate($F$2,$E$1,$C43)*1000)*10</f>
        <v>10.558682350298589</v>
      </c>
      <c r="F43" s="52">
        <f>(2*_xll.SwapCurveParSwapRate($F$2,$G$33,$B43)*100-_xll.SwapCurveParSwapRate($F$2,$G$33,$A43)*100-_xll.SwapCurveParSwapRate($F$2,$G$33,$C43)*100)*100</f>
        <v>10.598933662998578</v>
      </c>
      <c r="G43" s="53">
        <f>2*_xll.SwapCurveCarry($F$2,$G$33,$B43)*10000-_xll.SwapCurveCarry($F$2,$G$33,$A43)*10000-_xll.SwapCurveCarry($F$2,$G$33,$C43)*10000</f>
        <v>0.28350241638185053</v>
      </c>
      <c r="H43" s="53">
        <f>2*_xll.SwapCurveRoll($F$2,$G$33,$B43)*10000-_xll.SwapCurveRoll($F$2,$G$33,$A43)*10000-_xll.SwapCurveRoll($F$2,$G$33,$C43)*10000</f>
        <v>1.5331123266053985</v>
      </c>
      <c r="I43" s="52">
        <f t="shared" si="14"/>
        <v>1.816614742987249</v>
      </c>
      <c r="J43" s="36">
        <f>(2*_xll.SwapCurveParSwapRate($F$2,$K$33,$B43)*100-_xll.SwapCurveParSwapRate($F$2,$K$33,$A43)*100-_xll.SwapCurveParSwapRate($F$2,$K$33,$C43)*100)*100</f>
        <v>10.884190586345532</v>
      </c>
      <c r="K43" s="37">
        <f>2*_xll.SwapCurveCarry($F$2,$K$33,$B43)*10000-_xll.SwapCurveCarry($F$2,$K$33,$A43)*10000-_xll.SwapCurveCarry($F$2,$K$33,$C43)*10000</f>
        <v>0.56949001569515945</v>
      </c>
      <c r="L43" s="37">
        <f>2*_xll.SwapCurveRoll($F$2,$K$33,$B43)*10000-_xll.SwapCurveRoll($F$2,$K$33,$A43)*10000-_xll.SwapCurveRoll($F$2,$K$33,$C43)*10000</f>
        <v>3.020280053838039</v>
      </c>
      <c r="M43" s="36">
        <f t="shared" si="15"/>
        <v>3.5897700695331984</v>
      </c>
      <c r="N43" s="52">
        <f>(2*_xll.SwapCurveParSwapRate($F$2,$O$33,$B43)*100-_xll.SwapCurveParSwapRate($F$2,$O$33,$A43)*100-_xll.SwapCurveParSwapRate($F$2,$O$33,$C43)*100)*100</f>
        <v>11.190659028475247</v>
      </c>
      <c r="O43" s="53">
        <f>2*_xll.SwapCurveCarry($F$2,$O$33,$B43)*10000-_xll.SwapCurveCarry($F$2,$O$33,$A43)*10000-_xll.SwapCurveCarry($F$2,$O$33,$C43)*10000</f>
        <v>0.87689212546197792</v>
      </c>
      <c r="P43" s="53">
        <f>2*_xll.SwapCurveRoll($F$2,$O$33,$B43)*10000-_xll.SwapCurveRoll($F$2,$O$33,$A43)*10000-_xll.SwapCurveRoll($F$2,$O$33,$C43)*10000</f>
        <v>4.5602025578946401</v>
      </c>
      <c r="Q43" s="52">
        <f t="shared" si="16"/>
        <v>5.4370946833566176</v>
      </c>
      <c r="R43" s="52">
        <f>(2*_xll.SwapCurveParSwapRate($F$2,$S$33,$B43)*100-_xll.SwapCurveParSwapRate($F$2,$S$33,$A43)*100-_xll.SwapCurveParSwapRate($F$2,$S$33,$C43)*100)*100</f>
        <v>10.607330658241354</v>
      </c>
      <c r="S43" s="53">
        <f>2*_xll.SwapCurveCarry($F$2,$S$33,$B43)*10000-_xll.SwapCurveCarry($F$2,$S$33,$A43)*10000-_xll.SwapCurveCarry($F$2,$S$33,$C43)*10000</f>
        <v>0.58702114565645913</v>
      </c>
      <c r="T43" s="53">
        <f>2*_xll.SwapCurveRoll($F$2,$S$33,$B43)*10000-_xll.SwapCurveRoll($F$2,$S$33,$A43)*10000-_xll.SwapCurveRoll($F$2,$S$33,$C43)*10000</f>
        <v>3.1195504525135389</v>
      </c>
      <c r="U43" s="52">
        <f t="shared" si="17"/>
        <v>3.7065715981699983</v>
      </c>
    </row>
    <row r="44" spans="1:21" x14ac:dyDescent="0.2">
      <c r="A44" s="45" t="str">
        <f t="shared" si="11"/>
        <v>6Y</v>
      </c>
      <c r="B44" s="45" t="str">
        <f t="shared" si="12"/>
        <v>8Y</v>
      </c>
      <c r="C44" s="45" t="str">
        <f t="shared" si="13"/>
        <v>10Y</v>
      </c>
      <c r="D44" s="39" t="s">
        <v>339</v>
      </c>
      <c r="E44" s="52">
        <f>(2*_xll.SwapCurveParSwapRate($F$2,$E$1,$B44)*1000-_xll.SwapCurveParSwapRate($F$2,$E$1,$A44)*1000-_xll.SwapCurveParSwapRate($F$2,$E$1,$C44)*1000)*10</f>
        <v>8.0745600582586619</v>
      </c>
      <c r="F44" s="52">
        <f>(2*_xll.SwapCurveParSwapRate($F$2,$G$33,$B44)*100-_xll.SwapCurveParSwapRate($F$2,$G$33,$A44)*100-_xll.SwapCurveParSwapRate($F$2,$G$33,$C44)*100)*100</f>
        <v>8.3139010750667097</v>
      </c>
      <c r="G44" s="53">
        <f>2*_xll.SwapCurveCarry($F$2,$G$33,$B44)*10000-_xll.SwapCurveCarry($F$2,$G$33,$A44)*10000-_xll.SwapCurveCarry($F$2,$G$33,$C44)*10000</f>
        <v>0.12525585386159027</v>
      </c>
      <c r="H44" s="53">
        <f>2*_xll.SwapCurveRoll($F$2,$G$33,$B44)*10000-_xll.SwapCurveRoll($F$2,$G$33,$A44)*10000-_xll.SwapCurveRoll($F$2,$G$33,$C44)*10000</f>
        <v>-0.66684550961836064</v>
      </c>
      <c r="I44" s="52">
        <f t="shared" si="14"/>
        <v>-0.54158965575677032</v>
      </c>
      <c r="J44" s="36">
        <f>(2*_xll.SwapCurveParSwapRate($F$2,$K$33,$B44)*100-_xll.SwapCurveParSwapRate($F$2,$K$33,$A44)*100-_xll.SwapCurveParSwapRate($F$2,$K$33,$C44)*100)*100</f>
        <v>8.4407213719317919</v>
      </c>
      <c r="K44" s="37">
        <f>2*_xll.SwapCurveCarry($F$2,$K$33,$B44)*10000-_xll.SwapCurveCarry($F$2,$K$33,$A44)*10000-_xll.SwapCurveCarry($F$2,$K$33,$C44)*10000</f>
        <v>0.25169357940595805</v>
      </c>
      <c r="L44" s="37">
        <f>2*_xll.SwapCurveRoll($F$2,$K$33,$B44)*10000-_xll.SwapCurveRoll($F$2,$K$33,$A44)*10000-_xll.SwapCurveRoll($F$2,$K$33,$C44)*10000</f>
        <v>-1.3136312910739036</v>
      </c>
      <c r="M44" s="36">
        <f t="shared" si="15"/>
        <v>-1.0619377116679456</v>
      </c>
      <c r="N44" s="52">
        <f>(2*_xll.SwapCurveParSwapRate($F$2,$O$33,$B44)*100-_xll.SwapCurveParSwapRate($F$2,$O$33,$A44)*100-_xll.SwapCurveParSwapRate($F$2,$O$33,$C44)*100)*100</f>
        <v>8.5763179455279559</v>
      </c>
      <c r="O44" s="53">
        <f>2*_xll.SwapCurveCarry($F$2,$O$33,$B44)*10000-_xll.SwapCurveCarry($F$2,$O$33,$A44)*10000-_xll.SwapCurveCarry($F$2,$O$33,$C44)*10000</f>
        <v>0.3870539373288655</v>
      </c>
      <c r="P44" s="53">
        <f>2*_xll.SwapCurveRoll($F$2,$O$33,$B44)*10000-_xll.SwapCurveRoll($F$2,$O$33,$A44)*10000-_xll.SwapCurveRoll($F$2,$O$33,$C44)*10000</f>
        <v>-1.9830035732666325</v>
      </c>
      <c r="Q44" s="52">
        <f t="shared" si="16"/>
        <v>-1.595949635937767</v>
      </c>
      <c r="R44" s="52">
        <f>(2*_xll.SwapCurveParSwapRate($F$2,$S$33,$B44)*100-_xll.SwapCurveParSwapRate($F$2,$S$33,$A44)*100-_xll.SwapCurveParSwapRate($F$2,$S$33,$C44)*100)*100</f>
        <v>7.9438491103553499</v>
      </c>
      <c r="S44" s="53">
        <f>2*_xll.SwapCurveCarry($F$2,$S$33,$B44)*10000-_xll.SwapCurveCarry($F$2,$S$33,$A44)*10000-_xll.SwapCurveCarry($F$2,$S$33,$C44)*10000</f>
        <v>0.26060828657289958</v>
      </c>
      <c r="T44" s="53">
        <f>2*_xll.SwapCurveRoll($F$2,$S$33,$B44)*10000-_xll.SwapCurveRoll($F$2,$S$33,$A44)*10000-_xll.SwapCurveRoll($F$2,$S$33,$C44)*10000</f>
        <v>-1.3568002476677457</v>
      </c>
      <c r="U44" s="52">
        <f t="shared" si="17"/>
        <v>-1.0961919610948461</v>
      </c>
    </row>
    <row r="45" spans="1:21" ht="94.5" customHeight="1" x14ac:dyDescent="0.2"/>
    <row r="46" spans="1:21" x14ac:dyDescent="0.2">
      <c r="D46" s="40" t="s">
        <v>421</v>
      </c>
      <c r="E46" s="40"/>
      <c r="F46" s="40"/>
      <c r="G46" s="40"/>
      <c r="H46" s="40"/>
    </row>
    <row r="47" spans="1:21" x14ac:dyDescent="0.2">
      <c r="F47" t="s">
        <v>422</v>
      </c>
      <c r="G47" s="65" t="s">
        <v>275</v>
      </c>
      <c r="H47" s="69"/>
      <c r="I47" s="69"/>
    </row>
    <row r="48" spans="1:21" x14ac:dyDescent="0.2">
      <c r="D48" s="34"/>
      <c r="E48" s="34" t="s">
        <v>397</v>
      </c>
      <c r="F48" s="66" t="s">
        <v>275</v>
      </c>
      <c r="G48" s="67"/>
      <c r="H48" s="65" t="s">
        <v>343</v>
      </c>
      <c r="I48" s="65"/>
      <c r="J48" s="65" t="s">
        <v>39</v>
      </c>
      <c r="K48" s="65"/>
      <c r="L48" s="65" t="s">
        <v>278</v>
      </c>
      <c r="M48" s="65"/>
      <c r="N48" s="65" t="s">
        <v>309</v>
      </c>
      <c r="O48" s="65"/>
      <c r="P48" s="65" t="s">
        <v>310</v>
      </c>
      <c r="Q48" s="65"/>
    </row>
    <row r="49" spans="2:17" x14ac:dyDescent="0.2">
      <c r="D49" s="41"/>
      <c r="E49" s="41"/>
      <c r="F49" s="50" t="str">
        <f>_xll.McpCalTerm(F48,"-",$G$47)</f>
        <v>0M</v>
      </c>
      <c r="G49" s="50"/>
      <c r="H49" s="50" t="str">
        <f>_xll.McpCalTerm(H48,"-",$G$47)</f>
        <v>1M</v>
      </c>
      <c r="I49" s="51"/>
      <c r="J49" s="50" t="str">
        <f>_xll.McpCalTerm(J48,"-",$G$47)</f>
        <v>5M</v>
      </c>
      <c r="K49" s="51"/>
      <c r="L49" s="50" t="str">
        <f>_xll.McpCalTerm(L48,"-",$G$47)</f>
        <v>11M</v>
      </c>
      <c r="M49" s="51"/>
      <c r="N49" s="50" t="str">
        <f>_xll.McpCalTerm(N48,"-",$G$47)</f>
        <v>23M</v>
      </c>
      <c r="O49" s="51"/>
      <c r="P49" s="50" t="str">
        <f>_xll.McpCalTerm(P48,"-",$G$47)</f>
        <v>35M</v>
      </c>
      <c r="Q49" s="49"/>
    </row>
    <row r="50" spans="2:17" ht="15" thickBot="1" x14ac:dyDescent="0.25">
      <c r="D50" s="56" t="s">
        <v>423</v>
      </c>
      <c r="E50" s="56" t="s">
        <v>416</v>
      </c>
      <c r="F50" s="56" t="s">
        <v>424</v>
      </c>
      <c r="G50" s="56" t="s">
        <v>318</v>
      </c>
      <c r="H50" s="56" t="s">
        <v>417</v>
      </c>
      <c r="I50" s="56" t="s">
        <v>318</v>
      </c>
      <c r="J50" s="56" t="s">
        <v>417</v>
      </c>
      <c r="K50" s="56" t="s">
        <v>318</v>
      </c>
      <c r="L50" s="56" t="s">
        <v>417</v>
      </c>
      <c r="M50" s="56" t="s">
        <v>318</v>
      </c>
      <c r="N50" s="56" t="s">
        <v>417</v>
      </c>
      <c r="O50" s="56" t="s">
        <v>318</v>
      </c>
      <c r="P50" s="56" t="s">
        <v>417</v>
      </c>
      <c r="Q50" s="56" t="s">
        <v>318</v>
      </c>
    </row>
    <row r="51" spans="2:17" ht="15" thickTop="1" x14ac:dyDescent="0.2">
      <c r="B51" s="46"/>
      <c r="D51" s="35" t="s">
        <v>243</v>
      </c>
      <c r="E51" s="52">
        <f>_xll.SwapCurveParSwapRate($F$2,$E$1,$D51)*100</f>
        <v>1.5430746334464336</v>
      </c>
      <c r="F51" s="52">
        <f>_xll.SwapCurveParSwapRate($F$2,F$48,_xll.McpCalTerm(F$48,"+",$D51))*100</f>
        <v>1.54242217503773</v>
      </c>
      <c r="G51" s="53">
        <f>(F51-G63)*100</f>
        <v>-8.9355787813061305E-2</v>
      </c>
      <c r="H51" s="52">
        <f>_xll.SwapCurveParSwapRate($F$2,H$48,_xll.McpCalTerm(H$48,"+",$D51))*100</f>
        <v>1.5395027917105137</v>
      </c>
      <c r="I51" s="53">
        <f>(H51-I63)*100</f>
        <v>-0.29193833272163072</v>
      </c>
      <c r="J51" s="52">
        <f>_xll.SwapCurveParSwapRate($F$2,J$48,_xll.McpCalTerm(J$48,"+",$D51))*100</f>
        <v>1.5149988358132398</v>
      </c>
      <c r="K51" s="53">
        <f>(J51-K63)*100</f>
        <v>-0.81076804749771192</v>
      </c>
      <c r="L51" s="52">
        <f>_xll.SwapCurveParSwapRate($F$2,L$48,_xll.McpCalTerm(L$48,"+",$D51))*100</f>
        <v>1.5113843953877575</v>
      </c>
      <c r="M51" s="53">
        <f>(L51-M63)*100</f>
        <v>-1.559086242040042E-2</v>
      </c>
      <c r="N51" s="52">
        <f>_xll.SwapCurveParSwapRate($F$2,N$48,_xll.McpCalTerm(N$48,"+",$D51))*100</f>
        <v>1.6107428832945268</v>
      </c>
      <c r="O51" s="53">
        <f>(N51-O63)*100</f>
        <v>1.1965056473740132</v>
      </c>
      <c r="P51" s="52">
        <f>_xll.SwapCurveParSwapRate($F$2,P$48,_xll.McpCalTerm(P$48,"+",$D51))*100</f>
        <v>1.720450092978373</v>
      </c>
      <c r="Q51" s="53">
        <f>(P51-Q63)*100</f>
        <v>1.0285476859521081</v>
      </c>
    </row>
    <row r="52" spans="2:17" x14ac:dyDescent="0.2">
      <c r="B52" s="46"/>
      <c r="D52" s="34" t="s">
        <v>309</v>
      </c>
      <c r="E52" s="54">
        <f>_xll.SwapCurveParSwapRate($F$2,$E$1,D52)*100</f>
        <v>1.5290389072060766</v>
      </c>
      <c r="F52" s="52">
        <f>_xll.SwapCurveParSwapRate($F$2,F$48,_xll.McpCalTerm(F$48,"+",$D52))*100</f>
        <v>1.5291350276884361</v>
      </c>
      <c r="G52" s="53">
        <f t="shared" ref="G52:I60" si="18">(F52-G64)*100</f>
        <v>0.16639613651996399</v>
      </c>
      <c r="H52" s="52">
        <f>_xll.SwapCurveParSwapRate($F$2,H$48,_xll.McpCalTerm(H$48,"+",$D52))*100</f>
        <v>1.53038458819885</v>
      </c>
      <c r="I52" s="53">
        <f t="shared" si="18"/>
        <v>0.12495605104139162</v>
      </c>
      <c r="J52" s="52">
        <f>_xll.SwapCurveParSwapRate($F$2,J$48,_xll.McpCalTerm(J$48,"+",$D52))*100</f>
        <v>1.5322928942329332</v>
      </c>
      <c r="K52" s="53">
        <f t="shared" ref="K52" si="19">(J52-K64)*100</f>
        <v>-2.751905425601997E-3</v>
      </c>
      <c r="L52" s="52">
        <f>_xll.SwapCurveParSwapRate($F$2,L$48,_xll.McpCalTerm(L$48,"+",$D52))*100</f>
        <v>1.5607002151912279</v>
      </c>
      <c r="M52" s="53">
        <f t="shared" ref="M52" si="20">(L52-M64)*100</f>
        <v>0.58532537869984136</v>
      </c>
      <c r="N52" s="52">
        <f>_xll.SwapCurveParSwapRate($F$2,N$48,_xll.McpCalTerm(N$48,"+",$D52))*100</f>
        <v>1.6650820677215548</v>
      </c>
      <c r="O52" s="53">
        <f t="shared" ref="O52" si="21">(N52-O64)*100</f>
        <v>1.1143419885633721</v>
      </c>
      <c r="P52" s="52">
        <f>_xll.SwapCurveParSwapRate($F$2,P$48,_xll.McpCalTerm(P$48,"+",$D52))*100</f>
        <v>1.744277182787253</v>
      </c>
      <c r="Q52" s="53">
        <f t="shared" ref="Q52" si="22">(P52-Q64)*100</f>
        <v>0.69114010721595953</v>
      </c>
    </row>
    <row r="53" spans="2:17" x14ac:dyDescent="0.2">
      <c r="B53" s="46"/>
      <c r="D53" s="34" t="s">
        <v>279</v>
      </c>
      <c r="E53" s="54">
        <f>_xll.SwapCurveParSwapRate($F$2,$E$1,D53)*100</f>
        <v>1.558368900889781</v>
      </c>
      <c r="F53" s="52">
        <f>_xll.SwapCurveParSwapRate($F$2,F$48,_xll.McpCalTerm(F$48,"+",$D53))*100</f>
        <v>1.5588708196019543</v>
      </c>
      <c r="G53" s="53">
        <f t="shared" si="18"/>
        <v>0.40524709665408221</v>
      </c>
      <c r="H53" s="52">
        <f>_xll.SwapCurveParSwapRate($F$2,H$48,_xll.McpCalTerm(H$48,"+",$D53))*100</f>
        <v>1.5623674020603471</v>
      </c>
      <c r="I53" s="53">
        <f t="shared" si="18"/>
        <v>0.3496582458392794</v>
      </c>
      <c r="J53" s="52">
        <f>_xll.SwapCurveParSwapRate($F$2,J$48,_xll.McpCalTerm(J$48,"+",$D53))*100</f>
        <v>1.5751789000416305</v>
      </c>
      <c r="K53" s="53">
        <f t="shared" ref="K53" si="23">(J53-K65)*100</f>
        <v>0.29896152687993727</v>
      </c>
      <c r="L53" s="52">
        <f>_xll.SwapCurveParSwapRate($F$2,L$48,_xll.McpCalTerm(L$48,"+",$D53))*100</f>
        <v>1.6130277265207609</v>
      </c>
      <c r="M53" s="53">
        <f t="shared" ref="M53" si="24">(L53-M65)*100</f>
        <v>0.73121772230282378</v>
      </c>
      <c r="N53" s="52">
        <f>_xll.SwapCurveParSwapRate($F$2,N$48,_xll.McpCalTerm(N$48,"+",$D53))*100</f>
        <v>1.6989623595710448</v>
      </c>
      <c r="O53" s="53">
        <f t="shared" ref="O53" si="25">(N53-O65)*100</f>
        <v>0.86336176581738311</v>
      </c>
      <c r="P53" s="52">
        <f>_xll.SwapCurveParSwapRate($F$2,P$48,_xll.McpCalTerm(P$48,"+",$D53))*100</f>
        <v>1.9868505389031292</v>
      </c>
      <c r="Q53" s="53">
        <f t="shared" ref="Q53" si="26">(P53-Q65)*100</f>
        <v>2.748462955738562</v>
      </c>
    </row>
    <row r="54" spans="2:17" x14ac:dyDescent="0.2">
      <c r="B54" s="46"/>
      <c r="D54" s="34" t="s">
        <v>280</v>
      </c>
      <c r="E54" s="54">
        <f>_xll.SwapCurveParSwapRate($F$2,$E$1,D54)*100</f>
        <v>1.5989127919941268</v>
      </c>
      <c r="F54" s="52">
        <f>_xll.SwapCurveParSwapRate($F$2,F$48,_xll.McpCalTerm(F$48,"+",$D54))*100</f>
        <v>1.5994725318060856</v>
      </c>
      <c r="G54" s="53">
        <f t="shared" si="18"/>
        <v>0.42820797647855624</v>
      </c>
      <c r="H54" s="52">
        <f>_xll.SwapCurveParSwapRate($F$2,H$48,_xll.McpCalTerm(H$48,"+",$D54))*100</f>
        <v>1.6031844159795652</v>
      </c>
      <c r="I54" s="53">
        <f t="shared" si="18"/>
        <v>0.37118841734795627</v>
      </c>
      <c r="J54" s="52">
        <f>_xll.SwapCurveParSwapRate($F$2,J$48,_xll.McpCalTerm(J$48,"+",$D54))*100</f>
        <v>1.6169917779228313</v>
      </c>
      <c r="K54" s="53">
        <f t="shared" ref="K54" si="27">(J54-K66)*100</f>
        <v>0.32568855264170082</v>
      </c>
      <c r="L54" s="52">
        <f>_xll.SwapCurveParSwapRate($F$2,L$48,_xll.McpCalTerm(L$48,"+",$D54))*100</f>
        <v>1.6509148677327365</v>
      </c>
      <c r="M54" s="53">
        <f t="shared" ref="M54" si="28">(L54-M66)*100</f>
        <v>0.63765562110396079</v>
      </c>
      <c r="N54" s="52">
        <f>_xll.SwapCurveParSwapRate($F$2,N$48,_xll.McpCalTerm(N$48,"+",$D54))*100</f>
        <v>1.8901964185731364</v>
      </c>
      <c r="O54" s="53">
        <f t="shared" ref="O54" si="29">(N54-O66)*100</f>
        <v>2.3495257561425342</v>
      </c>
      <c r="P54" s="52">
        <f>_xll.SwapCurveParSwapRate($F$2,P$48,_xll.McpCalTerm(P$48,"+",$D54))*100</f>
        <v>2.1776989512453619</v>
      </c>
      <c r="Q54" s="53">
        <f t="shared" ref="Q54" si="30">(P54-Q66)*100</f>
        <v>2.6585817497979836</v>
      </c>
    </row>
    <row r="55" spans="2:17" x14ac:dyDescent="0.2">
      <c r="B55" s="46"/>
      <c r="D55" s="34" t="s">
        <v>281</v>
      </c>
      <c r="E55" s="54">
        <f>_xll.SwapCurveParSwapRate($F$2,$E$1,D55)*100</f>
        <v>1.6395937863795773</v>
      </c>
      <c r="F55" s="52">
        <f>_xll.SwapCurveParSwapRate($F$2,F$48,_xll.McpCalTerm(F$48,"+",$D55))*100</f>
        <v>1.6417010638133385</v>
      </c>
      <c r="G55" s="53">
        <f t="shared" si="18"/>
        <v>1.2993194261264218</v>
      </c>
      <c r="H55" s="52">
        <f>_xll.SwapCurveParSwapRate($F$2,H$48,_xll.McpCalTerm(H$48,"+",$D55))*100</f>
        <v>1.6547908364302404</v>
      </c>
      <c r="I55" s="53">
        <f t="shared" si="18"/>
        <v>1.3089772616901918</v>
      </c>
      <c r="J55" s="52">
        <f>_xll.SwapCurveParSwapRate($F$2,J$48,_xll.McpCalTerm(J$48,"+",$D55))*100</f>
        <v>1.7103136940680375</v>
      </c>
      <c r="K55" s="53">
        <f t="shared" ref="K55" si="31">(J55-K67)*100</f>
        <v>1.4261019568674094</v>
      </c>
      <c r="L55" s="52">
        <f>_xll.SwapCurveParSwapRate($F$2,L$48,_xll.McpCalTerm(L$48,"+",$D55))*100</f>
        <v>1.8118445604506039</v>
      </c>
      <c r="M55" s="53">
        <f t="shared" ref="M55" si="32">(L55-M67)*100</f>
        <v>1.858401762528894</v>
      </c>
      <c r="N55" s="52">
        <f>_xll.SwapCurveParSwapRate($F$2,N$48,_xll.McpCalTerm(N$48,"+",$D55))*100</f>
        <v>2.0598740573066547</v>
      </c>
      <c r="O55" s="53">
        <f t="shared" ref="O55" si="33">(N55-O67)*100</f>
        <v>2.3524312642952516</v>
      </c>
      <c r="P55" s="52">
        <f>_xll.SwapCurveParSwapRate($F$2,P$48,_xll.McpCalTerm(P$48,"+",$D55))*100</f>
        <v>2.2199774194529955</v>
      </c>
      <c r="Q55" s="53">
        <f t="shared" ref="Q55" si="34">(P55-Q67)*100</f>
        <v>1.4010605193445436</v>
      </c>
    </row>
    <row r="56" spans="2:17" x14ac:dyDescent="0.2">
      <c r="B56" s="46"/>
      <c r="D56" s="34" t="s">
        <v>313</v>
      </c>
      <c r="E56" s="54">
        <f>_xll.SwapCurveParSwapRate($F$2,$E$1,D56)*100</f>
        <v>1.7780552851479305</v>
      </c>
      <c r="F56" s="52">
        <f>_xll.SwapCurveParSwapRate($F$2,F$48,_xll.McpCalTerm(F$48,"+",$D56))*100</f>
        <v>1.7804385916743573</v>
      </c>
      <c r="G56" s="53">
        <f t="shared" si="18"/>
        <v>1.5197261084495484</v>
      </c>
      <c r="H56" s="52">
        <f>_xll.SwapCurveParSwapRate($F$2,H$48,_xll.McpCalTerm(H$48,"+",$D56))*100</f>
        <v>1.7951113394329365</v>
      </c>
      <c r="I56" s="53">
        <f t="shared" si="18"/>
        <v>1.4672747758579296</v>
      </c>
      <c r="J56" s="52">
        <f>_xll.SwapCurveParSwapRate($F$2,J$48,_xll.McpCalTerm(J$48,"+",$D56))*100</f>
        <v>1.8567475804375653</v>
      </c>
      <c r="K56" s="53">
        <f t="shared" ref="K56" si="35">(J56-K68)*100</f>
        <v>1.5734004776352117</v>
      </c>
      <c r="L56" s="52">
        <f>_xll.SwapCurveParSwapRate($F$2,L$48,_xll.McpCalTerm(L$48,"+",$D56))*100</f>
        <v>1.9643510327264697</v>
      </c>
      <c r="M56" s="53">
        <f t="shared" ref="M56" si="36">(L56-M68)*100</f>
        <v>1.9360942302776518</v>
      </c>
      <c r="N56" s="52">
        <f>_xll.SwapCurveParSwapRate($F$2,N$48,_xll.McpCalTerm(N$48,"+",$D56))*100</f>
        <v>2.1132336162869909</v>
      </c>
      <c r="O56" s="53">
        <f t="shared" ref="O56" si="37">(N56-O68)*100</f>
        <v>1.363085919698781</v>
      </c>
      <c r="P56" s="52">
        <f>_xll.SwapCurveParSwapRate($F$2,P$48,_xll.McpCalTerm(P$48,"+",$D56))*100</f>
        <v>2.2658017440571254</v>
      </c>
      <c r="Q56" s="53">
        <f t="shared" ref="Q56" si="38">(P56-Q68)*100</f>
        <v>1.3388195314274487</v>
      </c>
    </row>
    <row r="57" spans="2:17" x14ac:dyDescent="0.2">
      <c r="B57" s="46"/>
      <c r="D57" s="34" t="s">
        <v>282</v>
      </c>
      <c r="E57" s="54">
        <f>_xll.SwapCurveParSwapRate($F$2,$E$1,D57)*100</f>
        <v>1.9100895362629298</v>
      </c>
      <c r="F57" s="52">
        <f>_xll.SwapCurveParSwapRate($F$2,F$48,_xll.McpCalTerm(F$48,"+",$D57))*100</f>
        <v>1.9115737113338398</v>
      </c>
      <c r="G57" s="53">
        <f t="shared" si="18"/>
        <v>1.0483156222524714</v>
      </c>
      <c r="H57" s="52">
        <f>_xll.SwapCurveParSwapRate($F$2,H$48,_xll.McpCalTerm(H$48,"+",$D57))*100</f>
        <v>1.9207162751833267</v>
      </c>
      <c r="I57" s="53">
        <f t="shared" si="18"/>
        <v>0.91425638494868622</v>
      </c>
      <c r="J57" s="52">
        <f>_xll.SwapCurveParSwapRate($F$2,J$48,_xll.McpCalTerm(J$48,"+",$D57))*100</f>
        <v>1.9579372247683937</v>
      </c>
      <c r="K57" s="53">
        <f t="shared" ref="K57" si="39">(J57-K69)*100</f>
        <v>0.93397007501325735</v>
      </c>
      <c r="L57" s="52">
        <f>_xll.SwapCurveParSwapRate($F$2,L$48,_xll.McpCalTerm(L$48,"+",$D57))*100</f>
        <v>2.0223822551166712</v>
      </c>
      <c r="M57" s="53">
        <f t="shared" ref="M57" si="40">(L57-M69)*100</f>
        <v>1.1510437378714933</v>
      </c>
      <c r="N57" s="52">
        <f>_xll.SwapCurveParSwapRate($F$2,N$48,_xll.McpCalTerm(N$48,"+",$D57))*100</f>
        <v>2.1662815033610126</v>
      </c>
      <c r="O57" s="53">
        <f t="shared" ref="O57" si="41">(N57-O69)*100</f>
        <v>1.3147630990767212</v>
      </c>
      <c r="P57" s="52">
        <f>_xll.SwapCurveParSwapRate($F$2,P$48,_xll.McpCalTerm(P$48,"+",$D57))*100</f>
        <v>2.3142462294671162</v>
      </c>
      <c r="Q57" s="53">
        <f t="shared" ref="Q57" si="42">(P57-Q69)*100</f>
        <v>1.29398118264894</v>
      </c>
    </row>
    <row r="58" spans="2:17" x14ac:dyDescent="0.2">
      <c r="B58" s="46"/>
      <c r="D58" s="34" t="s">
        <v>314</v>
      </c>
      <c r="E58" s="54">
        <f>_xll.SwapCurveParSwapRate($F$2,$E$1,D58)*100</f>
        <v>1.9668996741869071</v>
      </c>
      <c r="F58" s="52">
        <f>_xll.SwapCurveParSwapRate($F$2,F$48,_xll.McpCalTerm(F$48,"+",$D58))*100</f>
        <v>1.9683992765541942</v>
      </c>
      <c r="G58" s="53">
        <f t="shared" si="18"/>
        <v>0.96812777084405166</v>
      </c>
      <c r="H58" s="52">
        <f>_xll.SwapCurveParSwapRate($F$2,H$48,_xll.McpCalTerm(H$48,"+",$D58))*100</f>
        <v>1.9776069047512383</v>
      </c>
      <c r="I58" s="53">
        <f t="shared" si="18"/>
        <v>0.92076281970441265</v>
      </c>
      <c r="J58" s="52">
        <f>_xll.SwapCurveParSwapRate($F$2,J$48,_xll.McpCalTerm(J$48,"+",$D58))*100</f>
        <v>2.0151062341606982</v>
      </c>
      <c r="K58" s="53">
        <f t="shared" ref="K58" si="43">(J58-K70)*100</f>
        <v>0.94073944647812269</v>
      </c>
      <c r="L58" s="52">
        <f>_xll.SwapCurveParSwapRate($F$2,L$48,_xll.McpCalTerm(L$48,"+",$D58))*100</f>
        <v>2.0788051781701156</v>
      </c>
      <c r="M58" s="53">
        <f t="shared" ref="M58" si="44">(L58-M70)*100</f>
        <v>1.132865625507451</v>
      </c>
      <c r="N58" s="52">
        <f>_xll.SwapCurveParSwapRate($F$2,N$48,_xll.McpCalTerm(N$48,"+",$D58))*100</f>
        <v>2.2196209228160555</v>
      </c>
      <c r="O58" s="53">
        <f t="shared" ref="O58" si="45">(N58-O70)*100</f>
        <v>1.2781287259453045</v>
      </c>
      <c r="P58" s="52">
        <f>_xll.SwapCurveParSwapRate($F$2,P$48,_xll.McpCalTerm(P$48,"+",$D58))*100</f>
        <v>2.289640520610067</v>
      </c>
      <c r="Q58" s="53">
        <f t="shared" ref="Q58" si="46">(P58-Q70)*100</f>
        <v>0.56747649682531431</v>
      </c>
    </row>
    <row r="59" spans="2:17" x14ac:dyDescent="0.2">
      <c r="B59" s="46"/>
      <c r="D59" s="34" t="s">
        <v>315</v>
      </c>
      <c r="E59" s="54">
        <f>_xll.SwapCurveParSwapRate($F$2,$E$1,D59)*100</f>
        <v>2.0230501569225603</v>
      </c>
      <c r="F59" s="52">
        <f>_xll.SwapCurveParSwapRate($F$2,F$48,_xll.McpCalTerm(F$48,"+",$D59))*100</f>
        <v>2.0245592445113743</v>
      </c>
      <c r="G59" s="53">
        <f t="shared" si="18"/>
        <v>0.97012150882695991</v>
      </c>
      <c r="H59" s="52">
        <f>_xll.SwapCurveParSwapRate($F$2,H$48,_xll.McpCalTerm(H$48,"+",$D59))*100</f>
        <v>2.0338024341956915</v>
      </c>
      <c r="I59" s="53">
        <f t="shared" si="18"/>
        <v>0.92431896843172545</v>
      </c>
      <c r="J59" s="52">
        <f>_xll.SwapCurveParSwapRate($F$2,J$48,_xll.McpCalTerm(J$48,"+",$D59))*100</f>
        <v>2.0714728641764051</v>
      </c>
      <c r="K59" s="53">
        <f t="shared" ref="K59" si="47">(J59-K71)*100</f>
        <v>0.9454893740328707</v>
      </c>
      <c r="L59" s="52">
        <f>_xll.SwapCurveParSwapRate($F$2,L$48,_xll.McpCalTerm(L$48,"+",$D59))*100</f>
        <v>2.1345641901317389</v>
      </c>
      <c r="M59" s="53">
        <f t="shared" ref="M59" si="48">(L59-M71)*100</f>
        <v>1.1182732361968206</v>
      </c>
      <c r="N59" s="52">
        <f>_xll.SwapCurveParSwapRate($F$2,N$48,_xll.McpCalTerm(N$48,"+",$D59))*100</f>
        <v>2.2075339235515625</v>
      </c>
      <c r="O59" s="53">
        <f t="shared" ref="O59" si="49">(N59-O71)*100</f>
        <v>0.64105175753264021</v>
      </c>
      <c r="P59" s="52">
        <f>_xll.SwapCurveParSwapRate($F$2,P$48,_xll.McpCalTerm(P$48,"+",$D59))*100</f>
        <v>2.2701658966432579</v>
      </c>
      <c r="Q59" s="53">
        <f t="shared" ref="Q59" si="50">(P59-Q71)*100</f>
        <v>0.50960156121573341</v>
      </c>
    </row>
    <row r="60" spans="2:17" x14ac:dyDescent="0.2">
      <c r="B60" s="46"/>
      <c r="D60" s="34" t="s">
        <v>283</v>
      </c>
      <c r="E60" s="54">
        <f>_xll.SwapCurveParSwapRate($F$2,$E$1,D60)*100</f>
        <v>2.0749984626432969</v>
      </c>
      <c r="F60" s="52">
        <f>_xll.SwapCurveParSwapRate($F$2,F$48,_xll.McpCalTerm(F$48,"+",$D60))*100</f>
        <v>2.0757784122229839</v>
      </c>
      <c r="G60" s="53">
        <f t="shared" si="18"/>
        <v>0.54707706462324701</v>
      </c>
      <c r="H60" s="52">
        <f>_xll.SwapCurveParSwapRate($F$2,H$48,_xll.McpCalTerm(H$48,"+",$D60))*100</f>
        <v>2.0805892568888238</v>
      </c>
      <c r="I60" s="53">
        <f t="shared" si="18"/>
        <v>0.48108446658399195</v>
      </c>
      <c r="J60" s="52">
        <f>_xll.SwapCurveParSwapRate($F$2,J$48,_xll.McpCalTerm(J$48,"+",$D60))*100</f>
        <v>2.0993105062919861</v>
      </c>
      <c r="K60" s="53">
        <f t="shared" ref="K60" si="51">(J60-K72)*100</f>
        <v>0.45655935761645949</v>
      </c>
      <c r="L60" s="52">
        <f>_xll.SwapCurveParSwapRate($F$2,L$48,_xll.McpCalTerm(L$48,"+",$D60))*100</f>
        <v>2.1314386555144211</v>
      </c>
      <c r="M60" s="53">
        <f t="shared" ref="M60" si="52">(L60-M72)*100</f>
        <v>0.56509958809733973</v>
      </c>
      <c r="N60" s="52">
        <f>_xll.SwapCurveParSwapRate($F$2,N$48,_xll.McpCalTerm(N$48,"+",$D60))*100</f>
        <v>2.1975698796471095</v>
      </c>
      <c r="O60" s="53">
        <f t="shared" ref="O60" si="53">(N60-O72)*100</f>
        <v>0.5832462488719603</v>
      </c>
      <c r="P60" s="52">
        <f>_xll.SwapCurveParSwapRate($F$2,P$48,_xll.McpCalTerm(P$48,"+",$D60))*100</f>
        <v>2.2545440888281143</v>
      </c>
      <c r="Q60" s="53">
        <f t="shared" ref="Q60" si="54">(P60-Q72)*100</f>
        <v>0.46359674013713992</v>
      </c>
    </row>
    <row r="61" spans="2:17" hidden="1" x14ac:dyDescent="0.2"/>
    <row r="62" spans="2:17" hidden="1" x14ac:dyDescent="0.2">
      <c r="D62" s="42" t="s">
        <v>342</v>
      </c>
      <c r="E62" s="42"/>
      <c r="F62" s="42" t="s">
        <v>340</v>
      </c>
      <c r="G62" s="42" t="s">
        <v>341</v>
      </c>
      <c r="H62" s="42" t="s">
        <v>340</v>
      </c>
      <c r="I62" s="42" t="s">
        <v>341</v>
      </c>
      <c r="J62" s="42" t="s">
        <v>340</v>
      </c>
      <c r="K62" s="42" t="s">
        <v>341</v>
      </c>
      <c r="L62" s="42" t="s">
        <v>340</v>
      </c>
      <c r="M62" s="42" t="s">
        <v>341</v>
      </c>
      <c r="N62" s="42" t="s">
        <v>340</v>
      </c>
      <c r="O62" s="42" t="s">
        <v>341</v>
      </c>
      <c r="P62" s="42" t="s">
        <v>340</v>
      </c>
      <c r="Q62" s="42" t="s">
        <v>341</v>
      </c>
    </row>
    <row r="63" spans="2:17" hidden="1" x14ac:dyDescent="0.2">
      <c r="D63" s="43"/>
      <c r="E63" s="43"/>
      <c r="F63" s="43" t="str">
        <f>_xll.McpCalTerm(_xll.McpCalTerm(F$48,"+",$D51),"-",$G$47)</f>
        <v>12M</v>
      </c>
      <c r="G63" s="44">
        <f>_xll.SwapCurveParSwapRate($F$2,F$49,F63)*100</f>
        <v>1.5433157329158607</v>
      </c>
      <c r="H63" s="43" t="str">
        <f>_xll.McpCalTerm(_xll.McpCalTerm(H$48,"+",$D51),"-",$G$47)</f>
        <v>13M</v>
      </c>
      <c r="I63" s="44">
        <f>_xll.SwapCurveParSwapRate($F$2,H$49,H63)*100</f>
        <v>1.54242217503773</v>
      </c>
      <c r="J63" s="43" t="str">
        <f>_xll.McpCalTerm(_xll.McpCalTerm(J$48,"+",$D51),"-",$G$47)</f>
        <v>17M</v>
      </c>
      <c r="K63" s="44">
        <f>_xll.SwapCurveParSwapRate($F$2,J$49,J63)*100</f>
        <v>1.5231065162882169</v>
      </c>
      <c r="L63" s="43" t="str">
        <f>_xll.McpCalTerm(_xll.McpCalTerm(L$48,"+",$D51),"-",$G$47)</f>
        <v>23M</v>
      </c>
      <c r="M63" s="44">
        <f>_xll.SwapCurveParSwapRate($F$2,L$49,L63)*100</f>
        <v>1.5115403040119615</v>
      </c>
      <c r="N63" s="43" t="str">
        <f>_xll.McpCalTerm(_xll.McpCalTerm(N$48,"+",$D51),"-",$G$47)</f>
        <v>35M</v>
      </c>
      <c r="O63" s="44">
        <f>_xll.SwapCurveParSwapRate($F$2,N$49,N63)*100</f>
        <v>1.5987778268207866</v>
      </c>
      <c r="P63" s="43" t="str">
        <f>_xll.McpCalTerm(_xll.McpCalTerm(P$48,"+",$D51),"-",$G$47)</f>
        <v>47M</v>
      </c>
      <c r="Q63" s="44">
        <f>_xll.SwapCurveParSwapRate($F$2,P$49,P63)*100</f>
        <v>1.710164616118852</v>
      </c>
    </row>
    <row r="64" spans="2:17" hidden="1" x14ac:dyDescent="0.2">
      <c r="D64" s="43"/>
      <c r="E64" s="43"/>
      <c r="F64" s="43" t="str">
        <f>_xll.McpCalTerm(_xll.McpCalTerm(F$48,"+",$D52),"-",$G$47)</f>
        <v>24M</v>
      </c>
      <c r="G64" s="44">
        <f>_xll.SwapCurveParSwapRate($F$2,F$49,F64)*100</f>
        <v>1.5274710663232365</v>
      </c>
      <c r="H64" s="43" t="str">
        <f>_xll.McpCalTerm(_xll.McpCalTerm(H$48,"+",$D52),"-",$G$47)</f>
        <v>25M</v>
      </c>
      <c r="I64" s="44">
        <f>_xll.SwapCurveParSwapRate($F$2,H$49,H64)*100</f>
        <v>1.5291350276884361</v>
      </c>
      <c r="J64" s="43" t="str">
        <f>_xll.McpCalTerm(_xll.McpCalTerm(J$48,"+",$D52),"-",$G$47)</f>
        <v>29M</v>
      </c>
      <c r="K64" s="44">
        <f>_xll.SwapCurveParSwapRate($F$2,J$49,J64)*100</f>
        <v>1.5323204132871893</v>
      </c>
      <c r="L64" s="43" t="str">
        <f>_xll.McpCalTerm(_xll.McpCalTerm(L$48,"+",$D52),"-",$G$47)</f>
        <v>35M</v>
      </c>
      <c r="M64" s="44">
        <f>_xll.SwapCurveParSwapRate($F$2,L$49,L64)*100</f>
        <v>1.5548469614042295</v>
      </c>
      <c r="N64" s="43" t="str">
        <f>_xll.McpCalTerm(_xll.McpCalTerm(N$48,"+",$D52),"-",$G$47)</f>
        <v>47M</v>
      </c>
      <c r="O64" s="44">
        <f>_xll.SwapCurveParSwapRate($F$2,N$49,N64)*100</f>
        <v>1.653938647835921</v>
      </c>
      <c r="P64" s="43" t="str">
        <f>_xll.McpCalTerm(_xll.McpCalTerm(P$48,"+",$D52),"-",$G$47)</f>
        <v>59M</v>
      </c>
      <c r="Q64" s="44">
        <f>_xll.SwapCurveParSwapRate($F$2,P$49,P64)*100</f>
        <v>1.7373657817150934</v>
      </c>
    </row>
    <row r="65" spans="4:17" hidden="1" x14ac:dyDescent="0.2">
      <c r="D65" s="43"/>
      <c r="E65" s="43"/>
      <c r="F65" s="43" t="str">
        <f>_xll.McpCalTerm(_xll.McpCalTerm(F$48,"+",$D53),"-",$G$47)</f>
        <v>36M</v>
      </c>
      <c r="G65" s="44">
        <f>_xll.SwapCurveParSwapRate($F$2,F$49,F65)*100</f>
        <v>1.5548183486354135</v>
      </c>
      <c r="H65" s="43" t="str">
        <f>_xll.McpCalTerm(_xll.McpCalTerm(H$48,"+",$D53),"-",$G$47)</f>
        <v>37M</v>
      </c>
      <c r="I65" s="44">
        <f>_xll.SwapCurveParSwapRate($F$2,H$49,H65)*100</f>
        <v>1.5588708196019543</v>
      </c>
      <c r="J65" s="43" t="str">
        <f>_xll.McpCalTerm(_xll.McpCalTerm(J$48,"+",$D53),"-",$G$47)</f>
        <v>41M</v>
      </c>
      <c r="K65" s="44">
        <f>_xll.SwapCurveParSwapRate($F$2,J$49,J65)*100</f>
        <v>1.5721892847728312</v>
      </c>
      <c r="L65" s="43" t="str">
        <f>_xll.McpCalTerm(_xll.McpCalTerm(L$48,"+",$D53),"-",$G$47)</f>
        <v>47M</v>
      </c>
      <c r="M65" s="44">
        <f>_xll.SwapCurveParSwapRate($F$2,L$49,L65)*100</f>
        <v>1.6057155492977326</v>
      </c>
      <c r="N65" s="43" t="str">
        <f>_xll.McpCalTerm(_xll.McpCalTerm(N$48,"+",$D53),"-",$G$47)</f>
        <v>59M</v>
      </c>
      <c r="O65" s="44">
        <f>_xll.SwapCurveParSwapRate($F$2,N$49,N65)*100</f>
        <v>1.690328741912871</v>
      </c>
      <c r="P65" s="43" t="str">
        <f>_xll.McpCalTerm(_xll.McpCalTerm(P$48,"+",$D53),"-",$G$47)</f>
        <v>71M</v>
      </c>
      <c r="Q65" s="44">
        <f>_xll.SwapCurveParSwapRate($F$2,P$49,P65)*100</f>
        <v>1.9593659093457436</v>
      </c>
    </row>
    <row r="66" spans="4:17" hidden="1" x14ac:dyDescent="0.2">
      <c r="D66" s="43"/>
      <c r="E66" s="43"/>
      <c r="F66" s="43" t="str">
        <f>_xll.McpCalTerm(_xll.McpCalTerm(F$48,"+",$D54),"-",$G$47)</f>
        <v>48M</v>
      </c>
      <c r="G66" s="44">
        <f>_xll.SwapCurveParSwapRate($F$2,F$49,F66)*100</f>
        <v>1.5951904520413001</v>
      </c>
      <c r="H66" s="43" t="str">
        <f>_xll.McpCalTerm(_xll.McpCalTerm(H$48,"+",$D54),"-",$G$47)</f>
        <v>49M</v>
      </c>
      <c r="I66" s="44">
        <f>_xll.SwapCurveParSwapRate($F$2,H$49,H66)*100</f>
        <v>1.5994725318060856</v>
      </c>
      <c r="J66" s="43" t="str">
        <f>_xll.McpCalTerm(_xll.McpCalTerm(J$48,"+",$D54),"-",$G$47)</f>
        <v>53M</v>
      </c>
      <c r="K66" s="44">
        <f>_xll.SwapCurveParSwapRate($F$2,J$49,J66)*100</f>
        <v>1.6137348923964143</v>
      </c>
      <c r="L66" s="43" t="str">
        <f>_xll.McpCalTerm(_xll.McpCalTerm(L$48,"+",$D54),"-",$G$47)</f>
        <v>59M</v>
      </c>
      <c r="M66" s="44">
        <f>_xll.SwapCurveParSwapRate($F$2,L$49,L66)*100</f>
        <v>1.6445383115216969</v>
      </c>
      <c r="N66" s="43" t="str">
        <f>_xll.McpCalTerm(_xll.McpCalTerm(N$48,"+",$D54),"-",$G$47)</f>
        <v>71M</v>
      </c>
      <c r="O66" s="44">
        <f>_xll.SwapCurveParSwapRate($F$2,N$49,N66)*100</f>
        <v>1.866701161011711</v>
      </c>
      <c r="P66" s="43" t="str">
        <f>_xll.McpCalTerm(_xll.McpCalTerm(P$48,"+",$D54),"-",$G$47)</f>
        <v>83M</v>
      </c>
      <c r="Q66" s="44">
        <f>_xll.SwapCurveParSwapRate($F$2,P$49,P66)*100</f>
        <v>2.1511131337473821</v>
      </c>
    </row>
    <row r="67" spans="4:17" hidden="1" x14ac:dyDescent="0.2">
      <c r="D67" s="43"/>
      <c r="E67" s="43"/>
      <c r="F67" s="43" t="str">
        <f>_xll.McpCalTerm(_xll.McpCalTerm(F$48,"+",$D55),"-",$G$47)</f>
        <v>60M</v>
      </c>
      <c r="G67" s="44">
        <f>_xll.SwapCurveParSwapRate($F$2,F$49,F67)*100</f>
        <v>1.6287078695520742</v>
      </c>
      <c r="H67" s="43" t="str">
        <f>_xll.McpCalTerm(_xll.McpCalTerm(H$48,"+",$D55),"-",$G$47)</f>
        <v>61M</v>
      </c>
      <c r="I67" s="44">
        <f>_xll.SwapCurveParSwapRate($F$2,H$49,H67)*100</f>
        <v>1.6417010638133385</v>
      </c>
      <c r="J67" s="43" t="str">
        <f>_xll.McpCalTerm(_xll.McpCalTerm(J$48,"+",$D55),"-",$G$47)</f>
        <v>65M</v>
      </c>
      <c r="K67" s="44">
        <f>_xll.SwapCurveParSwapRate($F$2,J$49,J67)*100</f>
        <v>1.6960526744993634</v>
      </c>
      <c r="L67" s="43" t="str">
        <f>_xll.McpCalTerm(_xll.McpCalTerm(L$48,"+",$D55),"-",$G$47)</f>
        <v>71M</v>
      </c>
      <c r="M67" s="44">
        <f>_xll.SwapCurveParSwapRate($F$2,L$49,L67)*100</f>
        <v>1.793260542825315</v>
      </c>
      <c r="N67" s="43" t="str">
        <f>_xll.McpCalTerm(_xll.McpCalTerm(N$48,"+",$D55),"-",$G$47)</f>
        <v>83M</v>
      </c>
      <c r="O67" s="44">
        <f>_xll.SwapCurveParSwapRate($F$2,N$49,N67)*100</f>
        <v>2.0363497446637022</v>
      </c>
      <c r="P67" s="43" t="str">
        <f>_xll.McpCalTerm(_xll.McpCalTerm(P$48,"+",$D55),"-",$G$47)</f>
        <v>95M</v>
      </c>
      <c r="Q67" s="44">
        <f>_xll.SwapCurveParSwapRate($F$2,P$49,P67)*100</f>
        <v>2.2059668142595501</v>
      </c>
    </row>
    <row r="68" spans="4:17" hidden="1" x14ac:dyDescent="0.2">
      <c r="D68" s="43"/>
      <c r="E68" s="43"/>
      <c r="F68" s="43" t="str">
        <f>_xll.McpCalTerm(_xll.McpCalTerm(F$48,"+",$D56),"-",$G$47)</f>
        <v>72M</v>
      </c>
      <c r="G68" s="44">
        <f>_xll.SwapCurveParSwapRate($F$2,F$49,F68)*100</f>
        <v>1.7652413305898618</v>
      </c>
      <c r="H68" s="43" t="str">
        <f>_xll.McpCalTerm(_xll.McpCalTerm(H$48,"+",$D56),"-",$G$47)</f>
        <v>73M</v>
      </c>
      <c r="I68" s="44">
        <f>_xll.SwapCurveParSwapRate($F$2,H$49,H68)*100</f>
        <v>1.7804385916743573</v>
      </c>
      <c r="J68" s="43" t="str">
        <f>_xll.McpCalTerm(_xll.McpCalTerm(J$48,"+",$D56),"-",$G$47)</f>
        <v>77M</v>
      </c>
      <c r="K68" s="44">
        <f>_xll.SwapCurveParSwapRate($F$2,J$49,J68)*100</f>
        <v>1.8410135756612132</v>
      </c>
      <c r="L68" s="43" t="str">
        <f>_xll.McpCalTerm(_xll.McpCalTerm(L$48,"+",$D56),"-",$G$47)</f>
        <v>83M</v>
      </c>
      <c r="M68" s="44">
        <f>_xll.SwapCurveParSwapRate($F$2,L$49,L68)*100</f>
        <v>1.9449900904236932</v>
      </c>
      <c r="N68" s="43" t="str">
        <f>_xll.McpCalTerm(_xll.McpCalTerm(N$48,"+",$D56),"-",$G$47)</f>
        <v>95M</v>
      </c>
      <c r="O68" s="44">
        <f>_xll.SwapCurveParSwapRate($F$2,N$49,N68)*100</f>
        <v>2.0996027570900031</v>
      </c>
      <c r="P68" s="43" t="str">
        <f>_xll.McpCalTerm(_xll.McpCalTerm(P$48,"+",$D56),"-",$G$47)</f>
        <v>107M</v>
      </c>
      <c r="Q68" s="44">
        <f>_xll.SwapCurveParSwapRate($F$2,P$49,P68)*100</f>
        <v>2.2524135487428509</v>
      </c>
    </row>
    <row r="69" spans="4:17" hidden="1" x14ac:dyDescent="0.2">
      <c r="D69" s="43"/>
      <c r="E69" s="43"/>
      <c r="F69" s="43" t="str">
        <f>_xll.McpCalTerm(_xll.McpCalTerm(F$48,"+",$D57),"-",$G$47)</f>
        <v>84M</v>
      </c>
      <c r="G69" s="44">
        <f>_xll.SwapCurveParSwapRate($F$2,F$49,F69)*100</f>
        <v>1.9010905551113151</v>
      </c>
      <c r="H69" s="43" t="str">
        <f>_xll.McpCalTerm(_xll.McpCalTerm(H$48,"+",$D57),"-",$G$47)</f>
        <v>85M</v>
      </c>
      <c r="I69" s="44">
        <f>_xll.SwapCurveParSwapRate($F$2,H$49,H69)*100</f>
        <v>1.9115737113338398</v>
      </c>
      <c r="J69" s="43" t="str">
        <f>_xll.McpCalTerm(_xll.McpCalTerm(J$48,"+",$D57),"-",$G$47)</f>
        <v>89M</v>
      </c>
      <c r="K69" s="44">
        <f>_xll.SwapCurveParSwapRate($F$2,J$49,J69)*100</f>
        <v>1.9485975240182611</v>
      </c>
      <c r="L69" s="43" t="str">
        <f>_xll.McpCalTerm(_xll.McpCalTerm(L$48,"+",$D57),"-",$G$47)</f>
        <v>95M</v>
      </c>
      <c r="M69" s="44">
        <f>_xll.SwapCurveParSwapRate($F$2,L$49,L69)*100</f>
        <v>2.0108718177379563</v>
      </c>
      <c r="N69" s="43" t="str">
        <f>_xll.McpCalTerm(_xll.McpCalTerm(N$48,"+",$D57),"-",$G$47)</f>
        <v>107M</v>
      </c>
      <c r="O69" s="44">
        <f>_xll.SwapCurveParSwapRate($F$2,N$49,N69)*100</f>
        <v>2.1531338723702453</v>
      </c>
      <c r="P69" s="43" t="str">
        <f>_xll.McpCalTerm(_xll.McpCalTerm(P$48,"+",$D57),"-",$G$47)</f>
        <v>119M</v>
      </c>
      <c r="Q69" s="44">
        <f>_xll.SwapCurveParSwapRate($F$2,P$49,P69)*100</f>
        <v>2.3013064176406268</v>
      </c>
    </row>
    <row r="70" spans="4:17" hidden="1" x14ac:dyDescent="0.2">
      <c r="D70" s="43"/>
      <c r="E70" s="43"/>
      <c r="F70" s="43" t="str">
        <f>_xll.McpCalTerm(_xll.McpCalTerm(F$48,"+",$D58),"-",$G$47)</f>
        <v>96M</v>
      </c>
      <c r="G70" s="44">
        <f>_xll.SwapCurveParSwapRate($F$2,F$49,F70)*100</f>
        <v>1.9587179988457537</v>
      </c>
      <c r="H70" s="43" t="str">
        <f>_xll.McpCalTerm(_xll.McpCalTerm(H$48,"+",$D58),"-",$G$47)</f>
        <v>97M</v>
      </c>
      <c r="I70" s="44">
        <f>_xll.SwapCurveParSwapRate($F$2,H$49,H70)*100</f>
        <v>1.9683992765541942</v>
      </c>
      <c r="J70" s="43" t="str">
        <f>_xll.McpCalTerm(_xll.McpCalTerm(J$48,"+",$D58),"-",$G$47)</f>
        <v>101M</v>
      </c>
      <c r="K70" s="44">
        <f>_xll.SwapCurveParSwapRate($F$2,J$49,J70)*100</f>
        <v>2.005698839695917</v>
      </c>
      <c r="L70" s="43" t="str">
        <f>_xll.McpCalTerm(_xll.McpCalTerm(L$48,"+",$D58),"-",$G$47)</f>
        <v>107M</v>
      </c>
      <c r="M70" s="44">
        <f>_xll.SwapCurveParSwapRate($F$2,L$49,L70)*100</f>
        <v>2.0674765219150411</v>
      </c>
      <c r="N70" s="43" t="str">
        <f>_xll.McpCalTerm(_xll.McpCalTerm(N$48,"+",$D58),"-",$G$47)</f>
        <v>119M</v>
      </c>
      <c r="O70" s="44">
        <f>_xll.SwapCurveParSwapRate($F$2,N$49,N70)*100</f>
        <v>2.2068396355566025</v>
      </c>
      <c r="P70" s="43" t="str">
        <f>_xll.McpCalTerm(_xll.McpCalTerm(P$48,"+",$D58),"-",$G$47)</f>
        <v>131M</v>
      </c>
      <c r="Q70" s="44">
        <f>_xll.SwapCurveParSwapRate($F$2,P$49,P70)*100</f>
        <v>2.2839657556418138</v>
      </c>
    </row>
    <row r="71" spans="4:17" hidden="1" x14ac:dyDescent="0.2">
      <c r="D71" s="43"/>
      <c r="E71" s="43"/>
      <c r="F71" s="43" t="str">
        <f>_xll.McpCalTerm(_xll.McpCalTerm(F$48,"+",$D59),"-",$G$47)</f>
        <v>108M</v>
      </c>
      <c r="G71" s="44">
        <f>_xll.SwapCurveParSwapRate($F$2,F$49,F71)*100</f>
        <v>2.0148580294231047</v>
      </c>
      <c r="H71" s="43" t="str">
        <f>_xll.McpCalTerm(_xll.McpCalTerm(H$48,"+",$D59),"-",$G$47)</f>
        <v>109M</v>
      </c>
      <c r="I71" s="44">
        <f>_xll.SwapCurveParSwapRate($F$2,H$49,H71)*100</f>
        <v>2.0245592445113743</v>
      </c>
      <c r="J71" s="43" t="str">
        <f>_xll.McpCalTerm(_xll.McpCalTerm(J$48,"+",$D59),"-",$G$47)</f>
        <v>113M</v>
      </c>
      <c r="K71" s="44">
        <f>_xll.SwapCurveParSwapRate($F$2,J$49,J71)*100</f>
        <v>2.0620179704360764</v>
      </c>
      <c r="L71" s="43" t="str">
        <f>_xll.McpCalTerm(_xll.McpCalTerm(L$48,"+",$D59),"-",$G$47)</f>
        <v>119M</v>
      </c>
      <c r="M71" s="44">
        <f>_xll.SwapCurveParSwapRate($F$2,L$49,L71)*100</f>
        <v>2.1233814577697707</v>
      </c>
      <c r="N71" s="43" t="str">
        <f>_xll.McpCalTerm(_xll.McpCalTerm(N$48,"+",$D59),"-",$G$47)</f>
        <v>131M</v>
      </c>
      <c r="O71" s="44">
        <f>_xll.SwapCurveParSwapRate($F$2,N$49,N71)*100</f>
        <v>2.2011234059762361</v>
      </c>
      <c r="P71" s="43" t="str">
        <f>_xll.McpCalTerm(_xll.McpCalTerm(P$48,"+",$D59),"-",$G$47)</f>
        <v>143M</v>
      </c>
      <c r="Q71" s="44">
        <f>_xll.SwapCurveParSwapRate($F$2,P$49,P71)*100</f>
        <v>2.2650698810311005</v>
      </c>
    </row>
    <row r="72" spans="4:17" hidden="1" x14ac:dyDescent="0.2">
      <c r="D72" s="43"/>
      <c r="E72" s="43"/>
      <c r="F72" s="43" t="str">
        <f>_xll.McpCalTerm(_xll.McpCalTerm(F$48,"+",$D60),"-",$G$47)</f>
        <v>120M</v>
      </c>
      <c r="G72" s="44">
        <f>_xll.SwapCurveParSwapRate($F$2,F$49,F72)*100</f>
        <v>2.0703076415767514</v>
      </c>
      <c r="H72" s="43" t="str">
        <f>_xll.McpCalTerm(_xll.McpCalTerm(H$48,"+",$D60),"-",$G$47)</f>
        <v>121M</v>
      </c>
      <c r="I72" s="44">
        <f>_xll.SwapCurveParSwapRate($F$2,H$49,H72)*100</f>
        <v>2.0757784122229839</v>
      </c>
      <c r="J72" s="43" t="str">
        <f>_xll.McpCalTerm(_xll.McpCalTerm(J$48,"+",$D60),"-",$G$47)</f>
        <v>125M</v>
      </c>
      <c r="K72" s="44">
        <f>_xll.SwapCurveParSwapRate($F$2,J$49,J72)*100</f>
        <v>2.0947449127158215</v>
      </c>
      <c r="L72" s="43" t="str">
        <f>_xll.McpCalTerm(_xll.McpCalTerm(L$48,"+",$D60),"-",$G$47)</f>
        <v>131M</v>
      </c>
      <c r="M72" s="44">
        <f>_xll.SwapCurveParSwapRate($F$2,L$49,L72)*100</f>
        <v>2.1257876596334477</v>
      </c>
      <c r="N72" s="43" t="str">
        <f>_xll.McpCalTerm(_xll.McpCalTerm(N$48,"+",$D60),"-",$G$47)</f>
        <v>143M</v>
      </c>
      <c r="O72" s="44">
        <f>_xll.SwapCurveParSwapRate($F$2,N$49,N72)*100</f>
        <v>2.1917374171583899</v>
      </c>
      <c r="P72" s="43" t="str">
        <f>_xll.McpCalTerm(_xll.McpCalTerm(P$48,"+",$D60),"-",$G$47)</f>
        <v>155M</v>
      </c>
      <c r="Q72" s="44">
        <f>_xll.SwapCurveParSwapRate($F$2,P$49,P72)*100</f>
        <v>2.2499081214267429</v>
      </c>
    </row>
    <row r="73" spans="4:17" hidden="1" x14ac:dyDescent="0.2"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</row>
  </sheetData>
  <mergeCells count="19">
    <mergeCell ref="G33:I33"/>
    <mergeCell ref="K33:M33"/>
    <mergeCell ref="O33:Q33"/>
    <mergeCell ref="S33:U33"/>
    <mergeCell ref="G47:I47"/>
    <mergeCell ref="G5:I5"/>
    <mergeCell ref="K5:M5"/>
    <mergeCell ref="O5:Q5"/>
    <mergeCell ref="S5:U5"/>
    <mergeCell ref="G19:I19"/>
    <mergeCell ref="K19:M19"/>
    <mergeCell ref="O19:Q19"/>
    <mergeCell ref="S19:U19"/>
    <mergeCell ref="P48:Q48"/>
    <mergeCell ref="F48:G48"/>
    <mergeCell ref="H48:I48"/>
    <mergeCell ref="J48:K48"/>
    <mergeCell ref="L48:M48"/>
    <mergeCell ref="N48:O48"/>
  </mergeCells>
  <phoneticPr fontId="5" type="noConversion"/>
  <dataValidations count="2">
    <dataValidation type="list" allowBlank="1" showInputMessage="1" showErrorMessage="1" sqref="E2" xr:uid="{76C378AE-3FD4-408B-ADC0-3CCD55C32EB0}">
      <formula1>$W$2:$W$3</formula1>
    </dataValidation>
    <dataValidation type="list" allowBlank="1" showInputMessage="1" showErrorMessage="1" sqref="E3" xr:uid="{FCA6B4D9-29E5-4D59-ADDF-2920EF3CEF23}">
      <formula1>#REF!</formula1>
    </dataValidation>
  </dataValidations>
  <pageMargins left="0.7" right="0.7" top="0.75" bottom="0.75" header="0.3" footer="0.3"/>
  <pageSetup paperSize="9" orientation="portrait" r:id="rId1"/>
  <ignoredErrors>
    <ignoredError sqref="D35:D44" twoDigitTextYear="1"/>
    <ignoredError sqref="H52:H60 G52:G60 G64:Q72 P51 P52:P60 N51 N52:N60 L51 L52:L60 J52:J60 I52:I60 K52:K60 K51 M52:M60 M51 O52:O60 O51 Q52:Q60 Q51 H63:Q63" 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x:metadata xmlns:x="urn:pyxll:metadata">
  <x:addin_version>5.8.0</x:addin_version>
  <x:metadata_version>1</x:metadata_version>
  <x:dirty_cells>
    <x:cell>
      <x:sheet>CARRY</x:sheet>
      <x:address>E1</x:address>
    </x:cell>
    <x:cell>
      <x:sheet>CARRY</x:sheet>
      <x:address>C7</x:address>
    </x:cell>
    <x:cell>
      <x:sheet>CARRY</x:sheet>
      <x:address>E7</x:address>
    </x:cell>
    <x:cell>
      <x:sheet>CARRY</x:sheet>
      <x:address>F7</x:address>
    </x:cell>
    <x:cell>
      <x:sheet>CARRY</x:sheet>
      <x:address>G7</x:address>
    </x:cell>
    <x:cell>
      <x:sheet>CARRY</x:sheet>
      <x:address>H7</x:address>
    </x:cell>
    <x:cell>
      <x:sheet>CARRY</x:sheet>
      <x:address>J7</x:address>
    </x:cell>
    <x:cell>
      <x:sheet>CARRY</x:sheet>
      <x:address>K7</x:address>
    </x:cell>
    <x:cell>
      <x:sheet>CARRY</x:sheet>
      <x:address>L7</x:address>
    </x:cell>
    <x:cell>
      <x:sheet>CARRY</x:sheet>
      <x:address>N7</x:address>
    </x:cell>
    <x:cell>
      <x:sheet>CARRY</x:sheet>
      <x:address>O7</x:address>
    </x:cell>
    <x:cell>
      <x:sheet>CARRY</x:sheet>
      <x:address>P7</x:address>
    </x:cell>
    <x:cell>
      <x:sheet>CARRY</x:sheet>
      <x:address>R7</x:address>
    </x:cell>
    <x:cell>
      <x:sheet>CARRY</x:sheet>
      <x:address>S7</x:address>
    </x:cell>
    <x:cell>
      <x:sheet>CARRY</x:sheet>
      <x:address>T7</x:address>
    </x:cell>
    <x:cell>
      <x:sheet>CARRY</x:sheet>
      <x:address>C8</x:address>
    </x:cell>
    <x:cell>
      <x:sheet>CARRY</x:sheet>
      <x:address>E8</x:address>
    </x:cell>
    <x:cell>
      <x:sheet>CARRY</x:sheet>
      <x:address>F8</x:address>
    </x:cell>
    <x:cell>
      <x:sheet>CARRY</x:sheet>
      <x:address>G8</x:address>
    </x:cell>
    <x:cell>
      <x:sheet>CARRY</x:sheet>
      <x:address>H8</x:address>
    </x:cell>
    <x:cell>
      <x:sheet>CARRY</x:sheet>
      <x:address>J8</x:address>
    </x:cell>
    <x:cell>
      <x:sheet>CARRY</x:sheet>
      <x:address>K8</x:address>
    </x:cell>
    <x:cell>
      <x:sheet>CARRY</x:sheet>
      <x:address>L8</x:address>
    </x:cell>
    <x:cell>
      <x:sheet>CARRY</x:sheet>
      <x:address>N8</x:address>
    </x:cell>
    <x:cell>
      <x:sheet>CARRY</x:sheet>
      <x:address>O8</x:address>
    </x:cell>
    <x:cell>
      <x:sheet>CARRY</x:sheet>
      <x:address>P8</x:address>
    </x:cell>
    <x:cell>
      <x:sheet>CARRY</x:sheet>
      <x:address>R8</x:address>
    </x:cell>
    <x:cell>
      <x:sheet>CARRY</x:sheet>
      <x:address>S8</x:address>
    </x:cell>
    <x:cell>
      <x:sheet>CARRY</x:sheet>
      <x:address>T8</x:address>
    </x:cell>
    <x:cell>
      <x:sheet>CARRY</x:sheet>
      <x:address>C9</x:address>
    </x:cell>
    <x:cell>
      <x:sheet>CARRY</x:sheet>
      <x:address>E9</x:address>
    </x:cell>
    <x:cell>
      <x:sheet>CARRY</x:sheet>
      <x:address>F9</x:address>
    </x:cell>
    <x:cell>
      <x:sheet>CARRY</x:sheet>
      <x:address>G9</x:address>
    </x:cell>
    <x:cell>
      <x:sheet>CARRY</x:sheet>
      <x:address>H9</x:address>
    </x:cell>
    <x:cell>
      <x:sheet>CARRY</x:sheet>
      <x:address>J9</x:address>
    </x:cell>
    <x:cell>
      <x:sheet>CARRY</x:sheet>
      <x:address>K9</x:address>
    </x:cell>
    <x:cell>
      <x:sheet>CARRY</x:sheet>
      <x:address>L9</x:address>
    </x:cell>
    <x:cell>
      <x:sheet>CARRY</x:sheet>
      <x:address>N9</x:address>
    </x:cell>
    <x:cell>
      <x:sheet>CARRY</x:sheet>
      <x:address>O9</x:address>
    </x:cell>
    <x:cell>
      <x:sheet>CARRY</x:sheet>
      <x:address>P9</x:address>
    </x:cell>
    <x:cell>
      <x:sheet>CARRY</x:sheet>
      <x:address>R9</x:address>
    </x:cell>
    <x:cell>
      <x:sheet>CARRY</x:sheet>
      <x:address>S9</x:address>
    </x:cell>
    <x:cell>
      <x:sheet>CARRY</x:sheet>
      <x:address>T9</x:address>
    </x:cell>
    <x:cell>
      <x:sheet>CARRY</x:sheet>
      <x:address>C10</x:address>
    </x:cell>
    <x:cell>
      <x:sheet>CARRY</x:sheet>
      <x:address>E10</x:address>
    </x:cell>
    <x:cell>
      <x:sheet>CARRY</x:sheet>
      <x:address>F10</x:address>
    </x:cell>
    <x:cell>
      <x:sheet>CARRY</x:sheet>
      <x:address>G10</x:address>
    </x:cell>
    <x:cell>
      <x:sheet>CARRY</x:sheet>
      <x:address>H10</x:address>
    </x:cell>
    <x:cell>
      <x:sheet>CARRY</x:sheet>
      <x:address>J10</x:address>
    </x:cell>
    <x:cell>
      <x:sheet>CARRY</x:sheet>
      <x:address>K10</x:address>
    </x:cell>
    <x:cell>
      <x:sheet>CARRY</x:sheet>
      <x:address>L10</x:address>
    </x:cell>
    <x:cell>
      <x:sheet>CARRY</x:sheet>
      <x:address>N10</x:address>
    </x:cell>
    <x:cell>
      <x:sheet>CARRY</x:sheet>
      <x:address>O10</x:address>
    </x:cell>
    <x:cell>
      <x:sheet>CARRY</x:sheet>
      <x:address>P10</x:address>
    </x:cell>
    <x:cell>
      <x:sheet>CARRY</x:sheet>
      <x:address>R10</x:address>
    </x:cell>
    <x:cell>
      <x:sheet>CARRY</x:sheet>
      <x:address>S10</x:address>
    </x:cell>
    <x:cell>
      <x:sheet>CARRY</x:sheet>
      <x:address>T10</x:address>
    </x:cell>
    <x:cell>
      <x:sheet>CARRY</x:sheet>
      <x:address>C11</x:address>
    </x:cell>
    <x:cell>
      <x:sheet>CARRY</x:sheet>
      <x:address>E11</x:address>
    </x:cell>
    <x:cell>
      <x:sheet>CARRY</x:sheet>
      <x:address>F11</x:address>
    </x:cell>
    <x:cell>
      <x:sheet>CARRY</x:sheet>
      <x:address>G11</x:address>
    </x:cell>
    <x:cell>
      <x:sheet>CARRY</x:sheet>
      <x:address>H11</x:address>
    </x:cell>
    <x:cell>
      <x:sheet>CARRY</x:sheet>
      <x:address>J11</x:address>
    </x:cell>
    <x:cell>
      <x:sheet>CARRY</x:sheet>
      <x:address>K11</x:address>
    </x:cell>
    <x:cell>
      <x:sheet>CARRY</x:sheet>
      <x:address>L11</x:address>
    </x:cell>
    <x:cell>
      <x:sheet>CARRY</x:sheet>
      <x:address>N11</x:address>
    </x:cell>
    <x:cell>
      <x:sheet>CARRY</x:sheet>
      <x:address>O11</x:address>
    </x:cell>
    <x:cell>
      <x:sheet>CARRY</x:sheet>
      <x:address>P11</x:address>
    </x:cell>
    <x:cell>
      <x:sheet>CARRY</x:sheet>
      <x:address>R11</x:address>
    </x:cell>
    <x:cell>
      <x:sheet>CARRY</x:sheet>
      <x:address>S11</x:address>
    </x:cell>
    <x:cell>
      <x:sheet>CARRY</x:sheet>
      <x:address>T11</x:address>
    </x:cell>
    <x:cell>
      <x:sheet>CARRY</x:sheet>
      <x:address>C12</x:address>
    </x:cell>
    <x:cell>
      <x:sheet>CARRY</x:sheet>
      <x:address>E12</x:address>
    </x:cell>
    <x:cell>
      <x:sheet>CARRY</x:sheet>
      <x:address>F12</x:address>
    </x:cell>
    <x:cell>
      <x:sheet>CARRY</x:sheet>
      <x:address>G12</x:address>
    </x:cell>
    <x:cell>
      <x:sheet>CARRY</x:sheet>
      <x:address>H12</x:address>
    </x:cell>
    <x:cell>
      <x:sheet>CARRY</x:sheet>
      <x:address>J12</x:address>
    </x:cell>
    <x:cell>
      <x:sheet>CARRY</x:sheet>
      <x:address>K12</x:address>
    </x:cell>
    <x:cell>
      <x:sheet>CARRY</x:sheet>
      <x:address>L12</x:address>
    </x:cell>
    <x:cell>
      <x:sheet>CARRY</x:sheet>
      <x:address>N12</x:address>
    </x:cell>
    <x:cell>
      <x:sheet>CARRY</x:sheet>
      <x:address>O12</x:address>
    </x:cell>
    <x:cell>
      <x:sheet>CARRY</x:sheet>
      <x:address>P12</x:address>
    </x:cell>
    <x:cell>
      <x:sheet>CARRY</x:sheet>
      <x:address>R12</x:address>
    </x:cell>
    <x:cell>
      <x:sheet>CARRY</x:sheet>
      <x:address>S12</x:address>
    </x:cell>
    <x:cell>
      <x:sheet>CARRY</x:sheet>
      <x:address>T12</x:address>
    </x:cell>
    <x:cell>
      <x:sheet>CARRY</x:sheet>
      <x:address>C13</x:address>
    </x:cell>
    <x:cell>
      <x:sheet>CARRY</x:sheet>
      <x:address>E13</x:address>
    </x:cell>
    <x:cell>
      <x:sheet>CARRY</x:sheet>
      <x:address>F13</x:address>
    </x:cell>
    <x:cell>
      <x:sheet>CARRY</x:sheet>
      <x:address>G13</x:address>
    </x:cell>
    <x:cell>
      <x:sheet>CARRY</x:sheet>
      <x:address>H13</x:address>
    </x:cell>
    <x:cell>
      <x:sheet>CARRY</x:sheet>
      <x:address>J13</x:address>
    </x:cell>
    <x:cell>
      <x:sheet>CARRY</x:sheet>
      <x:address>K13</x:address>
    </x:cell>
    <x:cell>
      <x:sheet>CARRY</x:sheet>
      <x:address>L13</x:address>
    </x:cell>
    <x:cell>
      <x:sheet>CARRY</x:sheet>
      <x:address>N13</x:address>
    </x:cell>
    <x:cell>
      <x:sheet>CARRY</x:sheet>
      <x:address>O13</x:address>
    </x:cell>
    <x:cell>
      <x:sheet>CARRY</x:sheet>
      <x:address>P13</x:address>
    </x:cell>
    <x:cell>
      <x:sheet>CARRY</x:sheet>
      <x:address>R13</x:address>
    </x:cell>
    <x:cell>
      <x:sheet>CARRY</x:sheet>
      <x:address>S13</x:address>
    </x:cell>
    <x:cell>
      <x:sheet>CARRY</x:sheet>
      <x:address>T13</x:address>
    </x:cell>
    <x:cell>
      <x:sheet>CARRY</x:sheet>
      <x:address>C14</x:address>
    </x:cell>
    <x:cell>
      <x:sheet>CARRY</x:sheet>
      <x:address>E14</x:address>
    </x:cell>
    <x:cell>
      <x:sheet>CARRY</x:sheet>
      <x:address>F14</x:address>
    </x:cell>
    <x:cell>
      <x:sheet>CARRY</x:sheet>
      <x:address>G14</x:address>
    </x:cell>
    <x:cell>
      <x:sheet>CARRY</x:sheet>
      <x:address>H14</x:address>
    </x:cell>
    <x:cell>
      <x:sheet>CARRY</x:sheet>
      <x:address>J14</x:address>
    </x:cell>
    <x:cell>
      <x:sheet>CARRY</x:sheet>
      <x:address>K14</x:address>
    </x:cell>
    <x:cell>
      <x:sheet>CARRY</x:sheet>
      <x:address>L14</x:address>
    </x:cell>
    <x:cell>
      <x:sheet>CARRY</x:sheet>
      <x:address>N14</x:address>
    </x:cell>
    <x:cell>
      <x:sheet>CARRY</x:sheet>
      <x:address>O14</x:address>
    </x:cell>
    <x:cell>
      <x:sheet>CARRY</x:sheet>
      <x:address>P14</x:address>
    </x:cell>
    <x:cell>
      <x:sheet>CARRY</x:sheet>
      <x:address>R14</x:address>
    </x:cell>
    <x:cell>
      <x:sheet>CARRY</x:sheet>
      <x:address>S14</x:address>
    </x:cell>
    <x:cell>
      <x:sheet>CARRY</x:sheet>
      <x:address>T14</x:address>
    </x:cell>
    <x:cell>
      <x:sheet>CARRY</x:sheet>
      <x:address>C15</x:address>
    </x:cell>
    <x:cell>
      <x:sheet>CARRY</x:sheet>
      <x:address>E15</x:address>
    </x:cell>
    <x:cell>
      <x:sheet>CARRY</x:sheet>
      <x:address>F15</x:address>
    </x:cell>
    <x:cell>
      <x:sheet>CARRY</x:sheet>
      <x:address>G15</x:address>
    </x:cell>
    <x:cell>
      <x:sheet>CARRY</x:sheet>
      <x:address>H15</x:address>
    </x:cell>
    <x:cell>
      <x:sheet>CARRY</x:sheet>
      <x:address>J15</x:address>
    </x:cell>
    <x:cell>
      <x:sheet>CARRY</x:sheet>
      <x:address>K15</x:address>
    </x:cell>
    <x:cell>
      <x:sheet>CARRY</x:sheet>
      <x:address>L15</x:address>
    </x:cell>
    <x:cell>
      <x:sheet>CARRY</x:sheet>
      <x:address>N15</x:address>
    </x:cell>
    <x:cell>
      <x:sheet>CARRY</x:sheet>
      <x:address>O15</x:address>
    </x:cell>
    <x:cell>
      <x:sheet>CARRY</x:sheet>
      <x:address>P15</x:address>
    </x:cell>
    <x:cell>
      <x:sheet>CARRY</x:sheet>
      <x:address>R15</x:address>
    </x:cell>
    <x:cell>
      <x:sheet>CARRY</x:sheet>
      <x:address>S15</x:address>
    </x:cell>
    <x:cell>
      <x:sheet>CARRY</x:sheet>
      <x:address>T15</x:address>
    </x:cell>
    <x:cell>
      <x:sheet>CARRY</x:sheet>
      <x:address>C16</x:address>
    </x:cell>
    <x:cell>
      <x:sheet>CARRY</x:sheet>
      <x:address>E16</x:address>
    </x:cell>
    <x:cell>
      <x:sheet>CARRY</x:sheet>
      <x:address>F16</x:address>
    </x:cell>
    <x:cell>
      <x:sheet>CARRY</x:sheet>
      <x:address>G16</x:address>
    </x:cell>
    <x:cell>
      <x:sheet>CARRY</x:sheet>
      <x:address>H16</x:address>
    </x:cell>
    <x:cell>
      <x:sheet>CARRY</x:sheet>
      <x:address>J16</x:address>
    </x:cell>
    <x:cell>
      <x:sheet>CARRY</x:sheet>
      <x:address>K16</x:address>
    </x:cell>
    <x:cell>
      <x:sheet>CARRY</x:sheet>
      <x:address>L16</x:address>
    </x:cell>
    <x:cell>
      <x:sheet>CARRY</x:sheet>
      <x:address>N16</x:address>
    </x:cell>
    <x:cell>
      <x:sheet>CARRY</x:sheet>
      <x:address>O16</x:address>
    </x:cell>
    <x:cell>
      <x:sheet>CARRY</x:sheet>
      <x:address>P16</x:address>
    </x:cell>
    <x:cell>
      <x:sheet>CARRY</x:sheet>
      <x:address>R16</x:address>
    </x:cell>
    <x:cell>
      <x:sheet>CARRY</x:sheet>
      <x:address>S16</x:address>
    </x:cell>
    <x:cell>
      <x:sheet>CARRY</x:sheet>
      <x:address>T16</x:address>
    </x:cell>
    <x:cell>
      <x:sheet>CARRY</x:sheet>
      <x:address>E21</x:address>
    </x:cell>
    <x:cell>
      <x:sheet>CARRY</x:sheet>
      <x:address>F21</x:address>
    </x:cell>
    <x:cell>
      <x:sheet>CARRY</x:sheet>
      <x:address>G21</x:address>
    </x:cell>
    <x:cell>
      <x:sheet>CARRY</x:sheet>
      <x:address>H21</x:address>
    </x:cell>
    <x:cell>
      <x:sheet>CARRY</x:sheet>
      <x:address>J21</x:address>
    </x:cell>
    <x:cell>
      <x:sheet>CARRY</x:sheet>
      <x:address>K21</x:address>
    </x:cell>
    <x:cell>
      <x:sheet>CARRY</x:sheet>
      <x:address>L21</x:address>
    </x:cell>
    <x:cell>
      <x:sheet>CARRY</x:sheet>
      <x:address>N21</x:address>
    </x:cell>
    <x:cell>
      <x:sheet>CARRY</x:sheet>
      <x:address>O21</x:address>
    </x:cell>
    <x:cell>
      <x:sheet>CARRY</x:sheet>
      <x:address>P21</x:address>
    </x:cell>
    <x:cell>
      <x:sheet>CARRY</x:sheet>
      <x:address>R21</x:address>
    </x:cell>
    <x:cell>
      <x:sheet>CARRY</x:sheet>
      <x:address>S21</x:address>
    </x:cell>
    <x:cell>
      <x:sheet>CARRY</x:sheet>
      <x:address>T21</x:address>
    </x:cell>
    <x:cell>
      <x:sheet>CARRY</x:sheet>
      <x:address>E22</x:address>
    </x:cell>
    <x:cell>
      <x:sheet>CARRY</x:sheet>
      <x:address>F22</x:address>
    </x:cell>
    <x:cell>
      <x:sheet>CARRY</x:sheet>
      <x:address>G22</x:address>
    </x:cell>
    <x:cell>
      <x:sheet>CARRY</x:sheet>
      <x:address>H22</x:address>
    </x:cell>
    <x:cell>
      <x:sheet>CARRY</x:sheet>
      <x:address>J22</x:address>
    </x:cell>
    <x:cell>
      <x:sheet>CARRY</x:sheet>
      <x:address>K22</x:address>
    </x:cell>
    <x:cell>
      <x:sheet>CARRY</x:sheet>
      <x:address>L22</x:address>
    </x:cell>
    <x:cell>
      <x:sheet>CARRY</x:sheet>
      <x:address>N22</x:address>
    </x:cell>
    <x:cell>
      <x:sheet>CARRY</x:sheet>
      <x:address>O22</x:address>
    </x:cell>
    <x:cell>
      <x:sheet>CARRY</x:sheet>
      <x:address>P22</x:address>
    </x:cell>
    <x:cell>
      <x:sheet>CARRY</x:sheet>
      <x:address>R22</x:address>
    </x:cell>
    <x:cell>
      <x:sheet>CARRY</x:sheet>
      <x:address>S22</x:address>
    </x:cell>
    <x:cell>
      <x:sheet>CARRY</x:sheet>
      <x:address>T22</x:address>
    </x:cell>
    <x:cell>
      <x:sheet>CARRY</x:sheet>
      <x:address>E23</x:address>
    </x:cell>
    <x:cell>
      <x:sheet>CARRY</x:sheet>
      <x:address>F23</x:address>
    </x:cell>
    <x:cell>
      <x:sheet>CARRY</x:sheet>
      <x:address>G23</x:address>
    </x:cell>
    <x:cell>
      <x:sheet>CARRY</x:sheet>
      <x:address>H23</x:address>
    </x:cell>
    <x:cell>
      <x:sheet>CARRY</x:sheet>
      <x:address>J23</x:address>
    </x:cell>
    <x:cell>
      <x:sheet>CARRY</x:sheet>
      <x:address>K23</x:address>
    </x:cell>
    <x:cell>
      <x:sheet>CARRY</x:sheet>
      <x:address>L23</x:address>
    </x:cell>
    <x:cell>
      <x:sheet>CARRY</x:sheet>
      <x:address>N23</x:address>
    </x:cell>
    <x:cell>
      <x:sheet>CARRY</x:sheet>
      <x:address>O23</x:address>
    </x:cell>
    <x:cell>
      <x:sheet>CARRY</x:sheet>
      <x:address>P23</x:address>
    </x:cell>
    <x:cell>
      <x:sheet>CARRY</x:sheet>
      <x:address>R23</x:address>
    </x:cell>
    <x:cell>
      <x:sheet>CARRY</x:sheet>
      <x:address>S23</x:address>
    </x:cell>
    <x:cell>
      <x:sheet>CARRY</x:sheet>
      <x:address>T23</x:address>
    </x:cell>
    <x:cell>
      <x:sheet>CARRY</x:sheet>
      <x:address>E24</x:address>
    </x:cell>
    <x:cell>
      <x:sheet>CARRY</x:sheet>
      <x:address>F24</x:address>
    </x:cell>
    <x:cell>
      <x:sheet>CARRY</x:sheet>
      <x:address>G24</x:address>
    </x:cell>
    <x:cell>
      <x:sheet>CARRY</x:sheet>
      <x:address>H24</x:address>
    </x:cell>
    <x:cell>
      <x:sheet>CARRY</x:sheet>
      <x:address>J24</x:address>
    </x:cell>
    <x:cell>
      <x:sheet>CARRY</x:sheet>
      <x:address>K24</x:address>
    </x:cell>
    <x:cell>
      <x:sheet>CARRY</x:sheet>
      <x:address>L24</x:address>
    </x:cell>
    <x:cell>
      <x:sheet>CARRY</x:sheet>
      <x:address>N24</x:address>
    </x:cell>
    <x:cell>
      <x:sheet>CARRY</x:sheet>
      <x:address>O24</x:address>
    </x:cell>
    <x:cell>
      <x:sheet>CARRY</x:sheet>
      <x:address>P24</x:address>
    </x:cell>
    <x:cell>
      <x:sheet>CARRY</x:sheet>
      <x:address>R24</x:address>
    </x:cell>
    <x:cell>
      <x:sheet>CARRY</x:sheet>
      <x:address>S24</x:address>
    </x:cell>
    <x:cell>
      <x:sheet>CARRY</x:sheet>
      <x:address>T24</x:address>
    </x:cell>
    <x:cell>
      <x:sheet>CARRY</x:sheet>
      <x:address>E25</x:address>
    </x:cell>
    <x:cell>
      <x:sheet>CARRY</x:sheet>
      <x:address>F25</x:address>
    </x:cell>
    <x:cell>
      <x:sheet>CARRY</x:sheet>
      <x:address>G25</x:address>
    </x:cell>
    <x:cell>
      <x:sheet>CARRY</x:sheet>
      <x:address>H25</x:address>
    </x:cell>
    <x:cell>
      <x:sheet>CARRY</x:sheet>
      <x:address>J25</x:address>
    </x:cell>
    <x:cell>
      <x:sheet>CARRY</x:sheet>
      <x:address>K25</x:address>
    </x:cell>
    <x:cell>
      <x:sheet>CARRY</x:sheet>
      <x:address>L25</x:address>
    </x:cell>
    <x:cell>
      <x:sheet>CARRY</x:sheet>
      <x:address>N25</x:address>
    </x:cell>
    <x:cell>
      <x:sheet>CARRY</x:sheet>
      <x:address>O25</x:address>
    </x:cell>
    <x:cell>
      <x:sheet>CARRY</x:sheet>
      <x:address>P25</x:address>
    </x:cell>
    <x:cell>
      <x:sheet>CARRY</x:sheet>
      <x:address>R25</x:address>
    </x:cell>
    <x:cell>
      <x:sheet>CARRY</x:sheet>
      <x:address>S25</x:address>
    </x:cell>
    <x:cell>
      <x:sheet>CARRY</x:sheet>
      <x:address>T25</x:address>
    </x:cell>
    <x:cell>
      <x:sheet>CARRY</x:sheet>
      <x:address>E26</x:address>
    </x:cell>
    <x:cell>
      <x:sheet>CARRY</x:sheet>
      <x:address>F26</x:address>
    </x:cell>
    <x:cell>
      <x:sheet>CARRY</x:sheet>
      <x:address>G26</x:address>
    </x:cell>
    <x:cell>
      <x:sheet>CARRY</x:sheet>
      <x:address>H26</x:address>
    </x:cell>
    <x:cell>
      <x:sheet>CARRY</x:sheet>
      <x:address>J26</x:address>
    </x:cell>
    <x:cell>
      <x:sheet>CARRY</x:sheet>
      <x:address>K26</x:address>
    </x:cell>
    <x:cell>
      <x:sheet>CARRY</x:sheet>
      <x:address>L26</x:address>
    </x:cell>
    <x:cell>
      <x:sheet>CARRY</x:sheet>
      <x:address>N26</x:address>
    </x:cell>
    <x:cell>
      <x:sheet>CARRY</x:sheet>
      <x:address>O26</x:address>
    </x:cell>
    <x:cell>
      <x:sheet>CARRY</x:sheet>
      <x:address>P26</x:address>
    </x:cell>
    <x:cell>
      <x:sheet>CARRY</x:sheet>
      <x:address>R26</x:address>
    </x:cell>
    <x:cell>
      <x:sheet>CARRY</x:sheet>
      <x:address>S26</x:address>
    </x:cell>
    <x:cell>
      <x:sheet>CARRY</x:sheet>
      <x:address>T26</x:address>
    </x:cell>
    <x:cell>
      <x:sheet>CARRY</x:sheet>
      <x:address>E27</x:address>
    </x:cell>
    <x:cell>
      <x:sheet>CARRY</x:sheet>
      <x:address>F27</x:address>
    </x:cell>
    <x:cell>
      <x:sheet>CARRY</x:sheet>
      <x:address>G27</x:address>
    </x:cell>
    <x:cell>
      <x:sheet>CARRY</x:sheet>
      <x:address>H27</x:address>
    </x:cell>
    <x:cell>
      <x:sheet>CARRY</x:sheet>
      <x:address>J27</x:address>
    </x:cell>
    <x:cell>
      <x:sheet>CARRY</x:sheet>
      <x:address>K27</x:address>
    </x:cell>
    <x:cell>
      <x:sheet>CARRY</x:sheet>
      <x:address>L27</x:address>
    </x:cell>
    <x:cell>
      <x:sheet>CARRY</x:sheet>
      <x:address>N27</x:address>
    </x:cell>
    <x:cell>
      <x:sheet>CARRY</x:sheet>
      <x:address>O27</x:address>
    </x:cell>
    <x:cell>
      <x:sheet>CARRY</x:sheet>
      <x:address>P27</x:address>
    </x:cell>
    <x:cell>
      <x:sheet>CARRY</x:sheet>
      <x:address>R27</x:address>
    </x:cell>
    <x:cell>
      <x:sheet>CARRY</x:sheet>
      <x:address>S27</x:address>
    </x:cell>
    <x:cell>
      <x:sheet>CARRY</x:sheet>
      <x:address>T27</x:address>
    </x:cell>
    <x:cell>
      <x:sheet>CARRY</x:sheet>
      <x:address>E28</x:address>
    </x:cell>
    <x:cell>
      <x:sheet>CARRY</x:sheet>
      <x:address>F28</x:address>
    </x:cell>
    <x:cell>
      <x:sheet>CARRY</x:sheet>
      <x:address>G28</x:address>
    </x:cell>
    <x:cell>
      <x:sheet>CARRY</x:sheet>
      <x:address>H28</x:address>
    </x:cell>
    <x:cell>
      <x:sheet>CARRY</x:sheet>
      <x:address>J28</x:address>
    </x:cell>
    <x:cell>
      <x:sheet>CARRY</x:sheet>
      <x:address>K28</x:address>
    </x:cell>
    <x:cell>
      <x:sheet>CARRY</x:sheet>
      <x:address>L28</x:address>
    </x:cell>
    <x:cell>
      <x:sheet>CARRY</x:sheet>
      <x:address>N28</x:address>
    </x:cell>
    <x:cell>
      <x:sheet>CARRY</x:sheet>
      <x:address>O28</x:address>
    </x:cell>
    <x:cell>
      <x:sheet>CARRY</x:sheet>
      <x:address>P28</x:address>
    </x:cell>
    <x:cell>
      <x:sheet>CARRY</x:sheet>
      <x:address>R28</x:address>
    </x:cell>
    <x:cell>
      <x:sheet>CARRY</x:sheet>
      <x:address>S28</x:address>
    </x:cell>
    <x:cell>
      <x:sheet>CARRY</x:sheet>
      <x:address>T28</x:address>
    </x:cell>
    <x:cell>
      <x:sheet>CARRY</x:sheet>
      <x:address>E29</x:address>
    </x:cell>
    <x:cell>
      <x:sheet>CARRY</x:sheet>
      <x:address>F29</x:address>
    </x:cell>
    <x:cell>
      <x:sheet>CARRY</x:sheet>
      <x:address>G29</x:address>
    </x:cell>
    <x:cell>
      <x:sheet>CARRY</x:sheet>
      <x:address>H29</x:address>
    </x:cell>
    <x:cell>
      <x:sheet>CARRY</x:sheet>
      <x:address>J29</x:address>
    </x:cell>
    <x:cell>
      <x:sheet>CARRY</x:sheet>
      <x:address>K29</x:address>
    </x:cell>
    <x:cell>
      <x:sheet>CARRY</x:sheet>
      <x:address>L29</x:address>
    </x:cell>
    <x:cell>
      <x:sheet>CARRY</x:sheet>
      <x:address>N29</x:address>
    </x:cell>
    <x:cell>
      <x:sheet>CARRY</x:sheet>
      <x:address>O29</x:address>
    </x:cell>
    <x:cell>
      <x:sheet>CARRY</x:sheet>
      <x:address>P29</x:address>
    </x:cell>
    <x:cell>
      <x:sheet>CARRY</x:sheet>
      <x:address>R29</x:address>
    </x:cell>
    <x:cell>
      <x:sheet>CARRY</x:sheet>
      <x:address>S29</x:address>
    </x:cell>
    <x:cell>
      <x:sheet>CARRY</x:sheet>
      <x:address>T29</x:address>
    </x:cell>
    <x:cell>
      <x:sheet>CARRY</x:sheet>
      <x:address>E30</x:address>
    </x:cell>
    <x:cell>
      <x:sheet>CARRY</x:sheet>
      <x:address>F30</x:address>
    </x:cell>
    <x:cell>
      <x:sheet>CARRY</x:sheet>
      <x:address>G30</x:address>
    </x:cell>
    <x:cell>
      <x:sheet>CARRY</x:sheet>
      <x:address>H30</x:address>
    </x:cell>
    <x:cell>
      <x:sheet>CARRY</x:sheet>
      <x:address>J30</x:address>
    </x:cell>
    <x:cell>
      <x:sheet>CARRY</x:sheet>
      <x:address>K30</x:address>
    </x:cell>
    <x:cell>
      <x:sheet>CARRY</x:sheet>
      <x:address>L30</x:address>
    </x:cell>
    <x:cell>
      <x:sheet>CARRY</x:sheet>
      <x:address>N30</x:address>
    </x:cell>
    <x:cell>
      <x:sheet>CARRY</x:sheet>
      <x:address>O30</x:address>
    </x:cell>
    <x:cell>
      <x:sheet>CARRY</x:sheet>
      <x:address>P30</x:address>
    </x:cell>
    <x:cell>
      <x:sheet>CARRY</x:sheet>
      <x:address>R30</x:address>
    </x:cell>
    <x:cell>
      <x:sheet>CARRY</x:sheet>
      <x:address>S30</x:address>
    </x:cell>
    <x:cell>
      <x:sheet>CARRY</x:sheet>
      <x:address>T30</x:address>
    </x:cell>
    <x:cell>
      <x:sheet>CARRY</x:sheet>
      <x:address>E35</x:address>
    </x:cell>
    <x:cell>
      <x:sheet>CARRY</x:sheet>
      <x:address>F35</x:address>
    </x:cell>
    <x:cell>
      <x:sheet>CARRY</x:sheet>
      <x:address>G35</x:address>
    </x:cell>
    <x:cell>
      <x:sheet>CARRY</x:sheet>
      <x:address>H35</x:address>
    </x:cell>
    <x:cell>
      <x:sheet>CARRY</x:sheet>
      <x:address>J35</x:address>
    </x:cell>
    <x:cell>
      <x:sheet>CARRY</x:sheet>
      <x:address>K35</x:address>
    </x:cell>
    <x:cell>
      <x:sheet>CARRY</x:sheet>
      <x:address>L35</x:address>
    </x:cell>
    <x:cell>
      <x:sheet>CARRY</x:sheet>
      <x:address>N35</x:address>
    </x:cell>
    <x:cell>
      <x:sheet>CARRY</x:sheet>
      <x:address>O35</x:address>
    </x:cell>
    <x:cell>
      <x:sheet>CARRY</x:sheet>
      <x:address>P35</x:address>
    </x:cell>
    <x:cell>
      <x:sheet>CARRY</x:sheet>
      <x:address>R35</x:address>
    </x:cell>
    <x:cell>
      <x:sheet>CARRY</x:sheet>
      <x:address>S35</x:address>
    </x:cell>
    <x:cell>
      <x:sheet>CARRY</x:sheet>
      <x:address>T35</x:address>
    </x:cell>
    <x:cell>
      <x:sheet>CARRY</x:sheet>
      <x:address>E36</x:address>
    </x:cell>
    <x:cell>
      <x:sheet>CARRY</x:sheet>
      <x:address>F36</x:address>
    </x:cell>
    <x:cell>
      <x:sheet>CARRY</x:sheet>
      <x:address>G36</x:address>
    </x:cell>
    <x:cell>
      <x:sheet>CARRY</x:sheet>
      <x:address>H36</x:address>
    </x:cell>
    <x:cell>
      <x:sheet>CARRY</x:sheet>
      <x:address>J36</x:address>
    </x:cell>
    <x:cell>
      <x:sheet>CARRY</x:sheet>
      <x:address>K36</x:address>
    </x:cell>
    <x:cell>
      <x:sheet>CARRY</x:sheet>
      <x:address>L36</x:address>
    </x:cell>
    <x:cell>
      <x:sheet>CARRY</x:sheet>
      <x:address>N36</x:address>
    </x:cell>
    <x:cell>
      <x:sheet>CARRY</x:sheet>
      <x:address>O36</x:address>
    </x:cell>
    <x:cell>
      <x:sheet>CARRY</x:sheet>
      <x:address>P36</x:address>
    </x:cell>
    <x:cell>
      <x:sheet>CARRY</x:sheet>
      <x:address>R36</x:address>
    </x:cell>
    <x:cell>
      <x:sheet>CARRY</x:sheet>
      <x:address>S36</x:address>
    </x:cell>
    <x:cell>
      <x:sheet>CARRY</x:sheet>
      <x:address>T36</x:address>
    </x:cell>
    <x:cell>
      <x:sheet>CARRY</x:sheet>
      <x:address>E37</x:address>
    </x:cell>
    <x:cell>
      <x:sheet>CARRY</x:sheet>
      <x:address>F37</x:address>
    </x:cell>
    <x:cell>
      <x:sheet>CARRY</x:sheet>
      <x:address>G37</x:address>
    </x:cell>
    <x:cell>
      <x:sheet>CARRY</x:sheet>
      <x:address>H37</x:address>
    </x:cell>
    <x:cell>
      <x:sheet>CARRY</x:sheet>
      <x:address>J37</x:address>
    </x:cell>
    <x:cell>
      <x:sheet>CARRY</x:sheet>
      <x:address>K37</x:address>
    </x:cell>
    <x:cell>
      <x:sheet>CARRY</x:sheet>
      <x:address>L37</x:address>
    </x:cell>
    <x:cell>
      <x:sheet>CARRY</x:sheet>
      <x:address>N37</x:address>
    </x:cell>
    <x:cell>
      <x:sheet>CARRY</x:sheet>
      <x:address>O37</x:address>
    </x:cell>
    <x:cell>
      <x:sheet>CARRY</x:sheet>
      <x:address>P37</x:address>
    </x:cell>
    <x:cell>
      <x:sheet>CARRY</x:sheet>
      <x:address>R37</x:address>
    </x:cell>
    <x:cell>
      <x:sheet>CARRY</x:sheet>
      <x:address>S37</x:address>
    </x:cell>
    <x:cell>
      <x:sheet>CARRY</x:sheet>
      <x:address>T37</x:address>
    </x:cell>
    <x:cell>
      <x:sheet>CARRY</x:sheet>
      <x:address>E38</x:address>
    </x:cell>
    <x:cell>
      <x:sheet>CARRY</x:sheet>
      <x:address>F38</x:address>
    </x:cell>
    <x:cell>
      <x:sheet>CARRY</x:sheet>
      <x:address>G38</x:address>
    </x:cell>
    <x:cell>
      <x:sheet>CARRY</x:sheet>
      <x:address>H38</x:address>
    </x:cell>
    <x:cell>
      <x:sheet>CARRY</x:sheet>
      <x:address>J38</x:address>
    </x:cell>
    <x:cell>
      <x:sheet>CARRY</x:sheet>
      <x:address>K38</x:address>
    </x:cell>
    <x:cell>
      <x:sheet>CARRY</x:sheet>
      <x:address>L38</x:address>
    </x:cell>
    <x:cell>
      <x:sheet>CARRY</x:sheet>
      <x:address>N38</x:address>
    </x:cell>
    <x:cell>
      <x:sheet>CARRY</x:sheet>
      <x:address>O38</x:address>
    </x:cell>
    <x:cell>
      <x:sheet>CARRY</x:sheet>
      <x:address>P38</x:address>
    </x:cell>
    <x:cell>
      <x:sheet>CARRY</x:sheet>
      <x:address>R38</x:address>
    </x:cell>
    <x:cell>
      <x:sheet>CARRY</x:sheet>
      <x:address>S38</x:address>
    </x:cell>
    <x:cell>
      <x:sheet>CARRY</x:sheet>
      <x:address>T38</x:address>
    </x:cell>
    <x:cell>
      <x:sheet>CARRY</x:sheet>
      <x:address>E39</x:address>
    </x:cell>
    <x:cell>
      <x:sheet>CARRY</x:sheet>
      <x:address>F39</x:address>
    </x:cell>
    <x:cell>
      <x:sheet>CARRY</x:sheet>
      <x:address>G39</x:address>
    </x:cell>
    <x:cell>
      <x:sheet>CARRY</x:sheet>
      <x:address>H39</x:address>
    </x:cell>
    <x:cell>
      <x:sheet>CARRY</x:sheet>
      <x:address>J39</x:address>
    </x:cell>
    <x:cell>
      <x:sheet>CARRY</x:sheet>
      <x:address>K39</x:address>
    </x:cell>
    <x:cell>
      <x:sheet>CARRY</x:sheet>
      <x:address>L39</x:address>
    </x:cell>
    <x:cell>
      <x:sheet>CARRY</x:sheet>
      <x:address>N39</x:address>
    </x:cell>
    <x:cell>
      <x:sheet>CARRY</x:sheet>
      <x:address>O39</x:address>
    </x:cell>
    <x:cell>
      <x:sheet>CARRY</x:sheet>
      <x:address>P39</x:address>
    </x:cell>
    <x:cell>
      <x:sheet>CARRY</x:sheet>
      <x:address>R39</x:address>
    </x:cell>
    <x:cell>
      <x:sheet>CARRY</x:sheet>
      <x:address>S39</x:address>
    </x:cell>
    <x:cell>
      <x:sheet>CARRY</x:sheet>
      <x:address>T39</x:address>
    </x:cell>
    <x:cell>
      <x:sheet>CARRY</x:sheet>
      <x:address>E40</x:address>
    </x:cell>
    <x:cell>
      <x:sheet>CARRY</x:sheet>
      <x:address>F40</x:address>
    </x:cell>
    <x:cell>
      <x:sheet>CARRY</x:sheet>
      <x:address>G40</x:address>
    </x:cell>
    <x:cell>
      <x:sheet>CARRY</x:sheet>
      <x:address>H40</x:address>
    </x:cell>
    <x:cell>
      <x:sheet>CARRY</x:sheet>
      <x:address>J40</x:address>
    </x:cell>
    <x:cell>
      <x:sheet>CARRY</x:sheet>
      <x:address>K40</x:address>
    </x:cell>
    <x:cell>
      <x:sheet>CARRY</x:sheet>
      <x:address>L40</x:address>
    </x:cell>
    <x:cell>
      <x:sheet>CARRY</x:sheet>
      <x:address>N40</x:address>
    </x:cell>
    <x:cell>
      <x:sheet>CARRY</x:sheet>
      <x:address>O40</x:address>
    </x:cell>
    <x:cell>
      <x:sheet>CARRY</x:sheet>
      <x:address>P40</x:address>
    </x:cell>
    <x:cell>
      <x:sheet>CARRY</x:sheet>
      <x:address>R40</x:address>
    </x:cell>
    <x:cell>
      <x:sheet>CARRY</x:sheet>
      <x:address>S40</x:address>
    </x:cell>
    <x:cell>
      <x:sheet>CARRY</x:sheet>
      <x:address>T40</x:address>
    </x:cell>
    <x:cell>
      <x:sheet>CARRY</x:sheet>
      <x:address>E41</x:address>
    </x:cell>
    <x:cell>
      <x:sheet>CARRY</x:sheet>
      <x:address>F41</x:address>
    </x:cell>
    <x:cell>
      <x:sheet>CARRY</x:sheet>
      <x:address>G41</x:address>
    </x:cell>
    <x:cell>
      <x:sheet>CARRY</x:sheet>
      <x:address>H41</x:address>
    </x:cell>
    <x:cell>
      <x:sheet>CARRY</x:sheet>
      <x:address>J41</x:address>
    </x:cell>
    <x:cell>
      <x:sheet>CARRY</x:sheet>
      <x:address>K41</x:address>
    </x:cell>
    <x:cell>
      <x:sheet>CARRY</x:sheet>
      <x:address>L41</x:address>
    </x:cell>
    <x:cell>
      <x:sheet>CARRY</x:sheet>
      <x:address>N41</x:address>
    </x:cell>
    <x:cell>
      <x:sheet>CARRY</x:sheet>
      <x:address>O41</x:address>
    </x:cell>
    <x:cell>
      <x:sheet>CARRY</x:sheet>
      <x:address>P41</x:address>
    </x:cell>
    <x:cell>
      <x:sheet>CARRY</x:sheet>
      <x:address>R41</x:address>
    </x:cell>
    <x:cell>
      <x:sheet>CARRY</x:sheet>
      <x:address>S41</x:address>
    </x:cell>
    <x:cell>
      <x:sheet>CARRY</x:sheet>
      <x:address>T41</x:address>
    </x:cell>
    <x:cell>
      <x:sheet>CARRY</x:sheet>
      <x:address>E42</x:address>
    </x:cell>
    <x:cell>
      <x:sheet>CARRY</x:sheet>
      <x:address>F42</x:address>
    </x:cell>
    <x:cell>
      <x:sheet>CARRY</x:sheet>
      <x:address>G42</x:address>
    </x:cell>
    <x:cell>
      <x:sheet>CARRY</x:sheet>
      <x:address>H42</x:address>
    </x:cell>
    <x:cell>
      <x:sheet>CARRY</x:sheet>
      <x:address>J42</x:address>
    </x:cell>
    <x:cell>
      <x:sheet>CARRY</x:sheet>
      <x:address>K42</x:address>
    </x:cell>
    <x:cell>
      <x:sheet>CARRY</x:sheet>
      <x:address>L42</x:address>
    </x:cell>
    <x:cell>
      <x:sheet>CARRY</x:sheet>
      <x:address>N42</x:address>
    </x:cell>
    <x:cell>
      <x:sheet>CARRY</x:sheet>
      <x:address>O42</x:address>
    </x:cell>
    <x:cell>
      <x:sheet>CARRY</x:sheet>
      <x:address>P42</x:address>
    </x:cell>
    <x:cell>
      <x:sheet>CARRY</x:sheet>
      <x:address>R42</x:address>
    </x:cell>
    <x:cell>
      <x:sheet>CARRY</x:sheet>
      <x:address>S42</x:address>
    </x:cell>
    <x:cell>
      <x:sheet>CARRY</x:sheet>
      <x:address>T42</x:address>
    </x:cell>
    <x:cell>
      <x:sheet>CARRY</x:sheet>
      <x:address>E43</x:address>
    </x:cell>
    <x:cell>
      <x:sheet>CARRY</x:sheet>
      <x:address>F43</x:address>
    </x:cell>
    <x:cell>
      <x:sheet>CARRY</x:sheet>
      <x:address>G43</x:address>
    </x:cell>
    <x:cell>
      <x:sheet>CARRY</x:sheet>
      <x:address>H43</x:address>
    </x:cell>
    <x:cell>
      <x:sheet>CARRY</x:sheet>
      <x:address>J43</x:address>
    </x:cell>
    <x:cell>
      <x:sheet>CARRY</x:sheet>
      <x:address>K43</x:address>
    </x:cell>
    <x:cell>
      <x:sheet>CARRY</x:sheet>
      <x:address>L43</x:address>
    </x:cell>
    <x:cell>
      <x:sheet>CARRY</x:sheet>
      <x:address>N43</x:address>
    </x:cell>
    <x:cell>
      <x:sheet>CARRY</x:sheet>
      <x:address>O43</x:address>
    </x:cell>
    <x:cell>
      <x:sheet>CARRY</x:sheet>
      <x:address>P43</x:address>
    </x:cell>
    <x:cell>
      <x:sheet>CARRY</x:sheet>
      <x:address>R43</x:address>
    </x:cell>
    <x:cell>
      <x:sheet>CARRY</x:sheet>
      <x:address>S43</x:address>
    </x:cell>
    <x:cell>
      <x:sheet>CARRY</x:sheet>
      <x:address>T43</x:address>
    </x:cell>
    <x:cell>
      <x:sheet>CARRY</x:sheet>
      <x:address>E44</x:address>
    </x:cell>
    <x:cell>
      <x:sheet>CARRY</x:sheet>
      <x:address>F44</x:address>
    </x:cell>
    <x:cell>
      <x:sheet>CARRY</x:sheet>
      <x:address>G44</x:address>
    </x:cell>
    <x:cell>
      <x:sheet>CARRY</x:sheet>
      <x:address>H44</x:address>
    </x:cell>
    <x:cell>
      <x:sheet>CARRY</x:sheet>
      <x:address>J44</x:address>
    </x:cell>
    <x:cell>
      <x:sheet>CARRY</x:sheet>
      <x:address>K44</x:address>
    </x:cell>
    <x:cell>
      <x:sheet>CARRY</x:sheet>
      <x:address>L44</x:address>
    </x:cell>
    <x:cell>
      <x:sheet>CARRY</x:sheet>
      <x:address>N44</x:address>
    </x:cell>
    <x:cell>
      <x:sheet>CARRY</x:sheet>
      <x:address>O44</x:address>
    </x:cell>
    <x:cell>
      <x:sheet>CARRY</x:sheet>
      <x:address>P44</x:address>
    </x:cell>
    <x:cell>
      <x:sheet>CARRY</x:sheet>
      <x:address>R44</x:address>
    </x:cell>
    <x:cell>
      <x:sheet>CARRY</x:sheet>
      <x:address>S44</x:address>
    </x:cell>
    <x:cell>
      <x:sheet>CARRY</x:sheet>
      <x:address>T44</x:address>
    </x:cell>
    <x:cell>
      <x:sheet>CARRY</x:sheet>
      <x:address>F49</x:address>
    </x:cell>
    <x:cell>
      <x:sheet>CARRY</x:sheet>
      <x:address>H49</x:address>
    </x:cell>
    <x:cell>
      <x:sheet>CARRY</x:sheet>
      <x:address>J49</x:address>
    </x:cell>
    <x:cell>
      <x:sheet>CARRY</x:sheet>
      <x:address>L49</x:address>
    </x:cell>
    <x:cell>
      <x:sheet>CARRY</x:sheet>
      <x:address>N49</x:address>
    </x:cell>
    <x:cell>
      <x:sheet>CARRY</x:sheet>
      <x:address>P49</x:address>
    </x:cell>
    <x:cell>
      <x:sheet>CARRY</x:sheet>
      <x:address>E51</x:address>
    </x:cell>
    <x:cell>
      <x:sheet>CARRY</x:sheet>
      <x:address>F51</x:address>
    </x:cell>
    <x:cell>
      <x:sheet>CARRY</x:sheet>
      <x:address>H51</x:address>
    </x:cell>
    <x:cell>
      <x:sheet>CARRY</x:sheet>
      <x:address>J51</x:address>
    </x:cell>
    <x:cell>
      <x:sheet>CARRY</x:sheet>
      <x:address>L51</x:address>
    </x:cell>
    <x:cell>
      <x:sheet>CARRY</x:sheet>
      <x:address>N51</x:address>
    </x:cell>
    <x:cell>
      <x:sheet>CARRY</x:sheet>
      <x:address>P51</x:address>
    </x:cell>
    <x:cell>
      <x:sheet>CARRY</x:sheet>
      <x:address>E52</x:address>
    </x:cell>
    <x:cell>
      <x:sheet>CARRY</x:sheet>
      <x:address>F52</x:address>
    </x:cell>
    <x:cell>
      <x:sheet>CARRY</x:sheet>
      <x:address>H52</x:address>
    </x:cell>
    <x:cell>
      <x:sheet>CARRY</x:sheet>
      <x:address>J52</x:address>
    </x:cell>
    <x:cell>
      <x:sheet>CARRY</x:sheet>
      <x:address>L52</x:address>
    </x:cell>
    <x:cell>
      <x:sheet>CARRY</x:sheet>
      <x:address>N52</x:address>
    </x:cell>
    <x:cell>
      <x:sheet>CARRY</x:sheet>
      <x:address>P52</x:address>
    </x:cell>
    <x:cell>
      <x:sheet>CARRY</x:sheet>
      <x:address>E53</x:address>
    </x:cell>
    <x:cell>
      <x:sheet>CARRY</x:sheet>
      <x:address>F53</x:address>
    </x:cell>
    <x:cell>
      <x:sheet>CARRY</x:sheet>
      <x:address>H53</x:address>
    </x:cell>
    <x:cell>
      <x:sheet>CARRY</x:sheet>
      <x:address>J53</x:address>
    </x:cell>
    <x:cell>
      <x:sheet>CARRY</x:sheet>
      <x:address>L53</x:address>
    </x:cell>
    <x:cell>
      <x:sheet>CARRY</x:sheet>
      <x:address>N53</x:address>
    </x:cell>
    <x:cell>
      <x:sheet>CARRY</x:sheet>
      <x:address>P53</x:address>
    </x:cell>
    <x:cell>
      <x:sheet>CARRY</x:sheet>
      <x:address>E54</x:address>
    </x:cell>
    <x:cell>
      <x:sheet>CARRY</x:sheet>
      <x:address>F54</x:address>
    </x:cell>
    <x:cell>
      <x:sheet>CARRY</x:sheet>
      <x:address>H54</x:address>
    </x:cell>
    <x:cell>
      <x:sheet>CARRY</x:sheet>
      <x:address>J54</x:address>
    </x:cell>
    <x:cell>
      <x:sheet>CARRY</x:sheet>
      <x:address>L54</x:address>
    </x:cell>
    <x:cell>
      <x:sheet>CARRY</x:sheet>
      <x:address>N54</x:address>
    </x:cell>
    <x:cell>
      <x:sheet>CARRY</x:sheet>
      <x:address>P54</x:address>
    </x:cell>
    <x:cell>
      <x:sheet>CARRY</x:sheet>
      <x:address>E55</x:address>
    </x:cell>
    <x:cell>
      <x:sheet>CARRY</x:sheet>
      <x:address>F55</x:address>
    </x:cell>
    <x:cell>
      <x:sheet>CARRY</x:sheet>
      <x:address>H55</x:address>
    </x:cell>
    <x:cell>
      <x:sheet>CARRY</x:sheet>
      <x:address>J55</x:address>
    </x:cell>
    <x:cell>
      <x:sheet>CARRY</x:sheet>
      <x:address>L55</x:address>
    </x:cell>
    <x:cell>
      <x:sheet>CARRY</x:sheet>
      <x:address>N55</x:address>
    </x:cell>
    <x:cell>
      <x:sheet>CARRY</x:sheet>
      <x:address>P55</x:address>
    </x:cell>
    <x:cell>
      <x:sheet>CARRY</x:sheet>
      <x:address>E56</x:address>
    </x:cell>
    <x:cell>
      <x:sheet>CARRY</x:sheet>
      <x:address>F56</x:address>
    </x:cell>
    <x:cell>
      <x:sheet>CARRY</x:sheet>
      <x:address>H56</x:address>
    </x:cell>
    <x:cell>
      <x:sheet>CARRY</x:sheet>
      <x:address>J56</x:address>
    </x:cell>
    <x:cell>
      <x:sheet>CARRY</x:sheet>
      <x:address>L56</x:address>
    </x:cell>
    <x:cell>
      <x:sheet>CARRY</x:sheet>
      <x:address>N56</x:address>
    </x:cell>
    <x:cell>
      <x:sheet>CARRY</x:sheet>
      <x:address>P56</x:address>
    </x:cell>
    <x:cell>
      <x:sheet>CARRY</x:sheet>
      <x:address>E57</x:address>
    </x:cell>
    <x:cell>
      <x:sheet>CARRY</x:sheet>
      <x:address>F57</x:address>
    </x:cell>
    <x:cell>
      <x:sheet>CARRY</x:sheet>
      <x:address>H57</x:address>
    </x:cell>
    <x:cell>
      <x:sheet>CARRY</x:sheet>
      <x:address>J57</x:address>
    </x:cell>
    <x:cell>
      <x:sheet>CARRY</x:sheet>
      <x:address>L57</x:address>
    </x:cell>
    <x:cell>
      <x:sheet>CARRY</x:sheet>
      <x:address>N57</x:address>
    </x:cell>
    <x:cell>
      <x:sheet>CARRY</x:sheet>
      <x:address>P57</x:address>
    </x:cell>
    <x:cell>
      <x:sheet>CARRY</x:sheet>
      <x:address>E58</x:address>
    </x:cell>
    <x:cell>
      <x:sheet>CARRY</x:sheet>
      <x:address>F58</x:address>
    </x:cell>
    <x:cell>
      <x:sheet>CARRY</x:sheet>
      <x:address>H58</x:address>
    </x:cell>
    <x:cell>
      <x:sheet>CARRY</x:sheet>
      <x:address>J58</x:address>
    </x:cell>
    <x:cell>
      <x:sheet>CARRY</x:sheet>
      <x:address>L58</x:address>
    </x:cell>
    <x:cell>
      <x:sheet>CARRY</x:sheet>
      <x:address>N58</x:address>
    </x:cell>
    <x:cell>
      <x:sheet>CARRY</x:sheet>
      <x:address>P58</x:address>
    </x:cell>
    <x:cell>
      <x:sheet>CARRY</x:sheet>
      <x:address>E59</x:address>
    </x:cell>
    <x:cell>
      <x:sheet>CARRY</x:sheet>
      <x:address>F59</x:address>
    </x:cell>
    <x:cell>
      <x:sheet>CARRY</x:sheet>
      <x:address>H59</x:address>
    </x:cell>
    <x:cell>
      <x:sheet>CARRY</x:sheet>
      <x:address>J59</x:address>
    </x:cell>
    <x:cell>
      <x:sheet>CARRY</x:sheet>
      <x:address>L59</x:address>
    </x:cell>
    <x:cell>
      <x:sheet>CARRY</x:sheet>
      <x:address>N59</x:address>
    </x:cell>
    <x:cell>
      <x:sheet>CARRY</x:sheet>
      <x:address>P59</x:address>
    </x:cell>
    <x:cell>
      <x:sheet>CARRY</x:sheet>
      <x:address>E60</x:address>
    </x:cell>
    <x:cell>
      <x:sheet>CARRY</x:sheet>
      <x:address>F60</x:address>
    </x:cell>
    <x:cell>
      <x:sheet>CARRY</x:sheet>
      <x:address>H60</x:address>
    </x:cell>
    <x:cell>
      <x:sheet>CARRY</x:sheet>
      <x:address>J60</x:address>
    </x:cell>
    <x:cell>
      <x:sheet>CARRY</x:sheet>
      <x:address>L60</x:address>
    </x:cell>
    <x:cell>
      <x:sheet>CARRY</x:sheet>
      <x:address>N60</x:address>
    </x:cell>
    <x:cell>
      <x:sheet>CARRY</x:sheet>
      <x:address>P60</x:address>
    </x:cell>
    <x:cell>
      <x:sheet>CARRY</x:sheet>
      <x:address>F63</x:address>
    </x:cell>
    <x:cell>
      <x:sheet>CARRY</x:sheet>
      <x:address>G63</x:address>
    </x:cell>
    <x:cell>
      <x:sheet>CARRY</x:sheet>
      <x:address>H63</x:address>
    </x:cell>
    <x:cell>
      <x:sheet>CARRY</x:sheet>
      <x:address>I63</x:address>
    </x:cell>
    <x:cell>
      <x:sheet>CARRY</x:sheet>
      <x:address>J63</x:address>
    </x:cell>
    <x:cell>
      <x:sheet>CARRY</x:sheet>
      <x:address>K63</x:address>
    </x:cell>
    <x:cell>
      <x:sheet>CARRY</x:sheet>
      <x:address>L63</x:address>
    </x:cell>
    <x:cell>
      <x:sheet>CARRY</x:sheet>
      <x:address>M63</x:address>
    </x:cell>
    <x:cell>
      <x:sheet>CARRY</x:sheet>
      <x:address>N63</x:address>
    </x:cell>
    <x:cell>
      <x:sheet>CARRY</x:sheet>
      <x:address>O63</x:address>
    </x:cell>
    <x:cell>
      <x:sheet>CARRY</x:sheet>
      <x:address>P63</x:address>
    </x:cell>
    <x:cell>
      <x:sheet>CARRY</x:sheet>
      <x:address>Q63</x:address>
    </x:cell>
    <x:cell>
      <x:sheet>CARRY</x:sheet>
      <x:address>F64</x:address>
    </x:cell>
    <x:cell>
      <x:sheet>CARRY</x:sheet>
      <x:address>G64</x:address>
    </x:cell>
    <x:cell>
      <x:sheet>CARRY</x:sheet>
      <x:address>H64</x:address>
    </x:cell>
    <x:cell>
      <x:sheet>CARRY</x:sheet>
      <x:address>I64</x:address>
    </x:cell>
    <x:cell>
      <x:sheet>CARRY</x:sheet>
      <x:address>J64</x:address>
    </x:cell>
    <x:cell>
      <x:sheet>CARRY</x:sheet>
      <x:address>K64</x:address>
    </x:cell>
    <x:cell>
      <x:sheet>CARRY</x:sheet>
      <x:address>L64</x:address>
    </x:cell>
    <x:cell>
      <x:sheet>CARRY</x:sheet>
      <x:address>M64</x:address>
    </x:cell>
    <x:cell>
      <x:sheet>CARRY</x:sheet>
      <x:address>N64</x:address>
    </x:cell>
    <x:cell>
      <x:sheet>CARRY</x:sheet>
      <x:address>O64</x:address>
    </x:cell>
    <x:cell>
      <x:sheet>CARRY</x:sheet>
      <x:address>P64</x:address>
    </x:cell>
    <x:cell>
      <x:sheet>CARRY</x:sheet>
      <x:address>Q64</x:address>
    </x:cell>
    <x:cell>
      <x:sheet>CARRY</x:sheet>
      <x:address>F65</x:address>
    </x:cell>
    <x:cell>
      <x:sheet>CARRY</x:sheet>
      <x:address>G65</x:address>
    </x:cell>
    <x:cell>
      <x:sheet>CARRY</x:sheet>
      <x:address>H65</x:address>
    </x:cell>
    <x:cell>
      <x:sheet>CARRY</x:sheet>
      <x:address>I65</x:address>
    </x:cell>
    <x:cell>
      <x:sheet>CARRY</x:sheet>
      <x:address>J65</x:address>
    </x:cell>
    <x:cell>
      <x:sheet>CARRY</x:sheet>
      <x:address>K65</x:address>
    </x:cell>
    <x:cell>
      <x:sheet>CARRY</x:sheet>
      <x:address>L65</x:address>
    </x:cell>
    <x:cell>
      <x:sheet>CARRY</x:sheet>
      <x:address>M65</x:address>
    </x:cell>
    <x:cell>
      <x:sheet>CARRY</x:sheet>
      <x:address>N65</x:address>
    </x:cell>
    <x:cell>
      <x:sheet>CARRY</x:sheet>
      <x:address>O65</x:address>
    </x:cell>
    <x:cell>
      <x:sheet>CARRY</x:sheet>
      <x:address>P65</x:address>
    </x:cell>
    <x:cell>
      <x:sheet>CARRY</x:sheet>
      <x:address>Q65</x:address>
    </x:cell>
    <x:cell>
      <x:sheet>CARRY</x:sheet>
      <x:address>F66</x:address>
    </x:cell>
    <x:cell>
      <x:sheet>CARRY</x:sheet>
      <x:address>G66</x:address>
    </x:cell>
    <x:cell>
      <x:sheet>CARRY</x:sheet>
      <x:address>H66</x:address>
    </x:cell>
    <x:cell>
      <x:sheet>CARRY</x:sheet>
      <x:address>I66</x:address>
    </x:cell>
    <x:cell>
      <x:sheet>CARRY</x:sheet>
      <x:address>J66</x:address>
    </x:cell>
    <x:cell>
      <x:sheet>CARRY</x:sheet>
      <x:address>K66</x:address>
    </x:cell>
    <x:cell>
      <x:sheet>CARRY</x:sheet>
      <x:address>L66</x:address>
    </x:cell>
    <x:cell>
      <x:sheet>CARRY</x:sheet>
      <x:address>M66</x:address>
    </x:cell>
    <x:cell>
      <x:sheet>CARRY</x:sheet>
      <x:address>N66</x:address>
    </x:cell>
    <x:cell>
      <x:sheet>CARRY</x:sheet>
      <x:address>O66</x:address>
    </x:cell>
    <x:cell>
      <x:sheet>CARRY</x:sheet>
      <x:address>P66</x:address>
    </x:cell>
    <x:cell>
      <x:sheet>CARRY</x:sheet>
      <x:address>Q66</x:address>
    </x:cell>
    <x:cell>
      <x:sheet>CARRY</x:sheet>
      <x:address>F67</x:address>
    </x:cell>
    <x:cell>
      <x:sheet>CARRY</x:sheet>
      <x:address>G67</x:address>
    </x:cell>
    <x:cell>
      <x:sheet>CARRY</x:sheet>
      <x:address>H67</x:address>
    </x:cell>
    <x:cell>
      <x:sheet>CARRY</x:sheet>
      <x:address>I67</x:address>
    </x:cell>
    <x:cell>
      <x:sheet>CARRY</x:sheet>
      <x:address>J67</x:address>
    </x:cell>
    <x:cell>
      <x:sheet>CARRY</x:sheet>
      <x:address>K67</x:address>
    </x:cell>
    <x:cell>
      <x:sheet>CARRY</x:sheet>
      <x:address>L67</x:address>
    </x:cell>
    <x:cell>
      <x:sheet>CARRY</x:sheet>
      <x:address>M67</x:address>
    </x:cell>
    <x:cell>
      <x:sheet>CARRY</x:sheet>
      <x:address>N67</x:address>
    </x:cell>
    <x:cell>
      <x:sheet>CARRY</x:sheet>
      <x:address>O67</x:address>
    </x:cell>
    <x:cell>
      <x:sheet>CARRY</x:sheet>
      <x:address>P67</x:address>
    </x:cell>
    <x:cell>
      <x:sheet>CARRY</x:sheet>
      <x:address>Q67</x:address>
    </x:cell>
    <x:cell>
      <x:sheet>CARRY</x:sheet>
      <x:address>F68</x:address>
    </x:cell>
    <x:cell>
      <x:sheet>CARRY</x:sheet>
      <x:address>G68</x:address>
    </x:cell>
    <x:cell>
      <x:sheet>CARRY</x:sheet>
      <x:address>H68</x:address>
    </x:cell>
    <x:cell>
      <x:sheet>CARRY</x:sheet>
      <x:address>I68</x:address>
    </x:cell>
    <x:cell>
      <x:sheet>CARRY</x:sheet>
      <x:address>J68</x:address>
    </x:cell>
    <x:cell>
      <x:sheet>CARRY</x:sheet>
      <x:address>K68</x:address>
    </x:cell>
    <x:cell>
      <x:sheet>CARRY</x:sheet>
      <x:address>L68</x:address>
    </x:cell>
    <x:cell>
      <x:sheet>CARRY</x:sheet>
      <x:address>M68</x:address>
    </x:cell>
    <x:cell>
      <x:sheet>CARRY</x:sheet>
      <x:address>N68</x:address>
    </x:cell>
    <x:cell>
      <x:sheet>CARRY</x:sheet>
      <x:address>O68</x:address>
    </x:cell>
    <x:cell>
      <x:sheet>CARRY</x:sheet>
      <x:address>P68</x:address>
    </x:cell>
    <x:cell>
      <x:sheet>CARRY</x:sheet>
      <x:address>Q68</x:address>
    </x:cell>
    <x:cell>
      <x:sheet>CARRY</x:sheet>
      <x:address>F69</x:address>
    </x:cell>
    <x:cell>
      <x:sheet>CARRY</x:sheet>
      <x:address>G69</x:address>
    </x:cell>
    <x:cell>
      <x:sheet>CARRY</x:sheet>
      <x:address>H69</x:address>
    </x:cell>
    <x:cell>
      <x:sheet>CARRY</x:sheet>
      <x:address>I69</x:address>
    </x:cell>
    <x:cell>
      <x:sheet>CARRY</x:sheet>
      <x:address>J69</x:address>
    </x:cell>
    <x:cell>
      <x:sheet>CARRY</x:sheet>
      <x:address>K69</x:address>
    </x:cell>
    <x:cell>
      <x:sheet>CARRY</x:sheet>
      <x:address>L69</x:address>
    </x:cell>
    <x:cell>
      <x:sheet>CARRY</x:sheet>
      <x:address>M69</x:address>
    </x:cell>
    <x:cell>
      <x:sheet>CARRY</x:sheet>
      <x:address>N69</x:address>
    </x:cell>
    <x:cell>
      <x:sheet>CARRY</x:sheet>
      <x:address>O69</x:address>
    </x:cell>
    <x:cell>
      <x:sheet>CARRY</x:sheet>
      <x:address>P69</x:address>
    </x:cell>
    <x:cell>
      <x:sheet>CARRY</x:sheet>
      <x:address>Q69</x:address>
    </x:cell>
    <x:cell>
      <x:sheet>CARRY</x:sheet>
      <x:address>F70</x:address>
    </x:cell>
    <x:cell>
      <x:sheet>CARRY</x:sheet>
      <x:address>G70</x:address>
    </x:cell>
    <x:cell>
      <x:sheet>CARRY</x:sheet>
      <x:address>H70</x:address>
    </x:cell>
    <x:cell>
      <x:sheet>CARRY</x:sheet>
      <x:address>I70</x:address>
    </x:cell>
    <x:cell>
      <x:sheet>CARRY</x:sheet>
      <x:address>J70</x:address>
    </x:cell>
    <x:cell>
      <x:sheet>CARRY</x:sheet>
      <x:address>K70</x:address>
    </x:cell>
    <x:cell>
      <x:sheet>CARRY</x:sheet>
      <x:address>L70</x:address>
    </x:cell>
    <x:cell>
      <x:sheet>CARRY</x:sheet>
      <x:address>M70</x:address>
    </x:cell>
    <x:cell>
      <x:sheet>CARRY</x:sheet>
      <x:address>N70</x:address>
    </x:cell>
    <x:cell>
      <x:sheet>CARRY</x:sheet>
      <x:address>O70</x:address>
    </x:cell>
    <x:cell>
      <x:sheet>CARRY</x:sheet>
      <x:address>P70</x:address>
    </x:cell>
    <x:cell>
      <x:sheet>CARRY</x:sheet>
      <x:address>Q70</x:address>
    </x:cell>
    <x:cell>
      <x:sheet>CARRY</x:sheet>
      <x:address>F71</x:address>
    </x:cell>
    <x:cell>
      <x:sheet>CARRY</x:sheet>
      <x:address>G71</x:address>
    </x:cell>
    <x:cell>
      <x:sheet>CARRY</x:sheet>
      <x:address>H71</x:address>
    </x:cell>
    <x:cell>
      <x:sheet>CARRY</x:sheet>
      <x:address>I71</x:address>
    </x:cell>
    <x:cell>
      <x:sheet>CARRY</x:sheet>
      <x:address>J71</x:address>
    </x:cell>
    <x:cell>
      <x:sheet>CARRY</x:sheet>
      <x:address>K71</x:address>
    </x:cell>
    <x:cell>
      <x:sheet>CARRY</x:sheet>
      <x:address>L71</x:address>
    </x:cell>
    <x:cell>
      <x:sheet>CARRY</x:sheet>
      <x:address>M71</x:address>
    </x:cell>
    <x:cell>
      <x:sheet>CARRY</x:sheet>
      <x:address>N71</x:address>
    </x:cell>
    <x:cell>
      <x:sheet>CARRY</x:sheet>
      <x:address>O71</x:address>
    </x:cell>
    <x:cell>
      <x:sheet>CARRY</x:sheet>
      <x:address>P71</x:address>
    </x:cell>
    <x:cell>
      <x:sheet>CARRY</x:sheet>
      <x:address>Q71</x:address>
    </x:cell>
    <x:cell>
      <x:sheet>CARRY</x:sheet>
      <x:address>F72</x:address>
    </x:cell>
    <x:cell>
      <x:sheet>CARRY</x:sheet>
      <x:address>G72</x:address>
    </x:cell>
    <x:cell>
      <x:sheet>CARRY</x:sheet>
      <x:address>H72</x:address>
    </x:cell>
    <x:cell>
      <x:sheet>CARRY</x:sheet>
      <x:address>I72</x:address>
    </x:cell>
    <x:cell>
      <x:sheet>CARRY</x:sheet>
      <x:address>J72</x:address>
    </x:cell>
    <x:cell>
      <x:sheet>CARRY</x:sheet>
      <x:address>K72</x:address>
    </x:cell>
    <x:cell>
      <x:sheet>CARRY</x:sheet>
      <x:address>L72</x:address>
    </x:cell>
    <x:cell>
      <x:sheet>CARRY</x:sheet>
      <x:address>M72</x:address>
    </x:cell>
    <x:cell>
      <x:sheet>CARRY</x:sheet>
      <x:address>N72</x:address>
    </x:cell>
    <x:cell>
      <x:sheet>CARRY</x:sheet>
      <x:address>O72</x:address>
    </x:cell>
    <x:cell>
      <x:sheet>CARRY</x:sheet>
      <x:address>P72</x:address>
    </x:cell>
    <x:cell>
      <x:sheet>CARRY</x:sheet>
      <x:address>Q72</x:address>
    </x:cell>
    <x:cell>
      <x:sheet>FR007 Curve</x:sheet>
      <x:address>G4</x:address>
    </x:cell>
    <x:cell>
      <x:sheet>FR007 Curve</x:sheet>
      <x:address>C14</x:address>
    </x:cell>
    <x:cell>
      <x:sheet>FR007 Curve</x:sheet>
      <x:address>C15</x:address>
    </x:cell>
    <x:cell>
      <x:sheet>FR007 Curve</x:sheet>
      <x:address>I15</x:address>
    </x:cell>
    <x:cell>
      <x:sheet>FR007 Curve</x:sheet>
      <x:address>I22</x:address>
    </x:cell>
    <x:cell>
      <x:sheet>FR007 Curve</x:sheet>
      <x:address>D44</x:address>
    </x:cell>
    <x:cell>
      <x:sheet>FR007 Curve</x:sheet>
      <x:address>E44</x:address>
    </x:cell>
    <x:cell>
      <x:sheet>FR007 Curve</x:sheet>
      <x:address>D45</x:address>
    </x:cell>
    <x:cell>
      <x:sheet>FR007 Curve</x:sheet>
      <x:address>E45</x:address>
    </x:cell>
    <x:cell>
      <x:sheet>FR007 Curve</x:sheet>
      <x:address>D46</x:address>
    </x:cell>
    <x:cell>
      <x:sheet>FR007 Curve</x:sheet>
      <x:address>E46</x:address>
    </x:cell>
    <x:cell>
      <x:sheet>FR007 Curve</x:sheet>
      <x:address>D47</x:address>
    </x:cell>
    <x:cell>
      <x:sheet>FR007 Curve</x:sheet>
      <x:address>E47</x:address>
    </x:cell>
    <x:cell>
      <x:sheet>FR007 Curve</x:sheet>
      <x:address>D48</x:address>
    </x:cell>
    <x:cell>
      <x:sheet>FR007 Curve</x:sheet>
      <x:address>E48</x:address>
    </x:cell>
    <x:cell>
      <x:sheet>FR007 Curve</x:sheet>
      <x:address>D49</x:address>
    </x:cell>
    <x:cell>
      <x:sheet>FR007 Curve</x:sheet>
      <x:address>E49</x:address>
    </x:cell>
    <x:cell>
      <x:sheet>FR007 Curve</x:sheet>
      <x:address>D50</x:address>
    </x:cell>
    <x:cell>
      <x:sheet>FR007 Curve</x:sheet>
      <x:address>E50</x:address>
    </x:cell>
    <x:cell>
      <x:sheet>FR007 Curve</x:sheet>
      <x:address>D51</x:address>
    </x:cell>
    <x:cell>
      <x:sheet>FR007 Curve</x:sheet>
      <x:address>E51</x:address>
    </x:cell>
    <x:cell>
      <x:sheet>FR007 Curve</x:sheet>
      <x:address>D52</x:address>
    </x:cell>
    <x:cell>
      <x:sheet>FR007 Curve</x:sheet>
      <x:address>E52</x:address>
    </x:cell>
    <x:cell>
      <x:sheet>FR007 Curve</x:sheet>
      <x:address>D53</x:address>
    </x:cell>
    <x:cell>
      <x:sheet>FR007 Curve</x:sheet>
      <x:address>E53</x:address>
    </x:cell>
    <x:cell>
      <x:sheet>FR007 Curve</x:sheet>
      <x:address>D54</x:address>
    </x:cell>
    <x:cell>
      <x:sheet>FR007 Curve</x:sheet>
      <x:address>E54</x:address>
    </x:cell>
    <x:cell>
      <x:sheet>FR007 Curve</x:sheet>
      <x:address>D55</x:address>
    </x:cell>
    <x:cell>
      <x:sheet>FR007 Curve</x:sheet>
      <x:address>E55</x:address>
    </x:cell>
    <x:cell>
      <x:sheet>FR007 Curve</x:sheet>
      <x:address>D56</x:address>
    </x:cell>
    <x:cell>
      <x:sheet>FR007 Curve</x:sheet>
      <x:address>E56</x:address>
    </x:cell>
    <x:cell>
      <x:sheet>FR007 Curve</x:sheet>
      <x:address>D57</x:address>
    </x:cell>
    <x:cell>
      <x:sheet>FR007 Curve</x:sheet>
      <x:address>E57</x:address>
    </x:cell>
    <x:cell>
      <x:sheet>FR007 Curve</x:sheet>
      <x:address>C67</x:address>
    </x:cell>
    <x:cell>
      <x:sheet>FR007 Curve</x:sheet>
      <x:address>E67</x:address>
    </x:cell>
    <x:cell>
      <x:sheet>FR007 Curve</x:sheet>
      <x:address>H67</x:address>
    </x:cell>
    <x:cell>
      <x:sheet>FR007 Curve</x:sheet>
      <x:address>K67</x:address>
    </x:cell>
    <x:cell>
      <x:sheet>FR007 Curve</x:sheet>
      <x:address>C68</x:address>
    </x:cell>
    <x:cell>
      <x:sheet>FR007 Curve</x:sheet>
      <x:address>E68</x:address>
    </x:cell>
    <x:cell>
      <x:sheet>FR007 Curve</x:sheet>
      <x:address>H68</x:address>
    </x:cell>
    <x:cell>
      <x:sheet>FR007 Curve</x:sheet>
      <x:address>K68</x:address>
    </x:cell>
    <x:cell>
      <x:sheet>FR007 Curve</x:sheet>
      <x:address>C69</x:address>
    </x:cell>
    <x:cell>
      <x:sheet>FR007 Curve</x:sheet>
      <x:address>E69</x:address>
    </x:cell>
    <x:cell>
      <x:sheet>FR007 Curve</x:sheet>
      <x:address>H69</x:address>
    </x:cell>
    <x:cell>
      <x:sheet>FR007 Curve</x:sheet>
      <x:address>K69</x:address>
    </x:cell>
    <x:cell>
      <x:sheet>FR007 Curve</x:sheet>
      <x:address>C70</x:address>
    </x:cell>
    <x:cell>
      <x:sheet>FR007 Curve</x:sheet>
      <x:address>E70</x:address>
    </x:cell>
    <x:cell>
      <x:sheet>FR007 Curve</x:sheet>
      <x:address>H70</x:address>
    </x:cell>
    <x:cell>
      <x:sheet>FR007 Curve</x:sheet>
      <x:address>K70</x:address>
    </x:cell>
    <x:cell>
      <x:sheet>FR007 Curve</x:sheet>
      <x:address>C71</x:address>
    </x:cell>
    <x:cell>
      <x:sheet>FR007 Curve</x:sheet>
      <x:address>E71</x:address>
    </x:cell>
    <x:cell>
      <x:sheet>FR007 Curve</x:sheet>
      <x:address>H71</x:address>
    </x:cell>
    <x:cell>
      <x:sheet>FR007 Curve</x:sheet>
      <x:address>K71</x:address>
    </x:cell>
    <x:cell>
      <x:sheet>FR007 Curve</x:sheet>
      <x:address>C72</x:address>
    </x:cell>
    <x:cell>
      <x:sheet>FR007 Curve</x:sheet>
      <x:address>E72</x:address>
    </x:cell>
    <x:cell>
      <x:sheet>FR007 Curve</x:sheet>
      <x:address>H72</x:address>
    </x:cell>
    <x:cell>
      <x:sheet>FR007 Curve</x:sheet>
      <x:address>K72</x:address>
    </x:cell>
    <x:cell>
      <x:sheet>FR007 Curve</x:sheet>
      <x:address>C73</x:address>
    </x:cell>
    <x:cell>
      <x:sheet>FR007 Curve</x:sheet>
      <x:address>E73</x:address>
    </x:cell>
    <x:cell>
      <x:sheet>FR007 Curve</x:sheet>
      <x:address>H73</x:address>
    </x:cell>
    <x:cell>
      <x:sheet>FR007 Curve</x:sheet>
      <x:address>K73</x:address>
    </x:cell>
    <x:cell>
      <x:sheet>FR007 Curve</x:sheet>
      <x:address>C74</x:address>
    </x:cell>
    <x:cell>
      <x:sheet>FR007 Curve</x:sheet>
      <x:address>E74</x:address>
    </x:cell>
    <x:cell>
      <x:sheet>FR007 Curve</x:sheet>
      <x:address>H74</x:address>
    </x:cell>
    <x:cell>
      <x:sheet>FR007 Curve</x:sheet>
      <x:address>K74</x:address>
    </x:cell>
    <x:cell>
      <x:sheet>FR007 Curve</x:sheet>
      <x:address>C75</x:address>
    </x:cell>
    <x:cell>
      <x:sheet>FR007 Curve</x:sheet>
      <x:address>E75</x:address>
    </x:cell>
    <x:cell>
      <x:sheet>FR007 Curve</x:sheet>
      <x:address>H75</x:address>
    </x:cell>
    <x:cell>
      <x:sheet>FR007 Curve</x:sheet>
      <x:address>K75</x:address>
    </x:cell>
    <x:cell>
      <x:sheet>FR007 Curve</x:sheet>
      <x:address>C76</x:address>
    </x:cell>
    <x:cell>
      <x:sheet>FR007 Curve</x:sheet>
      <x:address>E76</x:address>
    </x:cell>
    <x:cell>
      <x:sheet>FR007 Curve</x:sheet>
      <x:address>H76</x:address>
    </x:cell>
    <x:cell>
      <x:sheet>FR007 Curve</x:sheet>
      <x:address>K76</x:address>
    </x:cell>
    <x:cell>
      <x:sheet>FR007 Curve</x:sheet>
      <x:address>C77</x:address>
    </x:cell>
    <x:cell>
      <x:sheet>FR007 Curve</x:sheet>
      <x:address>E77</x:address>
    </x:cell>
    <x:cell>
      <x:sheet>FR007 Curve</x:sheet>
      <x:address>H77</x:address>
    </x:cell>
    <x:cell>
      <x:sheet>FR007 Curve</x:sheet>
      <x:address>K77</x:address>
    </x:cell>
    <x:cell>
      <x:sheet>FR007 Curve</x:sheet>
      <x:address>C78</x:address>
    </x:cell>
    <x:cell>
      <x:sheet>FR007 Curve</x:sheet>
      <x:address>E78</x:address>
    </x:cell>
    <x:cell>
      <x:sheet>FR007 Curve</x:sheet>
      <x:address>H78</x:address>
    </x:cell>
    <x:cell>
      <x:sheet>FR007 Curve</x:sheet>
      <x:address>K78</x:address>
    </x:cell>
    <x:cell>
      <x:sheet>FR007 Curve</x:sheet>
      <x:address>C79</x:address>
    </x:cell>
    <x:cell>
      <x:sheet>FR007 Curve</x:sheet>
      <x:address>E79</x:address>
    </x:cell>
    <x:cell>
      <x:sheet>FR007 Curve</x:sheet>
      <x:address>H79</x:address>
    </x:cell>
    <x:cell>
      <x:sheet>FR007 Curve</x:sheet>
      <x:address>K79</x:address>
    </x:cell>
    <x:cell>
      <x:sheet>FR007 Curve</x:sheet>
      <x:address>C80</x:address>
    </x:cell>
    <x:cell>
      <x:sheet>FR007 Curve</x:sheet>
      <x:address>E80</x:address>
    </x:cell>
    <x:cell>
      <x:sheet>FR007 Curve</x:sheet>
      <x:address>H80</x:address>
    </x:cell>
    <x:cell>
      <x:sheet>FR007 Curve</x:sheet>
      <x:address>K80</x:address>
    </x:cell>
    <x:cell>
      <x:sheet>SHIBOR3M Curve</x:sheet>
      <x:address>G4</x:address>
    </x:cell>
    <x:cell>
      <x:sheet>SHIBOR3M Curve</x:sheet>
      <x:address>C12</x:address>
    </x:cell>
    <x:cell>
      <x:sheet>SHIBOR3M Curve</x:sheet>
      <x:address>C15</x:address>
    </x:cell>
    <x:cell>
      <x:sheet>SHIBOR3M Curve</x:sheet>
      <x:address>C16</x:address>
    </x:cell>
    <x:cell>
      <x:sheet>SHIBOR3M Curve</x:sheet>
      <x:address>I27</x:address>
    </x:cell>
  </x:dirty_cells>
</x:metadata>
</file>

<file path=customXml/itemProps1.xml><?xml version="1.0" encoding="utf-8"?>
<ds:datastoreItem xmlns:ds="http://schemas.openxmlformats.org/officeDocument/2006/customXml" ds:itemID="{F72A2BE3-1ED8-4E95-9207-0331761008B8}">
  <ds:schemaRefs>
    <ds:schemaRef ds:uri="urn:pyxll: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Enum</vt:lpstr>
      <vt:lpstr>SHIBOR3M Curve</vt:lpstr>
      <vt:lpstr>FR007 Curve</vt:lpstr>
      <vt:lpstr>CARRY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Chen</dc:creator>
  <cp:lastModifiedBy>Larry Chen</cp:lastModifiedBy>
  <dcterms:created xsi:type="dcterms:W3CDTF">2024-10-06T02:50:11Z</dcterms:created>
  <dcterms:modified xsi:type="dcterms:W3CDTF">2025-09-14T04:20:56Z</dcterms:modified>
</cp:coreProperties>
</file>