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Press\my-docs\zh\draft\api\excel\"/>
    </mc:Choice>
  </mc:AlternateContent>
  <xr:revisionPtr revIDLastSave="0" documentId="13_ncr:1_{AD271F59-C49E-433A-AE0E-E19B1986DD92}" xr6:coauthVersionLast="47" xr6:coauthVersionMax="47" xr10:uidLastSave="{00000000-0000-0000-0000-000000000000}"/>
  <bookViews>
    <workbookView xWindow="-120" yWindow="-120" windowWidth="20730" windowHeight="11160" tabRatio="707" activeTab="3" xr2:uid="{38CC7238-5D70-4B73-BF07-2AC2BC473725}"/>
  </bookViews>
  <sheets>
    <sheet name="Enum" sheetId="2" r:id="rId1"/>
    <sheet name="Calendar" sheetId="3" r:id="rId2"/>
    <sheet name="Equity-VolSurface" sheetId="7" r:id="rId3"/>
    <sheet name="Equity-VanillaOption" sheetId="10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2" hidden="1">'Equity-VolSurface'!$B$2:$J$218</definedName>
    <definedName name="Bday">[1]设置!$C$28</definedName>
    <definedName name="CNYCalendar">[1]设置!$C$3</definedName>
    <definedName name="CNYCurveBID">[1]设置!$C$11</definedName>
    <definedName name="CNYCurveMID">[1]设置!$C$12</definedName>
    <definedName name="DayCounter">[2]Enum!$B$3:$B$16</definedName>
    <definedName name="InterpolationMethod">[3]Enum!$B$53:$B$62</definedName>
    <definedName name="USDCalendar">[1]设置!$C$4</definedName>
    <definedName name="USDCNYCalendar">[1]设置!$C$5</definedName>
    <definedName name="USDCNYMktVolSurfaceMID">[4]设置!$C$18</definedName>
    <definedName name="USDCNYSpotAsk">[1]设置!$C$24</definedName>
    <definedName name="USDCNYSpotBid">[1]设置!$C$22</definedName>
    <definedName name="USDCNYSpotCPR">[1]设置!$C$25</definedName>
    <definedName name="USDCNYSpotMid">[5]设置!$C$10</definedName>
    <definedName name="USDCNYValueDay">[1]设置!$C$29</definedName>
    <definedName name="USDCurveMID">[1]设置!$C$9</definedName>
    <definedName name="USDMktVolSurfaceMID">[1]设置!$C$18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0" l="1"/>
  <c r="C5" i="10"/>
  <c r="C8" i="10"/>
  <c r="F23" i="10"/>
  <c r="C23" i="10"/>
  <c r="S12" i="7"/>
  <c r="D4" i="3"/>
  <c r="C4" i="3"/>
  <c r="B4" i="3"/>
  <c r="F7" i="10" l="1"/>
  <c r="C4" i="10"/>
  <c r="C12" i="10" l="1"/>
  <c r="F4" i="10"/>
  <c r="F9" i="10" s="1"/>
  <c r="C6" i="10"/>
  <c r="F5" i="10" s="1"/>
  <c r="F6" i="10" s="1"/>
  <c r="C13" i="10"/>
  <c r="C7" i="10" l="1"/>
  <c r="S3" i="7" l="1"/>
  <c r="X6" i="7" l="1"/>
  <c r="K107" i="7"/>
  <c r="K4" i="7"/>
  <c r="K24" i="7"/>
  <c r="K44" i="7"/>
  <c r="K64" i="7"/>
  <c r="K84" i="7"/>
  <c r="K104" i="7"/>
  <c r="K124" i="7"/>
  <c r="K144" i="7"/>
  <c r="K164" i="7"/>
  <c r="K184" i="7"/>
  <c r="K204" i="7"/>
  <c r="K47" i="7"/>
  <c r="K167" i="7"/>
  <c r="K207" i="7"/>
  <c r="K29" i="7"/>
  <c r="K129" i="7"/>
  <c r="K131" i="7"/>
  <c r="K32" i="7"/>
  <c r="K192" i="7"/>
  <c r="K113" i="7"/>
  <c r="K213" i="7"/>
  <c r="K94" i="7"/>
  <c r="K174" i="7"/>
  <c r="K115" i="7"/>
  <c r="K76" i="7"/>
  <c r="K157" i="7"/>
  <c r="K58" i="7"/>
  <c r="K198" i="7"/>
  <c r="K199" i="7"/>
  <c r="K80" i="7"/>
  <c r="K181" i="7"/>
  <c r="K62" i="7"/>
  <c r="K123" i="7"/>
  <c r="K5" i="7"/>
  <c r="K25" i="7"/>
  <c r="K45" i="7"/>
  <c r="K65" i="7"/>
  <c r="K85" i="7"/>
  <c r="K105" i="7"/>
  <c r="K125" i="7"/>
  <c r="K145" i="7"/>
  <c r="K165" i="7"/>
  <c r="K185" i="7"/>
  <c r="K205" i="7"/>
  <c r="K27" i="7"/>
  <c r="K67" i="7"/>
  <c r="K127" i="7"/>
  <c r="K187" i="7"/>
  <c r="K49" i="7"/>
  <c r="K109" i="7"/>
  <c r="K169" i="7"/>
  <c r="K191" i="7"/>
  <c r="K92" i="7"/>
  <c r="K172" i="7"/>
  <c r="K73" i="7"/>
  <c r="K173" i="7"/>
  <c r="K134" i="7"/>
  <c r="K214" i="7"/>
  <c r="K55" i="7"/>
  <c r="K176" i="7"/>
  <c r="K57" i="7"/>
  <c r="K177" i="7"/>
  <c r="K158" i="7"/>
  <c r="K119" i="7"/>
  <c r="K60" i="7"/>
  <c r="K121" i="7"/>
  <c r="K122" i="7"/>
  <c r="K163" i="7"/>
  <c r="K6" i="7"/>
  <c r="K26" i="7"/>
  <c r="K46" i="7"/>
  <c r="K66" i="7"/>
  <c r="K86" i="7"/>
  <c r="K106" i="7"/>
  <c r="K126" i="7"/>
  <c r="K146" i="7"/>
  <c r="K166" i="7"/>
  <c r="K186" i="7"/>
  <c r="K206" i="7"/>
  <c r="K7" i="7"/>
  <c r="K87" i="7"/>
  <c r="K147" i="7"/>
  <c r="K69" i="7"/>
  <c r="K89" i="7"/>
  <c r="K149" i="7"/>
  <c r="K189" i="7"/>
  <c r="K91" i="7"/>
  <c r="K171" i="7"/>
  <c r="K72" i="7"/>
  <c r="K112" i="7"/>
  <c r="K212" i="7"/>
  <c r="K133" i="7"/>
  <c r="K34" i="7"/>
  <c r="K75" i="7"/>
  <c r="K215" i="7"/>
  <c r="K116" i="7"/>
  <c r="K216" i="7"/>
  <c r="K137" i="7"/>
  <c r="K78" i="7"/>
  <c r="K79" i="7"/>
  <c r="K140" i="7"/>
  <c r="K161" i="7"/>
  <c r="K82" i="7"/>
  <c r="K63" i="7"/>
  <c r="K8" i="7"/>
  <c r="K28" i="7"/>
  <c r="K48" i="7"/>
  <c r="K68" i="7"/>
  <c r="K88" i="7"/>
  <c r="K108" i="7"/>
  <c r="K128" i="7"/>
  <c r="K148" i="7"/>
  <c r="K168" i="7"/>
  <c r="K188" i="7"/>
  <c r="K208" i="7"/>
  <c r="K9" i="7"/>
  <c r="K209" i="7"/>
  <c r="K211" i="7"/>
  <c r="K12" i="7"/>
  <c r="K93" i="7"/>
  <c r="K193" i="7"/>
  <c r="K74" i="7"/>
  <c r="K135" i="7"/>
  <c r="K96" i="7"/>
  <c r="K97" i="7"/>
  <c r="K118" i="7"/>
  <c r="K19" i="7"/>
  <c r="K21" i="7"/>
  <c r="K202" i="7"/>
  <c r="K43" i="7"/>
  <c r="K10" i="7"/>
  <c r="K30" i="7"/>
  <c r="K50" i="7"/>
  <c r="K70" i="7"/>
  <c r="K90" i="7"/>
  <c r="K110" i="7"/>
  <c r="K130" i="7"/>
  <c r="K150" i="7"/>
  <c r="K170" i="7"/>
  <c r="K190" i="7"/>
  <c r="K210" i="7"/>
  <c r="K51" i="7"/>
  <c r="K111" i="7"/>
  <c r="K52" i="7"/>
  <c r="K132" i="7"/>
  <c r="K53" i="7"/>
  <c r="K153" i="7"/>
  <c r="K54" i="7"/>
  <c r="K154" i="7"/>
  <c r="K95" i="7"/>
  <c r="K195" i="7"/>
  <c r="K136" i="7"/>
  <c r="K77" i="7"/>
  <c r="K217" i="7"/>
  <c r="K138" i="7"/>
  <c r="K39" i="7"/>
  <c r="K100" i="7"/>
  <c r="K101" i="7"/>
  <c r="K102" i="7"/>
  <c r="K83" i="7"/>
  <c r="K11" i="7"/>
  <c r="K31" i="7"/>
  <c r="K71" i="7"/>
  <c r="K151" i="7"/>
  <c r="K152" i="7"/>
  <c r="K33" i="7"/>
  <c r="K114" i="7"/>
  <c r="K194" i="7"/>
  <c r="K155" i="7"/>
  <c r="K56" i="7"/>
  <c r="K197" i="7"/>
  <c r="K98" i="7"/>
  <c r="K159" i="7"/>
  <c r="K40" i="7"/>
  <c r="K22" i="7"/>
  <c r="K13" i="7"/>
  <c r="K196" i="7"/>
  <c r="K18" i="7"/>
  <c r="K179" i="7"/>
  <c r="K20" i="7"/>
  <c r="K200" i="7"/>
  <c r="K201" i="7"/>
  <c r="K42" i="7"/>
  <c r="K203" i="7"/>
  <c r="K14" i="7"/>
  <c r="K117" i="7"/>
  <c r="K218" i="7"/>
  <c r="K99" i="7"/>
  <c r="K120" i="7"/>
  <c r="K141" i="7"/>
  <c r="K162" i="7"/>
  <c r="K183" i="7"/>
  <c r="K15" i="7"/>
  <c r="K35" i="7"/>
  <c r="K175" i="7"/>
  <c r="K17" i="7"/>
  <c r="K178" i="7"/>
  <c r="K59" i="7"/>
  <c r="K180" i="7"/>
  <c r="K41" i="7"/>
  <c r="K142" i="7"/>
  <c r="K103" i="7"/>
  <c r="K16" i="7"/>
  <c r="K36" i="7"/>
  <c r="K156" i="7"/>
  <c r="K38" i="7"/>
  <c r="K139" i="7"/>
  <c r="K3" i="7"/>
  <c r="K160" i="7"/>
  <c r="K61" i="7"/>
  <c r="K182" i="7"/>
  <c r="K143" i="7"/>
  <c r="K37" i="7"/>
  <c r="K81" i="7"/>
  <c r="K23" i="7"/>
  <c r="X11" i="7"/>
  <c r="L162" i="7"/>
  <c r="M162" i="7" s="1"/>
  <c r="L182" i="7"/>
  <c r="M182" i="7" s="1"/>
  <c r="L3" i="7"/>
  <c r="M3" i="7" s="1"/>
  <c r="L66" i="7"/>
  <c r="M66" i="7" s="1"/>
  <c r="L171" i="7"/>
  <c r="M171" i="7" s="1"/>
  <c r="L184" i="7"/>
  <c r="M184" i="7" s="1"/>
  <c r="L208" i="7"/>
  <c r="M208" i="7" s="1"/>
  <c r="L155" i="7"/>
  <c r="M155" i="7" s="1"/>
  <c r="L137" i="7"/>
  <c r="M137" i="7" s="1"/>
  <c r="L206" i="7"/>
  <c r="M206" i="7" s="1"/>
  <c r="L205" i="7"/>
  <c r="M205" i="7" s="1"/>
  <c r="L9" i="7"/>
  <c r="M9" i="7" s="1"/>
  <c r="L22" i="7"/>
  <c r="M22" i="7" s="1"/>
  <c r="L207" i="7"/>
  <c r="M207" i="7" s="1"/>
  <c r="L196" i="7"/>
  <c r="M196" i="7" s="1"/>
  <c r="L55" i="7"/>
  <c r="M55" i="7" s="1"/>
  <c r="L47" i="7"/>
  <c r="M47" i="7" s="1"/>
  <c r="L45" i="7"/>
  <c r="M45" i="7" s="1"/>
  <c r="L154" i="7"/>
  <c r="M154" i="7" s="1"/>
  <c r="L44" i="7"/>
  <c r="M44" i="7" s="1"/>
  <c r="L101" i="7"/>
  <c r="M101" i="7" s="1"/>
  <c r="L201" i="7"/>
  <c r="M201" i="7" s="1"/>
  <c r="L163" i="7"/>
  <c r="M163" i="7" s="1"/>
  <c r="L115" i="7"/>
  <c r="M115" i="7" s="1"/>
  <c r="L148" i="7"/>
  <c r="M148" i="7" s="1"/>
  <c r="L42" i="7"/>
  <c r="M42" i="7" s="1"/>
  <c r="L81" i="7"/>
  <c r="M81" i="7" s="1"/>
  <c r="L193" i="7"/>
  <c r="M193" i="7" s="1"/>
  <c r="L136" i="7"/>
  <c r="M136" i="7" s="1"/>
  <c r="L121" i="7"/>
  <c r="M121" i="7" s="1"/>
  <c r="L177" i="7"/>
  <c r="M177" i="7" s="1"/>
  <c r="L181" i="7"/>
  <c r="M181" i="7" s="1"/>
  <c r="L159" i="7"/>
  <c r="M159" i="7" s="1"/>
  <c r="L70" i="7"/>
  <c r="M70" i="7" s="1"/>
  <c r="L69" i="7"/>
  <c r="M69" i="7" s="1"/>
  <c r="L203" i="7"/>
  <c r="M203" i="7" s="1"/>
  <c r="L5" i="7"/>
  <c r="M5" i="7" s="1"/>
  <c r="L109" i="7"/>
  <c r="M109" i="7" s="1"/>
  <c r="L79" i="7"/>
  <c r="M79" i="7" s="1"/>
  <c r="L20" i="7"/>
  <c r="M20" i="7" s="1"/>
  <c r="L56" i="7"/>
  <c r="M56" i="7" s="1"/>
  <c r="L67" i="7"/>
  <c r="M67" i="7" s="1"/>
  <c r="L170" i="7"/>
  <c r="M170" i="7" s="1"/>
  <c r="L138" i="7"/>
  <c r="M138" i="7" s="1"/>
  <c r="L195" i="7"/>
  <c r="M195" i="7" s="1"/>
  <c r="L27" i="7"/>
  <c r="M27" i="7" s="1"/>
  <c r="L31" i="7"/>
  <c r="M31" i="7" s="1"/>
  <c r="L86" i="7"/>
  <c r="M86" i="7" s="1"/>
  <c r="L87" i="7"/>
  <c r="M87" i="7" s="1"/>
  <c r="L23" i="7"/>
  <c r="M23" i="7" s="1"/>
  <c r="L54" i="7"/>
  <c r="M54" i="7" s="1"/>
  <c r="L209" i="7"/>
  <c r="M209" i="7" s="1"/>
  <c r="L161" i="7"/>
  <c r="M161" i="7" s="1"/>
  <c r="L132" i="7"/>
  <c r="M132" i="7" s="1"/>
  <c r="L4" i="7"/>
  <c r="M4" i="7" s="1"/>
  <c r="L165" i="7"/>
  <c r="M165" i="7" s="1"/>
  <c r="L128" i="7"/>
  <c r="M128" i="7" s="1"/>
  <c r="L173" i="7"/>
  <c r="M173" i="7" s="1"/>
  <c r="L68" i="7"/>
  <c r="M68" i="7" s="1"/>
  <c r="L41" i="7"/>
  <c r="M41" i="7" s="1"/>
  <c r="L32" i="7"/>
  <c r="M32" i="7" s="1"/>
  <c r="L29" i="7"/>
  <c r="M29" i="7" s="1"/>
  <c r="L36" i="7"/>
  <c r="M36" i="7" s="1"/>
  <c r="L8" i="7"/>
  <c r="M8" i="7" s="1"/>
  <c r="L50" i="7"/>
  <c r="M50" i="7" s="1"/>
  <c r="L116" i="7"/>
  <c r="M116" i="7" s="1"/>
  <c r="L166" i="7"/>
  <c r="M166" i="7" s="1"/>
  <c r="L131" i="7"/>
  <c r="M131" i="7" s="1"/>
  <c r="L12" i="7"/>
  <c r="M12" i="7" s="1"/>
  <c r="L123" i="7"/>
  <c r="M123" i="7" s="1"/>
  <c r="L218" i="7"/>
  <c r="M218" i="7" s="1"/>
  <c r="L53" i="7"/>
  <c r="M53" i="7" s="1"/>
  <c r="L61" i="7"/>
  <c r="M61" i="7" s="1"/>
  <c r="L151" i="7"/>
  <c r="M151" i="7" s="1"/>
  <c r="L88" i="7"/>
  <c r="M88" i="7" s="1"/>
  <c r="L95" i="7"/>
  <c r="M95" i="7" s="1"/>
  <c r="L174" i="7"/>
  <c r="M174" i="7" s="1"/>
  <c r="L204" i="7"/>
  <c r="M204" i="7" s="1"/>
  <c r="L126" i="7"/>
  <c r="M126" i="7" s="1"/>
  <c r="L122" i="7"/>
  <c r="M122" i="7" s="1"/>
  <c r="L17" i="7"/>
  <c r="M17" i="7" s="1"/>
  <c r="L65" i="7"/>
  <c r="M65" i="7" s="1"/>
  <c r="L63" i="7"/>
  <c r="M63" i="7" s="1"/>
  <c r="L214" i="7"/>
  <c r="M214" i="7" s="1"/>
  <c r="L147" i="7"/>
  <c r="M147" i="7" s="1"/>
  <c r="L104" i="7"/>
  <c r="M104" i="7" s="1"/>
  <c r="L124" i="7"/>
  <c r="M124" i="7" s="1"/>
  <c r="L183" i="7"/>
  <c r="M183" i="7" s="1"/>
  <c r="L74" i="7"/>
  <c r="M74" i="7" s="1"/>
  <c r="L190" i="7"/>
  <c r="M190" i="7" s="1"/>
  <c r="L202" i="7"/>
  <c r="M202" i="7" s="1"/>
  <c r="L112" i="7"/>
  <c r="M112" i="7" s="1"/>
  <c r="L96" i="7"/>
  <c r="M96" i="7" s="1"/>
  <c r="L19" i="7"/>
  <c r="M19" i="7" s="1"/>
  <c r="L43" i="7"/>
  <c r="M43" i="7" s="1"/>
  <c r="L133" i="7"/>
  <c r="M133" i="7" s="1"/>
  <c r="L194" i="7"/>
  <c r="M194" i="7" s="1"/>
  <c r="L98" i="7"/>
  <c r="M98" i="7" s="1"/>
  <c r="L113" i="7"/>
  <c r="M113" i="7" s="1"/>
  <c r="L64" i="7"/>
  <c r="M64" i="7" s="1"/>
  <c r="L142" i="7"/>
  <c r="M142" i="7" s="1"/>
  <c r="L71" i="7"/>
  <c r="M71" i="7" s="1"/>
  <c r="L77" i="7"/>
  <c r="M77" i="7" s="1"/>
  <c r="L60" i="7"/>
  <c r="M60" i="7" s="1"/>
  <c r="L180" i="7"/>
  <c r="M180" i="7" s="1"/>
  <c r="L93" i="7"/>
  <c r="M93" i="7" s="1"/>
  <c r="L146" i="7"/>
  <c r="M146" i="7" s="1"/>
  <c r="L16" i="7"/>
  <c r="M16" i="7" s="1"/>
  <c r="L215" i="7"/>
  <c r="M215" i="7" s="1"/>
  <c r="L149" i="7"/>
  <c r="M149" i="7" s="1"/>
  <c r="L139" i="7"/>
  <c r="M139" i="7" s="1"/>
  <c r="L188" i="7"/>
  <c r="M188" i="7" s="1"/>
  <c r="L6" i="7"/>
  <c r="M6" i="7" s="1"/>
  <c r="L119" i="7"/>
  <c r="M119" i="7" s="1"/>
  <c r="L30" i="7"/>
  <c r="M30" i="7" s="1"/>
  <c r="L175" i="7"/>
  <c r="M175" i="7" s="1"/>
  <c r="L117" i="7"/>
  <c r="M117" i="7" s="1"/>
  <c r="L13" i="7"/>
  <c r="M13" i="7" s="1"/>
  <c r="L72" i="7"/>
  <c r="M72" i="7" s="1"/>
  <c r="L89" i="7"/>
  <c r="M89" i="7" s="1"/>
  <c r="L76" i="7"/>
  <c r="M76" i="7" s="1"/>
  <c r="L34" i="7"/>
  <c r="M34" i="7" s="1"/>
  <c r="L192" i="7"/>
  <c r="M192" i="7" s="1"/>
  <c r="L7" i="7"/>
  <c r="M7" i="7" s="1"/>
  <c r="L185" i="7"/>
  <c r="M185" i="7" s="1"/>
  <c r="L164" i="7"/>
  <c r="M164" i="7" s="1"/>
  <c r="L24" i="7"/>
  <c r="M24" i="7" s="1"/>
  <c r="L100" i="7"/>
  <c r="M100" i="7" s="1"/>
  <c r="L80" i="7"/>
  <c r="M80" i="7" s="1"/>
  <c r="L91" i="7"/>
  <c r="M91" i="7" s="1"/>
  <c r="L210" i="7"/>
  <c r="M210" i="7" s="1"/>
  <c r="L40" i="7"/>
  <c r="M40" i="7" s="1"/>
  <c r="L141" i="7"/>
  <c r="M141" i="7" s="1"/>
  <c r="L85" i="7"/>
  <c r="M85" i="7" s="1"/>
  <c r="L150" i="7"/>
  <c r="M150" i="7" s="1"/>
  <c r="L114" i="7"/>
  <c r="M114" i="7" s="1"/>
  <c r="L106" i="7"/>
  <c r="M106" i="7" s="1"/>
  <c r="L14" i="7"/>
  <c r="M14" i="7" s="1"/>
  <c r="L33" i="7"/>
  <c r="M33" i="7" s="1"/>
  <c r="L62" i="7"/>
  <c r="M62" i="7" s="1"/>
  <c r="L200" i="7"/>
  <c r="M200" i="7" s="1"/>
  <c r="L18" i="7"/>
  <c r="M18" i="7" s="1"/>
  <c r="L110" i="7"/>
  <c r="M110" i="7" s="1"/>
  <c r="L212" i="7"/>
  <c r="M212" i="7" s="1"/>
  <c r="L167" i="7"/>
  <c r="M167" i="7" s="1"/>
  <c r="L140" i="7"/>
  <c r="M140" i="7" s="1"/>
  <c r="L15" i="7"/>
  <c r="M15" i="7" s="1"/>
  <c r="L143" i="7"/>
  <c r="M143" i="7" s="1"/>
  <c r="L197" i="7"/>
  <c r="M197" i="7" s="1"/>
  <c r="L97" i="7"/>
  <c r="M97" i="7" s="1"/>
  <c r="L83" i="7"/>
  <c r="M83" i="7" s="1"/>
  <c r="L129" i="7"/>
  <c r="M129" i="7" s="1"/>
  <c r="L120" i="7"/>
  <c r="M120" i="7" s="1"/>
  <c r="L48" i="7"/>
  <c r="M48" i="7" s="1"/>
  <c r="L125" i="7"/>
  <c r="M125" i="7" s="1"/>
  <c r="L37" i="7"/>
  <c r="M37" i="7" s="1"/>
  <c r="L134" i="7"/>
  <c r="M134" i="7" s="1"/>
  <c r="L186" i="7"/>
  <c r="M186" i="7" s="1"/>
  <c r="L94" i="7"/>
  <c r="M94" i="7" s="1"/>
  <c r="L145" i="7"/>
  <c r="M145" i="7" s="1"/>
  <c r="L38" i="7"/>
  <c r="M38" i="7" s="1"/>
  <c r="L217" i="7"/>
  <c r="M217" i="7" s="1"/>
  <c r="L25" i="7"/>
  <c r="M25" i="7" s="1"/>
  <c r="L178" i="7"/>
  <c r="M178" i="7" s="1"/>
  <c r="L144" i="7"/>
  <c r="M144" i="7" s="1"/>
  <c r="L99" i="7"/>
  <c r="M99" i="7" s="1"/>
  <c r="L107" i="7"/>
  <c r="M107" i="7" s="1"/>
  <c r="L168" i="7"/>
  <c r="M168" i="7" s="1"/>
  <c r="L82" i="7"/>
  <c r="M82" i="7" s="1"/>
  <c r="L10" i="7"/>
  <c r="M10" i="7" s="1"/>
  <c r="L189" i="7"/>
  <c r="M189" i="7" s="1"/>
  <c r="L130" i="7"/>
  <c r="M130" i="7" s="1"/>
  <c r="L216" i="7"/>
  <c r="M216" i="7" s="1"/>
  <c r="L191" i="7"/>
  <c r="M191" i="7" s="1"/>
  <c r="L21" i="7"/>
  <c r="M21" i="7" s="1"/>
  <c r="L152" i="7"/>
  <c r="M152" i="7" s="1"/>
  <c r="L153" i="7"/>
  <c r="M153" i="7" s="1"/>
  <c r="L179" i="7"/>
  <c r="M179" i="7" s="1"/>
  <c r="L78" i="7"/>
  <c r="M78" i="7" s="1"/>
  <c r="L156" i="7"/>
  <c r="M156" i="7" s="1"/>
  <c r="L58" i="7"/>
  <c r="M58" i="7" s="1"/>
  <c r="L92" i="7"/>
  <c r="M92" i="7" s="1"/>
  <c r="L39" i="7"/>
  <c r="M39" i="7" s="1"/>
  <c r="L103" i="7"/>
  <c r="M103" i="7" s="1"/>
  <c r="L75" i="7"/>
  <c r="M75" i="7" s="1"/>
  <c r="L127" i="7"/>
  <c r="M127" i="7" s="1"/>
  <c r="L84" i="7"/>
  <c r="M84" i="7" s="1"/>
  <c r="L176" i="7"/>
  <c r="M176" i="7" s="1"/>
  <c r="L51" i="7"/>
  <c r="M51" i="7" s="1"/>
  <c r="L57" i="7"/>
  <c r="M57" i="7" s="1"/>
  <c r="L28" i="7"/>
  <c r="M28" i="7" s="1"/>
  <c r="L35" i="7"/>
  <c r="M35" i="7" s="1"/>
  <c r="L26" i="7"/>
  <c r="M26" i="7" s="1"/>
  <c r="L157" i="7"/>
  <c r="M157" i="7" s="1"/>
  <c r="L11" i="7"/>
  <c r="M11" i="7" s="1"/>
  <c r="L108" i="7"/>
  <c r="M108" i="7" s="1"/>
  <c r="L158" i="7"/>
  <c r="M158" i="7" s="1"/>
  <c r="L198" i="7"/>
  <c r="M198" i="7" s="1"/>
  <c r="L169" i="7"/>
  <c r="M169" i="7" s="1"/>
  <c r="L135" i="7"/>
  <c r="M135" i="7" s="1"/>
  <c r="L90" i="7"/>
  <c r="M90" i="7" s="1"/>
  <c r="L172" i="7"/>
  <c r="M172" i="7" s="1"/>
  <c r="L111" i="7"/>
  <c r="M111" i="7" s="1"/>
  <c r="L118" i="7"/>
  <c r="M118" i="7" s="1"/>
  <c r="L199" i="7"/>
  <c r="M199" i="7" s="1"/>
  <c r="L73" i="7"/>
  <c r="M73" i="7" s="1"/>
  <c r="L160" i="7"/>
  <c r="M160" i="7" s="1"/>
  <c r="L102" i="7"/>
  <c r="M102" i="7" s="1"/>
  <c r="L213" i="7"/>
  <c r="M213" i="7" s="1"/>
  <c r="L187" i="7"/>
  <c r="M187" i="7" s="1"/>
  <c r="L46" i="7"/>
  <c r="M46" i="7" s="1"/>
  <c r="L52" i="7"/>
  <c r="M52" i="7" s="1"/>
  <c r="L105" i="7"/>
  <c r="M105" i="7" s="1"/>
  <c r="L211" i="7"/>
  <c r="M211" i="7" s="1"/>
  <c r="L49" i="7"/>
  <c r="M49" i="7" s="1"/>
  <c r="L59" i="7"/>
  <c r="M59" i="7" s="1"/>
  <c r="X10" i="7" l="1"/>
  <c r="X12" i="7"/>
  <c r="X15" i="7"/>
  <c r="W23" i="7" a="1"/>
  <c r="X17" i="7"/>
  <c r="X22" i="7" a="1"/>
  <c r="X19" i="7"/>
  <c r="X20" i="7"/>
  <c r="AX22" i="7" l="1"/>
  <c r="AT22" i="7"/>
  <c r="AP22" i="7"/>
  <c r="AL22" i="7"/>
  <c r="AH22" i="7"/>
  <c r="AD22" i="7"/>
  <c r="Z22" i="7"/>
  <c r="AZ22" i="7"/>
  <c r="AV22" i="7"/>
  <c r="AR22" i="7"/>
  <c r="AN22" i="7"/>
  <c r="AJ22" i="7"/>
  <c r="AF22" i="7"/>
  <c r="AB22" i="7"/>
  <c r="AW22" i="7"/>
  <c r="AS22" i="7"/>
  <c r="AO22" i="7"/>
  <c r="AK22" i="7"/>
  <c r="AG22" i="7"/>
  <c r="AC22" i="7"/>
  <c r="Y22" i="7"/>
  <c r="AY22" i="7"/>
  <c r="AI22" i="7"/>
  <c r="AQ22" i="7"/>
  <c r="AM22" i="7"/>
  <c r="AU22" i="7"/>
  <c r="AE22" i="7"/>
  <c r="AA22" i="7"/>
  <c r="X22" i="7"/>
  <c r="W25" i="7"/>
  <c r="W28" i="7"/>
  <c r="W24" i="7"/>
  <c r="W23" i="7"/>
  <c r="W27" i="7"/>
  <c r="W26" i="7"/>
  <c r="C21" i="10"/>
  <c r="Q3" i="3"/>
  <c r="AX25" i="7"/>
  <c r="AX28" i="7"/>
  <c r="AX24" i="7"/>
  <c r="AX27" i="7"/>
  <c r="AX26" i="7"/>
  <c r="AX23" i="7"/>
  <c r="AH25" i="7"/>
  <c r="AH28" i="7"/>
  <c r="AH24" i="7"/>
  <c r="AH27" i="7"/>
  <c r="AH23" i="7"/>
  <c r="AH26" i="7"/>
  <c r="AV25" i="7"/>
  <c r="AV28" i="7"/>
  <c r="AV24" i="7"/>
  <c r="AV23" i="7"/>
  <c r="AV27" i="7"/>
  <c r="AV26" i="7"/>
  <c r="AF25" i="7"/>
  <c r="AF28" i="7"/>
  <c r="AF24" i="7"/>
  <c r="AF23" i="7"/>
  <c r="AF26" i="7"/>
  <c r="AF27" i="7"/>
  <c r="AO27" i="7"/>
  <c r="AO23" i="7"/>
  <c r="AO26" i="7"/>
  <c r="AO25" i="7"/>
  <c r="AO28" i="7"/>
  <c r="AO24" i="7"/>
  <c r="Y25" i="7"/>
  <c r="Y27" i="7"/>
  <c r="Y28" i="7"/>
  <c r="Y24" i="7"/>
  <c r="Y23" i="7"/>
  <c r="Y26" i="7"/>
  <c r="AM27" i="7"/>
  <c r="AM23" i="7"/>
  <c r="AM26" i="7"/>
  <c r="AM25" i="7"/>
  <c r="AM24" i="7"/>
  <c r="AM28" i="7"/>
  <c r="X27" i="7"/>
  <c r="X25" i="7"/>
  <c r="X26" i="7"/>
  <c r="X23" i="7" a="1"/>
  <c r="X28" i="7"/>
  <c r="X24" i="7"/>
  <c r="C9" i="10"/>
  <c r="C11" i="10"/>
  <c r="N190" i="7"/>
  <c r="N144" i="7"/>
  <c r="N118" i="7"/>
  <c r="N178" i="7"/>
  <c r="N55" i="7"/>
  <c r="N109" i="7"/>
  <c r="N28" i="7"/>
  <c r="N88" i="7"/>
  <c r="N116" i="7"/>
  <c r="N191" i="7"/>
  <c r="N50" i="7"/>
  <c r="N164" i="7"/>
  <c r="N202" i="7"/>
  <c r="N181" i="7"/>
  <c r="N9" i="7"/>
  <c r="N15" i="7"/>
  <c r="N170" i="7"/>
  <c r="N35" i="7"/>
  <c r="N94" i="7"/>
  <c r="N66" i="7"/>
  <c r="N63" i="7"/>
  <c r="N154" i="7"/>
  <c r="N25" i="7"/>
  <c r="N115" i="7"/>
  <c r="N139" i="7"/>
  <c r="C26" i="10"/>
  <c r="C35" i="10"/>
  <c r="N177" i="7"/>
  <c r="N81" i="7"/>
  <c r="N199" i="7"/>
  <c r="N149" i="7"/>
  <c r="N130" i="7"/>
  <c r="N60" i="7"/>
  <c r="N90" i="7"/>
  <c r="N151" i="7"/>
  <c r="N4" i="7"/>
  <c r="N147" i="7"/>
  <c r="N152" i="7"/>
  <c r="N142" i="7"/>
  <c r="N134" i="7"/>
  <c r="N11" i="7"/>
  <c r="N174" i="7"/>
  <c r="N195" i="7"/>
  <c r="N36" i="7"/>
  <c r="N158" i="7"/>
  <c r="N37" i="7"/>
  <c r="N120" i="7"/>
  <c r="N16" i="7"/>
  <c r="N106" i="7"/>
  <c r="N107" i="7"/>
  <c r="N44" i="7"/>
  <c r="N38" i="7"/>
  <c r="N179" i="7"/>
  <c r="N121" i="7"/>
  <c r="AT25" i="7"/>
  <c r="AT28" i="7"/>
  <c r="AT24" i="7"/>
  <c r="AT27" i="7"/>
  <c r="AT23" i="7"/>
  <c r="AT26" i="7"/>
  <c r="AD25" i="7"/>
  <c r="AD28" i="7"/>
  <c r="AD24" i="7"/>
  <c r="AD27" i="7"/>
  <c r="AD26" i="7"/>
  <c r="AD23" i="7"/>
  <c r="AR25" i="7"/>
  <c r="AR28" i="7"/>
  <c r="AR24" i="7"/>
  <c r="AR23" i="7"/>
  <c r="AR26" i="7"/>
  <c r="AR27" i="7"/>
  <c r="AB25" i="7"/>
  <c r="AB28" i="7"/>
  <c r="AB24" i="7"/>
  <c r="AB23" i="7"/>
  <c r="AB27" i="7"/>
  <c r="AB26" i="7"/>
  <c r="AK27" i="7"/>
  <c r="AK23" i="7"/>
  <c r="AK26" i="7"/>
  <c r="AK25" i="7"/>
  <c r="AK24" i="7"/>
  <c r="AK28" i="7"/>
  <c r="AY27" i="7"/>
  <c r="AY23" i="7"/>
  <c r="AY26" i="7"/>
  <c r="AY25" i="7"/>
  <c r="AY28" i="7"/>
  <c r="AY24" i="7"/>
  <c r="AU27" i="7"/>
  <c r="AU23" i="7"/>
  <c r="AU26" i="7"/>
  <c r="AU24" i="7"/>
  <c r="AU28" i="7"/>
  <c r="AU25" i="7"/>
  <c r="N20" i="7"/>
  <c r="N153" i="7"/>
  <c r="N186" i="7"/>
  <c r="N210" i="7"/>
  <c r="N67" i="7"/>
  <c r="N95" i="7"/>
  <c r="N53" i="7"/>
  <c r="N127" i="7"/>
  <c r="N13" i="7"/>
  <c r="N65" i="7"/>
  <c r="N58" i="7"/>
  <c r="N32" i="7"/>
  <c r="N135" i="7"/>
  <c r="N41" i="7"/>
  <c r="N124" i="7"/>
  <c r="N113" i="7"/>
  <c r="N91" i="7"/>
  <c r="N61" i="7"/>
  <c r="N192" i="7"/>
  <c r="N145" i="7"/>
  <c r="N205" i="7"/>
  <c r="N69" i="7"/>
  <c r="N40" i="7"/>
  <c r="N207" i="7"/>
  <c r="N100" i="7"/>
  <c r="N70" i="7"/>
  <c r="N72" i="7"/>
  <c r="N176" i="7"/>
  <c r="N98" i="7"/>
  <c r="N122" i="7"/>
  <c r="N71" i="7"/>
  <c r="N165" i="7"/>
  <c r="N159" i="7"/>
  <c r="N143" i="7"/>
  <c r="N75" i="7"/>
  <c r="N132" i="7"/>
  <c r="N31" i="7"/>
  <c r="N57" i="7"/>
  <c r="N49" i="7"/>
  <c r="N64" i="7"/>
  <c r="N185" i="7"/>
  <c r="N52" i="7"/>
  <c r="N196" i="7"/>
  <c r="N74" i="7"/>
  <c r="N140" i="7"/>
  <c r="N112" i="7"/>
  <c r="N104" i="7"/>
  <c r="N213" i="7"/>
  <c r="N148" i="7"/>
  <c r="N80" i="7"/>
  <c r="N175" i="7"/>
  <c r="N48" i="7"/>
  <c r="N182" i="7"/>
  <c r="N114" i="7"/>
  <c r="N150" i="7"/>
  <c r="AP25" i="7"/>
  <c r="AP28" i="7"/>
  <c r="AP24" i="7"/>
  <c r="AP27" i="7"/>
  <c r="AP23" i="7"/>
  <c r="AP26" i="7"/>
  <c r="Z28" i="7"/>
  <c r="Z27" i="7"/>
  <c r="Z23" i="7"/>
  <c r="Z26" i="7"/>
  <c r="Z25" i="7"/>
  <c r="Z24" i="7"/>
  <c r="AN25" i="7"/>
  <c r="AN28" i="7"/>
  <c r="AN24" i="7"/>
  <c r="AN23" i="7"/>
  <c r="AN27" i="7"/>
  <c r="AN26" i="7"/>
  <c r="AW27" i="7"/>
  <c r="AW23" i="7"/>
  <c r="AW26" i="7"/>
  <c r="AW25" i="7"/>
  <c r="AW28" i="7"/>
  <c r="AW24" i="7"/>
  <c r="AG27" i="7"/>
  <c r="AG23" i="7"/>
  <c r="AG26" i="7"/>
  <c r="AG25" i="7"/>
  <c r="AG24" i="7"/>
  <c r="AG28" i="7"/>
  <c r="AI27" i="7"/>
  <c r="AI23" i="7"/>
  <c r="AI26" i="7"/>
  <c r="AI25" i="7"/>
  <c r="AI28" i="7"/>
  <c r="AI24" i="7"/>
  <c r="AE27" i="7"/>
  <c r="AE23" i="7"/>
  <c r="AE26" i="7"/>
  <c r="AE25" i="7"/>
  <c r="AE28" i="7"/>
  <c r="AE24" i="7"/>
  <c r="N131" i="7"/>
  <c r="N138" i="7"/>
  <c r="N26" i="7"/>
  <c r="N204" i="7"/>
  <c r="N167" i="7"/>
  <c r="N203" i="7"/>
  <c r="N54" i="7"/>
  <c r="N18" i="7"/>
  <c r="N83" i="7"/>
  <c r="N201" i="7"/>
  <c r="N21" i="7"/>
  <c r="N73" i="7"/>
  <c r="N136" i="7"/>
  <c r="N169" i="7"/>
  <c r="N42" i="7"/>
  <c r="N125" i="7"/>
  <c r="N56" i="7"/>
  <c r="N216" i="7"/>
  <c r="N27" i="7"/>
  <c r="N172" i="7"/>
  <c r="N85" i="7"/>
  <c r="N105" i="7"/>
  <c r="N212" i="7"/>
  <c r="N168" i="7"/>
  <c r="N200" i="7"/>
  <c r="N89" i="7"/>
  <c r="N51" i="7"/>
  <c r="N19" i="7"/>
  <c r="N76" i="7"/>
  <c r="N209" i="7"/>
  <c r="N82" i="7"/>
  <c r="N193" i="7"/>
  <c r="N183" i="7"/>
  <c r="N155" i="7"/>
  <c r="N12" i="7"/>
  <c r="N92" i="7"/>
  <c r="N93" i="7"/>
  <c r="N166" i="7"/>
  <c r="N215" i="7"/>
  <c r="N84" i="7"/>
  <c r="N46" i="7"/>
  <c r="N47" i="7"/>
  <c r="N171" i="7"/>
  <c r="N217" i="7"/>
  <c r="N162" i="7"/>
  <c r="N79" i="7"/>
  <c r="N208" i="7"/>
  <c r="N29" i="7"/>
  <c r="N163" i="7"/>
  <c r="N78" i="7"/>
  <c r="N161" i="7"/>
  <c r="N141" i="7"/>
  <c r="N101" i="7"/>
  <c r="N14" i="7"/>
  <c r="N173" i="7"/>
  <c r="AL25" i="7"/>
  <c r="AL28" i="7"/>
  <c r="AL24" i="7"/>
  <c r="AL27" i="7"/>
  <c r="AL26" i="7"/>
  <c r="AL23" i="7"/>
  <c r="AZ25" i="7"/>
  <c r="AZ28" i="7"/>
  <c r="AZ24" i="7"/>
  <c r="AZ23" i="7"/>
  <c r="AZ26" i="7"/>
  <c r="AZ27" i="7"/>
  <c r="AJ25" i="7"/>
  <c r="AJ28" i="7"/>
  <c r="AJ24" i="7"/>
  <c r="AJ23" i="7"/>
  <c r="AJ27" i="7"/>
  <c r="AJ26" i="7"/>
  <c r="AS27" i="7"/>
  <c r="AS23" i="7"/>
  <c r="AS26" i="7"/>
  <c r="AS25" i="7"/>
  <c r="AS24" i="7"/>
  <c r="AS28" i="7"/>
  <c r="AC27" i="7"/>
  <c r="AC23" i="7"/>
  <c r="AC26" i="7"/>
  <c r="AC25" i="7"/>
  <c r="AC24" i="7"/>
  <c r="AC28" i="7"/>
  <c r="AQ27" i="7"/>
  <c r="AQ23" i="7"/>
  <c r="AQ26" i="7"/>
  <c r="AQ28" i="7"/>
  <c r="AQ25" i="7"/>
  <c r="AQ24" i="7"/>
  <c r="AA27" i="7"/>
  <c r="AA23" i="7"/>
  <c r="AA26" i="7"/>
  <c r="AA24" i="7"/>
  <c r="AA28" i="7"/>
  <c r="AA25" i="7"/>
  <c r="X18" i="7"/>
  <c r="N180" i="7"/>
  <c r="N43" i="7"/>
  <c r="N97" i="7"/>
  <c r="N137" i="7"/>
  <c r="N146" i="7"/>
  <c r="N59" i="7"/>
  <c r="N33" i="7"/>
  <c r="N184" i="7"/>
  <c r="N24" i="7"/>
  <c r="N160" i="7"/>
  <c r="N62" i="7"/>
  <c r="N110" i="7"/>
  <c r="N39" i="7"/>
  <c r="N68" i="7"/>
  <c r="N17" i="7"/>
  <c r="N194" i="7"/>
  <c r="N197" i="7"/>
  <c r="N77" i="7"/>
  <c r="N129" i="7"/>
  <c r="N8" i="7"/>
  <c r="N214" i="7"/>
  <c r="N30" i="7"/>
  <c r="N99" i="7"/>
  <c r="C34" i="10"/>
  <c r="N156" i="7"/>
  <c r="N188" i="7"/>
  <c r="N218" i="7"/>
  <c r="N123" i="7"/>
  <c r="N117" i="7"/>
  <c r="N22" i="7"/>
  <c r="N133" i="7"/>
  <c r="N198" i="7"/>
  <c r="N23" i="7"/>
  <c r="N7" i="7"/>
  <c r="N96" i="7"/>
  <c r="N45" i="7"/>
  <c r="N119" i="7"/>
  <c r="N128" i="7"/>
  <c r="N108" i="7"/>
  <c r="N5" i="7"/>
  <c r="N10" i="7"/>
  <c r="N86" i="7"/>
  <c r="N189" i="7"/>
  <c r="N102" i="7"/>
  <c r="N157" i="7"/>
  <c r="N103" i="7"/>
  <c r="N211" i="7"/>
  <c r="N87" i="7"/>
  <c r="N34" i="7"/>
  <c r="N206" i="7"/>
  <c r="N6" i="7"/>
  <c r="N3" i="7"/>
  <c r="N187" i="7"/>
  <c r="N126" i="7"/>
  <c r="N111" i="7"/>
  <c r="X23" i="7" l="1"/>
  <c r="F8" i="10"/>
  <c r="O87" i="7"/>
  <c r="P87" i="7"/>
  <c r="O69" i="7"/>
  <c r="P69" i="7"/>
  <c r="O50" i="7"/>
  <c r="P50" i="7"/>
  <c r="O32" i="7"/>
  <c r="P32" i="7"/>
  <c r="O210" i="7"/>
  <c r="P210" i="7"/>
  <c r="O192" i="7"/>
  <c r="P192" i="7"/>
  <c r="O174" i="7"/>
  <c r="P174" i="7"/>
  <c r="O156" i="7"/>
  <c r="P156" i="7"/>
  <c r="O138" i="7"/>
  <c r="P138" i="7"/>
  <c r="O12" i="7"/>
  <c r="P12" i="7"/>
  <c r="O101" i="7"/>
  <c r="P101" i="7"/>
  <c r="O49" i="7"/>
  <c r="P49" i="7"/>
  <c r="O209" i="7"/>
  <c r="P209" i="7"/>
  <c r="O172" i="7"/>
  <c r="P172" i="7"/>
  <c r="O136" i="7"/>
  <c r="P136" i="7"/>
  <c r="O10" i="7"/>
  <c r="P10" i="7"/>
  <c r="O205" i="7"/>
  <c r="P205" i="7"/>
  <c r="O168" i="7"/>
  <c r="P168" i="7"/>
  <c r="O86" i="7"/>
  <c r="P86" i="7"/>
  <c r="O68" i="7"/>
  <c r="P68" i="7"/>
  <c r="O5" i="7"/>
  <c r="P5" i="7"/>
  <c r="O31" i="7"/>
  <c r="P31" i="7"/>
  <c r="O21" i="7"/>
  <c r="P21" i="7"/>
  <c r="O191" i="7"/>
  <c r="P191" i="7"/>
  <c r="O173" i="7"/>
  <c r="P173" i="7"/>
  <c r="O155" i="7"/>
  <c r="P155" i="7"/>
  <c r="O137" i="7"/>
  <c r="P137" i="7"/>
  <c r="O119" i="7"/>
  <c r="P119" i="7"/>
  <c r="O100" i="7"/>
  <c r="P100" i="7"/>
  <c r="O85" i="7"/>
  <c r="P85" i="7"/>
  <c r="O67" i="7"/>
  <c r="P67" i="7"/>
  <c r="O30" i="7"/>
  <c r="P30" i="7"/>
  <c r="O190" i="7"/>
  <c r="P190" i="7"/>
  <c r="O154" i="7"/>
  <c r="P154" i="7"/>
  <c r="O118" i="7"/>
  <c r="P118" i="7"/>
  <c r="O187" i="7"/>
  <c r="P187" i="7"/>
  <c r="O44" i="7"/>
  <c r="P44" i="7"/>
  <c r="O169" i="7"/>
  <c r="P169" i="7"/>
  <c r="O84" i="7"/>
  <c r="P84" i="7"/>
  <c r="O66" i="7"/>
  <c r="P66" i="7"/>
  <c r="O48" i="7"/>
  <c r="P48" i="7"/>
  <c r="O3" i="7"/>
  <c r="P3" i="7"/>
  <c r="O208" i="7"/>
  <c r="P208" i="7"/>
  <c r="O19" i="7"/>
  <c r="P19" i="7"/>
  <c r="O171" i="7"/>
  <c r="P171" i="7"/>
  <c r="O153" i="7"/>
  <c r="P153" i="7"/>
  <c r="O135" i="7"/>
  <c r="P135" i="7"/>
  <c r="O117" i="7"/>
  <c r="P117" i="7"/>
  <c r="O82" i="7"/>
  <c r="P82" i="7"/>
  <c r="O46" i="7"/>
  <c r="P46" i="7"/>
  <c r="O206" i="7"/>
  <c r="P206" i="7"/>
  <c r="O17" i="7"/>
  <c r="P17" i="7"/>
  <c r="O133" i="7"/>
  <c r="P133" i="7"/>
  <c r="O81" i="7"/>
  <c r="P81" i="7"/>
  <c r="O204" i="7"/>
  <c r="P204" i="7"/>
  <c r="O83" i="7"/>
  <c r="P83" i="7"/>
  <c r="O65" i="7"/>
  <c r="P65" i="7"/>
  <c r="O47" i="7"/>
  <c r="P47" i="7"/>
  <c r="O29" i="7"/>
  <c r="P29" i="7"/>
  <c r="O207" i="7"/>
  <c r="P207" i="7"/>
  <c r="O189" i="7"/>
  <c r="P189" i="7"/>
  <c r="O170" i="7"/>
  <c r="P170" i="7"/>
  <c r="O152" i="7"/>
  <c r="P152" i="7"/>
  <c r="O134" i="7"/>
  <c r="P134" i="7"/>
  <c r="O116" i="7"/>
  <c r="P116" i="7"/>
  <c r="O64" i="7"/>
  <c r="P64" i="7"/>
  <c r="O28" i="7"/>
  <c r="P28" i="7"/>
  <c r="O188" i="7"/>
  <c r="P188" i="7"/>
  <c r="O151" i="7"/>
  <c r="P151" i="7"/>
  <c r="O115" i="7"/>
  <c r="P115" i="7"/>
  <c r="O150" i="7"/>
  <c r="P150" i="7"/>
  <c r="O26" i="7"/>
  <c r="P26" i="7"/>
  <c r="O99" i="7"/>
  <c r="P99" i="7"/>
  <c r="O98" i="7"/>
  <c r="P98" i="7"/>
  <c r="O8" i="7"/>
  <c r="P8" i="7"/>
  <c r="O61" i="7"/>
  <c r="P61" i="7"/>
  <c r="O43" i="7"/>
  <c r="P43" i="7"/>
  <c r="O25" i="7"/>
  <c r="P25" i="7"/>
  <c r="O203" i="7"/>
  <c r="P203" i="7"/>
  <c r="O185" i="7"/>
  <c r="P185" i="7"/>
  <c r="O167" i="7"/>
  <c r="P167" i="7"/>
  <c r="O149" i="7"/>
  <c r="P149" i="7"/>
  <c r="O130" i="7"/>
  <c r="P130" i="7"/>
  <c r="O112" i="7"/>
  <c r="P112" i="7"/>
  <c r="O78" i="7"/>
  <c r="P78" i="7"/>
  <c r="O23" i="7"/>
  <c r="P23" i="7"/>
  <c r="O183" i="7"/>
  <c r="P183" i="7"/>
  <c r="O147" i="7"/>
  <c r="P147" i="7"/>
  <c r="O110" i="7"/>
  <c r="P110" i="7"/>
  <c r="O76" i="7"/>
  <c r="P76" i="7"/>
  <c r="O181" i="7"/>
  <c r="P181" i="7"/>
  <c r="O127" i="7"/>
  <c r="P127" i="7"/>
  <c r="O27" i="7"/>
  <c r="P27" i="7"/>
  <c r="O114" i="7"/>
  <c r="P114" i="7"/>
  <c r="O97" i="7"/>
  <c r="P97" i="7"/>
  <c r="O79" i="7"/>
  <c r="P79" i="7"/>
  <c r="O60" i="7"/>
  <c r="P60" i="7"/>
  <c r="O42" i="7"/>
  <c r="P42" i="7"/>
  <c r="O24" i="7"/>
  <c r="P24" i="7"/>
  <c r="O202" i="7"/>
  <c r="P202" i="7"/>
  <c r="O184" i="7"/>
  <c r="P184" i="7"/>
  <c r="O166" i="7"/>
  <c r="P166" i="7"/>
  <c r="O148" i="7"/>
  <c r="P148" i="7"/>
  <c r="O13" i="7"/>
  <c r="P13" i="7"/>
  <c r="O111" i="7"/>
  <c r="P111" i="7"/>
  <c r="O96" i="7"/>
  <c r="P96" i="7"/>
  <c r="O6" i="7"/>
  <c r="P6" i="7"/>
  <c r="O41" i="7"/>
  <c r="P41" i="7"/>
  <c r="O201" i="7"/>
  <c r="P201" i="7"/>
  <c r="O165" i="7"/>
  <c r="P165" i="7"/>
  <c r="O129" i="7"/>
  <c r="P129" i="7"/>
  <c r="O58" i="7"/>
  <c r="P58" i="7"/>
  <c r="O163" i="7"/>
  <c r="P163" i="7"/>
  <c r="O109" i="7"/>
  <c r="P109" i="7"/>
  <c r="O80" i="7"/>
  <c r="P80" i="7"/>
  <c r="O95" i="7"/>
  <c r="P95" i="7"/>
  <c r="O77" i="7"/>
  <c r="P77" i="7"/>
  <c r="O59" i="7"/>
  <c r="P59" i="7"/>
  <c r="O40" i="7"/>
  <c r="P40" i="7"/>
  <c r="O22" i="7"/>
  <c r="P22" i="7"/>
  <c r="O200" i="7"/>
  <c r="P200" i="7"/>
  <c r="O182" i="7"/>
  <c r="P182" i="7"/>
  <c r="O164" i="7"/>
  <c r="P164" i="7"/>
  <c r="O146" i="7"/>
  <c r="P146" i="7"/>
  <c r="O128" i="7"/>
  <c r="P128" i="7"/>
  <c r="O11" i="7"/>
  <c r="P11" i="7"/>
  <c r="O94" i="7"/>
  <c r="P94" i="7"/>
  <c r="O4" i="7"/>
  <c r="P4" i="7"/>
  <c r="O20" i="7"/>
  <c r="P20" i="7"/>
  <c r="O145" i="7"/>
  <c r="P145" i="7"/>
  <c r="O62" i="7"/>
  <c r="P62" i="7"/>
  <c r="O218" i="7"/>
  <c r="P218" i="7"/>
  <c r="O132" i="7"/>
  <c r="P132" i="7"/>
  <c r="O93" i="7"/>
  <c r="P93" i="7"/>
  <c r="O75" i="7"/>
  <c r="P75" i="7"/>
  <c r="O57" i="7"/>
  <c r="P57" i="7"/>
  <c r="O39" i="7"/>
  <c r="P39" i="7"/>
  <c r="O217" i="7"/>
  <c r="P217" i="7"/>
  <c r="O199" i="7"/>
  <c r="P199" i="7"/>
  <c r="O180" i="7"/>
  <c r="P180" i="7"/>
  <c r="O162" i="7"/>
  <c r="P162" i="7"/>
  <c r="O144" i="7"/>
  <c r="P144" i="7"/>
  <c r="O126" i="7"/>
  <c r="P126" i="7"/>
  <c r="O108" i="7"/>
  <c r="P108" i="7"/>
  <c r="O71" i="7"/>
  <c r="P71" i="7"/>
  <c r="O177" i="7"/>
  <c r="P177" i="7"/>
  <c r="O104" i="7"/>
  <c r="P104" i="7"/>
  <c r="O211" i="7"/>
  <c r="P211" i="7"/>
  <c r="O120" i="7"/>
  <c r="P120" i="7"/>
  <c r="O186" i="7"/>
  <c r="P186" i="7"/>
  <c r="O92" i="7"/>
  <c r="P92" i="7"/>
  <c r="O74" i="7"/>
  <c r="P74" i="7"/>
  <c r="O56" i="7"/>
  <c r="P56" i="7"/>
  <c r="O38" i="7"/>
  <c r="P38" i="7"/>
  <c r="O216" i="7"/>
  <c r="P216" i="7"/>
  <c r="O198" i="7"/>
  <c r="P198" i="7"/>
  <c r="O18" i="7"/>
  <c r="P18" i="7"/>
  <c r="O161" i="7"/>
  <c r="P161" i="7"/>
  <c r="O143" i="7"/>
  <c r="P143" i="7"/>
  <c r="O125" i="7"/>
  <c r="P125" i="7"/>
  <c r="O107" i="7"/>
  <c r="P107" i="7"/>
  <c r="O35" i="7"/>
  <c r="P35" i="7"/>
  <c r="O122" i="7"/>
  <c r="P122" i="7"/>
  <c r="O88" i="7"/>
  <c r="P88" i="7"/>
  <c r="O175" i="7"/>
  <c r="P175" i="7"/>
  <c r="O45" i="7"/>
  <c r="P45" i="7"/>
  <c r="O15" i="7"/>
  <c r="P15" i="7"/>
  <c r="O91" i="7"/>
  <c r="P91" i="7"/>
  <c r="O73" i="7"/>
  <c r="P73" i="7"/>
  <c r="O55" i="7"/>
  <c r="P55" i="7"/>
  <c r="O37" i="7"/>
  <c r="P37" i="7"/>
  <c r="O215" i="7"/>
  <c r="P215" i="7"/>
  <c r="O197" i="7"/>
  <c r="P197" i="7"/>
  <c r="O179" i="7"/>
  <c r="P179" i="7"/>
  <c r="O160" i="7"/>
  <c r="P160" i="7"/>
  <c r="O142" i="7"/>
  <c r="P142" i="7"/>
  <c r="O124" i="7"/>
  <c r="P124" i="7"/>
  <c r="O106" i="7"/>
  <c r="P106" i="7"/>
  <c r="O53" i="7"/>
  <c r="P53" i="7"/>
  <c r="O195" i="7"/>
  <c r="P195" i="7"/>
  <c r="O140" i="7"/>
  <c r="P140" i="7"/>
  <c r="O7" i="7"/>
  <c r="P7" i="7"/>
  <c r="O193" i="7"/>
  <c r="P193" i="7"/>
  <c r="O139" i="7"/>
  <c r="P139" i="7"/>
  <c r="O131" i="7"/>
  <c r="P131" i="7"/>
  <c r="O90" i="7"/>
  <c r="P90" i="7"/>
  <c r="O72" i="7"/>
  <c r="P72" i="7"/>
  <c r="O54" i="7"/>
  <c r="P54" i="7"/>
  <c r="O36" i="7"/>
  <c r="P36" i="7"/>
  <c r="O214" i="7"/>
  <c r="P214" i="7"/>
  <c r="O196" i="7"/>
  <c r="P196" i="7"/>
  <c r="O178" i="7"/>
  <c r="P178" i="7"/>
  <c r="O16" i="7"/>
  <c r="P16" i="7"/>
  <c r="O141" i="7"/>
  <c r="P141" i="7"/>
  <c r="O123" i="7"/>
  <c r="P123" i="7"/>
  <c r="O105" i="7"/>
  <c r="P105" i="7"/>
  <c r="O9" i="7"/>
  <c r="P9" i="7"/>
  <c r="O213" i="7"/>
  <c r="P213" i="7"/>
  <c r="O159" i="7"/>
  <c r="P159" i="7"/>
  <c r="O51" i="7"/>
  <c r="P51" i="7"/>
  <c r="O157" i="7"/>
  <c r="P157" i="7"/>
  <c r="O102" i="7"/>
  <c r="P102" i="7"/>
  <c r="O113" i="7"/>
  <c r="P113" i="7"/>
  <c r="O89" i="7"/>
  <c r="P89" i="7"/>
  <c r="O70" i="7"/>
  <c r="P70" i="7"/>
  <c r="O52" i="7"/>
  <c r="P52" i="7"/>
  <c r="O34" i="7"/>
  <c r="P34" i="7"/>
  <c r="O212" i="7"/>
  <c r="P212" i="7"/>
  <c r="O194" i="7"/>
  <c r="P194" i="7"/>
  <c r="O176" i="7"/>
  <c r="P176" i="7"/>
  <c r="O158" i="7"/>
  <c r="P158" i="7"/>
  <c r="O14" i="7"/>
  <c r="P14" i="7"/>
  <c r="O121" i="7"/>
  <c r="P121" i="7"/>
  <c r="O103" i="7"/>
  <c r="P103" i="7"/>
  <c r="O33" i="7"/>
  <c r="P33" i="7"/>
  <c r="O63" i="7"/>
  <c r="P63" i="7"/>
  <c r="C1" i="7"/>
  <c r="F27" i="10"/>
  <c r="F30" i="10"/>
  <c r="F35" i="10"/>
  <c r="F29" i="10"/>
  <c r="F36" i="10"/>
  <c r="F28" i="10"/>
  <c r="F33" i="10" a="1"/>
  <c r="F26" i="10"/>
  <c r="F32" i="10" a="1"/>
  <c r="F31" i="10"/>
  <c r="F34" i="10"/>
  <c r="F33" i="10" l="1"/>
  <c r="F32" i="10"/>
  <c r="C29" i="10"/>
  <c r="C31" i="10"/>
  <c r="C30" i="10"/>
  <c r="C27" i="10"/>
  <c r="C33" i="10" a="1"/>
  <c r="C32" i="10" a="1"/>
  <c r="C36" i="10"/>
  <c r="C28" i="10"/>
  <c r="C32" i="10" l="1"/>
  <c r="C3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E3E23-5DD6-4D19-91F6-F7BD1E43AC00}" keepAlive="1" name="查询 - localvol-csi300" description="与工作簿中“localvol-csi300”查询的连接。" type="5" refreshedVersion="6" background="1">
    <dbPr connection="Provider=Microsoft.Mashup.OleDb.1;Data Source=$Workbook$;Location=localvol-csi300;Extended Properties=&quot;&quot;" command="SELECT * FROM [localvol-csi300]"/>
  </connection>
  <connection id="2" xr16:uid="{82CC6977-8FF9-4344-BB4A-9E74F8BFE9C4}" keepAlive="1" name="查询 - localvol-csi300 (2)" description="与工作簿中“localvol-csi300 (2)”查询的连接。" type="5" refreshedVersion="6" background="1">
    <dbPr connection="Provider=Microsoft.Mashup.OleDb.1;Data Source=$Workbook$;Location=localvol-csi300 (2);Extended Properties=&quot;&quot;" command="SELECT * FROM [localvol-csi300 (2)]"/>
  </connection>
</connections>
</file>

<file path=xl/sharedStrings.xml><?xml version="1.0" encoding="utf-8"?>
<sst xmlns="http://schemas.openxmlformats.org/spreadsheetml/2006/main" count="744" uniqueCount="269">
  <si>
    <t>DayCounter:</t>
    <phoneticPr fontId="1" type="noConversion"/>
  </si>
  <si>
    <t>Act365Fixed</t>
  </si>
  <si>
    <t>Frequency:</t>
    <phoneticPr fontId="1" type="noConversion"/>
  </si>
  <si>
    <t>Once</t>
  </si>
  <si>
    <t>Direction:</t>
    <phoneticPr fontId="1" type="noConversion"/>
  </si>
  <si>
    <t>UP</t>
  </si>
  <si>
    <t>Act360</t>
  </si>
  <si>
    <t>NoFrequency</t>
  </si>
  <si>
    <t>NONE</t>
  </si>
  <si>
    <t>NEAREST</t>
  </si>
  <si>
    <t>ThirtyE360</t>
  </si>
  <si>
    <t>Annual</t>
  </si>
  <si>
    <t>ThirtyE360ISDA</t>
  </si>
  <si>
    <t>EveryEleventhMonth</t>
  </si>
  <si>
    <t>DOWN</t>
  </si>
  <si>
    <t>ThirtyEPlus360</t>
  </si>
  <si>
    <t>EveryNinthMonth</t>
  </si>
  <si>
    <t>FRAC</t>
  </si>
  <si>
    <t>ThirtyU360</t>
  </si>
  <si>
    <t>EveryEigthMonth</t>
  </si>
  <si>
    <t>TRUNC</t>
  </si>
  <si>
    <t>ActActISDA</t>
  </si>
  <si>
    <t>Semiannual</t>
  </si>
  <si>
    <t>ActActICMA</t>
  </si>
  <si>
    <t>EveryFifthMonth</t>
  </si>
  <si>
    <t>Act365L</t>
  </si>
  <si>
    <t>EveryFourthMonth</t>
  </si>
  <si>
    <t>ActActAFB</t>
  </si>
  <si>
    <t>Quarterly</t>
  </si>
  <si>
    <t>Act365Leap</t>
  </si>
  <si>
    <t>Bimonthly</t>
  </si>
  <si>
    <t>ActActXTR</t>
  </si>
  <si>
    <t>Monthly</t>
  </si>
  <si>
    <t>ActActICMAComplement</t>
  </si>
  <si>
    <t>Fourweekly</t>
  </si>
  <si>
    <t>Act252</t>
  </si>
  <si>
    <t>Biweekly</t>
  </si>
  <si>
    <t>Weekly</t>
  </si>
  <si>
    <t>EverySecondDay</t>
  </si>
  <si>
    <t>PayoffStyle:</t>
    <phoneticPr fontId="1" type="noConversion"/>
  </si>
  <si>
    <t>NO_PAY</t>
  </si>
  <si>
    <t>DateAdjusterRule:</t>
    <phoneticPr fontId="1" type="noConversion"/>
  </si>
  <si>
    <t>ModifiedFollowing</t>
  </si>
  <si>
    <t>Daily</t>
  </si>
  <si>
    <t>NO_PAY</t>
    <phoneticPr fontId="1" type="noConversion"/>
  </si>
  <si>
    <t>Following</t>
  </si>
  <si>
    <t>Continuous</t>
  </si>
  <si>
    <t>EXACT_PAY</t>
    <phoneticPr fontId="1" type="noConversion"/>
  </si>
  <si>
    <t>Preceding</t>
  </si>
  <si>
    <t>FULL_PAY</t>
    <phoneticPr fontId="1" type="noConversion"/>
  </si>
  <si>
    <t>ModifiedPreceding</t>
  </si>
  <si>
    <t>PaymentType:</t>
    <phoneticPr fontId="1" type="noConversion"/>
  </si>
  <si>
    <t>InArrears</t>
  </si>
  <si>
    <t>IMM</t>
  </si>
  <si>
    <t>PricingMethod(VanillaOption)</t>
    <phoneticPr fontId="1" type="noConversion"/>
  </si>
  <si>
    <t>Actual</t>
  </si>
  <si>
    <t>InAdvance</t>
  </si>
  <si>
    <t>BLACKSCHOLES</t>
    <phoneticPr fontId="1" type="noConversion"/>
  </si>
  <si>
    <t>LME</t>
  </si>
  <si>
    <t>InDiscount</t>
  </si>
  <si>
    <t>BAW</t>
    <phoneticPr fontId="1" type="noConversion"/>
  </si>
  <si>
    <t>BINOMIAL</t>
    <phoneticPr fontId="1" type="noConversion"/>
  </si>
  <si>
    <t>InterpolatedVariable:</t>
    <phoneticPr fontId="1" type="noConversion"/>
  </si>
  <si>
    <t>MONTECARLO</t>
    <phoneticPr fontId="1" type="noConversion"/>
  </si>
  <si>
    <t>SIMPLERATES</t>
  </si>
  <si>
    <t>BarrierType:</t>
    <phoneticPr fontId="1" type="noConversion"/>
  </si>
  <si>
    <t>KNOCK_DOWN_IN</t>
  </si>
  <si>
    <t>CONTINUOUSRATES</t>
  </si>
  <si>
    <t>INACTIVE</t>
  </si>
  <si>
    <t>PricingMethod(AsianOption)</t>
    <phoneticPr fontId="1" type="noConversion"/>
  </si>
  <si>
    <t>DISCOUNTFACTORS</t>
  </si>
  <si>
    <t>HAZARDRATES</t>
  </si>
  <si>
    <t>KNOCK_DOWN_OUT</t>
  </si>
  <si>
    <t>WILMOTT</t>
    <phoneticPr fontId="1" type="noConversion"/>
  </si>
  <si>
    <t>PND</t>
  </si>
  <si>
    <t>KNOCK_UP_IN</t>
  </si>
  <si>
    <t>SPREADS</t>
  </si>
  <si>
    <t>KNOCK_UP_OUT</t>
  </si>
  <si>
    <t>YIELDVOLS</t>
  </si>
  <si>
    <t>AverageMethod(AsianOption)</t>
    <phoneticPr fontId="1" type="noConversion"/>
  </si>
  <si>
    <t>PRICEVOLS</t>
  </si>
  <si>
    <t>Arithmetic</t>
    <phoneticPr fontId="1" type="noConversion"/>
  </si>
  <si>
    <t>YIELDTOTALVARIANCE</t>
  </si>
  <si>
    <t>CallPut:</t>
    <phoneticPr fontId="1" type="noConversion"/>
  </si>
  <si>
    <t>Call</t>
  </si>
  <si>
    <t>Geometric</t>
    <phoneticPr fontId="1" type="noConversion"/>
  </si>
  <si>
    <t>PRICETOTALVARIANCE</t>
  </si>
  <si>
    <t>Call</t>
    <phoneticPr fontId="1" type="noConversion"/>
  </si>
  <si>
    <t>OVERNIGHTRATES</t>
  </si>
  <si>
    <t>Put</t>
    <phoneticPr fontId="1" type="noConversion"/>
  </si>
  <si>
    <t>NORMALISEDYIELDVOL</t>
  </si>
  <si>
    <t>StrikeType(AsianOption)</t>
    <phoneticPr fontId="1" type="noConversion"/>
  </si>
  <si>
    <t>NORMALISEDPRICEVOL</t>
  </si>
  <si>
    <t>Fixed</t>
    <phoneticPr fontId="1" type="noConversion"/>
  </si>
  <si>
    <t>YIELDVOLPTSPERDAY</t>
  </si>
  <si>
    <t>DeltaType:</t>
    <phoneticPr fontId="1" type="noConversion"/>
  </si>
  <si>
    <t>SPOT_DELTA</t>
  </si>
  <si>
    <t>Floating</t>
    <phoneticPr fontId="1" type="noConversion"/>
  </si>
  <si>
    <t>PRICEVOLPTSPERDAY</t>
  </si>
  <si>
    <t>SPOT_DELTA</t>
    <phoneticPr fontId="1" type="noConversion"/>
  </si>
  <si>
    <t>SIMPLEINFLATIONRATE</t>
  </si>
  <si>
    <t>FORWARD_DELTA</t>
    <phoneticPr fontId="1" type="noConversion"/>
  </si>
  <si>
    <t>SIMPLEINFLATIONRATETIME</t>
  </si>
  <si>
    <t>CONTINUOUSINFLATIONRATE</t>
  </si>
  <si>
    <t>CONTINUOUSINFLATIONRATETIME</t>
  </si>
  <si>
    <t>ExtrapolationMethod:</t>
    <phoneticPr fontId="1" type="noConversion"/>
  </si>
  <si>
    <t>FLATEXTRAPOLATION</t>
  </si>
  <si>
    <t>INFLATIONINDEX</t>
  </si>
  <si>
    <t>NONE</t>
    <phoneticPr fontId="1" type="noConversion"/>
  </si>
  <si>
    <t>FXFORWARDPOINTS</t>
  </si>
  <si>
    <t>FLATEXTRAPOLATION</t>
    <phoneticPr fontId="1" type="noConversion"/>
  </si>
  <si>
    <t>FORWARDSPLINEVARIABLE</t>
  </si>
  <si>
    <t>LINEAREXTRAPOLATION</t>
    <phoneticPr fontId="1" type="noConversion"/>
  </si>
  <si>
    <t>TAYLOREXTRAPOLATION</t>
    <phoneticPr fontId="1" type="noConversion"/>
  </si>
  <si>
    <t>InterpolationMethod:</t>
    <phoneticPr fontId="1" type="noConversion"/>
  </si>
  <si>
    <t>LINEARINTERPOLATION</t>
  </si>
  <si>
    <t>FLATINTERPOLATION</t>
  </si>
  <si>
    <t>CLOSESTINTERPOLATION</t>
  </si>
  <si>
    <t>FXInterpolationType:</t>
    <phoneticPr fontId="1" type="noConversion"/>
  </si>
  <si>
    <t>STRIKE_INTERPOLATION</t>
  </si>
  <si>
    <t>DELTA_INTERPOLATION</t>
  </si>
  <si>
    <t>LINEARXY</t>
  </si>
  <si>
    <t>LOGLINEAR</t>
  </si>
  <si>
    <t>LOG_MONEYNESS</t>
  </si>
  <si>
    <t>LAGRANGEPOLYNOMIAL</t>
  </si>
  <si>
    <t>CUBICSPLINES</t>
  </si>
  <si>
    <t>FORWARDFORWARDQUARTIC</t>
  </si>
  <si>
    <t>European Digital Type:</t>
    <phoneticPr fontId="1" type="noConversion"/>
  </si>
  <si>
    <t>EXPLICITCLAMPEDCUBICSPLINES</t>
  </si>
  <si>
    <t xml:space="preserve">CASH_OR_NOTHING_CALL </t>
  </si>
  <si>
    <t>FORWARDSPLINEMETHOD</t>
  </si>
  <si>
    <t xml:space="preserve">ASSET_OR_NOTHING_CALL </t>
  </si>
  <si>
    <t xml:space="preserve">CASH_OR_NOTHING_PUT </t>
  </si>
  <si>
    <t xml:space="preserve">ASSET_OR_NOTHING_PUT </t>
  </si>
  <si>
    <t xml:space="preserve">DOWN_CASH_AT_TOUCH </t>
  </si>
  <si>
    <t xml:space="preserve">DOWN_ASSET_AT_TOUCH </t>
  </si>
  <si>
    <t xml:space="preserve">UP_CASH_AT_TOUCH </t>
  </si>
  <si>
    <t xml:space="preserve">UP_ASSET_AT_TOUCH </t>
  </si>
  <si>
    <t xml:space="preserve">DOWN_IN_CASH_AT_EXPIRY </t>
  </si>
  <si>
    <t xml:space="preserve">DOWN_IN_ASSET_AT_EXPIRY </t>
  </si>
  <si>
    <t xml:space="preserve">UP_IN_CASH_AT_EXPIRY </t>
  </si>
  <si>
    <t xml:space="preserve">UP_IN_ASSET_AT_EXPIRY </t>
  </si>
  <si>
    <t xml:space="preserve">DOWN_OUT_CASH_AT_EXPIRY </t>
  </si>
  <si>
    <t xml:space="preserve">DOWN_OUT_ASSET_AT_EXPIRY </t>
  </si>
  <si>
    <t xml:space="preserve">UP_OUT_CASH_AT_EXPIRY </t>
  </si>
  <si>
    <t xml:space="preserve">UP_OUT_ASSET_AT_EXPIRY </t>
  </si>
  <si>
    <t xml:space="preserve">DOWN_IN_CASH_CALL </t>
  </si>
  <si>
    <t xml:space="preserve">DOWN_IN_ASSET_CALL </t>
  </si>
  <si>
    <t xml:space="preserve">UP_IN_CASH_CALL </t>
  </si>
  <si>
    <t xml:space="preserve">UP_IN_ASSET_CALL </t>
  </si>
  <si>
    <t xml:space="preserve">DOWN_IN_CASH_PUT </t>
  </si>
  <si>
    <t xml:space="preserve">DOWN_IN_ASSET_PUT </t>
  </si>
  <si>
    <t xml:space="preserve">UP_IN_CASH_PUT </t>
  </si>
  <si>
    <t xml:space="preserve">UP_IN_ASSET_PUT </t>
  </si>
  <si>
    <t xml:space="preserve">DOWN_OUT_CASH_CALL </t>
  </si>
  <si>
    <t xml:space="preserve">DOWN_OUT_ASSET_CALL </t>
  </si>
  <si>
    <t xml:space="preserve">UP_OUT_CASH_CALL </t>
  </si>
  <si>
    <t xml:space="preserve">UP_OUT_ASSET_CALL </t>
  </si>
  <si>
    <t xml:space="preserve">DOWN_OUT_CASH_PUT </t>
  </si>
  <si>
    <t xml:space="preserve">DOWN_OUT_ASSET_PUT </t>
  </si>
  <si>
    <t xml:space="preserve">UP_OUT_CASH_PUT </t>
  </si>
  <si>
    <t xml:space="preserve">UP_OUT_ASSET_PUT </t>
  </si>
  <si>
    <t>USD Calender</t>
    <phoneticPr fontId="1" type="noConversion"/>
  </si>
  <si>
    <t>USD</t>
    <phoneticPr fontId="1" type="noConversion"/>
  </si>
  <si>
    <t>CNY</t>
    <phoneticPr fontId="1" type="noConversion"/>
  </si>
  <si>
    <t>ReferenceDate</t>
    <phoneticPr fontId="1" type="noConversion"/>
  </si>
  <si>
    <t>SpotDate</t>
    <phoneticPr fontId="1" type="noConversion"/>
  </si>
  <si>
    <t>expiryDates</t>
  </si>
  <si>
    <t>OptionData</t>
    <phoneticPr fontId="1" type="noConversion"/>
  </si>
  <si>
    <t>Put</t>
  </si>
  <si>
    <t>Tenors</t>
    <phoneticPr fontId="1" type="noConversion"/>
  </si>
  <si>
    <t>1Y</t>
  </si>
  <si>
    <t>3Y</t>
  </si>
  <si>
    <t>5Y</t>
  </si>
  <si>
    <t>7Y</t>
  </si>
  <si>
    <t>10Y</t>
  </si>
  <si>
    <t>Key</t>
    <phoneticPr fontId="1" type="noConversion"/>
  </si>
  <si>
    <t>Value</t>
    <phoneticPr fontId="1" type="noConversion"/>
  </si>
  <si>
    <t>CalculatedTarget</t>
    <phoneticPr fontId="1" type="noConversion"/>
  </si>
  <si>
    <t>FXForward</t>
    <phoneticPr fontId="1" type="noConversion"/>
  </si>
  <si>
    <t>CCY1</t>
    <phoneticPr fontId="1" type="noConversion"/>
  </si>
  <si>
    <t>CCY2</t>
    <phoneticPr fontId="1" type="noConversion"/>
  </si>
  <si>
    <t>LocalVol Model</t>
    <phoneticPr fontId="1" type="noConversion"/>
  </si>
  <si>
    <t>Heston</t>
    <phoneticPr fontId="1" type="noConversion"/>
  </si>
  <si>
    <t>Dupire</t>
    <phoneticPr fontId="1" type="noConversion"/>
  </si>
  <si>
    <t>LogLevel</t>
    <phoneticPr fontId="1" type="noConversion"/>
  </si>
  <si>
    <t>riskFreeRateCurce</t>
    <phoneticPr fontId="1" type="noConversion"/>
  </si>
  <si>
    <t>dividend</t>
    <phoneticPr fontId="1" type="noConversion"/>
  </si>
  <si>
    <t xml:space="preserve">Trace </t>
  </si>
  <si>
    <t xml:space="preserve">Trace </t>
    <phoneticPr fontId="1" type="noConversion"/>
  </si>
  <si>
    <t xml:space="preserve">Debug </t>
    <phoneticPr fontId="1" type="noConversion"/>
  </si>
  <si>
    <t xml:space="preserve">Info </t>
    <phoneticPr fontId="1" type="noConversion"/>
  </si>
  <si>
    <t xml:space="preserve">Warn </t>
    <phoneticPr fontId="1" type="noConversion"/>
  </si>
  <si>
    <t xml:space="preserve">Error </t>
    <phoneticPr fontId="1" type="noConversion"/>
  </si>
  <si>
    <t xml:space="preserve">Critical </t>
    <phoneticPr fontId="1" type="noConversion"/>
  </si>
  <si>
    <t xml:space="preserve">Off </t>
    <phoneticPr fontId="1" type="noConversion"/>
  </si>
  <si>
    <t>Equity VolSurface2</t>
    <phoneticPr fontId="1" type="noConversion"/>
  </si>
  <si>
    <t>bidSpot</t>
    <phoneticPr fontId="1" type="noConversion"/>
  </si>
  <si>
    <t>smileInterp</t>
    <phoneticPr fontId="1" type="noConversion"/>
  </si>
  <si>
    <t>SmileInterpolation</t>
    <phoneticPr fontId="1" type="noConversion"/>
  </si>
  <si>
    <t xml:space="preserve">LINEAR </t>
  </si>
  <si>
    <t xml:space="preserve">SVI </t>
  </si>
  <si>
    <t xml:space="preserve">CUBICSPLINE </t>
  </si>
  <si>
    <t xml:space="preserve">VANNAVOLGA </t>
  </si>
  <si>
    <t xml:space="preserve">SABR </t>
  </si>
  <si>
    <t>bidStrikes</t>
    <phoneticPr fontId="1" type="noConversion"/>
  </si>
  <si>
    <t>bidPremiums</t>
    <phoneticPr fontId="1" type="noConversion"/>
  </si>
  <si>
    <t>bidImpVols</t>
    <phoneticPr fontId="1" type="noConversion"/>
  </si>
  <si>
    <t>askStrikes</t>
    <phoneticPr fontId="1" type="noConversion"/>
  </si>
  <si>
    <t>BidZeroRates</t>
    <phoneticPr fontId="1" type="noConversion"/>
  </si>
  <si>
    <t>AskZeroRates</t>
    <phoneticPr fontId="1" type="noConversion"/>
  </si>
  <si>
    <t>AskSpot</t>
    <phoneticPr fontId="1" type="noConversion"/>
  </si>
  <si>
    <t>AskPremiums</t>
    <phoneticPr fontId="1" type="noConversion"/>
  </si>
  <si>
    <t>AskImpVols</t>
    <phoneticPr fontId="1" type="noConversion"/>
  </si>
  <si>
    <t>BidOptionTypes</t>
    <phoneticPr fontId="1" type="noConversion"/>
  </si>
  <si>
    <t>AskOptionTypes</t>
    <phoneticPr fontId="1" type="noConversion"/>
  </si>
  <si>
    <t>ExpiryDates/Strikes</t>
    <phoneticPr fontId="1" type="noConversion"/>
  </si>
  <si>
    <t>Spot</t>
    <phoneticPr fontId="1" type="noConversion"/>
  </si>
  <si>
    <t>Forward</t>
    <phoneticPr fontId="1" type="noConversion"/>
  </si>
  <si>
    <t>European</t>
  </si>
  <si>
    <t>BLACKSCHOLES</t>
  </si>
  <si>
    <t>Sell</t>
  </si>
  <si>
    <t>callPut</t>
    <phoneticPr fontId="1" type="noConversion"/>
  </si>
  <si>
    <t>MktData</t>
    <phoneticPr fontId="1" type="noConversion"/>
  </si>
  <si>
    <t>faceAmount</t>
    <phoneticPr fontId="1" type="noConversion"/>
  </si>
  <si>
    <t>Price</t>
    <phoneticPr fontId="1" type="noConversion"/>
  </si>
  <si>
    <t>Gamma</t>
    <phoneticPr fontId="1" type="noConversion"/>
  </si>
  <si>
    <t>Vega</t>
    <phoneticPr fontId="1" type="noConversion"/>
  </si>
  <si>
    <t>Theta</t>
    <phoneticPr fontId="1" type="noConversion"/>
  </si>
  <si>
    <t>Vanna</t>
    <phoneticPr fontId="1" type="noConversion"/>
  </si>
  <si>
    <t>Volga</t>
    <phoneticPr fontId="1" type="noConversion"/>
  </si>
  <si>
    <t>MarketValue</t>
    <phoneticPr fontId="1" type="noConversion"/>
  </si>
  <si>
    <t>PV</t>
    <phoneticPr fontId="1" type="noConversion"/>
  </si>
  <si>
    <t>Delta</t>
    <phoneticPr fontId="1" type="noConversion"/>
  </si>
  <si>
    <t>Rho</t>
    <phoneticPr fontId="1" type="noConversion"/>
  </si>
  <si>
    <t>volSurface2</t>
    <phoneticPr fontId="1" type="noConversion"/>
  </si>
  <si>
    <t>side</t>
    <phoneticPr fontId="1" type="noConversion"/>
  </si>
  <si>
    <t>Client</t>
    <phoneticPr fontId="1" type="noConversion"/>
  </si>
  <si>
    <t>r</t>
    <phoneticPr fontId="1" type="noConversion"/>
  </si>
  <si>
    <t>T</t>
    <phoneticPr fontId="1" type="noConversion"/>
  </si>
  <si>
    <t>imp vol</t>
    <phoneticPr fontId="1" type="noConversion"/>
  </si>
  <si>
    <t>price</t>
    <phoneticPr fontId="1" type="noConversion"/>
  </si>
  <si>
    <t>RiskFreeRateCurve2</t>
    <phoneticPr fontId="1" type="noConversion"/>
  </si>
  <si>
    <t>CNY Calender</t>
    <phoneticPr fontId="1" type="noConversion"/>
  </si>
  <si>
    <t>USD/CNY Calendar</t>
    <phoneticPr fontId="1" type="noConversion"/>
  </si>
  <si>
    <t>referenceDate</t>
    <phoneticPr fontId="1" type="noConversion"/>
  </si>
  <si>
    <t>loglevel</t>
    <phoneticPr fontId="1" type="noConversion"/>
  </si>
  <si>
    <t>calendar</t>
    <phoneticPr fontId="1" type="noConversion"/>
  </si>
  <si>
    <t>dateAdjusterRule</t>
    <phoneticPr fontId="1" type="noConversion"/>
  </si>
  <si>
    <t>spotDate</t>
    <phoneticPr fontId="1" type="noConversion"/>
  </si>
  <si>
    <t>miniStrikeSize</t>
    <phoneticPr fontId="1" type="noConversion"/>
  </si>
  <si>
    <t>SpotPx</t>
    <phoneticPr fontId="1" type="noConversion"/>
  </si>
  <si>
    <t>expiryDate</t>
    <phoneticPr fontId="1" type="noConversion"/>
  </si>
  <si>
    <t>strikePx</t>
    <phoneticPr fontId="1" type="noConversion"/>
  </si>
  <si>
    <t>riskFreeRate</t>
    <phoneticPr fontId="1" type="noConversion"/>
  </si>
  <si>
    <t>Dividend</t>
    <phoneticPr fontId="1" type="noConversion"/>
  </si>
  <si>
    <t>volatility</t>
    <phoneticPr fontId="1" type="noConversion"/>
  </si>
  <si>
    <t>premiumDate</t>
    <phoneticPr fontId="1" type="noConversion"/>
  </si>
  <si>
    <t>dayCounter</t>
    <phoneticPr fontId="1" type="noConversion"/>
  </si>
  <si>
    <t>optionExpiryNature</t>
    <phoneticPr fontId="1" type="noConversion"/>
  </si>
  <si>
    <t>pricingMethod</t>
    <phoneticPr fontId="1" type="noConversion"/>
  </si>
  <si>
    <t>buySell</t>
    <phoneticPr fontId="1" type="noConversion"/>
  </si>
  <si>
    <t>numSimulation</t>
    <phoneticPr fontId="1" type="noConversion"/>
  </si>
  <si>
    <t>timeToExpiryTime</t>
    <phoneticPr fontId="1" type="noConversion"/>
  </si>
  <si>
    <t>FwdDelta</t>
    <phoneticPr fontId="1" type="noConversion"/>
  </si>
  <si>
    <t>Build holiday objects</t>
  </si>
  <si>
    <t>Stock Index Option Pricing</t>
  </si>
  <si>
    <t>Valuation and Pricing Results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</si>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</sst>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"/>
    <numFmt numFmtId="166" formatCode="0.000000000_ "/>
  </numFmts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i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1" tint="0.1499984740745262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2A245"/>
        <bgColor indexed="64"/>
      </patternFill>
    </fill>
    <fill>
      <patternFill patternType="solid">
        <fgColor rgb="FFDEEBD7"/>
        <bgColor indexed="64"/>
      </patternFill>
    </fill>
    <fill>
      <patternFill patternType="solid">
        <fgColor rgb="FFEFEFE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</borders>
  <cellStyleXfs count="4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14" fontId="5" fillId="0" borderId="0" xfId="0" applyNumberFormat="1" applyFont="1">
      <alignment vertical="center"/>
    </xf>
    <xf numFmtId="0" fontId="4" fillId="4" borderId="0" xfId="0" applyFont="1" applyFill="1">
      <alignment vertical="center"/>
    </xf>
    <xf numFmtId="164" fontId="0" fillId="0" borderId="0" xfId="1" applyNumberFormat="1" applyFont="1">
      <alignment vertical="center"/>
    </xf>
    <xf numFmtId="0" fontId="0" fillId="0" borderId="2" xfId="0" applyBorder="1">
      <alignment vertical="center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  <xf numFmtId="0" fontId="7" fillId="5" borderId="3" xfId="0" applyFont="1" applyFill="1" applyBorder="1">
      <alignment vertical="center"/>
    </xf>
    <xf numFmtId="0" fontId="2" fillId="6" borderId="3" xfId="0" applyFont="1" applyFill="1" applyBorder="1">
      <alignment vertical="center"/>
    </xf>
    <xf numFmtId="14" fontId="0" fillId="7" borderId="0" xfId="0" applyNumberFormat="1" applyFill="1">
      <alignment vertical="center"/>
    </xf>
    <xf numFmtId="0" fontId="8" fillId="2" borderId="4" xfId="0" applyFont="1" applyFill="1" applyBorder="1">
      <alignment vertical="center"/>
    </xf>
    <xf numFmtId="14" fontId="8" fillId="2" borderId="5" xfId="0" applyNumberFormat="1" applyFont="1" applyFill="1" applyBorder="1">
      <alignment vertical="center"/>
    </xf>
    <xf numFmtId="0" fontId="8" fillId="2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14" fontId="2" fillId="6" borderId="6" xfId="0" applyNumberFormat="1" applyFont="1" applyFill="1" applyBorder="1">
      <alignment vertical="center"/>
    </xf>
    <xf numFmtId="0" fontId="7" fillId="5" borderId="6" xfId="0" applyFont="1" applyFill="1" applyBorder="1">
      <alignment vertical="center"/>
    </xf>
  </cellXfs>
  <cellStyles count="4">
    <cellStyle name="百分比" xfId="1" builtinId="5"/>
    <cellStyle name="常规" xfId="0" builtinId="0"/>
    <cellStyle name="常规 2 2" xfId="3" xr:uid="{911A165E-D762-4FDD-9A89-D9F6B0B25B79}"/>
    <cellStyle name="常规 3" xfId="2" xr:uid="{31F67E98-3A41-4F85-8B8A-3860967BB4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fx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bond1.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ython\excel\bbg_swapcur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american&amp;asia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pingo_fxoption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PV等概念"/>
      <sheetName val="设置"/>
      <sheetName val="FR007Curve"/>
      <sheetName val="SHIBOR3M"/>
      <sheetName val="DEPO"/>
      <sheetName val="MktVolSurface2"/>
      <sheetName val="VolSurface"/>
      <sheetName val="MktVolSurface"/>
      <sheetName val="VanillaOption"/>
      <sheetName val="FXForward"/>
      <sheetName val="AsianOption"/>
      <sheetName val="触碰式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数字期权"/>
      <sheetName val="XY"/>
      <sheetName val="结构化远期（结构定义）"/>
      <sheetName val="快速试算"/>
      <sheetName val="TargetRedemptionForward"/>
      <sheetName val="USDImpliedCurve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McpCalendar@63</v>
          </cell>
        </row>
        <row r="4">
          <cell r="C4" t="str">
            <v>McpCalendar@62</v>
          </cell>
        </row>
        <row r="5">
          <cell r="C5" t="str">
            <v>McpCalendar@60</v>
          </cell>
        </row>
        <row r="9">
          <cell r="C9" t="e">
            <v>#REF!</v>
          </cell>
        </row>
        <row r="11">
          <cell r="C11" t="str">
            <v>McpYieldCurve@254</v>
          </cell>
        </row>
        <row r="12">
          <cell r="C12" t="str">
            <v>McpYieldCurve@254</v>
          </cell>
        </row>
        <row r="18">
          <cell r="C18" t="str">
            <v>McpMktVolSurface@1</v>
          </cell>
        </row>
        <row r="22">
          <cell r="C22">
            <v>6.3625000000000007</v>
          </cell>
        </row>
        <row r="24">
          <cell r="C24">
            <v>6.3637000000000006</v>
          </cell>
        </row>
        <row r="25">
          <cell r="C25">
            <v>6.3509000000000002</v>
          </cell>
        </row>
        <row r="28">
          <cell r="C28">
            <v>45372</v>
          </cell>
        </row>
        <row r="29">
          <cell r="C29">
            <v>45376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ar"/>
      <sheetName val="Enum"/>
      <sheetName val="Parametric Curve"/>
      <sheetName val="FixedBond (Option)"/>
      <sheetName val="BDTData"/>
      <sheetName val="HisVols"/>
      <sheetName val="标准期限曲线"/>
    </sheetNames>
    <sheetDataSet>
      <sheetData sheetId="0"/>
      <sheetData sheetId="1">
        <row r="3">
          <cell r="B3" t="str">
            <v>Act360</v>
          </cell>
        </row>
        <row r="4">
          <cell r="B4" t="str">
            <v>Act365Fixed</v>
          </cell>
        </row>
        <row r="5">
          <cell r="B5" t="str">
            <v>ThirtyE360</v>
          </cell>
        </row>
        <row r="6">
          <cell r="B6" t="str">
            <v>ThirtyE360ISDA</v>
          </cell>
        </row>
        <row r="7">
          <cell r="B7" t="str">
            <v>ThirtyEPlus360</v>
          </cell>
        </row>
        <row r="8">
          <cell r="B8" t="str">
            <v>ThirtyU360</v>
          </cell>
        </row>
        <row r="9">
          <cell r="B9" t="str">
            <v>ActActISDA</v>
          </cell>
        </row>
        <row r="10">
          <cell r="B10" t="str">
            <v>ActActICMA</v>
          </cell>
        </row>
        <row r="11">
          <cell r="B11" t="str">
            <v>Act365L</v>
          </cell>
        </row>
        <row r="12">
          <cell r="B12" t="str">
            <v>ActActAFB</v>
          </cell>
        </row>
        <row r="13">
          <cell r="B13" t="str">
            <v>Act365Leap</v>
          </cell>
        </row>
        <row r="14">
          <cell r="B14" t="str">
            <v>ActActXTR</v>
          </cell>
        </row>
        <row r="15">
          <cell r="B15" t="str">
            <v>ActActICMAComplement</v>
          </cell>
        </row>
        <row r="16">
          <cell r="B16" t="str">
            <v>Act252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BG-Depo"/>
      <sheetName val="Calendar"/>
      <sheetName val="Enum"/>
    </sheetNames>
    <sheetDataSet>
      <sheetData sheetId="0"/>
      <sheetData sheetId="1"/>
      <sheetData sheetId="2">
        <row r="53">
          <cell r="B53" t="str">
            <v>FLATINTERPOLATION</v>
          </cell>
        </row>
        <row r="54">
          <cell r="B54" t="str">
            <v>CLOSESTINTERPOLATION</v>
          </cell>
        </row>
        <row r="55">
          <cell r="B55" t="str">
            <v>LINEARINTERPOLATION</v>
          </cell>
        </row>
        <row r="56">
          <cell r="B56" t="str">
            <v>LINEARXY</v>
          </cell>
        </row>
        <row r="57">
          <cell r="B57" t="str">
            <v>LOGLINEAR</v>
          </cell>
        </row>
        <row r="58">
          <cell r="B58" t="str">
            <v>LAGRANGEPOLYNOMIAL</v>
          </cell>
        </row>
        <row r="59">
          <cell r="B59" t="str">
            <v>CUBICSPLINES</v>
          </cell>
        </row>
        <row r="60">
          <cell r="B60" t="str">
            <v>FORWARDFORWARDQUARTIC</v>
          </cell>
        </row>
        <row r="61">
          <cell r="B61" t="str">
            <v>EXPLICITCLAMPEDCUBICSPLINES</v>
          </cell>
        </row>
        <row r="62">
          <cell r="B62" t="str">
            <v>FORWARDSPLINEMETHOD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FR007Curve"/>
      <sheetName val="SHIBOR3M"/>
      <sheetName val="USDImpliedCurve"/>
      <sheetName val="VolSurface"/>
      <sheetName val="MktVolSurface"/>
      <sheetName val="VanillaOption"/>
      <sheetName val="AsianOption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结构化远期（结构定义）"/>
      <sheetName val="快速试算"/>
      <sheetName val="TargetRedemptionForward"/>
    </sheetNames>
    <sheetDataSet>
      <sheetData sheetId="0"/>
      <sheetData sheetId="1"/>
      <sheetData sheetId="2">
        <row r="3">
          <cell r="C3" t="str">
            <v>McpCalendar@30</v>
          </cell>
        </row>
        <row r="18">
          <cell r="C18" t="str">
            <v>McpMktVolSurface@2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DEPO"/>
      <sheetName val="MktVolSurface2"/>
      <sheetName val="MktVolSurface"/>
      <sheetName val="VanillaOption"/>
      <sheetName val="比例远期"/>
      <sheetName val="Sheet1"/>
      <sheetName val="封顶远期"/>
      <sheetName val="区间远期"/>
      <sheetName val="结构化远期（结构定义）"/>
    </sheetNames>
    <sheetDataSet>
      <sheetData sheetId="0"/>
      <sheetData sheetId="1">
        <row r="4">
          <cell r="B4" t="str">
            <v>McpCalendar@8</v>
          </cell>
        </row>
      </sheetData>
      <sheetData sheetId="2">
        <row r="5">
          <cell r="C5" t="str">
            <v>McpCalendar@14</v>
          </cell>
        </row>
        <row r="10">
          <cell r="C1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4492-68DF-4BFF-AB73-E9FB52D0F191}">
  <dimension ref="B2:L92"/>
  <sheetViews>
    <sheetView topLeftCell="A9" workbookViewId="0">
      <selection activeCell="C41" sqref="C41"/>
    </sheetView>
  </sheetViews>
  <sheetFormatPr defaultRowHeight="15"/>
  <cols>
    <col min="2" max="2" width="23.42578125" customWidth="1"/>
    <col min="3" max="3" width="12.7109375" customWidth="1"/>
    <col min="5" max="5" width="21.28515625" customWidth="1"/>
    <col min="8" max="8" width="18.140625" customWidth="1"/>
  </cols>
  <sheetData>
    <row r="2" spans="2:12">
      <c r="B2" t="s">
        <v>0</v>
      </c>
      <c r="C2" t="s">
        <v>1</v>
      </c>
      <c r="E2" t="s">
        <v>2</v>
      </c>
      <c r="F2" t="s">
        <v>3</v>
      </c>
      <c r="H2" t="s">
        <v>4</v>
      </c>
      <c r="I2" t="s">
        <v>5</v>
      </c>
      <c r="K2" s="3" t="s">
        <v>178</v>
      </c>
    </row>
    <row r="3" spans="2:12">
      <c r="B3" t="s">
        <v>6</v>
      </c>
      <c r="C3">
        <v>0</v>
      </c>
      <c r="E3" t="s">
        <v>7</v>
      </c>
      <c r="F3">
        <v>-1</v>
      </c>
      <c r="H3" t="s">
        <v>8</v>
      </c>
      <c r="I3">
        <v>0</v>
      </c>
      <c r="K3" t="s">
        <v>179</v>
      </c>
      <c r="L3">
        <v>1</v>
      </c>
    </row>
    <row r="4" spans="2:12">
      <c r="B4" t="s">
        <v>1</v>
      </c>
      <c r="C4">
        <v>1</v>
      </c>
      <c r="E4" t="s">
        <v>3</v>
      </c>
      <c r="F4">
        <v>0</v>
      </c>
      <c r="H4" t="s">
        <v>9</v>
      </c>
      <c r="I4">
        <v>1</v>
      </c>
      <c r="K4" t="s">
        <v>180</v>
      </c>
      <c r="L4">
        <v>2</v>
      </c>
    </row>
    <row r="5" spans="2:12">
      <c r="B5" t="s">
        <v>10</v>
      </c>
      <c r="C5">
        <v>2</v>
      </c>
      <c r="E5" t="s">
        <v>11</v>
      </c>
      <c r="F5">
        <v>1</v>
      </c>
      <c r="H5" t="s">
        <v>5</v>
      </c>
      <c r="I5">
        <v>2</v>
      </c>
      <c r="K5" t="s">
        <v>181</v>
      </c>
      <c r="L5">
        <v>3</v>
      </c>
    </row>
    <row r="6" spans="2:12">
      <c r="B6" t="s">
        <v>12</v>
      </c>
      <c r="C6">
        <v>3</v>
      </c>
      <c r="E6" t="s">
        <v>13</v>
      </c>
      <c r="F6">
        <v>-11</v>
      </c>
      <c r="H6" t="s">
        <v>14</v>
      </c>
      <c r="I6">
        <v>3</v>
      </c>
    </row>
    <row r="7" spans="2:12">
      <c r="B7" t="s">
        <v>15</v>
      </c>
      <c r="C7">
        <v>4</v>
      </c>
      <c r="E7" t="s">
        <v>16</v>
      </c>
      <c r="F7">
        <v>-9</v>
      </c>
      <c r="H7" t="s">
        <v>17</v>
      </c>
      <c r="I7">
        <v>4</v>
      </c>
      <c r="K7" s="3" t="s">
        <v>182</v>
      </c>
    </row>
    <row r="8" spans="2:12">
      <c r="B8" t="s">
        <v>18</v>
      </c>
      <c r="C8">
        <v>5</v>
      </c>
      <c r="E8" t="s">
        <v>19</v>
      </c>
      <c r="F8">
        <v>-8</v>
      </c>
      <c r="H8" t="s">
        <v>20</v>
      </c>
      <c r="I8">
        <v>5</v>
      </c>
      <c r="K8" t="s">
        <v>183</v>
      </c>
      <c r="L8">
        <v>3</v>
      </c>
    </row>
    <row r="9" spans="2:12">
      <c r="B9" t="s">
        <v>21</v>
      </c>
      <c r="C9">
        <v>6</v>
      </c>
      <c r="E9" t="s">
        <v>22</v>
      </c>
      <c r="F9">
        <v>2</v>
      </c>
      <c r="K9" t="s">
        <v>184</v>
      </c>
      <c r="L9">
        <v>4</v>
      </c>
    </row>
    <row r="10" spans="2:12">
      <c r="B10" t="s">
        <v>23</v>
      </c>
      <c r="C10">
        <v>7</v>
      </c>
      <c r="E10" t="s">
        <v>24</v>
      </c>
      <c r="F10">
        <v>-5</v>
      </c>
    </row>
    <row r="11" spans="2:12">
      <c r="B11" t="s">
        <v>25</v>
      </c>
      <c r="C11">
        <v>8</v>
      </c>
      <c r="E11" t="s">
        <v>26</v>
      </c>
      <c r="F11">
        <v>3</v>
      </c>
      <c r="K11" s="3" t="s">
        <v>185</v>
      </c>
    </row>
    <row r="12" spans="2:12">
      <c r="B12" t="s">
        <v>27</v>
      </c>
      <c r="C12">
        <v>9</v>
      </c>
      <c r="E12" t="s">
        <v>28</v>
      </c>
      <c r="F12">
        <v>4</v>
      </c>
      <c r="K12" t="s">
        <v>189</v>
      </c>
      <c r="L12">
        <v>0</v>
      </c>
    </row>
    <row r="13" spans="2:12">
      <c r="B13" t="s">
        <v>29</v>
      </c>
      <c r="C13">
        <v>10</v>
      </c>
      <c r="E13" t="s">
        <v>30</v>
      </c>
      <c r="F13">
        <v>6</v>
      </c>
      <c r="K13" t="s">
        <v>190</v>
      </c>
      <c r="L13">
        <v>1</v>
      </c>
    </row>
    <row r="14" spans="2:12">
      <c r="B14" t="s">
        <v>31</v>
      </c>
      <c r="C14">
        <v>11</v>
      </c>
      <c r="E14" t="s">
        <v>32</v>
      </c>
      <c r="F14">
        <v>12</v>
      </c>
      <c r="K14" t="s">
        <v>191</v>
      </c>
      <c r="L14">
        <v>2</v>
      </c>
    </row>
    <row r="15" spans="2:12">
      <c r="B15" t="s">
        <v>33</v>
      </c>
      <c r="C15">
        <v>12</v>
      </c>
      <c r="E15" t="s">
        <v>34</v>
      </c>
      <c r="F15">
        <v>13</v>
      </c>
      <c r="K15" t="s">
        <v>192</v>
      </c>
      <c r="L15">
        <v>3</v>
      </c>
    </row>
    <row r="16" spans="2:12">
      <c r="B16" t="s">
        <v>35</v>
      </c>
      <c r="C16">
        <v>13</v>
      </c>
      <c r="E16" t="s">
        <v>36</v>
      </c>
      <c r="F16">
        <v>26</v>
      </c>
      <c r="K16" t="s">
        <v>193</v>
      </c>
      <c r="L16">
        <v>4</v>
      </c>
    </row>
    <row r="17" spans="2:12">
      <c r="E17" t="s">
        <v>37</v>
      </c>
      <c r="F17">
        <v>52</v>
      </c>
      <c r="K17" t="s">
        <v>194</v>
      </c>
      <c r="L17">
        <v>5</v>
      </c>
    </row>
    <row r="18" spans="2:12">
      <c r="E18" t="s">
        <v>38</v>
      </c>
      <c r="F18">
        <v>260</v>
      </c>
      <c r="H18" t="s">
        <v>39</v>
      </c>
      <c r="I18" t="s">
        <v>40</v>
      </c>
      <c r="K18" t="s">
        <v>195</v>
      </c>
      <c r="L18">
        <v>6</v>
      </c>
    </row>
    <row r="19" spans="2:12">
      <c r="B19" t="s">
        <v>41</v>
      </c>
      <c r="C19" t="s">
        <v>42</v>
      </c>
      <c r="E19" t="s">
        <v>43</v>
      </c>
      <c r="F19">
        <v>365</v>
      </c>
      <c r="H19" t="s">
        <v>44</v>
      </c>
      <c r="I19">
        <v>1</v>
      </c>
    </row>
    <row r="20" spans="2:12">
      <c r="B20" t="s">
        <v>45</v>
      </c>
      <c r="C20">
        <v>0</v>
      </c>
      <c r="E20" t="s">
        <v>46</v>
      </c>
      <c r="F20">
        <v>-1</v>
      </c>
      <c r="H20" t="s">
        <v>47</v>
      </c>
      <c r="I20">
        <v>2</v>
      </c>
    </row>
    <row r="21" spans="2:12">
      <c r="B21" t="s">
        <v>48</v>
      </c>
      <c r="C21">
        <v>1</v>
      </c>
      <c r="H21" t="s">
        <v>49</v>
      </c>
      <c r="I21">
        <v>3</v>
      </c>
      <c r="K21" s="3" t="s">
        <v>199</v>
      </c>
    </row>
    <row r="22" spans="2:12">
      <c r="B22" t="s">
        <v>42</v>
      </c>
      <c r="C22">
        <v>2</v>
      </c>
      <c r="K22" t="s">
        <v>200</v>
      </c>
      <c r="L22">
        <v>0</v>
      </c>
    </row>
    <row r="23" spans="2:12">
      <c r="B23" t="s">
        <v>50</v>
      </c>
      <c r="C23">
        <v>3</v>
      </c>
      <c r="E23" t="s">
        <v>51</v>
      </c>
      <c r="F23" t="s">
        <v>52</v>
      </c>
      <c r="K23" t="s">
        <v>201</v>
      </c>
      <c r="L23">
        <v>1</v>
      </c>
    </row>
    <row r="24" spans="2:12">
      <c r="B24" t="s">
        <v>53</v>
      </c>
      <c r="C24">
        <v>4</v>
      </c>
      <c r="E24" t="s">
        <v>52</v>
      </c>
      <c r="F24">
        <v>0</v>
      </c>
      <c r="H24" t="s">
        <v>54</v>
      </c>
      <c r="K24" t="s">
        <v>202</v>
      </c>
      <c r="L24">
        <v>2</v>
      </c>
    </row>
    <row r="25" spans="2:12">
      <c r="B25" t="s">
        <v>55</v>
      </c>
      <c r="C25">
        <v>5</v>
      </c>
      <c r="E25" t="s">
        <v>56</v>
      </c>
      <c r="F25">
        <v>1</v>
      </c>
      <c r="H25" t="s">
        <v>57</v>
      </c>
      <c r="K25" t="s">
        <v>203</v>
      </c>
      <c r="L25">
        <v>3</v>
      </c>
    </row>
    <row r="26" spans="2:12">
      <c r="B26" t="s">
        <v>58</v>
      </c>
      <c r="C26">
        <v>6</v>
      </c>
      <c r="E26" t="s">
        <v>59</v>
      </c>
      <c r="F26">
        <v>2</v>
      </c>
      <c r="H26" t="s">
        <v>60</v>
      </c>
      <c r="K26" t="s">
        <v>204</v>
      </c>
      <c r="L26">
        <v>4</v>
      </c>
    </row>
    <row r="27" spans="2:12">
      <c r="H27" t="s">
        <v>61</v>
      </c>
    </row>
    <row r="28" spans="2:12">
      <c r="B28" t="s">
        <v>62</v>
      </c>
      <c r="H28" t="s">
        <v>63</v>
      </c>
    </row>
    <row r="29" spans="2:12">
      <c r="B29" t="s">
        <v>64</v>
      </c>
      <c r="C29">
        <v>0</v>
      </c>
      <c r="E29" t="s">
        <v>65</v>
      </c>
      <c r="F29" t="s">
        <v>66</v>
      </c>
    </row>
    <row r="30" spans="2:12">
      <c r="B30" t="s">
        <v>67</v>
      </c>
      <c r="C30">
        <v>1</v>
      </c>
      <c r="E30" t="s">
        <v>68</v>
      </c>
      <c r="F30">
        <v>1</v>
      </c>
      <c r="H30" t="s">
        <v>69</v>
      </c>
    </row>
    <row r="31" spans="2:12">
      <c r="B31" t="s">
        <v>70</v>
      </c>
      <c r="C31">
        <v>2</v>
      </c>
      <c r="E31" t="s">
        <v>66</v>
      </c>
      <c r="F31">
        <v>2</v>
      </c>
      <c r="H31" t="s">
        <v>61</v>
      </c>
    </row>
    <row r="32" spans="2:12">
      <c r="B32" t="s">
        <v>71</v>
      </c>
      <c r="C32">
        <v>3</v>
      </c>
      <c r="E32" t="s">
        <v>72</v>
      </c>
      <c r="F32">
        <v>3</v>
      </c>
      <c r="H32" t="s">
        <v>73</v>
      </c>
    </row>
    <row r="33" spans="2:8">
      <c r="B33" t="s">
        <v>74</v>
      </c>
      <c r="C33">
        <v>4</v>
      </c>
      <c r="E33" t="s">
        <v>75</v>
      </c>
      <c r="F33">
        <v>4</v>
      </c>
      <c r="H33" t="s">
        <v>63</v>
      </c>
    </row>
    <row r="34" spans="2:8">
      <c r="B34" t="s">
        <v>76</v>
      </c>
      <c r="C34">
        <v>5</v>
      </c>
      <c r="E34" t="s">
        <v>77</v>
      </c>
      <c r="F34">
        <v>5</v>
      </c>
    </row>
    <row r="35" spans="2:8">
      <c r="B35" t="s">
        <v>78</v>
      </c>
      <c r="C35">
        <v>6</v>
      </c>
      <c r="H35" t="s">
        <v>79</v>
      </c>
    </row>
    <row r="36" spans="2:8">
      <c r="B36" t="s">
        <v>80</v>
      </c>
      <c r="C36">
        <v>7</v>
      </c>
      <c r="H36" t="s">
        <v>81</v>
      </c>
    </row>
    <row r="37" spans="2:8">
      <c r="B37" t="s">
        <v>82</v>
      </c>
      <c r="C37">
        <v>8</v>
      </c>
      <c r="E37" t="s">
        <v>83</v>
      </c>
      <c r="F37" t="s">
        <v>84</v>
      </c>
      <c r="H37" t="s">
        <v>85</v>
      </c>
    </row>
    <row r="38" spans="2:8">
      <c r="B38" t="s">
        <v>86</v>
      </c>
      <c r="C38">
        <v>9</v>
      </c>
      <c r="E38" t="s">
        <v>87</v>
      </c>
      <c r="F38">
        <v>0</v>
      </c>
    </row>
    <row r="39" spans="2:8">
      <c r="B39" t="s">
        <v>88</v>
      </c>
      <c r="C39">
        <v>10</v>
      </c>
      <c r="E39" t="s">
        <v>89</v>
      </c>
      <c r="F39">
        <v>1</v>
      </c>
    </row>
    <row r="40" spans="2:8">
      <c r="B40" t="s">
        <v>90</v>
      </c>
      <c r="C40">
        <v>11</v>
      </c>
      <c r="H40" t="s">
        <v>91</v>
      </c>
    </row>
    <row r="41" spans="2:8">
      <c r="B41" t="s">
        <v>92</v>
      </c>
      <c r="C41">
        <v>12</v>
      </c>
      <c r="H41" t="s">
        <v>93</v>
      </c>
    </row>
    <row r="42" spans="2:8">
      <c r="B42" t="s">
        <v>94</v>
      </c>
      <c r="C42">
        <v>13</v>
      </c>
      <c r="E42" t="s">
        <v>95</v>
      </c>
      <c r="F42" t="s">
        <v>96</v>
      </c>
      <c r="H42" t="s">
        <v>97</v>
      </c>
    </row>
    <row r="43" spans="2:8">
      <c r="B43" t="s">
        <v>98</v>
      </c>
      <c r="C43">
        <v>14</v>
      </c>
      <c r="E43" t="s">
        <v>99</v>
      </c>
      <c r="F43">
        <v>0</v>
      </c>
    </row>
    <row r="44" spans="2:8">
      <c r="B44" t="s">
        <v>100</v>
      </c>
      <c r="C44">
        <v>15</v>
      </c>
      <c r="E44" t="s">
        <v>101</v>
      </c>
      <c r="F44">
        <v>1</v>
      </c>
    </row>
    <row r="45" spans="2:8">
      <c r="B45" t="s">
        <v>102</v>
      </c>
      <c r="C45">
        <v>16</v>
      </c>
    </row>
    <row r="46" spans="2:8">
      <c r="B46" t="s">
        <v>103</v>
      </c>
      <c r="C46">
        <v>17</v>
      </c>
    </row>
    <row r="47" spans="2:8">
      <c r="B47" t="s">
        <v>104</v>
      </c>
      <c r="C47">
        <v>18</v>
      </c>
      <c r="E47" t="s">
        <v>105</v>
      </c>
      <c r="F47" t="s">
        <v>106</v>
      </c>
    </row>
    <row r="48" spans="2:8">
      <c r="B48" t="s">
        <v>107</v>
      </c>
      <c r="C48">
        <v>19</v>
      </c>
      <c r="E48" t="s">
        <v>108</v>
      </c>
    </row>
    <row r="49" spans="2:6">
      <c r="B49" t="s">
        <v>109</v>
      </c>
      <c r="C49">
        <v>20</v>
      </c>
      <c r="E49" t="s">
        <v>110</v>
      </c>
    </row>
    <row r="50" spans="2:6">
      <c r="B50" t="s">
        <v>111</v>
      </c>
      <c r="C50">
        <v>21</v>
      </c>
      <c r="E50" t="s">
        <v>112</v>
      </c>
    </row>
    <row r="51" spans="2:6">
      <c r="E51" t="s">
        <v>113</v>
      </c>
    </row>
    <row r="52" spans="2:6">
      <c r="B52" t="s">
        <v>114</v>
      </c>
      <c r="C52" t="s">
        <v>115</v>
      </c>
    </row>
    <row r="53" spans="2:6">
      <c r="B53" t="s">
        <v>116</v>
      </c>
      <c r="C53">
        <v>0</v>
      </c>
    </row>
    <row r="54" spans="2:6">
      <c r="B54" t="s">
        <v>117</v>
      </c>
      <c r="C54">
        <v>1</v>
      </c>
      <c r="E54" t="s">
        <v>118</v>
      </c>
      <c r="F54" t="s">
        <v>119</v>
      </c>
    </row>
    <row r="55" spans="2:6">
      <c r="B55" t="s">
        <v>115</v>
      </c>
      <c r="C55">
        <v>2</v>
      </c>
      <c r="E55" t="s">
        <v>120</v>
      </c>
      <c r="F55">
        <v>1</v>
      </c>
    </row>
    <row r="56" spans="2:6">
      <c r="B56" t="s">
        <v>121</v>
      </c>
      <c r="C56">
        <v>3</v>
      </c>
      <c r="E56" t="s">
        <v>119</v>
      </c>
      <c r="F56">
        <v>2</v>
      </c>
    </row>
    <row r="57" spans="2:6">
      <c r="B57" t="s">
        <v>122</v>
      </c>
      <c r="C57">
        <v>4</v>
      </c>
      <c r="E57" t="s">
        <v>123</v>
      </c>
      <c r="F57">
        <v>3</v>
      </c>
    </row>
    <row r="58" spans="2:6">
      <c r="B58" t="s">
        <v>124</v>
      </c>
      <c r="C58">
        <v>5</v>
      </c>
    </row>
    <row r="59" spans="2:6">
      <c r="B59" t="s">
        <v>125</v>
      </c>
      <c r="C59">
        <v>6</v>
      </c>
    </row>
    <row r="60" spans="2:6">
      <c r="B60" t="s">
        <v>126</v>
      </c>
      <c r="C60">
        <v>7</v>
      </c>
      <c r="E60" t="s">
        <v>127</v>
      </c>
    </row>
    <row r="61" spans="2:6">
      <c r="B61" t="s">
        <v>128</v>
      </c>
      <c r="C61">
        <v>8</v>
      </c>
      <c r="E61" t="s">
        <v>129</v>
      </c>
    </row>
    <row r="62" spans="2:6">
      <c r="B62" t="s">
        <v>130</v>
      </c>
      <c r="C62">
        <v>9</v>
      </c>
      <c r="E62" t="s">
        <v>131</v>
      </c>
    </row>
    <row r="63" spans="2:6">
      <c r="E63" t="s">
        <v>132</v>
      </c>
    </row>
    <row r="64" spans="2:6">
      <c r="E64" t="s">
        <v>133</v>
      </c>
    </row>
    <row r="65" spans="5:5">
      <c r="E65" t="s">
        <v>134</v>
      </c>
    </row>
    <row r="66" spans="5:5">
      <c r="E66" t="s">
        <v>135</v>
      </c>
    </row>
    <row r="67" spans="5:5">
      <c r="E67" t="s">
        <v>136</v>
      </c>
    </row>
    <row r="68" spans="5:5">
      <c r="E68" t="s">
        <v>137</v>
      </c>
    </row>
    <row r="69" spans="5:5">
      <c r="E69" t="s">
        <v>138</v>
      </c>
    </row>
    <row r="70" spans="5:5">
      <c r="E70" t="s">
        <v>139</v>
      </c>
    </row>
    <row r="71" spans="5:5">
      <c r="E71" t="s">
        <v>140</v>
      </c>
    </row>
    <row r="72" spans="5:5">
      <c r="E72" t="s">
        <v>141</v>
      </c>
    </row>
    <row r="73" spans="5:5">
      <c r="E73" t="s">
        <v>142</v>
      </c>
    </row>
    <row r="74" spans="5:5">
      <c r="E74" t="s">
        <v>143</v>
      </c>
    </row>
    <row r="75" spans="5:5">
      <c r="E75" t="s">
        <v>144</v>
      </c>
    </row>
    <row r="76" spans="5:5">
      <c r="E76" t="s">
        <v>145</v>
      </c>
    </row>
    <row r="77" spans="5:5">
      <c r="E77" t="s">
        <v>146</v>
      </c>
    </row>
    <row r="78" spans="5:5">
      <c r="E78" t="s">
        <v>147</v>
      </c>
    </row>
    <row r="79" spans="5:5">
      <c r="E79" t="s">
        <v>148</v>
      </c>
    </row>
    <row r="80" spans="5:5">
      <c r="E80" t="s">
        <v>149</v>
      </c>
    </row>
    <row r="81" spans="5:5">
      <c r="E81" t="s">
        <v>150</v>
      </c>
    </row>
    <row r="82" spans="5:5">
      <c r="E82" t="s">
        <v>151</v>
      </c>
    </row>
    <row r="83" spans="5:5">
      <c r="E83" t="s">
        <v>152</v>
      </c>
    </row>
    <row r="84" spans="5:5">
      <c r="E84" t="s">
        <v>153</v>
      </c>
    </row>
    <row r="85" spans="5:5">
      <c r="E85" t="s">
        <v>154</v>
      </c>
    </row>
    <row r="86" spans="5:5">
      <c r="E86" t="s">
        <v>155</v>
      </c>
    </row>
    <row r="87" spans="5:5">
      <c r="E87" t="s">
        <v>156</v>
      </c>
    </row>
    <row r="88" spans="5:5">
      <c r="E88" t="s">
        <v>157</v>
      </c>
    </row>
    <row r="89" spans="5:5">
      <c r="E89" t="s">
        <v>158</v>
      </c>
    </row>
    <row r="90" spans="5:5">
      <c r="E90" t="s">
        <v>159</v>
      </c>
    </row>
    <row r="91" spans="5:5">
      <c r="E91" t="s">
        <v>160</v>
      </c>
    </row>
    <row r="92" spans="5:5">
      <c r="E92" t="s">
        <v>161</v>
      </c>
    </row>
  </sheetData>
  <phoneticPr fontId="1" type="noConversion"/>
  <dataValidations count="12">
    <dataValidation type="list" allowBlank="1" showInputMessage="1" showErrorMessage="1" sqref="F54" xr:uid="{109A4E06-C045-4922-89C6-37B9A96B816A}">
      <formula1>"DELTA_INTERPOLATION,STRIKE_INTERPOLATION,LOG_MONEYNESS"</formula1>
    </dataValidation>
    <dataValidation type="list" allowBlank="1" showInputMessage="1" showErrorMessage="1" sqref="F47" xr:uid="{AA314043-5635-43FE-A1A3-9D9580F4B153}">
      <formula1>"NONE,FLATEXTRAPOLATION,LINEAREXTRAPOLATION,TAYLOREXTRAPOLATION"</formula1>
    </dataValidation>
    <dataValidation type="list" allowBlank="1" showInputMessage="1" showErrorMessage="1" sqref="F42" xr:uid="{36E292E5-4D99-4136-B981-A6F9B9DCA00C}">
      <formula1>"SPOT_DELTA,FORWARD_DELTA"</formula1>
    </dataValidation>
    <dataValidation type="list" allowBlank="1" showInputMessage="1" showErrorMessage="1" sqref="F37" xr:uid="{898E8281-8CDD-499D-9835-4E8CA324451C}">
      <formula1>"Call,Put"</formula1>
    </dataValidation>
    <dataValidation type="list" allowBlank="1" showInputMessage="1" showErrorMessage="1" sqref="I18" xr:uid="{F084309B-E446-472F-895D-910A4172B7E1}">
      <formula1>"NO_PAY,EXACT_PAY,FULL_PAY"</formula1>
    </dataValidation>
    <dataValidation type="list" allowBlank="1" showInputMessage="1" showErrorMessage="1" sqref="I2" xr:uid="{4C557683-9461-49E8-AAE3-7AA23C1BC3FB}">
      <formula1>"NONE,NEAREST,UP,DOWN,FRAC,TRUNC"</formula1>
    </dataValidation>
    <dataValidation type="list" allowBlank="1" showInputMessage="1" showErrorMessage="1" sqref="F29" xr:uid="{2B2988AF-0B97-4C08-BC09-F47629CC23C1}">
      <formula1>"INACTIVE,KNOCK_DOWN_IN,KNOCK_DOWN_OUT,KNOCK_UP_IN,KNOCK_UP_OUT"</formula1>
    </dataValidation>
    <dataValidation type="list" allowBlank="1" showInputMessage="1" showErrorMessage="1" sqref="F23" xr:uid="{948505D5-20E0-49E5-84FF-E29564C920DD}">
      <formula1>"InArrears,InAdvance,InDiscount"</formula1>
    </dataValidation>
    <dataValidation type="list" allowBlank="1" showInputMessage="1" showErrorMessage="1" sqref="F2" xr:uid="{E6FB5AC1-F73C-44D9-A9CF-A22C32A395FD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C52" xr:uid="{340BA81A-2D67-4DBB-B443-1DEB1F6160B1}">
      <formula1>"FLATINTERPOLATION,CLOSESTINTERPOLATION,LINEARINTERPOLATION,LINEARXY,LOGLINEAR,LAGRANGEPOLYNOMIAL,CUBICSPLINES,FORWARDFORWARDQUARTIC,EXPLICITCLAMPEDCUBICSPLINES,FORWARDSPLINEMETHOD"</formula1>
    </dataValidation>
    <dataValidation type="list" allowBlank="1" showInputMessage="1" showErrorMessage="1" sqref="C19" xr:uid="{DC8A75D3-C7C0-411E-81E4-D706134D6388}">
      <formula1>"Preceding,ModifiedFollowing,ModifiedPreceding,IMM,Actual,LME"</formula1>
    </dataValidation>
    <dataValidation type="list" allowBlank="1" showInputMessage="1" showErrorMessage="1" sqref="C2" xr:uid="{A40A3ABA-5072-4967-87DB-0D07B1EAC9DE}">
      <formula1>"Act360,Act365Fixed,ThirtyE360,ThirtyE360ISDA,ThirtyEPlus360,ThirtyU360,ActActISDA,ActActICMA,Act365L,ActActAFB,Act365Leap,ActActXTR,ActActICMAComplement,Act252"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4BCD-B6B9-475F-8774-ECD8CFCA82B3}">
  <dimension ref="B2:Q1396"/>
  <sheetViews>
    <sheetView workbookViewId="0">
      <selection activeCell="G7" sqref="G7"/>
    </sheetView>
  </sheetViews>
  <sheetFormatPr defaultRowHeight="15"/>
  <cols>
    <col min="1" max="1" width="3.42578125" customWidth="1"/>
    <col min="2" max="2" width="19.42578125" customWidth="1"/>
    <col min="3" max="3" width="13.7109375" customWidth="1"/>
    <col min="4" max="4" width="17.5703125" customWidth="1"/>
    <col min="5" max="5" width="3.42578125" customWidth="1"/>
    <col min="6" max="6" width="14.42578125" customWidth="1"/>
    <col min="7" max="7" width="19" customWidth="1"/>
    <col min="8" max="8" width="19.5703125" customWidth="1"/>
    <col min="9" max="9" width="8.85546875" customWidth="1"/>
    <col min="10" max="10" width="17.28515625" customWidth="1"/>
    <col min="11" max="11" width="15.42578125" customWidth="1"/>
    <col min="12" max="12" width="17.7109375" customWidth="1"/>
  </cols>
  <sheetData>
    <row r="2" spans="2:17" ht="15.75" thickBot="1">
      <c r="B2" s="20" t="s">
        <v>265</v>
      </c>
      <c r="C2" s="20"/>
      <c r="D2" s="20"/>
    </row>
    <row r="3" spans="2:17" ht="16.5" thickTop="1" thickBot="1">
      <c r="B3" s="13" t="s">
        <v>243</v>
      </c>
      <c r="C3" s="13" t="s">
        <v>162</v>
      </c>
      <c r="D3" s="13" t="s">
        <v>244</v>
      </c>
      <c r="Q3">
        <f>F37</f>
        <v>0</v>
      </c>
    </row>
    <row r="4" spans="2:17" ht="16.5" thickTop="1" thickBot="1">
      <c r="B4" s="13" t="str">
        <f>_xll.McpCalendar("code",B6:B114)</f>
        <v>McpCalendar@2</v>
      </c>
      <c r="C4" s="13" t="str">
        <f>_xll.McpCalendar("code",C6:C82)</f>
        <v>McpCalendar@1</v>
      </c>
      <c r="D4" s="13" t="str">
        <f>_xll.McpNCalendar(B5:C5,B6:C1396)</f>
        <v>McpCalendar@0</v>
      </c>
    </row>
    <row r="5" spans="2:17" ht="15.75" thickTop="1">
      <c r="B5" s="2" t="s">
        <v>164</v>
      </c>
      <c r="C5" s="2" t="s">
        <v>163</v>
      </c>
    </row>
    <row r="6" spans="2:17">
      <c r="B6" s="14">
        <v>44928</v>
      </c>
      <c r="C6" s="14">
        <v>44928</v>
      </c>
      <c r="D6" s="1"/>
    </row>
    <row r="7" spans="2:17">
      <c r="B7" s="14">
        <v>44949</v>
      </c>
      <c r="C7" s="14">
        <v>44942</v>
      </c>
      <c r="D7" s="1"/>
    </row>
    <row r="8" spans="2:17">
      <c r="B8" s="14">
        <v>44950</v>
      </c>
      <c r="C8" s="14">
        <v>44977</v>
      </c>
      <c r="D8" s="1"/>
    </row>
    <row r="9" spans="2:17">
      <c r="B9" s="14">
        <v>44951</v>
      </c>
      <c r="C9" s="14">
        <v>45075</v>
      </c>
      <c r="D9" s="1"/>
    </row>
    <row r="10" spans="2:17">
      <c r="B10" s="14">
        <v>44952</v>
      </c>
      <c r="C10" s="14">
        <v>45096</v>
      </c>
      <c r="D10" s="1"/>
    </row>
    <row r="11" spans="2:17">
      <c r="B11" s="14">
        <v>44953</v>
      </c>
      <c r="C11" s="14">
        <v>45111</v>
      </c>
      <c r="D11" s="1"/>
    </row>
    <row r="12" spans="2:17">
      <c r="B12" s="14">
        <v>45021</v>
      </c>
      <c r="C12" s="14">
        <v>45173</v>
      </c>
      <c r="D12" s="1"/>
    </row>
    <row r="13" spans="2:17">
      <c r="B13" s="14">
        <v>45047</v>
      </c>
      <c r="C13" s="14">
        <v>45208</v>
      </c>
      <c r="D13" s="1"/>
    </row>
    <row r="14" spans="2:17">
      <c r="B14" s="14">
        <v>45048</v>
      </c>
      <c r="C14" s="14">
        <v>45253</v>
      </c>
      <c r="D14" s="1"/>
    </row>
    <row r="15" spans="2:17">
      <c r="B15" s="14">
        <v>45049</v>
      </c>
      <c r="C15" s="14">
        <v>45285</v>
      </c>
      <c r="D15" s="1"/>
    </row>
    <row r="16" spans="2:17">
      <c r="B16" s="14">
        <v>45099</v>
      </c>
      <c r="C16" s="14">
        <v>45292</v>
      </c>
      <c r="D16" s="1"/>
    </row>
    <row r="17" spans="2:11">
      <c r="B17" s="14">
        <v>45100</v>
      </c>
      <c r="C17" s="14">
        <v>45306</v>
      </c>
      <c r="D17" s="1"/>
    </row>
    <row r="18" spans="2:11">
      <c r="B18" s="14">
        <v>45198</v>
      </c>
      <c r="C18" s="14">
        <v>45341</v>
      </c>
      <c r="D18" s="1"/>
      <c r="J18" s="1"/>
    </row>
    <row r="19" spans="2:11">
      <c r="B19" s="14">
        <v>45201</v>
      </c>
      <c r="C19" s="14">
        <v>45439</v>
      </c>
      <c r="D19" s="1"/>
      <c r="J19" s="1"/>
    </row>
    <row r="20" spans="2:11">
      <c r="B20" s="14">
        <v>45202</v>
      </c>
      <c r="C20" s="14">
        <v>45462</v>
      </c>
      <c r="D20" s="1"/>
    </row>
    <row r="21" spans="2:11">
      <c r="B21" s="14">
        <v>45203</v>
      </c>
      <c r="C21" s="14">
        <v>45477</v>
      </c>
      <c r="D21" s="1"/>
    </row>
    <row r="22" spans="2:11">
      <c r="B22" s="14">
        <v>45204</v>
      </c>
      <c r="C22" s="14">
        <v>45537</v>
      </c>
      <c r="D22" s="1"/>
      <c r="I22" s="1"/>
      <c r="J22" s="1"/>
      <c r="K22" s="1"/>
    </row>
    <row r="23" spans="2:11">
      <c r="B23" s="14">
        <v>45205</v>
      </c>
      <c r="C23" s="14">
        <v>45579</v>
      </c>
      <c r="D23" s="1"/>
      <c r="I23" s="1"/>
      <c r="J23" s="1"/>
      <c r="K23" s="1"/>
    </row>
    <row r="24" spans="2:11">
      <c r="B24" s="14">
        <v>45292</v>
      </c>
      <c r="C24" s="14">
        <v>45607</v>
      </c>
      <c r="D24" s="1"/>
    </row>
    <row r="25" spans="2:11">
      <c r="B25" s="14">
        <v>45331</v>
      </c>
      <c r="C25" s="14">
        <v>45624</v>
      </c>
      <c r="D25" s="1"/>
    </row>
    <row r="26" spans="2:11">
      <c r="B26" s="14">
        <v>45334</v>
      </c>
      <c r="C26" s="14">
        <v>45651</v>
      </c>
      <c r="D26" s="1"/>
    </row>
    <row r="27" spans="2:11">
      <c r="B27" s="14">
        <v>45335</v>
      </c>
      <c r="C27" s="14">
        <v>45658</v>
      </c>
      <c r="D27" s="1"/>
    </row>
    <row r="28" spans="2:11">
      <c r="B28" s="14">
        <v>45336</v>
      </c>
      <c r="C28" s="14">
        <v>45677</v>
      </c>
      <c r="D28" s="1"/>
    </row>
    <row r="29" spans="2:11">
      <c r="B29" s="14">
        <v>45337</v>
      </c>
      <c r="C29" s="14">
        <v>45705</v>
      </c>
      <c r="D29" s="1"/>
    </row>
    <row r="30" spans="2:11">
      <c r="B30" s="14">
        <v>45386</v>
      </c>
      <c r="C30" s="14">
        <v>45803</v>
      </c>
      <c r="D30" s="1"/>
    </row>
    <row r="31" spans="2:11">
      <c r="B31" s="14">
        <v>45387</v>
      </c>
      <c r="C31" s="14">
        <v>45842</v>
      </c>
      <c r="D31" s="1"/>
    </row>
    <row r="32" spans="2:11">
      <c r="B32" s="14">
        <v>45413</v>
      </c>
      <c r="C32" s="14">
        <v>45901</v>
      </c>
      <c r="D32" s="1"/>
    </row>
    <row r="33" spans="2:4">
      <c r="B33" s="14">
        <v>45414</v>
      </c>
      <c r="C33" s="14">
        <v>45943</v>
      </c>
      <c r="D33" s="1"/>
    </row>
    <row r="34" spans="2:4">
      <c r="B34" s="14">
        <v>45415</v>
      </c>
      <c r="C34" s="14">
        <v>45972</v>
      </c>
      <c r="D34" s="1"/>
    </row>
    <row r="35" spans="2:4">
      <c r="B35" s="14">
        <v>45453</v>
      </c>
      <c r="C35" s="14">
        <v>45988</v>
      </c>
      <c r="D35" s="1"/>
    </row>
    <row r="36" spans="2:4">
      <c r="B36" s="14">
        <v>45551</v>
      </c>
      <c r="C36" s="14">
        <v>46016</v>
      </c>
      <c r="D36" s="1"/>
    </row>
    <row r="37" spans="2:4">
      <c r="B37" s="14">
        <v>45552</v>
      </c>
      <c r="C37" s="14">
        <v>46023</v>
      </c>
      <c r="D37" s="1"/>
    </row>
    <row r="38" spans="2:4">
      <c r="B38" s="14">
        <v>45566</v>
      </c>
      <c r="C38" s="14">
        <v>46041</v>
      </c>
      <c r="D38" s="1"/>
    </row>
    <row r="39" spans="2:4">
      <c r="B39" s="14">
        <v>45567</v>
      </c>
      <c r="C39" s="14">
        <v>46069</v>
      </c>
      <c r="D39" s="1"/>
    </row>
    <row r="40" spans="2:4">
      <c r="B40" s="14">
        <v>45568</v>
      </c>
      <c r="C40" s="14">
        <v>46167</v>
      </c>
      <c r="D40" s="1"/>
    </row>
    <row r="41" spans="2:4">
      <c r="B41" s="14">
        <v>45569</v>
      </c>
      <c r="C41" s="14">
        <v>46272</v>
      </c>
      <c r="D41" s="1"/>
    </row>
    <row r="42" spans="2:4">
      <c r="B42" s="14">
        <v>45572</v>
      </c>
      <c r="C42" s="14">
        <v>46307</v>
      </c>
      <c r="D42" s="1"/>
    </row>
    <row r="43" spans="2:4">
      <c r="B43" s="14">
        <v>45658</v>
      </c>
      <c r="C43" s="14">
        <v>46337</v>
      </c>
      <c r="D43" s="1"/>
    </row>
    <row r="44" spans="2:4">
      <c r="B44" s="14">
        <v>45685</v>
      </c>
      <c r="C44" s="14">
        <v>46352</v>
      </c>
      <c r="D44" s="1"/>
    </row>
    <row r="45" spans="2:4">
      <c r="B45" s="14">
        <v>45686</v>
      </c>
      <c r="C45" s="14">
        <v>46381</v>
      </c>
      <c r="D45" s="1"/>
    </row>
    <row r="46" spans="2:4">
      <c r="B46" s="14">
        <v>45687</v>
      </c>
      <c r="C46" s="14">
        <v>46388</v>
      </c>
      <c r="D46" s="1"/>
    </row>
    <row r="47" spans="2:4">
      <c r="B47" s="14">
        <v>45688</v>
      </c>
      <c r="C47" s="14">
        <v>46405</v>
      </c>
      <c r="D47" s="1"/>
    </row>
    <row r="48" spans="2:4">
      <c r="B48" s="14">
        <v>45691</v>
      </c>
      <c r="C48" s="14">
        <v>46433</v>
      </c>
      <c r="D48" s="1"/>
    </row>
    <row r="49" spans="2:4">
      <c r="B49" s="14">
        <v>45751</v>
      </c>
      <c r="C49" s="14">
        <v>46538</v>
      </c>
      <c r="D49" s="1"/>
    </row>
    <row r="50" spans="2:4">
      <c r="B50" s="14">
        <v>45778</v>
      </c>
      <c r="C50" s="14">
        <v>46573</v>
      </c>
      <c r="D50" s="1"/>
    </row>
    <row r="51" spans="2:4">
      <c r="B51" s="14">
        <v>45931</v>
      </c>
      <c r="C51" s="14">
        <v>46636</v>
      </c>
      <c r="D51" s="1"/>
    </row>
    <row r="52" spans="2:4">
      <c r="B52" s="14">
        <v>45932</v>
      </c>
      <c r="C52" s="14">
        <v>46671</v>
      </c>
      <c r="D52" s="1"/>
    </row>
    <row r="53" spans="2:4">
      <c r="B53" s="14">
        <v>45933</v>
      </c>
      <c r="C53" s="14">
        <v>46702</v>
      </c>
      <c r="D53" s="1"/>
    </row>
    <row r="54" spans="2:4">
      <c r="B54" s="14">
        <v>45936</v>
      </c>
      <c r="C54" s="14">
        <v>46716</v>
      </c>
      <c r="D54" s="1"/>
    </row>
    <row r="55" spans="2:4">
      <c r="B55" s="14">
        <v>46023</v>
      </c>
      <c r="C55" s="14">
        <v>46769</v>
      </c>
      <c r="D55" s="1"/>
    </row>
    <row r="56" spans="2:4">
      <c r="B56" s="14">
        <v>46070</v>
      </c>
      <c r="C56" s="14">
        <v>46804</v>
      </c>
      <c r="D56" s="1"/>
    </row>
    <row r="57" spans="2:4">
      <c r="B57" s="14">
        <v>46071</v>
      </c>
      <c r="C57" s="14">
        <v>46902</v>
      </c>
      <c r="D57" s="1"/>
    </row>
    <row r="58" spans="2:4">
      <c r="B58" s="14">
        <v>46072</v>
      </c>
      <c r="C58" s="14">
        <v>46938</v>
      </c>
      <c r="D58" s="1"/>
    </row>
    <row r="59" spans="2:4">
      <c r="B59" s="14">
        <v>46073</v>
      </c>
      <c r="C59" s="14">
        <v>47000</v>
      </c>
      <c r="D59" s="1"/>
    </row>
    <row r="60" spans="2:4">
      <c r="B60" s="14">
        <v>46143</v>
      </c>
      <c r="C60" s="14">
        <v>47035</v>
      </c>
      <c r="D60" s="1"/>
    </row>
    <row r="61" spans="2:4">
      <c r="B61" s="14">
        <v>46192</v>
      </c>
      <c r="C61" s="14">
        <v>47080</v>
      </c>
      <c r="D61" s="1"/>
    </row>
    <row r="62" spans="2:4">
      <c r="B62" s="14">
        <v>46290</v>
      </c>
      <c r="C62" s="14">
        <v>47112</v>
      </c>
      <c r="D62" s="1"/>
    </row>
    <row r="63" spans="2:4">
      <c r="B63" s="14">
        <v>46296</v>
      </c>
      <c r="C63" s="14">
        <v>47119</v>
      </c>
      <c r="D63" s="1"/>
    </row>
    <row r="64" spans="2:4">
      <c r="B64" s="14">
        <v>46297</v>
      </c>
      <c r="C64" s="14">
        <v>47133</v>
      </c>
      <c r="D64" s="1"/>
    </row>
    <row r="65" spans="2:4">
      <c r="B65" s="14">
        <v>46300</v>
      </c>
      <c r="C65" s="14">
        <v>47168</v>
      </c>
      <c r="D65" s="1"/>
    </row>
    <row r="66" spans="2:4">
      <c r="B66" s="14">
        <v>46388</v>
      </c>
      <c r="C66" s="14">
        <v>47266</v>
      </c>
      <c r="D66" s="1"/>
    </row>
    <row r="67" spans="2:4">
      <c r="B67" s="14">
        <v>46426</v>
      </c>
      <c r="C67" s="14">
        <v>47303</v>
      </c>
      <c r="D67" s="1"/>
    </row>
    <row r="68" spans="2:4">
      <c r="B68" s="14">
        <v>46427</v>
      </c>
      <c r="C68" s="14">
        <v>47364</v>
      </c>
      <c r="D68" s="1"/>
    </row>
    <row r="69" spans="2:4">
      <c r="B69" s="14">
        <v>46428</v>
      </c>
      <c r="C69" s="14">
        <v>47399</v>
      </c>
      <c r="D69" s="1"/>
    </row>
    <row r="70" spans="2:4">
      <c r="B70" s="14">
        <v>46429</v>
      </c>
      <c r="C70" s="14">
        <v>47434</v>
      </c>
      <c r="D70" s="1"/>
    </row>
    <row r="71" spans="2:4">
      <c r="B71" s="14">
        <v>46482</v>
      </c>
      <c r="C71" s="14">
        <v>47444</v>
      </c>
      <c r="D71" s="1"/>
    </row>
    <row r="72" spans="2:4">
      <c r="B72" s="14">
        <v>46547</v>
      </c>
      <c r="C72" s="14">
        <v>47477</v>
      </c>
      <c r="D72" s="1"/>
    </row>
    <row r="73" spans="2:4">
      <c r="B73" s="14">
        <v>46645</v>
      </c>
      <c r="C73" s="14">
        <v>47484</v>
      </c>
      <c r="D73" s="1"/>
    </row>
    <row r="74" spans="2:4">
      <c r="B74" s="14">
        <v>46661</v>
      </c>
      <c r="C74" s="14">
        <v>47504</v>
      </c>
      <c r="D74" s="1"/>
    </row>
    <row r="75" spans="2:4">
      <c r="B75" s="14">
        <v>46664</v>
      </c>
      <c r="C75" s="14">
        <v>47532</v>
      </c>
      <c r="D75" s="1"/>
    </row>
    <row r="76" spans="2:4">
      <c r="B76" s="14">
        <v>46665</v>
      </c>
      <c r="C76" s="14">
        <v>47630</v>
      </c>
      <c r="D76" s="1"/>
    </row>
    <row r="77" spans="2:4">
      <c r="B77" s="14">
        <v>46755</v>
      </c>
      <c r="C77" s="14">
        <v>47668</v>
      </c>
      <c r="D77" s="1"/>
    </row>
    <row r="78" spans="2:4">
      <c r="B78" s="14">
        <v>46778</v>
      </c>
      <c r="C78" s="14">
        <v>47728</v>
      </c>
      <c r="D78" s="1"/>
    </row>
    <row r="79" spans="2:4">
      <c r="B79" s="14">
        <v>46779</v>
      </c>
      <c r="C79" s="14">
        <v>47770</v>
      </c>
      <c r="D79" s="1"/>
    </row>
    <row r="80" spans="2:4">
      <c r="B80" s="14">
        <v>46780</v>
      </c>
      <c r="C80" s="14">
        <v>47798</v>
      </c>
      <c r="D80" s="1"/>
    </row>
    <row r="81" spans="2:4">
      <c r="B81" s="14">
        <v>46783</v>
      </c>
      <c r="C81" s="14">
        <v>47815</v>
      </c>
      <c r="D81" s="1"/>
    </row>
    <row r="82" spans="2:4">
      <c r="B82" s="14">
        <v>46847</v>
      </c>
      <c r="C82" s="14">
        <v>47842</v>
      </c>
      <c r="D82" s="1"/>
    </row>
    <row r="83" spans="2:4">
      <c r="B83" s="14">
        <v>46874</v>
      </c>
      <c r="C83" s="14"/>
      <c r="D83" s="1"/>
    </row>
    <row r="84" spans="2:4">
      <c r="B84" s="14">
        <v>46902</v>
      </c>
      <c r="C84" s="14"/>
      <c r="D84" s="1"/>
    </row>
    <row r="85" spans="2:4">
      <c r="B85" s="14">
        <v>47028</v>
      </c>
      <c r="C85" s="14"/>
      <c r="D85" s="1"/>
    </row>
    <row r="86" spans="2:4">
      <c r="B86" s="14">
        <v>47029</v>
      </c>
      <c r="C86" s="14"/>
      <c r="D86" s="1"/>
    </row>
    <row r="87" spans="2:4">
      <c r="B87" s="14">
        <v>47030</v>
      </c>
      <c r="C87" s="14"/>
      <c r="D87" s="1"/>
    </row>
    <row r="88" spans="2:4">
      <c r="B88" s="14">
        <v>47031</v>
      </c>
      <c r="C88" s="14"/>
      <c r="D88" s="1"/>
    </row>
    <row r="89" spans="2:4">
      <c r="B89" s="14">
        <v>47119</v>
      </c>
      <c r="C89" s="14"/>
      <c r="D89" s="1"/>
    </row>
    <row r="90" spans="2:4">
      <c r="B90" s="14">
        <v>47162</v>
      </c>
      <c r="C90" s="14"/>
      <c r="D90" s="1"/>
    </row>
    <row r="91" spans="2:4">
      <c r="B91" s="14">
        <v>47163</v>
      </c>
      <c r="C91" s="14"/>
      <c r="D91" s="1"/>
    </row>
    <row r="92" spans="2:4">
      <c r="B92" s="14">
        <v>47164</v>
      </c>
      <c r="C92" s="14"/>
      <c r="D92" s="1"/>
    </row>
    <row r="93" spans="2:4">
      <c r="B93" s="14">
        <v>47165</v>
      </c>
      <c r="C93" s="14"/>
      <c r="D93" s="1"/>
    </row>
    <row r="94" spans="2:4">
      <c r="B94" s="14">
        <v>47212</v>
      </c>
      <c r="C94" s="14"/>
      <c r="D94" s="1"/>
    </row>
    <row r="95" spans="2:4">
      <c r="B95" s="14">
        <v>47239</v>
      </c>
      <c r="C95" s="14"/>
      <c r="D95" s="1"/>
    </row>
    <row r="96" spans="2:4">
      <c r="B96" s="14">
        <v>47392</v>
      </c>
      <c r="C96" s="14"/>
      <c r="D96" s="1"/>
    </row>
    <row r="97" spans="2:4">
      <c r="B97" s="14">
        <v>47393</v>
      </c>
      <c r="C97" s="14"/>
      <c r="D97" s="1"/>
    </row>
    <row r="98" spans="2:4">
      <c r="B98" s="14">
        <v>47394</v>
      </c>
      <c r="C98" s="14"/>
      <c r="D98" s="1"/>
    </row>
    <row r="99" spans="2:4">
      <c r="B99" s="14">
        <v>47395</v>
      </c>
      <c r="C99" s="14"/>
      <c r="D99" s="1"/>
    </row>
    <row r="100" spans="2:4">
      <c r="B100" s="14">
        <v>47396</v>
      </c>
      <c r="C100" s="14"/>
      <c r="D100" s="1"/>
    </row>
    <row r="101" spans="2:4">
      <c r="B101" s="14">
        <v>47484</v>
      </c>
      <c r="C101" s="14"/>
      <c r="D101" s="1"/>
    </row>
    <row r="102" spans="2:4">
      <c r="B102" s="14">
        <v>47518</v>
      </c>
      <c r="C102" s="14"/>
      <c r="D102" s="1"/>
    </row>
    <row r="103" spans="2:4">
      <c r="B103" s="14">
        <v>47519</v>
      </c>
      <c r="C103" s="14"/>
      <c r="D103" s="1"/>
    </row>
    <row r="104" spans="2:4">
      <c r="B104" s="14">
        <v>47520</v>
      </c>
      <c r="C104" s="14"/>
      <c r="D104" s="1"/>
    </row>
    <row r="105" spans="2:4">
      <c r="B105" s="14">
        <v>47521</v>
      </c>
      <c r="C105" s="14"/>
      <c r="D105" s="1"/>
    </row>
    <row r="106" spans="2:4">
      <c r="B106" s="14">
        <v>47522</v>
      </c>
      <c r="C106" s="14"/>
      <c r="D106" s="1"/>
    </row>
    <row r="107" spans="2:4">
      <c r="B107" s="14">
        <v>47577</v>
      </c>
      <c r="C107" s="14"/>
      <c r="D107" s="1"/>
    </row>
    <row r="108" spans="2:4">
      <c r="B108" s="14">
        <v>47604</v>
      </c>
      <c r="C108" s="14"/>
      <c r="D108" s="1"/>
    </row>
    <row r="109" spans="2:4">
      <c r="B109" s="14">
        <v>47639</v>
      </c>
      <c r="C109" s="14"/>
      <c r="D109" s="1"/>
    </row>
    <row r="110" spans="2:4">
      <c r="B110" s="14">
        <v>47738</v>
      </c>
      <c r="C110" s="14"/>
      <c r="D110" s="1"/>
    </row>
    <row r="111" spans="2:4">
      <c r="B111" s="14">
        <v>47757</v>
      </c>
      <c r="C111" s="14"/>
      <c r="D111" s="1"/>
    </row>
    <row r="112" spans="2:4">
      <c r="B112" s="14">
        <v>47758</v>
      </c>
      <c r="C112" s="14"/>
      <c r="D112" s="1"/>
    </row>
    <row r="113" spans="2:4">
      <c r="B113" s="14">
        <v>47759</v>
      </c>
      <c r="C113" s="14"/>
      <c r="D113" s="1"/>
    </row>
    <row r="114" spans="2:4">
      <c r="B114" s="14">
        <v>47760</v>
      </c>
      <c r="C114" s="14"/>
      <c r="D114" s="1"/>
    </row>
    <row r="115" spans="2:4">
      <c r="B115" s="1"/>
      <c r="C115" s="1"/>
      <c r="D115" s="1"/>
    </row>
    <row r="116" spans="2:4">
      <c r="B116" s="1"/>
      <c r="C116" s="1"/>
      <c r="D116" s="1"/>
    </row>
    <row r="117" spans="2:4">
      <c r="B117" s="1"/>
      <c r="C117" s="1"/>
      <c r="D117" s="1"/>
    </row>
    <row r="118" spans="2:4">
      <c r="B118" s="1"/>
      <c r="C118" s="1"/>
      <c r="D118" s="1"/>
    </row>
    <row r="119" spans="2:4">
      <c r="B119" s="1"/>
      <c r="C119" s="1"/>
      <c r="D119" s="1"/>
    </row>
    <row r="120" spans="2:4">
      <c r="B120" s="1"/>
      <c r="C120" s="1"/>
      <c r="D120" s="1"/>
    </row>
    <row r="121" spans="2:4">
      <c r="B121" s="1"/>
      <c r="C121" s="1"/>
      <c r="D121" s="1"/>
    </row>
    <row r="122" spans="2:4">
      <c r="B122" s="1"/>
      <c r="C122" s="1"/>
      <c r="D122" s="1"/>
    </row>
    <row r="123" spans="2:4">
      <c r="B123" s="1"/>
      <c r="C123" s="1"/>
      <c r="D123" s="1"/>
    </row>
    <row r="124" spans="2:4">
      <c r="B124" s="1"/>
      <c r="C124" s="1"/>
      <c r="D124" s="1"/>
    </row>
    <row r="125" spans="2:4">
      <c r="B125" s="1"/>
      <c r="C125" s="1"/>
      <c r="D125" s="1"/>
    </row>
    <row r="126" spans="2:4">
      <c r="B126" s="1"/>
      <c r="C126" s="1"/>
      <c r="D126" s="1"/>
    </row>
    <row r="127" spans="2:4">
      <c r="B127" s="1"/>
      <c r="C127" s="1"/>
      <c r="D127" s="1"/>
    </row>
    <row r="128" spans="2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  <row r="153" spans="2:4">
      <c r="B153" s="1"/>
      <c r="C153" s="1"/>
      <c r="D153" s="1"/>
    </row>
    <row r="154" spans="2:4">
      <c r="B154" s="1"/>
      <c r="C154" s="1"/>
      <c r="D154" s="1"/>
    </row>
    <row r="155" spans="2:4">
      <c r="B155" s="1"/>
      <c r="C155" s="1"/>
      <c r="D155" s="1"/>
    </row>
    <row r="156" spans="2:4">
      <c r="B156" s="1"/>
      <c r="C156" s="1"/>
      <c r="D156" s="1"/>
    </row>
    <row r="157" spans="2:4">
      <c r="B157" s="1"/>
      <c r="C157" s="1"/>
      <c r="D157" s="1"/>
    </row>
    <row r="158" spans="2:4">
      <c r="B158" s="1"/>
      <c r="C158" s="1"/>
      <c r="D158" s="1"/>
    </row>
    <row r="159" spans="2:4">
      <c r="B159" s="1"/>
      <c r="C159" s="1"/>
      <c r="D159" s="1"/>
    </row>
    <row r="160" spans="2:4">
      <c r="B160" s="1"/>
      <c r="C160" s="1"/>
      <c r="D160" s="1"/>
    </row>
    <row r="161" spans="2:4">
      <c r="B161" s="1"/>
      <c r="C161" s="1"/>
      <c r="D161" s="1"/>
    </row>
    <row r="162" spans="2:4">
      <c r="B162" s="1"/>
      <c r="C162" s="1"/>
      <c r="D162" s="1"/>
    </row>
    <row r="163" spans="2:4">
      <c r="B163" s="1"/>
      <c r="C163" s="1"/>
      <c r="D163" s="1"/>
    </row>
    <row r="164" spans="2:4">
      <c r="B164" s="1"/>
      <c r="C164" s="1"/>
      <c r="D164" s="1"/>
    </row>
    <row r="165" spans="2:4">
      <c r="B165" s="1"/>
      <c r="C165" s="1"/>
      <c r="D165" s="1"/>
    </row>
    <row r="166" spans="2:4">
      <c r="B166" s="1"/>
      <c r="C166" s="1"/>
      <c r="D166" s="1"/>
    </row>
    <row r="167" spans="2:4">
      <c r="B167" s="1"/>
      <c r="C167" s="1"/>
      <c r="D167" s="1"/>
    </row>
    <row r="168" spans="2:4">
      <c r="B168" s="1"/>
      <c r="C168" s="1"/>
      <c r="D168" s="1"/>
    </row>
    <row r="169" spans="2:4">
      <c r="B169" s="1"/>
      <c r="C169" s="1"/>
      <c r="D169" s="1"/>
    </row>
    <row r="170" spans="2:4">
      <c r="B170" s="1"/>
      <c r="C170" s="1"/>
      <c r="D170" s="1"/>
    </row>
    <row r="171" spans="2:4">
      <c r="B171" s="1"/>
      <c r="C171" s="1"/>
      <c r="D171" s="1"/>
    </row>
    <row r="172" spans="2:4">
      <c r="B172" s="1"/>
      <c r="C172" s="1"/>
      <c r="D172" s="1"/>
    </row>
    <row r="173" spans="2:4">
      <c r="B173" s="1"/>
      <c r="C173" s="1"/>
      <c r="D173" s="1"/>
    </row>
    <row r="174" spans="2:4">
      <c r="B174" s="1"/>
      <c r="C174" s="1"/>
      <c r="D174" s="1"/>
    </row>
    <row r="175" spans="2:4">
      <c r="B175" s="1"/>
      <c r="C175" s="1"/>
      <c r="D175" s="1"/>
    </row>
    <row r="176" spans="2:4">
      <c r="B176" s="1"/>
      <c r="C176" s="1"/>
      <c r="D176" s="1"/>
    </row>
    <row r="177" spans="2:4">
      <c r="B177" s="1"/>
      <c r="C177" s="1"/>
      <c r="D177" s="1"/>
    </row>
    <row r="178" spans="2:4">
      <c r="B178" s="1"/>
      <c r="C178" s="1"/>
      <c r="D178" s="1"/>
    </row>
    <row r="179" spans="2:4">
      <c r="B179" s="1"/>
      <c r="C179" s="1"/>
      <c r="D179" s="1"/>
    </row>
    <row r="180" spans="2:4">
      <c r="B180" s="1"/>
      <c r="C180" s="1"/>
      <c r="D180" s="1"/>
    </row>
    <row r="181" spans="2:4">
      <c r="B181" s="1"/>
      <c r="C181" s="1"/>
      <c r="D181" s="1"/>
    </row>
    <row r="182" spans="2:4">
      <c r="B182" s="1"/>
      <c r="C182" s="1"/>
      <c r="D182" s="1"/>
    </row>
    <row r="183" spans="2:4">
      <c r="B183" s="1"/>
      <c r="C183" s="1"/>
      <c r="D183" s="1"/>
    </row>
    <row r="184" spans="2:4">
      <c r="B184" s="1"/>
      <c r="C184" s="1"/>
      <c r="D184" s="1"/>
    </row>
    <row r="185" spans="2:4">
      <c r="B185" s="1"/>
      <c r="C185" s="1"/>
      <c r="D185" s="1"/>
    </row>
    <row r="186" spans="2:4">
      <c r="B186" s="1"/>
      <c r="C186" s="1"/>
      <c r="D186" s="1"/>
    </row>
    <row r="187" spans="2:4">
      <c r="B187" s="1"/>
      <c r="C187" s="1"/>
      <c r="D187" s="1"/>
    </row>
    <row r="188" spans="2:4">
      <c r="B188" s="1"/>
      <c r="C188" s="1"/>
      <c r="D188" s="1"/>
    </row>
    <row r="189" spans="2:4">
      <c r="B189" s="1"/>
      <c r="C189" s="1"/>
      <c r="D189" s="1"/>
    </row>
    <row r="190" spans="2:4">
      <c r="B190" s="1"/>
      <c r="C190" s="1"/>
      <c r="D190" s="1"/>
    </row>
    <row r="191" spans="2:4">
      <c r="B191" s="1"/>
      <c r="C191" s="1"/>
      <c r="D191" s="1"/>
    </row>
    <row r="192" spans="2:4">
      <c r="B192" s="1"/>
      <c r="C192" s="1"/>
      <c r="D192" s="1"/>
    </row>
    <row r="193" spans="2:4">
      <c r="B193" s="1"/>
      <c r="C193" s="1"/>
      <c r="D193" s="1"/>
    </row>
    <row r="194" spans="2:4">
      <c r="B194" s="1"/>
      <c r="C194" s="1"/>
      <c r="D194" s="1"/>
    </row>
    <row r="195" spans="2:4">
      <c r="B195" s="1"/>
      <c r="C195" s="1"/>
      <c r="D195" s="1"/>
    </row>
    <row r="196" spans="2:4">
      <c r="B196" s="1"/>
      <c r="C196" s="1"/>
      <c r="D196" s="1"/>
    </row>
    <row r="197" spans="2:4">
      <c r="B197" s="1"/>
      <c r="C197" s="1"/>
      <c r="D197" s="1"/>
    </row>
    <row r="198" spans="2:4">
      <c r="B198" s="1"/>
      <c r="C198" s="1"/>
      <c r="D198" s="1"/>
    </row>
    <row r="199" spans="2:4">
      <c r="B199" s="1"/>
      <c r="C199" s="1"/>
      <c r="D199" s="1"/>
    </row>
    <row r="200" spans="2:4">
      <c r="B200" s="1"/>
      <c r="C200" s="1"/>
      <c r="D200" s="1"/>
    </row>
    <row r="201" spans="2:4">
      <c r="B201" s="1"/>
      <c r="C201" s="1"/>
      <c r="D201" s="1"/>
    </row>
    <row r="202" spans="2:4">
      <c r="B202" s="1"/>
      <c r="C202" s="1"/>
      <c r="D202" s="1"/>
    </row>
    <row r="203" spans="2:4">
      <c r="B203" s="1"/>
      <c r="C203" s="1"/>
      <c r="D203" s="1"/>
    </row>
    <row r="204" spans="2:4">
      <c r="B204" s="1"/>
      <c r="C204" s="1"/>
      <c r="D204" s="1"/>
    </row>
    <row r="205" spans="2:4">
      <c r="B205" s="1"/>
      <c r="C205" s="1"/>
      <c r="D205" s="1"/>
    </row>
    <row r="206" spans="2:4">
      <c r="B206" s="1"/>
      <c r="C206" s="1"/>
      <c r="D206" s="1"/>
    </row>
    <row r="207" spans="2:4">
      <c r="B207" s="1"/>
      <c r="C207" s="1"/>
      <c r="D207" s="1"/>
    </row>
    <row r="208" spans="2:4">
      <c r="B208" s="1"/>
      <c r="C208" s="1"/>
      <c r="D208" s="1"/>
    </row>
    <row r="209" spans="2:4">
      <c r="B209" s="1"/>
      <c r="C209" s="1"/>
      <c r="D209" s="1"/>
    </row>
    <row r="210" spans="2:4">
      <c r="B210" s="1"/>
      <c r="C210" s="1"/>
      <c r="D210" s="1"/>
    </row>
    <row r="211" spans="2:4">
      <c r="B211" s="1"/>
      <c r="C211" s="1"/>
      <c r="D211" s="1"/>
    </row>
    <row r="212" spans="2:4">
      <c r="B212" s="1"/>
      <c r="C212" s="1"/>
      <c r="D212" s="1"/>
    </row>
    <row r="213" spans="2:4">
      <c r="B213" s="1"/>
      <c r="C213" s="1"/>
      <c r="D213" s="1"/>
    </row>
    <row r="214" spans="2:4">
      <c r="B214" s="1"/>
      <c r="C214" s="1"/>
      <c r="D214" s="1"/>
    </row>
    <row r="215" spans="2:4">
      <c r="B215" s="1"/>
      <c r="C215" s="1"/>
      <c r="D215" s="1"/>
    </row>
    <row r="216" spans="2:4">
      <c r="B216" s="1"/>
      <c r="C216" s="1"/>
      <c r="D216" s="1"/>
    </row>
    <row r="217" spans="2:4">
      <c r="B217" s="1"/>
      <c r="C217" s="1"/>
      <c r="D217" s="1"/>
    </row>
    <row r="218" spans="2:4">
      <c r="B218" s="1"/>
      <c r="C218" s="1"/>
      <c r="D218" s="1"/>
    </row>
    <row r="219" spans="2:4">
      <c r="B219" s="1"/>
      <c r="C219" s="1"/>
      <c r="D219" s="1"/>
    </row>
    <row r="220" spans="2:4">
      <c r="B220" s="1"/>
      <c r="C220" s="1"/>
      <c r="D220" s="1"/>
    </row>
    <row r="221" spans="2:4">
      <c r="B221" s="1"/>
      <c r="C221" s="1"/>
      <c r="D221" s="1"/>
    </row>
    <row r="222" spans="2:4">
      <c r="B222" s="1"/>
      <c r="C222" s="1"/>
      <c r="D222" s="1"/>
    </row>
    <row r="223" spans="2:4">
      <c r="B223" s="1"/>
      <c r="C223" s="1"/>
      <c r="D223" s="1"/>
    </row>
    <row r="224" spans="2:4">
      <c r="B224" s="1"/>
      <c r="C224" s="1"/>
      <c r="D224" s="1"/>
    </row>
    <row r="225" spans="2:4">
      <c r="B225" s="1"/>
      <c r="C225" s="1"/>
      <c r="D225" s="1"/>
    </row>
    <row r="226" spans="2:4">
      <c r="B226" s="1"/>
      <c r="C226" s="1"/>
      <c r="D226" s="1"/>
    </row>
    <row r="227" spans="2:4">
      <c r="B227" s="1"/>
      <c r="C227" s="1"/>
      <c r="D227" s="1"/>
    </row>
    <row r="228" spans="2:4">
      <c r="B228" s="1"/>
      <c r="C228" s="1"/>
      <c r="D228" s="1"/>
    </row>
    <row r="229" spans="2:4">
      <c r="B229" s="1"/>
      <c r="C229" s="1"/>
      <c r="D229" s="1"/>
    </row>
    <row r="230" spans="2:4">
      <c r="B230" s="1"/>
      <c r="C230" s="1"/>
      <c r="D230" s="1"/>
    </row>
    <row r="231" spans="2:4">
      <c r="B231" s="1"/>
      <c r="C231" s="1"/>
      <c r="D231" s="1"/>
    </row>
    <row r="232" spans="2:4">
      <c r="B232" s="1"/>
      <c r="C232" s="1"/>
      <c r="D232" s="1"/>
    </row>
    <row r="233" spans="2:4">
      <c r="B233" s="1"/>
      <c r="C233" s="1"/>
      <c r="D233" s="1"/>
    </row>
    <row r="234" spans="2:4">
      <c r="B234" s="1"/>
      <c r="C234" s="1"/>
      <c r="D234" s="1"/>
    </row>
    <row r="235" spans="2:4">
      <c r="B235" s="1"/>
      <c r="C235" s="1"/>
      <c r="D235" s="1"/>
    </row>
    <row r="236" spans="2:4">
      <c r="B236" s="1"/>
      <c r="C236" s="1"/>
      <c r="D236" s="1"/>
    </row>
    <row r="237" spans="2:4">
      <c r="B237" s="1"/>
      <c r="C237" s="1"/>
      <c r="D237" s="1"/>
    </row>
    <row r="238" spans="2:4">
      <c r="B238" s="1"/>
      <c r="C238" s="1"/>
      <c r="D238" s="1"/>
    </row>
    <row r="239" spans="2:4">
      <c r="B239" s="1"/>
      <c r="C239" s="1"/>
      <c r="D239" s="1"/>
    </row>
    <row r="240" spans="2:4">
      <c r="B240" s="1"/>
      <c r="C240" s="1"/>
      <c r="D240" s="1"/>
    </row>
    <row r="241" spans="2:4">
      <c r="B241" s="1"/>
      <c r="C241" s="1"/>
      <c r="D241" s="1"/>
    </row>
    <row r="242" spans="2:4">
      <c r="B242" s="1"/>
      <c r="C242" s="1"/>
      <c r="D242" s="1"/>
    </row>
    <row r="243" spans="2:4">
      <c r="B243" s="1"/>
      <c r="C243" s="1"/>
      <c r="D243" s="1"/>
    </row>
    <row r="244" spans="2:4">
      <c r="B244" s="1"/>
      <c r="C244" s="1"/>
      <c r="D244" s="1"/>
    </row>
    <row r="245" spans="2:4">
      <c r="B245" s="1"/>
      <c r="C245" s="1"/>
      <c r="D245" s="1"/>
    </row>
    <row r="246" spans="2:4">
      <c r="B246" s="1"/>
      <c r="C246" s="1"/>
      <c r="D246" s="1"/>
    </row>
    <row r="247" spans="2:4">
      <c r="B247" s="1"/>
      <c r="C247" s="1"/>
      <c r="D247" s="1"/>
    </row>
    <row r="248" spans="2:4">
      <c r="B248" s="1"/>
      <c r="C248" s="1"/>
      <c r="D248" s="1"/>
    </row>
    <row r="249" spans="2:4">
      <c r="B249" s="1"/>
      <c r="C249" s="1"/>
      <c r="D249" s="1"/>
    </row>
    <row r="250" spans="2:4">
      <c r="B250" s="1"/>
      <c r="C250" s="1"/>
      <c r="D250" s="1"/>
    </row>
    <row r="251" spans="2:4">
      <c r="B251" s="1"/>
      <c r="C251" s="1"/>
      <c r="D251" s="1"/>
    </row>
    <row r="252" spans="2:4">
      <c r="B252" s="1"/>
      <c r="C252" s="1"/>
      <c r="D252" s="1"/>
    </row>
    <row r="253" spans="2:4">
      <c r="B253" s="1"/>
      <c r="C253" s="1"/>
      <c r="D253" s="1"/>
    </row>
    <row r="254" spans="2:4">
      <c r="B254" s="1"/>
      <c r="C254" s="1"/>
      <c r="D254" s="1"/>
    </row>
    <row r="255" spans="2:4">
      <c r="B255" s="1"/>
      <c r="C255" s="1"/>
      <c r="D255" s="1"/>
    </row>
    <row r="256" spans="2:4">
      <c r="B256" s="1"/>
      <c r="C256" s="1"/>
      <c r="D256" s="1"/>
    </row>
    <row r="257" spans="2:4">
      <c r="B257" s="1"/>
      <c r="C257" s="1"/>
      <c r="D257" s="1"/>
    </row>
    <row r="258" spans="2:4">
      <c r="B258" s="1"/>
      <c r="C258" s="1"/>
      <c r="D258" s="1"/>
    </row>
    <row r="259" spans="2:4">
      <c r="B259" s="1"/>
      <c r="C259" s="1"/>
      <c r="D259" s="1"/>
    </row>
    <row r="260" spans="2:4">
      <c r="B260" s="1"/>
      <c r="C260" s="1"/>
      <c r="D260" s="1"/>
    </row>
    <row r="261" spans="2:4">
      <c r="B261" s="1"/>
      <c r="C261" s="1"/>
      <c r="D261" s="1"/>
    </row>
    <row r="262" spans="2:4">
      <c r="B262" s="1"/>
      <c r="C262" s="1"/>
      <c r="D262" s="1"/>
    </row>
    <row r="263" spans="2:4">
      <c r="B263" s="1"/>
      <c r="C263" s="1"/>
      <c r="D263" s="1"/>
    </row>
    <row r="264" spans="2:4">
      <c r="B264" s="1"/>
      <c r="C264" s="1"/>
      <c r="D264" s="1"/>
    </row>
    <row r="265" spans="2:4">
      <c r="B265" s="1"/>
      <c r="C265" s="1"/>
      <c r="D265" s="1"/>
    </row>
    <row r="266" spans="2:4">
      <c r="B266" s="1"/>
      <c r="C266" s="1"/>
      <c r="D266" s="1"/>
    </row>
    <row r="267" spans="2:4">
      <c r="B267" s="1"/>
      <c r="C267" s="1"/>
      <c r="D267" s="1"/>
    </row>
    <row r="268" spans="2:4">
      <c r="B268" s="1"/>
      <c r="C268" s="1"/>
      <c r="D268" s="1"/>
    </row>
    <row r="269" spans="2:4">
      <c r="B269" s="1"/>
      <c r="C269" s="1"/>
      <c r="D269" s="1"/>
    </row>
    <row r="270" spans="2:4">
      <c r="B270" s="1"/>
      <c r="C270" s="1"/>
      <c r="D270" s="1"/>
    </row>
    <row r="271" spans="2:4">
      <c r="B271" s="1"/>
      <c r="C271" s="1"/>
      <c r="D271" s="1"/>
    </row>
    <row r="272" spans="2:4">
      <c r="B272" s="1"/>
      <c r="C272" s="1"/>
      <c r="D272" s="1"/>
    </row>
    <row r="273" spans="2:4">
      <c r="B273" s="1"/>
      <c r="C273" s="1"/>
      <c r="D273" s="1"/>
    </row>
    <row r="274" spans="2:4">
      <c r="B274" s="1"/>
      <c r="C274" s="1"/>
      <c r="D274" s="1"/>
    </row>
    <row r="275" spans="2:4">
      <c r="B275" s="1"/>
      <c r="C275" s="1"/>
      <c r="D275" s="1"/>
    </row>
    <row r="276" spans="2:4">
      <c r="B276" s="1"/>
      <c r="C276" s="1"/>
      <c r="D276" s="1"/>
    </row>
    <row r="277" spans="2:4">
      <c r="B277" s="1"/>
      <c r="C277" s="1"/>
      <c r="D277" s="1"/>
    </row>
    <row r="278" spans="2:4">
      <c r="B278" s="1"/>
      <c r="C278" s="1"/>
      <c r="D278" s="1"/>
    </row>
    <row r="279" spans="2:4">
      <c r="B279" s="1"/>
      <c r="C279" s="1"/>
      <c r="D279" s="1"/>
    </row>
    <row r="280" spans="2:4">
      <c r="B280" s="1"/>
      <c r="C280" s="1"/>
      <c r="D280" s="1"/>
    </row>
    <row r="281" spans="2:4">
      <c r="B281" s="1"/>
      <c r="C281" s="1"/>
      <c r="D281" s="1"/>
    </row>
    <row r="282" spans="2:4">
      <c r="B282" s="1"/>
      <c r="C282" s="1"/>
      <c r="D282" s="1"/>
    </row>
    <row r="283" spans="2:4">
      <c r="B283" s="1"/>
      <c r="C283" s="1"/>
      <c r="D283" s="1"/>
    </row>
    <row r="284" spans="2:4">
      <c r="B284" s="1"/>
      <c r="C284" s="1"/>
      <c r="D284" s="1"/>
    </row>
    <row r="285" spans="2:4">
      <c r="B285" s="1"/>
      <c r="C285" s="1"/>
      <c r="D285" s="1"/>
    </row>
    <row r="286" spans="2:4">
      <c r="B286" s="1"/>
      <c r="C286" s="1"/>
      <c r="D286" s="1"/>
    </row>
    <row r="287" spans="2:4">
      <c r="B287" s="1"/>
      <c r="C287" s="1"/>
      <c r="D287" s="1"/>
    </row>
    <row r="288" spans="2:4">
      <c r="B288" s="1"/>
      <c r="C288" s="1"/>
      <c r="D288" s="1"/>
    </row>
    <row r="289" spans="2:4">
      <c r="B289" s="1"/>
      <c r="C289" s="1"/>
      <c r="D289" s="1"/>
    </row>
    <row r="290" spans="2:4">
      <c r="B290" s="1"/>
      <c r="C290" s="1"/>
      <c r="D290" s="1"/>
    </row>
    <row r="291" spans="2:4">
      <c r="B291" s="1"/>
      <c r="C291" s="1"/>
      <c r="D291" s="1"/>
    </row>
    <row r="292" spans="2:4">
      <c r="B292" s="1"/>
      <c r="C292" s="1"/>
      <c r="D292" s="1"/>
    </row>
    <row r="293" spans="2:4">
      <c r="B293" s="1"/>
      <c r="C293" s="1"/>
      <c r="D293" s="1"/>
    </row>
    <row r="294" spans="2:4">
      <c r="B294" s="1"/>
      <c r="C294" s="1"/>
      <c r="D294" s="1"/>
    </row>
    <row r="295" spans="2:4">
      <c r="B295" s="1"/>
      <c r="C295" s="1"/>
      <c r="D295" s="1"/>
    </row>
    <row r="296" spans="2:4">
      <c r="B296" s="1"/>
      <c r="C296" s="1"/>
      <c r="D296" s="1"/>
    </row>
    <row r="297" spans="2:4">
      <c r="B297" s="1"/>
      <c r="C297" s="1"/>
      <c r="D297" s="1"/>
    </row>
    <row r="298" spans="2:4">
      <c r="B298" s="1"/>
      <c r="C298" s="1"/>
      <c r="D298" s="1"/>
    </row>
    <row r="299" spans="2:4">
      <c r="B299" s="1"/>
      <c r="C299" s="1"/>
      <c r="D299" s="1"/>
    </row>
    <row r="300" spans="2:4">
      <c r="B300" s="1"/>
      <c r="C300" s="1"/>
      <c r="D300" s="1"/>
    </row>
    <row r="301" spans="2:4">
      <c r="B301" s="1"/>
      <c r="C301" s="1"/>
      <c r="D301" s="1"/>
    </row>
    <row r="302" spans="2:4">
      <c r="B302" s="1"/>
      <c r="C302" s="1"/>
      <c r="D302" s="1"/>
    </row>
    <row r="303" spans="2:4">
      <c r="B303" s="1"/>
      <c r="C303" s="1"/>
      <c r="D303" s="1"/>
    </row>
    <row r="304" spans="2:4">
      <c r="B304" s="1"/>
      <c r="C304" s="1"/>
      <c r="D304" s="1"/>
    </row>
    <row r="305" spans="2:4">
      <c r="B305" s="1"/>
      <c r="C305" s="1"/>
      <c r="D305" s="1"/>
    </row>
    <row r="306" spans="2:4">
      <c r="B306" s="1"/>
      <c r="C306" s="1"/>
      <c r="D306" s="1"/>
    </row>
    <row r="307" spans="2:4">
      <c r="B307" s="1"/>
      <c r="C307" s="1"/>
      <c r="D307" s="1"/>
    </row>
    <row r="308" spans="2:4">
      <c r="B308" s="1"/>
      <c r="C308" s="1"/>
      <c r="D308" s="1"/>
    </row>
    <row r="309" spans="2:4">
      <c r="B309" s="1"/>
      <c r="C309" s="1"/>
      <c r="D309" s="1"/>
    </row>
    <row r="310" spans="2:4">
      <c r="B310" s="1"/>
      <c r="C310" s="1"/>
      <c r="D310" s="1"/>
    </row>
    <row r="311" spans="2:4">
      <c r="B311" s="1"/>
      <c r="C311" s="1"/>
      <c r="D311" s="1"/>
    </row>
    <row r="312" spans="2:4">
      <c r="B312" s="1"/>
      <c r="C312" s="1"/>
      <c r="D312" s="1"/>
    </row>
    <row r="313" spans="2:4">
      <c r="B313" s="1"/>
      <c r="C313" s="1"/>
      <c r="D313" s="1"/>
    </row>
    <row r="314" spans="2:4">
      <c r="B314" s="1"/>
      <c r="C314" s="1"/>
      <c r="D314" s="1"/>
    </row>
    <row r="315" spans="2:4">
      <c r="B315" s="1"/>
      <c r="C315" s="1"/>
      <c r="D315" s="1"/>
    </row>
    <row r="316" spans="2:4">
      <c r="B316" s="1"/>
      <c r="C316" s="1"/>
      <c r="D316" s="1"/>
    </row>
    <row r="317" spans="2:4">
      <c r="B317" s="1"/>
      <c r="C317" s="1"/>
      <c r="D317" s="1"/>
    </row>
    <row r="318" spans="2:4">
      <c r="B318" s="1"/>
      <c r="C318" s="1"/>
      <c r="D318" s="1"/>
    </row>
    <row r="319" spans="2:4">
      <c r="B319" s="1"/>
      <c r="C319" s="1"/>
      <c r="D319" s="1"/>
    </row>
    <row r="320" spans="2:4">
      <c r="B320" s="1"/>
      <c r="C320" s="1"/>
      <c r="D320" s="1"/>
    </row>
    <row r="321" spans="2:4">
      <c r="B321" s="1"/>
      <c r="C321" s="1"/>
      <c r="D321" s="1"/>
    </row>
    <row r="322" spans="2:4">
      <c r="B322" s="1"/>
      <c r="C322" s="1"/>
      <c r="D322" s="1"/>
    </row>
    <row r="323" spans="2:4">
      <c r="B323" s="1"/>
      <c r="C323" s="1"/>
      <c r="D323" s="1"/>
    </row>
    <row r="324" spans="2:4">
      <c r="B324" s="1"/>
      <c r="C324" s="1"/>
      <c r="D324" s="1"/>
    </row>
    <row r="325" spans="2:4">
      <c r="B325" s="1"/>
      <c r="C325" s="1"/>
      <c r="D325" s="1"/>
    </row>
    <row r="326" spans="2:4">
      <c r="B326" s="1"/>
      <c r="C326" s="1"/>
      <c r="D326" s="1"/>
    </row>
    <row r="327" spans="2:4">
      <c r="B327" s="1"/>
      <c r="C327" s="1"/>
      <c r="D327" s="1"/>
    </row>
    <row r="328" spans="2:4">
      <c r="B328" s="1"/>
      <c r="C328" s="1"/>
      <c r="D328" s="1"/>
    </row>
    <row r="329" spans="2:4">
      <c r="B329" s="1"/>
      <c r="C329" s="1"/>
      <c r="D329" s="1"/>
    </row>
    <row r="330" spans="2:4">
      <c r="B330" s="1"/>
      <c r="C330" s="1"/>
      <c r="D330" s="1"/>
    </row>
    <row r="331" spans="2:4">
      <c r="B331" s="1"/>
      <c r="C331" s="1"/>
      <c r="D331" s="1"/>
    </row>
    <row r="332" spans="2:4">
      <c r="B332" s="1"/>
      <c r="C332" s="1"/>
      <c r="D332" s="1"/>
    </row>
    <row r="333" spans="2:4">
      <c r="B333" s="1"/>
      <c r="C333" s="1"/>
      <c r="D333" s="1"/>
    </row>
    <row r="334" spans="2:4">
      <c r="B334" s="1"/>
      <c r="C334" s="1"/>
      <c r="D334" s="1"/>
    </row>
    <row r="335" spans="2:4">
      <c r="B335" s="1"/>
      <c r="C335" s="1"/>
      <c r="D335" s="1"/>
    </row>
    <row r="336" spans="2:4">
      <c r="B336" s="1"/>
      <c r="C336" s="1"/>
      <c r="D336" s="1"/>
    </row>
    <row r="337" spans="2:4">
      <c r="B337" s="1"/>
      <c r="C337" s="1"/>
      <c r="D337" s="1"/>
    </row>
    <row r="338" spans="2:4">
      <c r="B338" s="1"/>
      <c r="C338" s="1"/>
      <c r="D338" s="1"/>
    </row>
    <row r="339" spans="2:4">
      <c r="B339" s="1"/>
      <c r="C339" s="1"/>
      <c r="D339" s="1"/>
    </row>
    <row r="340" spans="2:4">
      <c r="B340" s="1"/>
      <c r="C340" s="1"/>
      <c r="D340" s="1"/>
    </row>
    <row r="341" spans="2:4">
      <c r="B341" s="1"/>
      <c r="C341" s="1"/>
      <c r="D341" s="1"/>
    </row>
    <row r="342" spans="2:4">
      <c r="B342" s="1"/>
      <c r="C342" s="1"/>
      <c r="D342" s="1"/>
    </row>
    <row r="343" spans="2:4">
      <c r="B343" s="1"/>
      <c r="C343" s="1"/>
      <c r="D343" s="1"/>
    </row>
    <row r="344" spans="2:4">
      <c r="B344" s="1"/>
      <c r="C344" s="1"/>
      <c r="D344" s="1"/>
    </row>
    <row r="345" spans="2:4">
      <c r="B345" s="1"/>
      <c r="C345" s="1"/>
      <c r="D345" s="1"/>
    </row>
    <row r="346" spans="2:4">
      <c r="B346" s="1"/>
      <c r="C346" s="1"/>
      <c r="D346" s="1"/>
    </row>
    <row r="347" spans="2:4">
      <c r="B347" s="1"/>
      <c r="C347" s="1"/>
      <c r="D347" s="1"/>
    </row>
    <row r="348" spans="2:4">
      <c r="B348" s="1"/>
      <c r="C348" s="1"/>
      <c r="D348" s="1"/>
    </row>
    <row r="349" spans="2:4">
      <c r="B349" s="1"/>
      <c r="C349" s="1"/>
      <c r="D349" s="1"/>
    </row>
    <row r="350" spans="2:4">
      <c r="B350" s="1"/>
      <c r="C350" s="1"/>
      <c r="D350" s="1"/>
    </row>
    <row r="351" spans="2:4">
      <c r="B351" s="1"/>
      <c r="C351" s="1"/>
      <c r="D351" s="1"/>
    </row>
    <row r="352" spans="2:4">
      <c r="B352" s="1"/>
      <c r="C352" s="1"/>
      <c r="D352" s="1"/>
    </row>
    <row r="353" spans="2:4">
      <c r="B353" s="1"/>
      <c r="C353" s="1"/>
      <c r="D353" s="1"/>
    </row>
    <row r="354" spans="2:4">
      <c r="B354" s="1"/>
      <c r="C354" s="1"/>
      <c r="D354" s="1"/>
    </row>
    <row r="355" spans="2:4">
      <c r="B355" s="1"/>
      <c r="C355" s="1"/>
      <c r="D355" s="1"/>
    </row>
    <row r="356" spans="2:4">
      <c r="B356" s="1"/>
      <c r="C356" s="1"/>
      <c r="D356" s="1"/>
    </row>
    <row r="357" spans="2:4">
      <c r="B357" s="1"/>
      <c r="C357" s="1"/>
      <c r="D357" s="1"/>
    </row>
    <row r="358" spans="2:4">
      <c r="B358" s="1"/>
      <c r="C358" s="1"/>
      <c r="D358" s="1"/>
    </row>
    <row r="359" spans="2:4">
      <c r="B359" s="1"/>
      <c r="C359" s="1"/>
      <c r="D359" s="1"/>
    </row>
    <row r="360" spans="2:4">
      <c r="B360" s="1"/>
      <c r="C360" s="1"/>
      <c r="D360" s="1"/>
    </row>
    <row r="361" spans="2:4">
      <c r="B361" s="1"/>
      <c r="C361" s="1"/>
      <c r="D361" s="1"/>
    </row>
    <row r="362" spans="2:4">
      <c r="B362" s="1"/>
      <c r="C362" s="1"/>
      <c r="D362" s="1"/>
    </row>
    <row r="363" spans="2:4">
      <c r="B363" s="1"/>
      <c r="C363" s="1"/>
      <c r="D363" s="1"/>
    </row>
    <row r="364" spans="2:4">
      <c r="B364" s="1"/>
      <c r="C364" s="1"/>
      <c r="D364" s="1"/>
    </row>
    <row r="365" spans="2:4">
      <c r="B365" s="1"/>
      <c r="C365" s="1"/>
      <c r="D365" s="1"/>
    </row>
    <row r="366" spans="2:4">
      <c r="B366" s="1"/>
      <c r="C366" s="1"/>
      <c r="D366" s="1"/>
    </row>
    <row r="367" spans="2:4">
      <c r="B367" s="1"/>
      <c r="C367" s="1"/>
      <c r="D367" s="1"/>
    </row>
    <row r="368" spans="2:4">
      <c r="B368" s="1"/>
      <c r="C368" s="1"/>
      <c r="D368" s="1"/>
    </row>
    <row r="369" spans="2:4">
      <c r="B369" s="1"/>
      <c r="C369" s="1"/>
      <c r="D369" s="1"/>
    </row>
    <row r="370" spans="2:4">
      <c r="B370" s="1"/>
      <c r="C370" s="1"/>
      <c r="D370" s="1"/>
    </row>
    <row r="371" spans="2:4">
      <c r="B371" s="1"/>
      <c r="C371" s="1"/>
      <c r="D371" s="1"/>
    </row>
    <row r="372" spans="2:4">
      <c r="B372" s="1"/>
      <c r="C372" s="1"/>
      <c r="D372" s="1"/>
    </row>
    <row r="373" spans="2:4">
      <c r="B373" s="1"/>
      <c r="C373" s="1"/>
      <c r="D373" s="1"/>
    </row>
    <row r="374" spans="2:4">
      <c r="B374" s="1"/>
      <c r="C374" s="1"/>
      <c r="D374" s="1"/>
    </row>
    <row r="375" spans="2:4">
      <c r="B375" s="1"/>
      <c r="C375" s="1"/>
      <c r="D375" s="1"/>
    </row>
    <row r="376" spans="2:4">
      <c r="B376" s="1"/>
      <c r="C376" s="1"/>
      <c r="D376" s="1"/>
    </row>
    <row r="377" spans="2:4">
      <c r="B377" s="1"/>
      <c r="C377" s="1"/>
      <c r="D377" s="1"/>
    </row>
    <row r="378" spans="2:4">
      <c r="B378" s="1"/>
      <c r="C378" s="1"/>
      <c r="D378" s="1"/>
    </row>
    <row r="379" spans="2:4">
      <c r="B379" s="1"/>
      <c r="C379" s="1"/>
      <c r="D379" s="1"/>
    </row>
    <row r="380" spans="2:4">
      <c r="B380" s="1"/>
      <c r="C380" s="1"/>
      <c r="D380" s="1"/>
    </row>
    <row r="381" spans="2:4">
      <c r="B381" s="1"/>
      <c r="C381" s="1"/>
      <c r="D381" s="1"/>
    </row>
    <row r="382" spans="2:4">
      <c r="B382" s="1"/>
      <c r="C382" s="1"/>
      <c r="D382" s="1"/>
    </row>
    <row r="383" spans="2:4">
      <c r="B383" s="1"/>
      <c r="C383" s="1"/>
      <c r="D383" s="1"/>
    </row>
    <row r="384" spans="2:4">
      <c r="B384" s="1"/>
      <c r="C384" s="1"/>
      <c r="D384" s="1"/>
    </row>
    <row r="385" spans="2:4">
      <c r="B385" s="1"/>
      <c r="C385" s="1"/>
      <c r="D385" s="1"/>
    </row>
    <row r="386" spans="2:4">
      <c r="B386" s="1"/>
      <c r="C386" s="1"/>
      <c r="D386" s="1"/>
    </row>
    <row r="387" spans="2:4">
      <c r="B387" s="1"/>
      <c r="C387" s="1"/>
      <c r="D387" s="1"/>
    </row>
    <row r="388" spans="2:4">
      <c r="B388" s="1"/>
      <c r="C388" s="1"/>
      <c r="D388" s="1"/>
    </row>
    <row r="389" spans="2:4">
      <c r="B389" s="1"/>
      <c r="C389" s="1"/>
      <c r="D389" s="1"/>
    </row>
    <row r="390" spans="2:4">
      <c r="B390" s="1"/>
      <c r="C390" s="1"/>
      <c r="D390" s="1"/>
    </row>
    <row r="391" spans="2:4">
      <c r="B391" s="1"/>
      <c r="C391" s="1"/>
      <c r="D391" s="1"/>
    </row>
    <row r="392" spans="2:4">
      <c r="B392" s="1"/>
      <c r="C392" s="1"/>
      <c r="D392" s="1"/>
    </row>
    <row r="393" spans="2:4">
      <c r="B393" s="1"/>
      <c r="C393" s="1"/>
      <c r="D393" s="1"/>
    </row>
    <row r="394" spans="2:4">
      <c r="B394" s="1"/>
      <c r="C394" s="1"/>
      <c r="D394" s="1"/>
    </row>
    <row r="395" spans="2:4">
      <c r="B395" s="1"/>
      <c r="C395" s="1"/>
      <c r="D395" s="1"/>
    </row>
    <row r="396" spans="2:4">
      <c r="B396" s="1"/>
      <c r="C396" s="1"/>
      <c r="D396" s="1"/>
    </row>
    <row r="397" spans="2:4">
      <c r="B397" s="1"/>
      <c r="C397" s="1"/>
      <c r="D397" s="1"/>
    </row>
    <row r="398" spans="2:4">
      <c r="B398" s="1"/>
      <c r="C398" s="1"/>
      <c r="D398" s="1"/>
    </row>
    <row r="399" spans="2:4">
      <c r="B399" s="1"/>
      <c r="C399" s="1"/>
      <c r="D399" s="1"/>
    </row>
    <row r="400" spans="2:4">
      <c r="B400" s="1"/>
      <c r="C400" s="1"/>
      <c r="D400" s="1"/>
    </row>
    <row r="401" spans="2:4">
      <c r="B401" s="1"/>
      <c r="C401" s="1"/>
      <c r="D401" s="1"/>
    </row>
    <row r="402" spans="2:4">
      <c r="B402" s="1"/>
      <c r="C402" s="1"/>
      <c r="D402" s="1"/>
    </row>
    <row r="403" spans="2:4">
      <c r="B403" s="1"/>
      <c r="C403" s="1"/>
      <c r="D403" s="1"/>
    </row>
    <row r="404" spans="2:4">
      <c r="B404" s="1"/>
      <c r="C404" s="1"/>
      <c r="D404" s="1"/>
    </row>
    <row r="405" spans="2:4">
      <c r="B405" s="1"/>
      <c r="C405" s="1"/>
      <c r="D405" s="1"/>
    </row>
    <row r="406" spans="2:4">
      <c r="B406" s="1"/>
      <c r="C406" s="1"/>
      <c r="D406" s="1"/>
    </row>
    <row r="407" spans="2:4">
      <c r="B407" s="1"/>
      <c r="C407" s="1"/>
      <c r="D407" s="1"/>
    </row>
    <row r="408" spans="2:4">
      <c r="B408" s="1"/>
      <c r="C408" s="1"/>
      <c r="D408" s="1"/>
    </row>
    <row r="409" spans="2:4">
      <c r="B409" s="1"/>
      <c r="C409" s="1"/>
      <c r="D409" s="1"/>
    </row>
    <row r="410" spans="2:4">
      <c r="B410" s="1"/>
      <c r="C410" s="1"/>
      <c r="D410" s="1"/>
    </row>
    <row r="411" spans="2:4">
      <c r="B411" s="1"/>
      <c r="C411" s="1"/>
      <c r="D411" s="1"/>
    </row>
    <row r="412" spans="2:4">
      <c r="B412" s="1"/>
      <c r="C412" s="1"/>
      <c r="D412" s="1"/>
    </row>
    <row r="413" spans="2:4">
      <c r="B413" s="1"/>
      <c r="C413" s="1"/>
      <c r="D413" s="1"/>
    </row>
    <row r="414" spans="2:4">
      <c r="B414" s="1"/>
      <c r="C414" s="1"/>
      <c r="D414" s="1"/>
    </row>
    <row r="415" spans="2:4">
      <c r="B415" s="1"/>
      <c r="C415" s="1"/>
      <c r="D415" s="1"/>
    </row>
    <row r="416" spans="2:4">
      <c r="B416" s="1"/>
      <c r="C416" s="1"/>
      <c r="D416" s="1"/>
    </row>
    <row r="417" spans="2:4">
      <c r="B417" s="1"/>
      <c r="C417" s="1"/>
      <c r="D417" s="1"/>
    </row>
    <row r="418" spans="2:4">
      <c r="B418" s="1"/>
      <c r="C418" s="1"/>
      <c r="D418" s="1"/>
    </row>
    <row r="419" spans="2:4">
      <c r="B419" s="1"/>
      <c r="C419" s="1"/>
      <c r="D419" s="1"/>
    </row>
    <row r="420" spans="2:4">
      <c r="B420" s="1"/>
      <c r="C420" s="1"/>
      <c r="D420" s="1"/>
    </row>
    <row r="421" spans="2:4">
      <c r="B421" s="1"/>
      <c r="C421" s="1"/>
      <c r="D421" s="1"/>
    </row>
    <row r="422" spans="2:4">
      <c r="B422" s="1"/>
      <c r="C422" s="1"/>
      <c r="D422" s="1"/>
    </row>
    <row r="423" spans="2:4">
      <c r="B423" s="1"/>
      <c r="C423" s="1"/>
      <c r="D423" s="1"/>
    </row>
    <row r="424" spans="2:4">
      <c r="B424" s="1"/>
      <c r="C424" s="1"/>
      <c r="D424" s="1"/>
    </row>
    <row r="425" spans="2:4">
      <c r="B425" s="1"/>
      <c r="C425" s="1"/>
      <c r="D425" s="1"/>
    </row>
    <row r="426" spans="2:4">
      <c r="B426" s="1"/>
      <c r="C426" s="1"/>
      <c r="D426" s="1"/>
    </row>
    <row r="427" spans="2:4">
      <c r="B427" s="1"/>
      <c r="C427" s="1"/>
      <c r="D427" s="1"/>
    </row>
    <row r="428" spans="2:4">
      <c r="B428" s="1"/>
      <c r="C428" s="1"/>
      <c r="D428" s="1"/>
    </row>
    <row r="429" spans="2:4">
      <c r="B429" s="1"/>
      <c r="C429" s="1"/>
      <c r="D429" s="1"/>
    </row>
    <row r="430" spans="2:4">
      <c r="B430" s="1"/>
      <c r="C430" s="1"/>
      <c r="D430" s="1"/>
    </row>
    <row r="431" spans="2:4">
      <c r="B431" s="1"/>
      <c r="C431" s="1"/>
      <c r="D431" s="1"/>
    </row>
    <row r="432" spans="2:4">
      <c r="B432" s="1"/>
      <c r="C432" s="1"/>
      <c r="D432" s="1"/>
    </row>
    <row r="433" spans="2:4">
      <c r="B433" s="1"/>
      <c r="C433" s="1"/>
      <c r="D433" s="1"/>
    </row>
    <row r="434" spans="2:4">
      <c r="B434" s="1"/>
      <c r="C434" s="1"/>
      <c r="D434" s="1"/>
    </row>
    <row r="435" spans="2:4">
      <c r="B435" s="1"/>
      <c r="C435" s="1"/>
      <c r="D435" s="1"/>
    </row>
    <row r="436" spans="2:4">
      <c r="B436" s="1"/>
      <c r="C436" s="1"/>
      <c r="D436" s="1"/>
    </row>
    <row r="437" spans="2:4">
      <c r="B437" s="1"/>
      <c r="C437" s="1"/>
      <c r="D437" s="1"/>
    </row>
    <row r="438" spans="2:4">
      <c r="B438" s="1"/>
      <c r="C438" s="1"/>
      <c r="D438" s="1"/>
    </row>
    <row r="439" spans="2:4">
      <c r="B439" s="1"/>
      <c r="C439" s="1"/>
      <c r="D439" s="1"/>
    </row>
    <row r="440" spans="2:4">
      <c r="B440" s="1"/>
      <c r="C440" s="1"/>
      <c r="D440" s="1"/>
    </row>
    <row r="441" spans="2:4">
      <c r="B441" s="1"/>
      <c r="C441" s="1"/>
      <c r="D441" s="1"/>
    </row>
    <row r="442" spans="2:4">
      <c r="B442" s="1"/>
      <c r="C442" s="1"/>
      <c r="D442" s="1"/>
    </row>
    <row r="443" spans="2:4">
      <c r="B443" s="1"/>
      <c r="C443" s="1"/>
      <c r="D443" s="1"/>
    </row>
    <row r="444" spans="2:4">
      <c r="B444" s="1"/>
      <c r="C444" s="1"/>
      <c r="D444" s="1"/>
    </row>
    <row r="445" spans="2:4">
      <c r="B445" s="1"/>
      <c r="C445" s="1"/>
      <c r="D445" s="1"/>
    </row>
    <row r="446" spans="2:4">
      <c r="B446" s="1"/>
      <c r="C446" s="1"/>
      <c r="D446" s="1"/>
    </row>
    <row r="447" spans="2:4">
      <c r="B447" s="1"/>
      <c r="C447" s="1"/>
      <c r="D447" s="1"/>
    </row>
    <row r="448" spans="2:4">
      <c r="B448" s="1"/>
      <c r="C448" s="1"/>
      <c r="D448" s="1"/>
    </row>
    <row r="449" spans="2:4">
      <c r="B449" s="1"/>
      <c r="C449" s="1"/>
      <c r="D449" s="1"/>
    </row>
    <row r="450" spans="2:4">
      <c r="B450" s="1"/>
      <c r="C450" s="1"/>
      <c r="D450" s="1"/>
    </row>
    <row r="451" spans="2:4">
      <c r="B451" s="1"/>
      <c r="C451" s="1"/>
      <c r="D451" s="1"/>
    </row>
    <row r="452" spans="2:4">
      <c r="B452" s="1"/>
      <c r="C452" s="1"/>
      <c r="D452" s="1"/>
    </row>
    <row r="453" spans="2:4">
      <c r="B453" s="1"/>
      <c r="C453" s="1"/>
      <c r="D453" s="1"/>
    </row>
    <row r="454" spans="2:4">
      <c r="B454" s="1"/>
      <c r="C454" s="1"/>
      <c r="D454" s="1"/>
    </row>
    <row r="455" spans="2:4">
      <c r="B455" s="1"/>
      <c r="C455" s="1"/>
      <c r="D455" s="1"/>
    </row>
    <row r="456" spans="2:4">
      <c r="B456" s="1"/>
      <c r="C456" s="1"/>
      <c r="D456" s="1"/>
    </row>
    <row r="457" spans="2:4">
      <c r="B457" s="1"/>
      <c r="C457" s="1"/>
      <c r="D457" s="1"/>
    </row>
    <row r="458" spans="2:4">
      <c r="B458" s="1"/>
      <c r="C458" s="1"/>
      <c r="D458" s="1"/>
    </row>
    <row r="459" spans="2:4">
      <c r="B459" s="1"/>
      <c r="C459" s="1"/>
      <c r="D459" s="1"/>
    </row>
    <row r="460" spans="2:4">
      <c r="B460" s="1"/>
      <c r="C460" s="1"/>
      <c r="D460" s="1"/>
    </row>
    <row r="461" spans="2:4">
      <c r="B461" s="1"/>
      <c r="C461" s="1"/>
      <c r="D461" s="1"/>
    </row>
    <row r="462" spans="2:4">
      <c r="B462" s="1"/>
      <c r="C462" s="1"/>
      <c r="D462" s="1"/>
    </row>
    <row r="463" spans="2:4">
      <c r="B463" s="1"/>
      <c r="C463" s="1"/>
      <c r="D463" s="1"/>
    </row>
    <row r="464" spans="2:4">
      <c r="B464" s="1"/>
      <c r="C464" s="1"/>
      <c r="D464" s="1"/>
    </row>
    <row r="465" spans="2:4">
      <c r="B465" s="1"/>
      <c r="C465" s="1"/>
      <c r="D465" s="1"/>
    </row>
    <row r="466" spans="2:4">
      <c r="B466" s="1"/>
      <c r="C466" s="1"/>
      <c r="D466" s="1"/>
    </row>
    <row r="467" spans="2:4">
      <c r="B467" s="1"/>
      <c r="C467" s="1"/>
      <c r="D467" s="1"/>
    </row>
    <row r="468" spans="2:4">
      <c r="B468" s="1"/>
      <c r="C468" s="1"/>
      <c r="D468" s="1"/>
    </row>
    <row r="469" spans="2:4">
      <c r="B469" s="1"/>
      <c r="C469" s="1"/>
      <c r="D469" s="1"/>
    </row>
    <row r="470" spans="2:4">
      <c r="B470" s="1"/>
      <c r="C470" s="1"/>
      <c r="D470" s="1"/>
    </row>
    <row r="471" spans="2:4">
      <c r="B471" s="1"/>
      <c r="C471" s="1"/>
      <c r="D471" s="1"/>
    </row>
    <row r="472" spans="2:4">
      <c r="B472" s="1"/>
      <c r="C472" s="1"/>
      <c r="D472" s="1"/>
    </row>
    <row r="473" spans="2:4">
      <c r="B473" s="1"/>
      <c r="C473" s="1"/>
      <c r="D473" s="1"/>
    </row>
    <row r="474" spans="2:4">
      <c r="B474" s="1"/>
      <c r="C474" s="1"/>
      <c r="D474" s="1"/>
    </row>
    <row r="475" spans="2:4">
      <c r="B475" s="1"/>
      <c r="C475" s="1"/>
      <c r="D475" s="1"/>
    </row>
    <row r="476" spans="2:4">
      <c r="B476" s="1"/>
      <c r="C476" s="1"/>
      <c r="D476" s="1"/>
    </row>
    <row r="477" spans="2:4">
      <c r="B477" s="1"/>
      <c r="C477" s="1"/>
      <c r="D477" s="1"/>
    </row>
    <row r="478" spans="2:4">
      <c r="B478" s="1"/>
      <c r="C478" s="1"/>
      <c r="D478" s="1"/>
    </row>
    <row r="479" spans="2:4">
      <c r="B479" s="1"/>
      <c r="C479" s="1"/>
      <c r="D479" s="1"/>
    </row>
    <row r="480" spans="2:4">
      <c r="B480" s="1"/>
      <c r="C480" s="1"/>
      <c r="D480" s="1"/>
    </row>
    <row r="481" spans="2:4">
      <c r="B481" s="1"/>
      <c r="C481" s="1"/>
      <c r="D481" s="1"/>
    </row>
    <row r="482" spans="2:4">
      <c r="B482" s="1"/>
      <c r="C482" s="1"/>
      <c r="D482" s="1"/>
    </row>
    <row r="483" spans="2:4">
      <c r="B483" s="1"/>
      <c r="C483" s="1"/>
      <c r="D483" s="1"/>
    </row>
    <row r="484" spans="2:4">
      <c r="B484" s="1"/>
      <c r="C484" s="1"/>
      <c r="D484" s="1"/>
    </row>
    <row r="485" spans="2:4">
      <c r="B485" s="1"/>
      <c r="C485" s="1"/>
      <c r="D485" s="1"/>
    </row>
    <row r="486" spans="2:4">
      <c r="B486" s="1"/>
      <c r="C486" s="1"/>
      <c r="D486" s="1"/>
    </row>
    <row r="487" spans="2:4">
      <c r="B487" s="1"/>
      <c r="C487" s="1"/>
      <c r="D487" s="1"/>
    </row>
    <row r="488" spans="2:4">
      <c r="B488" s="1"/>
      <c r="C488" s="1"/>
      <c r="D488" s="1"/>
    </row>
    <row r="489" spans="2:4">
      <c r="B489" s="1"/>
      <c r="C489" s="1"/>
      <c r="D489" s="1"/>
    </row>
    <row r="490" spans="2:4">
      <c r="B490" s="1"/>
      <c r="C490" s="1"/>
      <c r="D490" s="1"/>
    </row>
    <row r="491" spans="2:4">
      <c r="B491" s="1"/>
      <c r="C491" s="1"/>
      <c r="D491" s="1"/>
    </row>
    <row r="492" spans="2:4">
      <c r="B492" s="1"/>
      <c r="C492" s="1"/>
      <c r="D492" s="1"/>
    </row>
    <row r="493" spans="2:4">
      <c r="B493" s="1"/>
      <c r="C493" s="1"/>
      <c r="D493" s="1"/>
    </row>
    <row r="494" spans="2:4">
      <c r="B494" s="1"/>
      <c r="C494" s="1"/>
      <c r="D494" s="1"/>
    </row>
    <row r="495" spans="2:4">
      <c r="B495" s="1"/>
      <c r="C495" s="1"/>
      <c r="D495" s="1"/>
    </row>
    <row r="496" spans="2:4">
      <c r="B496" s="1"/>
      <c r="C496" s="1"/>
      <c r="D496" s="1"/>
    </row>
    <row r="497" spans="2:4">
      <c r="B497" s="1"/>
      <c r="C497" s="1"/>
      <c r="D497" s="1"/>
    </row>
    <row r="498" spans="2:4">
      <c r="B498" s="1"/>
      <c r="C498" s="1"/>
      <c r="D498" s="1"/>
    </row>
    <row r="499" spans="2:4">
      <c r="B499" s="1"/>
      <c r="C499" s="1"/>
      <c r="D499" s="1"/>
    </row>
    <row r="500" spans="2:4">
      <c r="B500" s="1"/>
      <c r="C500" s="1"/>
      <c r="D500" s="1"/>
    </row>
    <row r="501" spans="2:4">
      <c r="B501" s="1"/>
      <c r="C501" s="1"/>
      <c r="D501" s="1"/>
    </row>
    <row r="502" spans="2:4">
      <c r="B502" s="1"/>
      <c r="C502" s="1"/>
      <c r="D502" s="1"/>
    </row>
    <row r="503" spans="2:4">
      <c r="B503" s="1"/>
      <c r="C503" s="1"/>
      <c r="D503" s="1"/>
    </row>
    <row r="504" spans="2:4">
      <c r="B504" s="1"/>
      <c r="C504" s="1"/>
      <c r="D504" s="1"/>
    </row>
    <row r="505" spans="2:4">
      <c r="B505" s="1"/>
      <c r="C505" s="1"/>
      <c r="D505" s="1"/>
    </row>
    <row r="506" spans="2:4">
      <c r="B506" s="1"/>
      <c r="C506" s="1"/>
      <c r="D506" s="1"/>
    </row>
    <row r="507" spans="2:4">
      <c r="B507" s="1"/>
      <c r="C507" s="1"/>
      <c r="D507" s="1"/>
    </row>
    <row r="508" spans="2:4">
      <c r="B508" s="1"/>
      <c r="C508" s="1"/>
      <c r="D508" s="1"/>
    </row>
    <row r="509" spans="2:4">
      <c r="B509" s="1"/>
      <c r="C509" s="1"/>
      <c r="D509" s="1"/>
    </row>
    <row r="510" spans="2:4">
      <c r="B510" s="1"/>
      <c r="C510" s="1"/>
      <c r="D510" s="1"/>
    </row>
    <row r="511" spans="2:4">
      <c r="B511" s="1"/>
      <c r="C511" s="1"/>
      <c r="D511" s="1"/>
    </row>
    <row r="512" spans="2:4">
      <c r="B512" s="1"/>
      <c r="C512" s="1"/>
      <c r="D512" s="1"/>
    </row>
    <row r="513" spans="2:4">
      <c r="B513" s="1"/>
      <c r="C513" s="1"/>
      <c r="D513" s="1"/>
    </row>
    <row r="514" spans="2:4">
      <c r="B514" s="1"/>
      <c r="C514" s="1"/>
      <c r="D514" s="1"/>
    </row>
    <row r="515" spans="2:4">
      <c r="B515" s="1"/>
      <c r="C515" s="1"/>
      <c r="D515" s="1"/>
    </row>
    <row r="516" spans="2:4">
      <c r="B516" s="1"/>
      <c r="C516" s="1"/>
      <c r="D516" s="1"/>
    </row>
    <row r="517" spans="2:4">
      <c r="B517" s="1"/>
      <c r="C517" s="1"/>
      <c r="D517" s="1"/>
    </row>
    <row r="518" spans="2:4">
      <c r="B518" s="1"/>
      <c r="C518" s="1"/>
      <c r="D518" s="1"/>
    </row>
    <row r="519" spans="2:4">
      <c r="B519" s="1"/>
      <c r="C519" s="1"/>
      <c r="D519" s="1"/>
    </row>
    <row r="520" spans="2:4">
      <c r="B520" s="1"/>
      <c r="C520" s="1"/>
      <c r="D520" s="1"/>
    </row>
    <row r="521" spans="2:4">
      <c r="B521" s="1"/>
      <c r="C521" s="1"/>
      <c r="D521" s="1"/>
    </row>
    <row r="522" spans="2:4">
      <c r="B522" s="1"/>
      <c r="C522" s="1"/>
      <c r="D522" s="1"/>
    </row>
    <row r="523" spans="2:4">
      <c r="B523" s="1"/>
      <c r="C523" s="1"/>
      <c r="D523" s="1"/>
    </row>
    <row r="524" spans="2:4">
      <c r="B524" s="1"/>
      <c r="C524" s="1"/>
      <c r="D524" s="1"/>
    </row>
    <row r="525" spans="2:4">
      <c r="B525" s="1"/>
      <c r="C525" s="1"/>
      <c r="D525" s="1"/>
    </row>
    <row r="526" spans="2:4">
      <c r="B526" s="1"/>
      <c r="C526" s="1"/>
      <c r="D526" s="1"/>
    </row>
    <row r="527" spans="2:4">
      <c r="B527" s="1"/>
      <c r="C527" s="1"/>
      <c r="D527" s="1"/>
    </row>
    <row r="528" spans="2:4">
      <c r="B528" s="1"/>
      <c r="C528" s="1"/>
      <c r="D528" s="1"/>
    </row>
    <row r="529" spans="2:4">
      <c r="B529" s="1"/>
      <c r="C529" s="1"/>
      <c r="D529" s="1"/>
    </row>
    <row r="530" spans="2:4">
      <c r="B530" s="1"/>
      <c r="C530" s="1"/>
      <c r="D530" s="1"/>
    </row>
    <row r="531" spans="2:4">
      <c r="B531" s="1"/>
      <c r="C531" s="1"/>
      <c r="D531" s="1"/>
    </row>
    <row r="532" spans="2:4">
      <c r="B532" s="1"/>
      <c r="C532" s="1"/>
      <c r="D532" s="1"/>
    </row>
    <row r="533" spans="2:4">
      <c r="B533" s="1"/>
      <c r="C533" s="1"/>
      <c r="D533" s="1"/>
    </row>
    <row r="534" spans="2:4">
      <c r="B534" s="1"/>
      <c r="C534" s="1"/>
      <c r="D534" s="1"/>
    </row>
    <row r="535" spans="2:4">
      <c r="B535" s="1"/>
      <c r="C535" s="1"/>
      <c r="D535" s="1"/>
    </row>
    <row r="536" spans="2:4">
      <c r="B536" s="1"/>
      <c r="C536" s="1"/>
      <c r="D536" s="1"/>
    </row>
    <row r="537" spans="2:4">
      <c r="B537" s="1"/>
      <c r="C537" s="1"/>
      <c r="D537" s="1"/>
    </row>
    <row r="538" spans="2:4">
      <c r="B538" s="1"/>
      <c r="C538" s="1"/>
      <c r="D538" s="1"/>
    </row>
    <row r="539" spans="2:4">
      <c r="B539" s="1"/>
      <c r="C539" s="1"/>
      <c r="D539" s="1"/>
    </row>
    <row r="540" spans="2:4">
      <c r="B540" s="1"/>
      <c r="C540" s="1"/>
      <c r="D540" s="1"/>
    </row>
    <row r="541" spans="2:4">
      <c r="B541" s="1"/>
      <c r="C541" s="1"/>
      <c r="D541" s="1"/>
    </row>
    <row r="542" spans="2:4">
      <c r="B542" s="1"/>
      <c r="C542" s="1"/>
      <c r="D542" s="1"/>
    </row>
    <row r="543" spans="2:4">
      <c r="B543" s="1"/>
      <c r="C543" s="1"/>
      <c r="D543" s="1"/>
    </row>
    <row r="544" spans="2:4">
      <c r="B544" s="1"/>
      <c r="C544" s="1"/>
      <c r="D544" s="1"/>
    </row>
    <row r="545" spans="2:4">
      <c r="B545" s="1"/>
      <c r="C545" s="1"/>
      <c r="D545" s="1"/>
    </row>
    <row r="546" spans="2:4">
      <c r="B546" s="1"/>
      <c r="C546" s="1"/>
      <c r="D546" s="1"/>
    </row>
    <row r="547" spans="2:4">
      <c r="B547" s="1"/>
      <c r="C547" s="1"/>
      <c r="D547" s="1"/>
    </row>
    <row r="548" spans="2:4">
      <c r="B548" s="1"/>
      <c r="C548" s="1"/>
      <c r="D548" s="1"/>
    </row>
    <row r="549" spans="2:4">
      <c r="B549" s="1"/>
      <c r="C549" s="1"/>
      <c r="D549" s="1"/>
    </row>
    <row r="550" spans="2:4">
      <c r="B550" s="1"/>
      <c r="C550" s="1"/>
      <c r="D550" s="1"/>
    </row>
    <row r="551" spans="2:4">
      <c r="B551" s="1"/>
      <c r="C551" s="1"/>
      <c r="D551" s="1"/>
    </row>
    <row r="552" spans="2:4">
      <c r="B552" s="1"/>
      <c r="C552" s="1"/>
      <c r="D552" s="1"/>
    </row>
    <row r="553" spans="2:4">
      <c r="B553" s="1"/>
      <c r="C553" s="1"/>
      <c r="D553" s="1"/>
    </row>
    <row r="554" spans="2:4">
      <c r="B554" s="1"/>
      <c r="C554" s="1"/>
      <c r="D554" s="1"/>
    </row>
    <row r="555" spans="2:4">
      <c r="B555" s="1"/>
      <c r="C555" s="1"/>
      <c r="D555" s="1"/>
    </row>
    <row r="556" spans="2:4">
      <c r="B556" s="1"/>
      <c r="C556" s="1"/>
      <c r="D556" s="1"/>
    </row>
    <row r="557" spans="2:4">
      <c r="B557" s="1"/>
      <c r="C557" s="1"/>
      <c r="D557" s="1"/>
    </row>
    <row r="558" spans="2:4">
      <c r="B558" s="1"/>
      <c r="C558" s="1"/>
      <c r="D558" s="1"/>
    </row>
    <row r="559" spans="2:4">
      <c r="B559" s="1"/>
      <c r="C559" s="1"/>
      <c r="D559" s="1"/>
    </row>
    <row r="560" spans="2:4">
      <c r="B560" s="1"/>
      <c r="C560" s="1"/>
      <c r="D560" s="1"/>
    </row>
    <row r="561" spans="2:4">
      <c r="B561" s="1"/>
      <c r="C561" s="1"/>
      <c r="D561" s="1"/>
    </row>
    <row r="562" spans="2:4">
      <c r="B562" s="1"/>
      <c r="C562" s="1"/>
      <c r="D562" s="1"/>
    </row>
    <row r="563" spans="2:4">
      <c r="B563" s="1"/>
      <c r="C563" s="1"/>
      <c r="D563" s="1"/>
    </row>
    <row r="564" spans="2:4">
      <c r="B564" s="1"/>
      <c r="C564" s="1"/>
      <c r="D564" s="1"/>
    </row>
    <row r="565" spans="2:4">
      <c r="B565" s="1"/>
      <c r="C565" s="1"/>
      <c r="D565" s="1"/>
    </row>
    <row r="566" spans="2:4">
      <c r="B566" s="1"/>
      <c r="C566" s="1"/>
      <c r="D566" s="1"/>
    </row>
    <row r="567" spans="2:4">
      <c r="B567" s="1"/>
      <c r="C567" s="1"/>
      <c r="D567" s="1"/>
    </row>
    <row r="568" spans="2:4">
      <c r="B568" s="1"/>
      <c r="C568" s="1"/>
      <c r="D568" s="1"/>
    </row>
    <row r="569" spans="2:4">
      <c r="B569" s="1"/>
      <c r="C569" s="1"/>
      <c r="D569" s="1"/>
    </row>
    <row r="570" spans="2:4">
      <c r="B570" s="1"/>
      <c r="C570" s="1"/>
      <c r="D570" s="1"/>
    </row>
    <row r="571" spans="2:4">
      <c r="B571" s="1"/>
      <c r="C571" s="1"/>
      <c r="D571" s="1"/>
    </row>
    <row r="572" spans="2:4">
      <c r="B572" s="1"/>
      <c r="C572" s="1"/>
      <c r="D572" s="1"/>
    </row>
    <row r="573" spans="2:4">
      <c r="B573" s="1"/>
      <c r="C573" s="1"/>
      <c r="D573" s="1"/>
    </row>
    <row r="574" spans="2:4">
      <c r="B574" s="1"/>
      <c r="C574" s="1"/>
      <c r="D574" s="1"/>
    </row>
    <row r="575" spans="2:4">
      <c r="B575" s="1"/>
      <c r="C575" s="1"/>
      <c r="D575" s="1"/>
    </row>
    <row r="576" spans="2:4">
      <c r="B576" s="1"/>
      <c r="C576" s="1"/>
      <c r="D576" s="1"/>
    </row>
    <row r="577" spans="2:4">
      <c r="B577" s="1"/>
      <c r="C577" s="1"/>
      <c r="D577" s="1"/>
    </row>
    <row r="578" spans="2:4">
      <c r="B578" s="1"/>
      <c r="C578" s="1"/>
      <c r="D578" s="1"/>
    </row>
    <row r="579" spans="2:4">
      <c r="B579" s="1"/>
      <c r="C579" s="1"/>
      <c r="D579" s="1"/>
    </row>
    <row r="580" spans="2:4">
      <c r="B580" s="1"/>
      <c r="C580" s="1"/>
      <c r="D580" s="1"/>
    </row>
    <row r="581" spans="2:4">
      <c r="B581" s="1"/>
      <c r="C581" s="1"/>
      <c r="D581" s="1"/>
    </row>
    <row r="582" spans="2:4">
      <c r="B582" s="1"/>
      <c r="C582" s="1"/>
      <c r="D582" s="1"/>
    </row>
    <row r="583" spans="2:4">
      <c r="B583" s="1"/>
      <c r="C583" s="1"/>
      <c r="D583" s="1"/>
    </row>
    <row r="584" spans="2:4">
      <c r="B584" s="1"/>
      <c r="C584" s="1"/>
      <c r="D584" s="1"/>
    </row>
    <row r="585" spans="2:4">
      <c r="B585" s="1"/>
      <c r="C585" s="1"/>
      <c r="D585" s="1"/>
    </row>
    <row r="586" spans="2:4">
      <c r="B586" s="1"/>
      <c r="C586" s="1"/>
      <c r="D586" s="1"/>
    </row>
    <row r="587" spans="2:4">
      <c r="B587" s="1"/>
      <c r="C587" s="1"/>
      <c r="D587" s="1"/>
    </row>
    <row r="588" spans="2:4">
      <c r="B588" s="1"/>
      <c r="C588" s="1"/>
      <c r="D588" s="1"/>
    </row>
    <row r="589" spans="2:4">
      <c r="B589" s="1"/>
      <c r="C589" s="1"/>
      <c r="D589" s="1"/>
    </row>
    <row r="590" spans="2:4">
      <c r="B590" s="1"/>
      <c r="C590" s="1"/>
      <c r="D590" s="1"/>
    </row>
    <row r="591" spans="2:4">
      <c r="B591" s="1"/>
      <c r="C591" s="1"/>
      <c r="D591" s="1"/>
    </row>
    <row r="592" spans="2:4">
      <c r="B592" s="1"/>
      <c r="C592" s="1"/>
      <c r="D592" s="1"/>
    </row>
    <row r="593" spans="2:4">
      <c r="B593" s="1"/>
      <c r="C593" s="1"/>
      <c r="D593" s="1"/>
    </row>
    <row r="594" spans="2:4">
      <c r="B594" s="1"/>
      <c r="C594" s="1"/>
      <c r="D594" s="1"/>
    </row>
    <row r="595" spans="2:4">
      <c r="B595" s="1"/>
      <c r="C595" s="1"/>
      <c r="D595" s="1"/>
    </row>
    <row r="596" spans="2:4">
      <c r="B596" s="1"/>
      <c r="C596" s="1"/>
      <c r="D596" s="1"/>
    </row>
    <row r="597" spans="2:4">
      <c r="B597" s="1"/>
      <c r="C597" s="1"/>
      <c r="D597" s="1"/>
    </row>
    <row r="598" spans="2:4">
      <c r="B598" s="1"/>
      <c r="C598" s="1"/>
      <c r="D598" s="1"/>
    </row>
    <row r="599" spans="2:4">
      <c r="B599" s="1"/>
      <c r="C599" s="1"/>
      <c r="D599" s="1"/>
    </row>
    <row r="600" spans="2:4">
      <c r="B600" s="1"/>
      <c r="C600" s="1"/>
      <c r="D600" s="1"/>
    </row>
    <row r="601" spans="2:4">
      <c r="B601" s="1"/>
      <c r="C601" s="1"/>
      <c r="D601" s="1"/>
    </row>
    <row r="602" spans="2:4">
      <c r="B602" s="1"/>
      <c r="C602" s="1"/>
      <c r="D602" s="1"/>
    </row>
    <row r="603" spans="2:4">
      <c r="B603" s="1"/>
      <c r="C603" s="1"/>
      <c r="D603" s="1"/>
    </row>
    <row r="604" spans="2:4">
      <c r="B604" s="1"/>
      <c r="C604" s="1"/>
      <c r="D604" s="1"/>
    </row>
    <row r="605" spans="2:4">
      <c r="B605" s="1"/>
      <c r="C605" s="1"/>
      <c r="D605" s="1"/>
    </row>
    <row r="606" spans="2:4">
      <c r="B606" s="1"/>
      <c r="C606" s="1"/>
      <c r="D606" s="1"/>
    </row>
    <row r="607" spans="2:4">
      <c r="B607" s="1"/>
      <c r="C607" s="1"/>
      <c r="D607" s="1"/>
    </row>
    <row r="608" spans="2:4">
      <c r="B608" s="1"/>
      <c r="C608" s="1"/>
      <c r="D608" s="1"/>
    </row>
    <row r="609" spans="2:4">
      <c r="B609" s="1"/>
      <c r="C609" s="1"/>
      <c r="D609" s="1"/>
    </row>
    <row r="610" spans="2:4">
      <c r="B610" s="1"/>
      <c r="C610" s="1"/>
      <c r="D610" s="1"/>
    </row>
    <row r="611" spans="2:4">
      <c r="B611" s="1"/>
      <c r="C611" s="1"/>
      <c r="D611" s="1"/>
    </row>
    <row r="612" spans="2:4">
      <c r="B612" s="1"/>
      <c r="C612" s="1"/>
      <c r="D612" s="1"/>
    </row>
    <row r="613" spans="2:4">
      <c r="B613" s="1"/>
      <c r="C613" s="1"/>
      <c r="D613" s="1"/>
    </row>
    <row r="614" spans="2:4">
      <c r="B614" s="1"/>
      <c r="C614" s="1"/>
      <c r="D614" s="1"/>
    </row>
    <row r="615" spans="2:4">
      <c r="B615" s="1"/>
      <c r="C615" s="1"/>
      <c r="D615" s="1"/>
    </row>
    <row r="616" spans="2:4">
      <c r="B616" s="1"/>
      <c r="C616" s="1"/>
      <c r="D616" s="1"/>
    </row>
    <row r="617" spans="2:4">
      <c r="B617" s="1"/>
      <c r="C617" s="1"/>
      <c r="D617" s="1"/>
    </row>
    <row r="618" spans="2:4">
      <c r="B618" s="1"/>
      <c r="C618" s="1"/>
      <c r="D618" s="1"/>
    </row>
    <row r="619" spans="2:4">
      <c r="B619" s="1"/>
      <c r="C619" s="1"/>
      <c r="D619" s="1"/>
    </row>
    <row r="620" spans="2:4">
      <c r="B620" s="1"/>
      <c r="C620" s="1"/>
      <c r="D620" s="1"/>
    </row>
    <row r="621" spans="2:4">
      <c r="B621" s="1"/>
      <c r="C621" s="1"/>
      <c r="D621" s="1"/>
    </row>
    <row r="622" spans="2:4">
      <c r="B622" s="1"/>
      <c r="C622" s="1"/>
      <c r="D622" s="1"/>
    </row>
    <row r="623" spans="2:4">
      <c r="B623" s="1"/>
      <c r="C623" s="1"/>
      <c r="D623" s="1"/>
    </row>
    <row r="624" spans="2:4">
      <c r="B624" s="1"/>
      <c r="C624" s="1"/>
      <c r="D624" s="1"/>
    </row>
    <row r="625" spans="2:4">
      <c r="B625" s="1"/>
      <c r="C625" s="1"/>
      <c r="D625" s="1"/>
    </row>
    <row r="626" spans="2:4">
      <c r="B626" s="1"/>
      <c r="C626" s="1"/>
      <c r="D626" s="1"/>
    </row>
    <row r="627" spans="2:4">
      <c r="B627" s="1"/>
      <c r="C627" s="1"/>
      <c r="D627" s="1"/>
    </row>
    <row r="628" spans="2:4">
      <c r="B628" s="1"/>
      <c r="C628" s="1"/>
      <c r="D628" s="1"/>
    </row>
    <row r="629" spans="2:4">
      <c r="B629" s="1"/>
      <c r="C629" s="1"/>
      <c r="D629" s="1"/>
    </row>
    <row r="630" spans="2:4">
      <c r="B630" s="1"/>
      <c r="C630" s="1"/>
      <c r="D630" s="1"/>
    </row>
    <row r="631" spans="2:4">
      <c r="B631" s="1"/>
      <c r="C631" s="1"/>
      <c r="D631" s="1"/>
    </row>
    <row r="632" spans="2:4">
      <c r="B632" s="1"/>
      <c r="C632" s="1"/>
      <c r="D632" s="1"/>
    </row>
    <row r="633" spans="2:4">
      <c r="B633" s="1"/>
      <c r="C633" s="1"/>
      <c r="D633" s="1"/>
    </row>
    <row r="634" spans="2:4">
      <c r="B634" s="1"/>
      <c r="C634" s="1"/>
      <c r="D634" s="1"/>
    </row>
    <row r="635" spans="2:4">
      <c r="B635" s="1"/>
      <c r="C635" s="1"/>
      <c r="D635" s="1"/>
    </row>
    <row r="636" spans="2:4">
      <c r="B636" s="1"/>
      <c r="C636" s="1"/>
      <c r="D636" s="1"/>
    </row>
    <row r="637" spans="2:4">
      <c r="B637" s="1"/>
      <c r="C637" s="1"/>
      <c r="D637" s="1"/>
    </row>
    <row r="638" spans="2:4">
      <c r="B638" s="1"/>
      <c r="C638" s="1"/>
      <c r="D638" s="1"/>
    </row>
    <row r="639" spans="2:4">
      <c r="B639" s="1"/>
      <c r="C639" s="1"/>
      <c r="D639" s="1"/>
    </row>
    <row r="640" spans="2:4">
      <c r="B640" s="1"/>
      <c r="C640" s="1"/>
      <c r="D640" s="1"/>
    </row>
    <row r="641" spans="2:4">
      <c r="B641" s="1"/>
      <c r="C641" s="1"/>
      <c r="D641" s="1"/>
    </row>
    <row r="642" spans="2:4">
      <c r="B642" s="1"/>
      <c r="C642" s="1"/>
      <c r="D642" s="1"/>
    </row>
    <row r="643" spans="2:4">
      <c r="B643" s="1"/>
      <c r="C643" s="1"/>
      <c r="D643" s="1"/>
    </row>
    <row r="644" spans="2:4">
      <c r="B644" s="1"/>
      <c r="C644" s="1"/>
      <c r="D644" s="1"/>
    </row>
    <row r="645" spans="2:4">
      <c r="B645" s="1"/>
      <c r="C645" s="1"/>
      <c r="D645" s="1"/>
    </row>
    <row r="646" spans="2:4">
      <c r="B646" s="1"/>
      <c r="C646" s="1"/>
      <c r="D646" s="1"/>
    </row>
    <row r="647" spans="2:4">
      <c r="B647" s="1"/>
      <c r="C647" s="1"/>
      <c r="D647" s="1"/>
    </row>
    <row r="648" spans="2:4">
      <c r="B648" s="1"/>
      <c r="C648" s="1"/>
      <c r="D648" s="1"/>
    </row>
    <row r="649" spans="2:4">
      <c r="B649" s="1"/>
      <c r="C649" s="1"/>
      <c r="D649" s="1"/>
    </row>
    <row r="650" spans="2:4">
      <c r="B650" s="1"/>
      <c r="C650" s="1"/>
      <c r="D650" s="1"/>
    </row>
    <row r="651" spans="2:4">
      <c r="B651" s="1"/>
      <c r="C651" s="1"/>
      <c r="D651" s="1"/>
    </row>
    <row r="652" spans="2:4">
      <c r="B652" s="1"/>
      <c r="C652" s="1"/>
      <c r="D652" s="1"/>
    </row>
    <row r="653" spans="2:4">
      <c r="B653" s="1"/>
      <c r="C653" s="1"/>
      <c r="D653" s="1"/>
    </row>
    <row r="654" spans="2:4">
      <c r="B654" s="1"/>
      <c r="C654" s="1"/>
      <c r="D654" s="1"/>
    </row>
    <row r="655" spans="2:4">
      <c r="B655" s="1"/>
      <c r="C655" s="1"/>
      <c r="D655" s="1"/>
    </row>
    <row r="656" spans="2:4">
      <c r="B656" s="1"/>
      <c r="C656" s="1"/>
      <c r="D656" s="1"/>
    </row>
    <row r="657" spans="2:4">
      <c r="B657" s="1"/>
      <c r="C657" s="1"/>
      <c r="D657" s="1"/>
    </row>
    <row r="658" spans="2:4">
      <c r="B658" s="1"/>
      <c r="C658" s="1"/>
      <c r="D658" s="1"/>
    </row>
    <row r="659" spans="2:4">
      <c r="B659" s="1"/>
      <c r="C659" s="1"/>
      <c r="D659" s="1"/>
    </row>
    <row r="660" spans="2:4">
      <c r="B660" s="1"/>
      <c r="C660" s="1"/>
      <c r="D660" s="1"/>
    </row>
    <row r="661" spans="2:4">
      <c r="B661" s="1"/>
      <c r="C661" s="1"/>
      <c r="D661" s="1"/>
    </row>
    <row r="662" spans="2:4">
      <c r="B662" s="1"/>
      <c r="C662" s="1"/>
      <c r="D662" s="1"/>
    </row>
    <row r="663" spans="2:4">
      <c r="B663" s="1"/>
      <c r="C663" s="1"/>
      <c r="D663" s="1"/>
    </row>
    <row r="664" spans="2:4">
      <c r="B664" s="1"/>
      <c r="C664" s="1"/>
      <c r="D664" s="1"/>
    </row>
    <row r="665" spans="2:4">
      <c r="B665" s="1"/>
      <c r="C665" s="1"/>
      <c r="D665" s="1"/>
    </row>
    <row r="666" spans="2:4">
      <c r="B666" s="1"/>
      <c r="C666" s="1"/>
      <c r="D666" s="1"/>
    </row>
    <row r="667" spans="2:4">
      <c r="B667" s="1"/>
      <c r="C667" s="1"/>
      <c r="D667" s="1"/>
    </row>
    <row r="668" spans="2:4">
      <c r="B668" s="1"/>
      <c r="C668" s="1"/>
      <c r="D668" s="1"/>
    </row>
    <row r="669" spans="2:4">
      <c r="B669" s="1"/>
      <c r="C669" s="1"/>
      <c r="D669" s="1"/>
    </row>
    <row r="670" spans="2:4">
      <c r="B670" s="1"/>
      <c r="C670" s="1"/>
      <c r="D670" s="1"/>
    </row>
    <row r="671" spans="2:4">
      <c r="B671" s="1"/>
      <c r="C671" s="1"/>
      <c r="D671" s="1"/>
    </row>
    <row r="672" spans="2:4">
      <c r="B672" s="1"/>
      <c r="C672" s="1"/>
      <c r="D672" s="1"/>
    </row>
    <row r="673" spans="2:4">
      <c r="B673" s="1"/>
      <c r="C673" s="1"/>
      <c r="D673" s="1"/>
    </row>
    <row r="674" spans="2:4">
      <c r="B674" s="1"/>
      <c r="C674" s="1"/>
      <c r="D674" s="1"/>
    </row>
    <row r="675" spans="2:4">
      <c r="B675" s="1"/>
      <c r="C675" s="1"/>
      <c r="D675" s="1"/>
    </row>
    <row r="676" spans="2:4">
      <c r="B676" s="1"/>
      <c r="C676" s="1"/>
      <c r="D676" s="1"/>
    </row>
    <row r="677" spans="2:4">
      <c r="B677" s="1"/>
      <c r="C677" s="1"/>
      <c r="D677" s="1"/>
    </row>
    <row r="678" spans="2:4">
      <c r="B678" s="1"/>
      <c r="C678" s="1"/>
      <c r="D678" s="1"/>
    </row>
    <row r="679" spans="2:4">
      <c r="B679" s="1"/>
      <c r="C679" s="1"/>
      <c r="D679" s="1"/>
    </row>
    <row r="680" spans="2:4">
      <c r="B680" s="1"/>
      <c r="C680" s="1"/>
      <c r="D680" s="1"/>
    </row>
    <row r="681" spans="2:4">
      <c r="B681" s="1"/>
      <c r="C681" s="1"/>
      <c r="D681" s="1"/>
    </row>
    <row r="682" spans="2:4">
      <c r="B682" s="1"/>
      <c r="C682" s="1"/>
      <c r="D682" s="1"/>
    </row>
    <row r="683" spans="2:4">
      <c r="B683" s="1"/>
      <c r="C683" s="1"/>
      <c r="D683" s="1"/>
    </row>
    <row r="684" spans="2:4">
      <c r="B684" s="1"/>
      <c r="C684" s="1"/>
      <c r="D684" s="1"/>
    </row>
    <row r="685" spans="2:4">
      <c r="B685" s="1"/>
      <c r="C685" s="1"/>
      <c r="D685" s="1"/>
    </row>
    <row r="686" spans="2:4">
      <c r="B686" s="1"/>
      <c r="C686" s="1"/>
      <c r="D686" s="1"/>
    </row>
    <row r="687" spans="2:4">
      <c r="B687" s="1"/>
      <c r="C687" s="1"/>
      <c r="D687" s="1"/>
    </row>
    <row r="688" spans="2:4">
      <c r="B688" s="1"/>
      <c r="C688" s="1"/>
      <c r="D688" s="1"/>
    </row>
    <row r="689" spans="2:4">
      <c r="B689" s="1"/>
      <c r="C689" s="1"/>
      <c r="D689" s="1"/>
    </row>
    <row r="690" spans="2:4">
      <c r="B690" s="1"/>
      <c r="C690" s="1"/>
      <c r="D690" s="1"/>
    </row>
    <row r="691" spans="2:4">
      <c r="B691" s="1"/>
      <c r="C691" s="1"/>
      <c r="D691" s="1"/>
    </row>
    <row r="692" spans="2:4">
      <c r="B692" s="1"/>
      <c r="C692" s="1"/>
      <c r="D692" s="1"/>
    </row>
    <row r="693" spans="2:4">
      <c r="B693" s="1"/>
      <c r="C693" s="1"/>
      <c r="D693" s="1"/>
    </row>
    <row r="694" spans="2:4">
      <c r="B694" s="1"/>
      <c r="C694" s="1"/>
      <c r="D694" s="1"/>
    </row>
    <row r="695" spans="2:4">
      <c r="B695" s="1"/>
      <c r="C695" s="1"/>
      <c r="D695" s="1"/>
    </row>
    <row r="696" spans="2:4">
      <c r="B696" s="1"/>
      <c r="C696" s="1"/>
      <c r="D696" s="1"/>
    </row>
    <row r="697" spans="2:4">
      <c r="B697" s="1"/>
      <c r="C697" s="1"/>
      <c r="D697" s="1"/>
    </row>
    <row r="698" spans="2:4">
      <c r="B698" s="1"/>
      <c r="C698" s="1"/>
      <c r="D698" s="1"/>
    </row>
    <row r="699" spans="2:4">
      <c r="B699" s="1"/>
      <c r="C699" s="1"/>
      <c r="D699" s="1"/>
    </row>
    <row r="700" spans="2:4">
      <c r="B700" s="1"/>
      <c r="C700" s="1"/>
      <c r="D700" s="1"/>
    </row>
    <row r="701" spans="2:4">
      <c r="B701" s="1"/>
      <c r="C701" s="1"/>
      <c r="D701" s="1"/>
    </row>
    <row r="702" spans="2:4">
      <c r="B702" s="1"/>
      <c r="C702" s="1"/>
      <c r="D702" s="1"/>
    </row>
    <row r="703" spans="2:4">
      <c r="B703" s="1"/>
      <c r="C703" s="1"/>
      <c r="D703" s="1"/>
    </row>
    <row r="704" spans="2:4">
      <c r="B704" s="1"/>
      <c r="C704" s="1"/>
      <c r="D704" s="1"/>
    </row>
    <row r="705" spans="2:4">
      <c r="B705" s="1"/>
      <c r="C705" s="1"/>
      <c r="D705" s="1"/>
    </row>
    <row r="706" spans="2:4">
      <c r="B706" s="1"/>
      <c r="C706" s="1"/>
      <c r="D706" s="1"/>
    </row>
    <row r="707" spans="2:4">
      <c r="B707" s="1"/>
      <c r="C707" s="1"/>
      <c r="D707" s="1"/>
    </row>
    <row r="708" spans="2:4">
      <c r="B708" s="1"/>
      <c r="C708" s="1"/>
      <c r="D708" s="1"/>
    </row>
    <row r="709" spans="2:4">
      <c r="B709" s="1"/>
      <c r="C709" s="1"/>
      <c r="D709" s="1"/>
    </row>
    <row r="710" spans="2:4">
      <c r="B710" s="1"/>
      <c r="C710" s="1"/>
      <c r="D710" s="1"/>
    </row>
    <row r="711" spans="2:4">
      <c r="B711" s="1"/>
      <c r="C711" s="1"/>
      <c r="D711" s="1"/>
    </row>
    <row r="712" spans="2:4">
      <c r="B712" s="1"/>
      <c r="C712" s="1"/>
      <c r="D712" s="1"/>
    </row>
    <row r="713" spans="2:4">
      <c r="B713" s="1"/>
      <c r="C713" s="1"/>
      <c r="D713" s="1"/>
    </row>
    <row r="714" spans="2:4">
      <c r="B714" s="1"/>
      <c r="C714" s="1"/>
      <c r="D714" s="1"/>
    </row>
    <row r="715" spans="2:4">
      <c r="B715" s="1"/>
      <c r="C715" s="1"/>
      <c r="D715" s="1"/>
    </row>
    <row r="716" spans="2:4">
      <c r="B716" s="1"/>
      <c r="C716" s="1"/>
      <c r="D716" s="1"/>
    </row>
    <row r="717" spans="2:4">
      <c r="B717" s="1"/>
      <c r="C717" s="1"/>
      <c r="D717" s="1"/>
    </row>
    <row r="718" spans="2:4">
      <c r="B718" s="1"/>
      <c r="C718" s="1"/>
      <c r="D718" s="1"/>
    </row>
    <row r="719" spans="2:4">
      <c r="B719" s="1"/>
      <c r="C719" s="1"/>
      <c r="D719" s="1"/>
    </row>
    <row r="720" spans="2:4">
      <c r="B720" s="1"/>
      <c r="C720" s="1"/>
      <c r="D720" s="1"/>
    </row>
    <row r="721" spans="2:4">
      <c r="B721" s="1"/>
      <c r="C721" s="1"/>
      <c r="D721" s="1"/>
    </row>
    <row r="722" spans="2:4">
      <c r="B722" s="1"/>
      <c r="C722" s="1"/>
      <c r="D722" s="1"/>
    </row>
    <row r="723" spans="2:4">
      <c r="B723" s="1"/>
      <c r="C723" s="1"/>
      <c r="D723" s="1"/>
    </row>
    <row r="724" spans="2:4">
      <c r="B724" s="1"/>
      <c r="C724" s="1"/>
      <c r="D724" s="1"/>
    </row>
    <row r="725" spans="2:4">
      <c r="B725" s="1"/>
      <c r="C725" s="1"/>
      <c r="D725" s="1"/>
    </row>
    <row r="726" spans="2:4">
      <c r="B726" s="1"/>
      <c r="C726" s="1"/>
      <c r="D726" s="1"/>
    </row>
    <row r="727" spans="2:4">
      <c r="B727" s="1"/>
      <c r="C727" s="1"/>
      <c r="D727" s="1"/>
    </row>
    <row r="728" spans="2:4">
      <c r="B728" s="1"/>
      <c r="C728" s="1"/>
      <c r="D728" s="1"/>
    </row>
    <row r="729" spans="2:4">
      <c r="B729" s="1"/>
      <c r="C729" s="1"/>
      <c r="D729" s="1"/>
    </row>
    <row r="730" spans="2:4">
      <c r="B730" s="1"/>
      <c r="C730" s="1"/>
      <c r="D730" s="1"/>
    </row>
    <row r="731" spans="2:4">
      <c r="B731" s="1"/>
      <c r="C731" s="1"/>
      <c r="D731" s="1"/>
    </row>
    <row r="732" spans="2:4">
      <c r="B732" s="1"/>
      <c r="C732" s="1"/>
      <c r="D732" s="1"/>
    </row>
    <row r="733" spans="2:4">
      <c r="B733" s="1"/>
      <c r="C733" s="1"/>
      <c r="D733" s="1"/>
    </row>
    <row r="734" spans="2:4">
      <c r="B734" s="1"/>
      <c r="C734" s="1"/>
      <c r="D734" s="1"/>
    </row>
    <row r="735" spans="2:4">
      <c r="B735" s="1"/>
      <c r="C735" s="1"/>
      <c r="D735" s="1"/>
    </row>
    <row r="736" spans="2:4">
      <c r="B736" s="1"/>
      <c r="C736" s="1"/>
      <c r="D736" s="1"/>
    </row>
    <row r="737" spans="2:4">
      <c r="B737" s="1"/>
      <c r="C737" s="1"/>
      <c r="D737" s="1"/>
    </row>
    <row r="738" spans="2:4">
      <c r="B738" s="1"/>
      <c r="C738" s="1"/>
      <c r="D738" s="1"/>
    </row>
    <row r="739" spans="2:4">
      <c r="B739" s="1"/>
      <c r="C739" s="1"/>
      <c r="D739" s="1"/>
    </row>
    <row r="740" spans="2:4">
      <c r="B740" s="1"/>
      <c r="C740" s="1"/>
      <c r="D740" s="1"/>
    </row>
    <row r="741" spans="2:4">
      <c r="B741" s="1"/>
      <c r="C741" s="1"/>
      <c r="D741" s="1"/>
    </row>
    <row r="742" spans="2:4">
      <c r="B742" s="1"/>
      <c r="C742" s="1"/>
      <c r="D742" s="1"/>
    </row>
    <row r="743" spans="2:4">
      <c r="B743" s="1"/>
      <c r="C743" s="1"/>
      <c r="D743" s="1"/>
    </row>
    <row r="744" spans="2:4">
      <c r="B744" s="1"/>
      <c r="C744" s="1"/>
      <c r="D744" s="1"/>
    </row>
    <row r="745" spans="2:4">
      <c r="B745" s="1"/>
      <c r="C745" s="1"/>
      <c r="D745" s="1"/>
    </row>
    <row r="746" spans="2:4">
      <c r="B746" s="1"/>
      <c r="C746" s="1"/>
      <c r="D746" s="1"/>
    </row>
    <row r="747" spans="2:4">
      <c r="B747" s="1"/>
      <c r="C747" s="1"/>
      <c r="D747" s="1"/>
    </row>
    <row r="748" spans="2:4">
      <c r="B748" s="1"/>
      <c r="C748" s="1"/>
      <c r="D748" s="1"/>
    </row>
    <row r="749" spans="2:4">
      <c r="B749" s="1"/>
      <c r="C749" s="1"/>
      <c r="D749" s="1"/>
    </row>
    <row r="750" spans="2:4">
      <c r="B750" s="1"/>
      <c r="C750" s="1"/>
      <c r="D750" s="1"/>
    </row>
    <row r="751" spans="2:4">
      <c r="B751" s="1"/>
      <c r="C751" s="1"/>
      <c r="D751" s="1"/>
    </row>
    <row r="752" spans="2:4">
      <c r="B752" s="1"/>
      <c r="C752" s="1"/>
      <c r="D752" s="1"/>
    </row>
    <row r="753" spans="2:4">
      <c r="B753" s="1"/>
      <c r="C753" s="1"/>
      <c r="D753" s="1"/>
    </row>
    <row r="754" spans="2:4">
      <c r="B754" s="1"/>
      <c r="C754" s="1"/>
      <c r="D754" s="1"/>
    </row>
    <row r="755" spans="2:4">
      <c r="B755" s="1"/>
      <c r="C755" s="1"/>
      <c r="D755" s="1"/>
    </row>
    <row r="756" spans="2:4">
      <c r="B756" s="1"/>
      <c r="C756" s="1"/>
      <c r="D756" s="1"/>
    </row>
    <row r="757" spans="2:4">
      <c r="B757" s="1"/>
      <c r="C757" s="1"/>
      <c r="D757" s="1"/>
    </row>
    <row r="758" spans="2:4">
      <c r="B758" s="1"/>
      <c r="C758" s="1"/>
      <c r="D758" s="1"/>
    </row>
    <row r="759" spans="2:4">
      <c r="B759" s="1"/>
      <c r="C759" s="1"/>
      <c r="D759" s="1"/>
    </row>
    <row r="760" spans="2:4">
      <c r="B760" s="1"/>
      <c r="C760" s="1"/>
      <c r="D760" s="1"/>
    </row>
    <row r="761" spans="2:4">
      <c r="B761" s="1"/>
      <c r="C761" s="1"/>
      <c r="D761" s="1"/>
    </row>
    <row r="762" spans="2:4">
      <c r="B762" s="1"/>
      <c r="C762" s="1"/>
      <c r="D762" s="1"/>
    </row>
    <row r="763" spans="2:4">
      <c r="B763" s="1"/>
      <c r="C763" s="1"/>
      <c r="D763" s="1"/>
    </row>
    <row r="764" spans="2:4">
      <c r="B764" s="1"/>
      <c r="C764" s="1"/>
      <c r="D764" s="1"/>
    </row>
    <row r="765" spans="2:4">
      <c r="B765" s="1"/>
      <c r="C765" s="1"/>
      <c r="D765" s="1"/>
    </row>
    <row r="766" spans="2:4">
      <c r="B766" s="1"/>
      <c r="C766" s="1"/>
      <c r="D766" s="1"/>
    </row>
    <row r="767" spans="2:4">
      <c r="B767" s="1"/>
      <c r="C767" s="1"/>
      <c r="D767" s="1"/>
    </row>
    <row r="768" spans="2:4">
      <c r="B768" s="1"/>
      <c r="C768" s="1"/>
      <c r="D768" s="1"/>
    </row>
    <row r="769" spans="2:4">
      <c r="B769" s="1"/>
      <c r="C769" s="1"/>
      <c r="D769" s="1"/>
    </row>
    <row r="770" spans="2:4">
      <c r="B770" s="1"/>
      <c r="C770" s="1"/>
      <c r="D770" s="1"/>
    </row>
    <row r="771" spans="2:4">
      <c r="B771" s="1"/>
      <c r="C771" s="1"/>
      <c r="D771" s="1"/>
    </row>
    <row r="772" spans="2:4">
      <c r="B772" s="1"/>
      <c r="C772" s="1"/>
      <c r="D772" s="1"/>
    </row>
    <row r="773" spans="2:4">
      <c r="B773" s="1"/>
      <c r="C773" s="1"/>
      <c r="D773" s="1"/>
    </row>
    <row r="774" spans="2:4">
      <c r="B774" s="1"/>
      <c r="C774" s="1"/>
      <c r="D774" s="1"/>
    </row>
    <row r="775" spans="2:4">
      <c r="B775" s="1"/>
      <c r="C775" s="1"/>
      <c r="D775" s="1"/>
    </row>
    <row r="776" spans="2:4">
      <c r="B776" s="1"/>
      <c r="C776" s="1"/>
      <c r="D776" s="1"/>
    </row>
    <row r="777" spans="2:4">
      <c r="B777" s="1"/>
      <c r="C777" s="1"/>
      <c r="D777" s="1"/>
    </row>
    <row r="778" spans="2:4">
      <c r="B778" s="1"/>
      <c r="C778" s="1"/>
      <c r="D778" s="1"/>
    </row>
    <row r="779" spans="2:4">
      <c r="B779" s="1"/>
      <c r="C779" s="1"/>
      <c r="D779" s="1"/>
    </row>
    <row r="780" spans="2:4">
      <c r="B780" s="1"/>
      <c r="C780" s="1"/>
      <c r="D780" s="1"/>
    </row>
    <row r="781" spans="2:4">
      <c r="B781" s="1"/>
      <c r="C781" s="1"/>
      <c r="D781" s="1"/>
    </row>
    <row r="782" spans="2:4">
      <c r="B782" s="1"/>
      <c r="C782" s="1"/>
      <c r="D782" s="1"/>
    </row>
    <row r="783" spans="2:4">
      <c r="B783" s="1"/>
      <c r="C783" s="1"/>
      <c r="D783" s="1"/>
    </row>
    <row r="784" spans="2:4">
      <c r="B784" s="1"/>
      <c r="C784" s="1"/>
      <c r="D784" s="1"/>
    </row>
    <row r="785" spans="2:4">
      <c r="B785" s="1"/>
      <c r="C785" s="1"/>
      <c r="D785" s="1"/>
    </row>
    <row r="786" spans="2:4">
      <c r="B786" s="1"/>
      <c r="C786" s="1"/>
      <c r="D786" s="1"/>
    </row>
    <row r="787" spans="2:4">
      <c r="B787" s="1"/>
      <c r="C787" s="1"/>
      <c r="D787" s="1"/>
    </row>
    <row r="788" spans="2:4">
      <c r="B788" s="1"/>
      <c r="C788" s="1"/>
      <c r="D788" s="1"/>
    </row>
    <row r="789" spans="2:4">
      <c r="B789" s="1"/>
      <c r="C789" s="1"/>
      <c r="D789" s="1"/>
    </row>
    <row r="790" spans="2:4">
      <c r="B790" s="1"/>
      <c r="C790" s="1"/>
      <c r="D790" s="1"/>
    </row>
    <row r="791" spans="2:4">
      <c r="B791" s="1"/>
      <c r="C791" s="1"/>
      <c r="D791" s="1"/>
    </row>
    <row r="792" spans="2:4">
      <c r="B792" s="1"/>
      <c r="C792" s="1"/>
      <c r="D792" s="1"/>
    </row>
    <row r="793" spans="2:4">
      <c r="B793" s="1"/>
      <c r="C793" s="1"/>
      <c r="D793" s="1"/>
    </row>
    <row r="794" spans="2:4">
      <c r="B794" s="1"/>
      <c r="C794" s="1"/>
      <c r="D794" s="1"/>
    </row>
    <row r="795" spans="2:4">
      <c r="B795" s="1"/>
      <c r="C795" s="1"/>
      <c r="D795" s="1"/>
    </row>
    <row r="796" spans="2:4">
      <c r="B796" s="1"/>
      <c r="C796" s="1"/>
      <c r="D796" s="1"/>
    </row>
    <row r="797" spans="2:4">
      <c r="B797" s="1"/>
      <c r="C797" s="1"/>
      <c r="D797" s="1"/>
    </row>
    <row r="798" spans="2:4">
      <c r="B798" s="1"/>
      <c r="C798" s="1"/>
      <c r="D798" s="1"/>
    </row>
    <row r="799" spans="2:4">
      <c r="B799" s="1"/>
      <c r="C799" s="1"/>
      <c r="D799" s="1"/>
    </row>
    <row r="800" spans="2:4">
      <c r="B800" s="1"/>
      <c r="C800" s="1"/>
      <c r="D800" s="1"/>
    </row>
    <row r="801" spans="2:4">
      <c r="B801" s="1"/>
      <c r="C801" s="1"/>
      <c r="D801" s="1"/>
    </row>
    <row r="802" spans="2:4">
      <c r="B802" s="1"/>
      <c r="C802" s="1"/>
      <c r="D802" s="1"/>
    </row>
    <row r="803" spans="2:4">
      <c r="B803" s="1"/>
      <c r="C803" s="1"/>
      <c r="D803" s="1"/>
    </row>
    <row r="804" spans="2:4">
      <c r="B804" s="1"/>
      <c r="C804" s="1"/>
      <c r="D804" s="1"/>
    </row>
    <row r="805" spans="2:4">
      <c r="B805" s="1"/>
      <c r="C805" s="1"/>
      <c r="D805" s="1"/>
    </row>
    <row r="806" spans="2:4">
      <c r="B806" s="1"/>
      <c r="C806" s="1"/>
      <c r="D806" s="1"/>
    </row>
    <row r="807" spans="2:4">
      <c r="B807" s="1"/>
      <c r="C807" s="1"/>
      <c r="D807" s="1"/>
    </row>
    <row r="808" spans="2:4">
      <c r="B808" s="1"/>
      <c r="C808" s="1"/>
      <c r="D808" s="1"/>
    </row>
    <row r="809" spans="2:4">
      <c r="B809" s="1"/>
      <c r="C809" s="1"/>
      <c r="D809" s="1"/>
    </row>
    <row r="810" spans="2:4">
      <c r="B810" s="1"/>
      <c r="C810" s="1"/>
      <c r="D810" s="1"/>
    </row>
    <row r="811" spans="2:4">
      <c r="B811" s="1"/>
      <c r="C811" s="1"/>
      <c r="D811" s="1"/>
    </row>
    <row r="812" spans="2:4">
      <c r="B812" s="1"/>
      <c r="C812" s="1"/>
      <c r="D812" s="1"/>
    </row>
    <row r="813" spans="2:4">
      <c r="B813" s="1"/>
      <c r="C813" s="1"/>
      <c r="D813" s="1"/>
    </row>
    <row r="814" spans="2:4">
      <c r="B814" s="1"/>
      <c r="C814" s="1"/>
      <c r="D814" s="1"/>
    </row>
    <row r="815" spans="2:4">
      <c r="B815" s="1"/>
      <c r="C815" s="1"/>
      <c r="D815" s="1"/>
    </row>
    <row r="816" spans="2:4">
      <c r="B816" s="1"/>
      <c r="C816" s="1"/>
      <c r="D816" s="1"/>
    </row>
    <row r="817" spans="2:4">
      <c r="B817" s="1"/>
      <c r="C817" s="1"/>
      <c r="D817" s="1"/>
    </row>
    <row r="818" spans="2:4">
      <c r="B818" s="1"/>
      <c r="C818" s="1"/>
      <c r="D818" s="1"/>
    </row>
    <row r="819" spans="2:4">
      <c r="B819" s="1"/>
      <c r="C819" s="1"/>
      <c r="D819" s="1"/>
    </row>
    <row r="820" spans="2:4">
      <c r="B820" s="1"/>
      <c r="C820" s="1"/>
      <c r="D820" s="1"/>
    </row>
    <row r="821" spans="2:4">
      <c r="B821" s="1"/>
      <c r="C821" s="1"/>
      <c r="D821" s="1"/>
    </row>
    <row r="822" spans="2:4">
      <c r="B822" s="1"/>
      <c r="C822" s="1"/>
      <c r="D822" s="1"/>
    </row>
    <row r="823" spans="2:4">
      <c r="B823" s="1"/>
      <c r="C823" s="1"/>
      <c r="D823" s="1"/>
    </row>
    <row r="824" spans="2:4">
      <c r="B824" s="1"/>
      <c r="C824" s="1"/>
      <c r="D824" s="1"/>
    </row>
    <row r="825" spans="2:4">
      <c r="B825" s="1"/>
      <c r="C825" s="1"/>
      <c r="D825" s="1"/>
    </row>
    <row r="826" spans="2:4">
      <c r="B826" s="1"/>
      <c r="C826" s="1"/>
      <c r="D826" s="1"/>
    </row>
    <row r="827" spans="2:4">
      <c r="B827" s="1"/>
      <c r="C827" s="1"/>
      <c r="D827" s="1"/>
    </row>
    <row r="828" spans="2:4">
      <c r="B828" s="1"/>
      <c r="C828" s="1"/>
      <c r="D828" s="1"/>
    </row>
    <row r="829" spans="2:4">
      <c r="B829" s="1"/>
      <c r="C829" s="1"/>
      <c r="D829" s="1"/>
    </row>
    <row r="830" spans="2:4">
      <c r="B830" s="1"/>
      <c r="C830" s="1"/>
      <c r="D830" s="1"/>
    </row>
    <row r="831" spans="2:4">
      <c r="B831" s="1"/>
      <c r="C831" s="1"/>
      <c r="D831" s="1"/>
    </row>
    <row r="832" spans="2:4">
      <c r="B832" s="1"/>
      <c r="C832" s="1"/>
      <c r="D832" s="1"/>
    </row>
    <row r="833" spans="2:4">
      <c r="B833" s="1"/>
      <c r="C833" s="1"/>
      <c r="D833" s="1"/>
    </row>
    <row r="834" spans="2:4">
      <c r="B834" s="1"/>
      <c r="C834" s="1"/>
      <c r="D834" s="1"/>
    </row>
    <row r="835" spans="2:4">
      <c r="B835" s="1"/>
      <c r="C835" s="1"/>
      <c r="D835" s="1"/>
    </row>
    <row r="836" spans="2:4">
      <c r="B836" s="1"/>
      <c r="C836" s="1"/>
      <c r="D836" s="1"/>
    </row>
    <row r="837" spans="2:4">
      <c r="B837" s="1"/>
      <c r="C837" s="1"/>
      <c r="D837" s="1"/>
    </row>
    <row r="838" spans="2:4">
      <c r="B838" s="1"/>
      <c r="C838" s="1"/>
      <c r="D838" s="1"/>
    </row>
    <row r="839" spans="2:4">
      <c r="B839" s="1"/>
      <c r="C839" s="1"/>
      <c r="D839" s="1"/>
    </row>
    <row r="840" spans="2:4">
      <c r="B840" s="1"/>
      <c r="C840" s="1"/>
      <c r="D840" s="1"/>
    </row>
    <row r="841" spans="2:4">
      <c r="B841" s="1"/>
      <c r="C841" s="1"/>
      <c r="D841" s="1"/>
    </row>
    <row r="842" spans="2:4">
      <c r="B842" s="1"/>
      <c r="C842" s="1"/>
      <c r="D842" s="1"/>
    </row>
    <row r="843" spans="2:4">
      <c r="B843" s="1"/>
      <c r="C843" s="1"/>
      <c r="D843" s="1"/>
    </row>
    <row r="844" spans="2:4">
      <c r="B844" s="1"/>
      <c r="C844" s="1"/>
      <c r="D844" s="1"/>
    </row>
    <row r="845" spans="2:4">
      <c r="B845" s="1"/>
      <c r="C845" s="1"/>
      <c r="D845" s="1"/>
    </row>
    <row r="846" spans="2:4">
      <c r="B846" s="1"/>
      <c r="C846" s="1"/>
      <c r="D846" s="1"/>
    </row>
    <row r="847" spans="2:4">
      <c r="B847" s="1"/>
      <c r="C847" s="1"/>
      <c r="D847" s="1"/>
    </row>
    <row r="848" spans="2:4">
      <c r="B848" s="1"/>
      <c r="C848" s="1"/>
      <c r="D848" s="1"/>
    </row>
    <row r="849" spans="2:4">
      <c r="B849" s="1"/>
      <c r="C849" s="1"/>
      <c r="D849" s="1"/>
    </row>
    <row r="850" spans="2:4">
      <c r="B850" s="1"/>
      <c r="C850" s="1"/>
      <c r="D850" s="1"/>
    </row>
    <row r="851" spans="2:4">
      <c r="B851" s="1"/>
      <c r="C851" s="1"/>
      <c r="D851" s="1"/>
    </row>
    <row r="852" spans="2:4">
      <c r="B852" s="1"/>
      <c r="C852" s="1"/>
      <c r="D852" s="1"/>
    </row>
    <row r="853" spans="2:4">
      <c r="B853" s="1"/>
      <c r="C853" s="1"/>
      <c r="D853" s="1"/>
    </row>
    <row r="854" spans="2:4">
      <c r="B854" s="1"/>
      <c r="C854" s="1"/>
      <c r="D854" s="1"/>
    </row>
    <row r="855" spans="2:4">
      <c r="B855" s="1"/>
      <c r="C855" s="1"/>
      <c r="D855" s="1"/>
    </row>
    <row r="856" spans="2:4">
      <c r="B856" s="1"/>
      <c r="C856" s="1"/>
      <c r="D856" s="1"/>
    </row>
    <row r="857" spans="2:4">
      <c r="B857" s="1"/>
      <c r="C857" s="1"/>
      <c r="D857" s="1"/>
    </row>
    <row r="858" spans="2:4">
      <c r="B858" s="1"/>
      <c r="C858" s="1"/>
      <c r="D858" s="1"/>
    </row>
    <row r="859" spans="2:4">
      <c r="B859" s="1"/>
      <c r="C859" s="1"/>
      <c r="D859" s="1"/>
    </row>
    <row r="860" spans="2:4">
      <c r="B860" s="1"/>
      <c r="C860" s="1"/>
      <c r="D860" s="1"/>
    </row>
    <row r="861" spans="2:4">
      <c r="B861" s="1"/>
      <c r="C861" s="1"/>
      <c r="D861" s="1"/>
    </row>
    <row r="862" spans="2:4">
      <c r="B862" s="1"/>
      <c r="C862" s="1"/>
      <c r="D862" s="1"/>
    </row>
    <row r="863" spans="2:4">
      <c r="B863" s="1"/>
      <c r="C863" s="1"/>
      <c r="D863" s="1"/>
    </row>
    <row r="864" spans="2:4">
      <c r="B864" s="1"/>
      <c r="C864" s="1"/>
      <c r="D864" s="1"/>
    </row>
    <row r="865" spans="2:4">
      <c r="B865" s="1"/>
      <c r="C865" s="1"/>
      <c r="D865" s="1"/>
    </row>
    <row r="866" spans="2:4">
      <c r="B866" s="1"/>
      <c r="C866" s="1"/>
      <c r="D866" s="1"/>
    </row>
    <row r="867" spans="2:4">
      <c r="B867" s="1"/>
      <c r="C867" s="1"/>
      <c r="D867" s="1"/>
    </row>
    <row r="868" spans="2:4">
      <c r="B868" s="1"/>
      <c r="C868" s="1"/>
      <c r="D868" s="1"/>
    </row>
    <row r="869" spans="2:4">
      <c r="B869" s="1"/>
      <c r="C869" s="1"/>
      <c r="D869" s="1"/>
    </row>
    <row r="870" spans="2:4">
      <c r="B870" s="1"/>
      <c r="C870" s="1"/>
      <c r="D870" s="1"/>
    </row>
    <row r="871" spans="2:4">
      <c r="B871" s="1"/>
      <c r="C871" s="1"/>
      <c r="D871" s="1"/>
    </row>
    <row r="872" spans="2:4">
      <c r="B872" s="1"/>
      <c r="C872" s="1"/>
      <c r="D872" s="1"/>
    </row>
    <row r="873" spans="2:4">
      <c r="B873" s="1"/>
      <c r="C873" s="1"/>
      <c r="D873" s="1"/>
    </row>
    <row r="874" spans="2:4">
      <c r="B874" s="1"/>
      <c r="C874" s="1"/>
      <c r="D874" s="1"/>
    </row>
    <row r="875" spans="2:4">
      <c r="B875" s="1"/>
      <c r="C875" s="1"/>
      <c r="D875" s="1"/>
    </row>
    <row r="876" spans="2:4">
      <c r="B876" s="1"/>
      <c r="C876" s="1"/>
      <c r="D876" s="1"/>
    </row>
    <row r="877" spans="2:4">
      <c r="B877" s="1"/>
      <c r="C877" s="1"/>
      <c r="D877" s="1"/>
    </row>
    <row r="878" spans="2:4">
      <c r="B878" s="1"/>
      <c r="C878" s="1"/>
      <c r="D878" s="1"/>
    </row>
    <row r="879" spans="2:4">
      <c r="B879" s="1"/>
      <c r="C879" s="1"/>
      <c r="D879" s="1"/>
    </row>
    <row r="880" spans="2:4">
      <c r="B880" s="1"/>
      <c r="C880" s="1"/>
      <c r="D880" s="1"/>
    </row>
    <row r="881" spans="2:4">
      <c r="B881" s="1"/>
      <c r="C881" s="1"/>
      <c r="D881" s="1"/>
    </row>
    <row r="882" spans="2:4">
      <c r="B882" s="1"/>
      <c r="C882" s="1"/>
      <c r="D882" s="1"/>
    </row>
    <row r="883" spans="2:4">
      <c r="B883" s="1"/>
      <c r="C883" s="1"/>
      <c r="D883" s="1"/>
    </row>
    <row r="884" spans="2:4">
      <c r="B884" s="1"/>
      <c r="C884" s="1"/>
      <c r="D884" s="1"/>
    </row>
    <row r="885" spans="2:4">
      <c r="B885" s="1"/>
      <c r="C885" s="1"/>
      <c r="D885" s="1"/>
    </row>
    <row r="886" spans="2:4">
      <c r="B886" s="1"/>
      <c r="C886" s="1"/>
      <c r="D886" s="1"/>
    </row>
    <row r="887" spans="2:4">
      <c r="B887" s="1"/>
      <c r="C887" s="1"/>
      <c r="D887" s="1"/>
    </row>
    <row r="888" spans="2:4">
      <c r="B888" s="1"/>
      <c r="C888" s="1"/>
      <c r="D888" s="1"/>
    </row>
    <row r="889" spans="2:4">
      <c r="B889" s="1"/>
      <c r="C889" s="1"/>
      <c r="D889" s="1"/>
    </row>
    <row r="890" spans="2:4">
      <c r="B890" s="1"/>
      <c r="C890" s="1"/>
      <c r="D890" s="1"/>
    </row>
    <row r="891" spans="2:4">
      <c r="B891" s="1"/>
      <c r="C891" s="1"/>
      <c r="D891" s="1"/>
    </row>
    <row r="892" spans="2:4">
      <c r="B892" s="1"/>
      <c r="C892" s="1"/>
      <c r="D892" s="1"/>
    </row>
    <row r="893" spans="2:4">
      <c r="B893" s="1"/>
      <c r="C893" s="1"/>
      <c r="D893" s="1"/>
    </row>
    <row r="894" spans="2:4">
      <c r="B894" s="1"/>
      <c r="C894" s="1"/>
      <c r="D894" s="1"/>
    </row>
    <row r="895" spans="2:4">
      <c r="B895" s="1"/>
      <c r="C895" s="1"/>
      <c r="D895" s="1"/>
    </row>
    <row r="896" spans="2:4">
      <c r="B896" s="1"/>
      <c r="C896" s="1"/>
      <c r="D896" s="1"/>
    </row>
    <row r="897" spans="2:4">
      <c r="B897" s="1"/>
      <c r="C897" s="1"/>
      <c r="D897" s="1"/>
    </row>
    <row r="898" spans="2:4">
      <c r="B898" s="1"/>
      <c r="C898" s="1"/>
      <c r="D898" s="1"/>
    </row>
    <row r="899" spans="2:4">
      <c r="B899" s="1"/>
      <c r="C899" s="1"/>
      <c r="D899" s="1"/>
    </row>
    <row r="900" spans="2:4">
      <c r="B900" s="1"/>
      <c r="C900" s="1"/>
      <c r="D900" s="1"/>
    </row>
    <row r="901" spans="2:4">
      <c r="B901" s="1"/>
      <c r="C901" s="1"/>
      <c r="D901" s="1"/>
    </row>
    <row r="902" spans="2:4">
      <c r="B902" s="1"/>
      <c r="C902" s="1"/>
      <c r="D902" s="1"/>
    </row>
    <row r="903" spans="2:4">
      <c r="B903" s="1"/>
      <c r="C903" s="1"/>
      <c r="D903" s="1"/>
    </row>
    <row r="904" spans="2:4">
      <c r="B904" s="1"/>
      <c r="C904" s="1"/>
      <c r="D904" s="1"/>
    </row>
    <row r="905" spans="2:4">
      <c r="B905" s="1"/>
      <c r="C905" s="1"/>
      <c r="D905" s="1"/>
    </row>
    <row r="906" spans="2:4">
      <c r="B906" s="1"/>
      <c r="C906" s="1"/>
      <c r="D906" s="1"/>
    </row>
    <row r="907" spans="2:4">
      <c r="B907" s="1"/>
      <c r="C907" s="1"/>
      <c r="D907" s="1"/>
    </row>
    <row r="908" spans="2:4">
      <c r="B908" s="1"/>
      <c r="C908" s="1"/>
      <c r="D908" s="1"/>
    </row>
    <row r="909" spans="2:4">
      <c r="B909" s="1"/>
      <c r="C909" s="1"/>
      <c r="D909" s="1"/>
    </row>
    <row r="910" spans="2:4">
      <c r="B910" s="1"/>
      <c r="C910" s="1"/>
      <c r="D910" s="1"/>
    </row>
    <row r="911" spans="2:4">
      <c r="B911" s="1"/>
      <c r="C911" s="1"/>
      <c r="D911" s="1"/>
    </row>
    <row r="912" spans="2:4">
      <c r="B912" s="1"/>
      <c r="C912" s="1"/>
      <c r="D912" s="1"/>
    </row>
    <row r="913" spans="2:4">
      <c r="B913" s="1"/>
      <c r="C913" s="1"/>
      <c r="D913" s="1"/>
    </row>
    <row r="914" spans="2:4">
      <c r="B914" s="1"/>
      <c r="C914" s="1"/>
      <c r="D914" s="1"/>
    </row>
    <row r="915" spans="2:4">
      <c r="B915" s="1"/>
      <c r="C915" s="1"/>
      <c r="D915" s="1"/>
    </row>
    <row r="916" spans="2:4">
      <c r="B916" s="1"/>
      <c r="C916" s="1"/>
      <c r="D916" s="1"/>
    </row>
    <row r="917" spans="2:4">
      <c r="B917" s="1"/>
      <c r="C917" s="1"/>
      <c r="D917" s="1"/>
    </row>
    <row r="918" spans="2:4">
      <c r="B918" s="1"/>
      <c r="C918" s="1"/>
      <c r="D918" s="1"/>
    </row>
    <row r="919" spans="2:4">
      <c r="B919" s="1"/>
      <c r="C919" s="1"/>
      <c r="D919" s="1"/>
    </row>
    <row r="920" spans="2:4">
      <c r="B920" s="1"/>
      <c r="C920" s="1"/>
      <c r="D920" s="1"/>
    </row>
    <row r="921" spans="2:4">
      <c r="B921" s="1"/>
      <c r="C921" s="1"/>
      <c r="D921" s="1"/>
    </row>
    <row r="922" spans="2:4">
      <c r="B922" s="1"/>
      <c r="C922" s="1"/>
      <c r="D922" s="1"/>
    </row>
    <row r="923" spans="2:4">
      <c r="B923" s="1"/>
      <c r="C923" s="1"/>
      <c r="D923" s="1"/>
    </row>
    <row r="924" spans="2:4">
      <c r="B924" s="1"/>
      <c r="C924" s="1"/>
      <c r="D924" s="1"/>
    </row>
    <row r="925" spans="2:4">
      <c r="B925" s="1"/>
      <c r="C925" s="1"/>
      <c r="D925" s="1"/>
    </row>
    <row r="926" spans="2:4">
      <c r="B926" s="1"/>
      <c r="C926" s="1"/>
      <c r="D926" s="1"/>
    </row>
    <row r="927" spans="2:4">
      <c r="B927" s="1"/>
      <c r="C927" s="1"/>
      <c r="D927" s="1"/>
    </row>
    <row r="928" spans="2:4">
      <c r="B928" s="1"/>
      <c r="C928" s="1"/>
      <c r="D928" s="1"/>
    </row>
    <row r="929" spans="2:4">
      <c r="B929" s="1"/>
      <c r="C929" s="1"/>
      <c r="D929" s="1"/>
    </row>
    <row r="930" spans="2:4">
      <c r="B930" s="1"/>
      <c r="C930" s="1"/>
      <c r="D930" s="1"/>
    </row>
    <row r="931" spans="2:4">
      <c r="B931" s="1"/>
      <c r="C931" s="1"/>
      <c r="D931" s="1"/>
    </row>
    <row r="932" spans="2:4">
      <c r="B932" s="1"/>
      <c r="C932" s="1"/>
      <c r="D932" s="1"/>
    </row>
    <row r="933" spans="2:4">
      <c r="B933" s="1"/>
      <c r="C933" s="1"/>
      <c r="D933" s="1"/>
    </row>
    <row r="934" spans="2:4">
      <c r="B934" s="1"/>
      <c r="C934" s="1"/>
      <c r="D934" s="1"/>
    </row>
    <row r="935" spans="2:4">
      <c r="B935" s="1"/>
      <c r="C935" s="1"/>
      <c r="D935" s="1"/>
    </row>
    <row r="936" spans="2:4">
      <c r="B936" s="1"/>
      <c r="C936" s="1"/>
      <c r="D936" s="1"/>
    </row>
    <row r="937" spans="2:4">
      <c r="B937" s="1"/>
      <c r="C937" s="1"/>
      <c r="D937" s="1"/>
    </row>
    <row r="938" spans="2:4">
      <c r="B938" s="1"/>
      <c r="C938" s="1"/>
      <c r="D938" s="1"/>
    </row>
    <row r="939" spans="2:4">
      <c r="B939" s="1"/>
      <c r="C939" s="1"/>
      <c r="D939" s="1"/>
    </row>
    <row r="940" spans="2:4">
      <c r="B940" s="1"/>
      <c r="C940" s="1"/>
      <c r="D940" s="1"/>
    </row>
    <row r="941" spans="2:4">
      <c r="B941" s="1"/>
      <c r="C941" s="1"/>
      <c r="D941" s="1"/>
    </row>
    <row r="942" spans="2:4">
      <c r="B942" s="1"/>
      <c r="C942" s="1"/>
      <c r="D942" s="1"/>
    </row>
    <row r="943" spans="2:4">
      <c r="B943" s="1"/>
      <c r="C943" s="1"/>
      <c r="D943" s="1"/>
    </row>
    <row r="944" spans="2:4">
      <c r="B944" s="1"/>
      <c r="C944" s="1"/>
      <c r="D944" s="1"/>
    </row>
    <row r="945" spans="2:4">
      <c r="B945" s="1"/>
      <c r="C945" s="1"/>
      <c r="D945" s="1"/>
    </row>
    <row r="946" spans="2:4">
      <c r="B946" s="1"/>
      <c r="C946" s="1"/>
      <c r="D946" s="1"/>
    </row>
    <row r="947" spans="2:4">
      <c r="B947" s="1"/>
      <c r="C947" s="1"/>
      <c r="D947" s="1"/>
    </row>
    <row r="948" spans="2:4">
      <c r="B948" s="1"/>
      <c r="C948" s="1"/>
      <c r="D948" s="1"/>
    </row>
    <row r="949" spans="2:4">
      <c r="B949" s="1"/>
      <c r="C949" s="1"/>
      <c r="D949" s="1"/>
    </row>
    <row r="950" spans="2:4">
      <c r="B950" s="1"/>
      <c r="C950" s="1"/>
      <c r="D950" s="1"/>
    </row>
    <row r="951" spans="2:4">
      <c r="B951" s="1"/>
      <c r="C951" s="1"/>
      <c r="D951" s="1"/>
    </row>
    <row r="952" spans="2:4">
      <c r="B952" s="1"/>
      <c r="C952" s="1"/>
      <c r="D952" s="1"/>
    </row>
    <row r="953" spans="2:4">
      <c r="B953" s="1"/>
      <c r="C953" s="1"/>
      <c r="D953" s="1"/>
    </row>
    <row r="954" spans="2:4">
      <c r="B954" s="1"/>
      <c r="C954" s="1"/>
      <c r="D954" s="1"/>
    </row>
    <row r="955" spans="2:4">
      <c r="B955" s="1"/>
      <c r="C955" s="1"/>
      <c r="D955" s="1"/>
    </row>
    <row r="956" spans="2:4">
      <c r="B956" s="1"/>
      <c r="C956" s="1"/>
      <c r="D956" s="1"/>
    </row>
    <row r="957" spans="2:4">
      <c r="B957" s="1"/>
      <c r="C957" s="1"/>
      <c r="D957" s="1"/>
    </row>
    <row r="958" spans="2:4">
      <c r="B958" s="1"/>
      <c r="C958" s="1"/>
      <c r="D958" s="1"/>
    </row>
    <row r="959" spans="2:4">
      <c r="B959" s="1"/>
      <c r="C959" s="1"/>
      <c r="D959" s="1"/>
    </row>
    <row r="960" spans="2:4">
      <c r="B960" s="1"/>
      <c r="C960" s="1"/>
      <c r="D960" s="1"/>
    </row>
    <row r="961" spans="2:4">
      <c r="B961" s="1"/>
      <c r="C961" s="1"/>
      <c r="D961" s="1"/>
    </row>
    <row r="962" spans="2:4">
      <c r="B962" s="1"/>
      <c r="C962" s="1"/>
      <c r="D962" s="1"/>
    </row>
    <row r="963" spans="2:4">
      <c r="B963" s="1"/>
      <c r="C963" s="1"/>
      <c r="D963" s="1"/>
    </row>
    <row r="964" spans="2:4">
      <c r="B964" s="1"/>
      <c r="C964" s="1"/>
      <c r="D964" s="1"/>
    </row>
    <row r="965" spans="2:4">
      <c r="B965" s="1"/>
      <c r="C965" s="1"/>
      <c r="D965" s="1"/>
    </row>
    <row r="966" spans="2:4">
      <c r="B966" s="1"/>
      <c r="C966" s="1"/>
      <c r="D966" s="1"/>
    </row>
    <row r="967" spans="2:4">
      <c r="B967" s="1"/>
      <c r="C967" s="1"/>
      <c r="D967" s="1"/>
    </row>
    <row r="968" spans="2:4">
      <c r="B968" s="1"/>
      <c r="C968" s="1"/>
      <c r="D968" s="1"/>
    </row>
    <row r="969" spans="2:4">
      <c r="B969" s="1"/>
      <c r="C969" s="1"/>
      <c r="D969" s="1"/>
    </row>
    <row r="970" spans="2:4">
      <c r="B970" s="1"/>
      <c r="C970" s="1"/>
      <c r="D970" s="1"/>
    </row>
    <row r="971" spans="2:4">
      <c r="B971" s="1"/>
      <c r="C971" s="1"/>
      <c r="D971" s="1"/>
    </row>
    <row r="972" spans="2:4">
      <c r="B972" s="1"/>
      <c r="C972" s="1"/>
      <c r="D972" s="1"/>
    </row>
    <row r="973" spans="2:4">
      <c r="B973" s="1"/>
      <c r="C973" s="1"/>
      <c r="D973" s="1"/>
    </row>
    <row r="974" spans="2:4">
      <c r="B974" s="1"/>
      <c r="C974" s="1"/>
      <c r="D974" s="1"/>
    </row>
    <row r="975" spans="2:4">
      <c r="B975" s="1"/>
      <c r="C975" s="1"/>
      <c r="D975" s="1"/>
    </row>
    <row r="976" spans="2:4">
      <c r="B976" s="1"/>
      <c r="C976" s="1"/>
      <c r="D976" s="1"/>
    </row>
    <row r="977" spans="2:4">
      <c r="B977" s="1"/>
      <c r="C977" s="1"/>
      <c r="D977" s="1"/>
    </row>
    <row r="978" spans="2:4">
      <c r="B978" s="1"/>
      <c r="C978" s="1"/>
      <c r="D978" s="1"/>
    </row>
    <row r="979" spans="2:4">
      <c r="B979" s="1"/>
      <c r="C979" s="1"/>
      <c r="D979" s="1"/>
    </row>
    <row r="980" spans="2:4">
      <c r="B980" s="1"/>
      <c r="C980" s="1"/>
      <c r="D980" s="1"/>
    </row>
    <row r="981" spans="2:4">
      <c r="B981" s="1"/>
      <c r="C981" s="1"/>
      <c r="D981" s="1"/>
    </row>
    <row r="982" spans="2:4">
      <c r="B982" s="1"/>
      <c r="C982" s="1"/>
      <c r="D982" s="1"/>
    </row>
    <row r="983" spans="2:4">
      <c r="B983" s="1"/>
      <c r="C983" s="1"/>
      <c r="D983" s="1"/>
    </row>
    <row r="984" spans="2:4">
      <c r="B984" s="1"/>
      <c r="C984" s="1"/>
      <c r="D984" s="1"/>
    </row>
    <row r="985" spans="2:4">
      <c r="B985" s="1"/>
      <c r="C985" s="1"/>
      <c r="D985" s="1"/>
    </row>
    <row r="986" spans="2:4">
      <c r="B986" s="1"/>
      <c r="C986" s="1"/>
      <c r="D986" s="1"/>
    </row>
    <row r="987" spans="2:4">
      <c r="B987" s="1"/>
      <c r="C987" s="1"/>
      <c r="D987" s="1"/>
    </row>
    <row r="988" spans="2:4">
      <c r="B988" s="1"/>
      <c r="C988" s="1"/>
      <c r="D988" s="1"/>
    </row>
    <row r="989" spans="2:4">
      <c r="B989" s="1"/>
      <c r="C989" s="1"/>
      <c r="D989" s="1"/>
    </row>
    <row r="990" spans="2:4">
      <c r="B990" s="1"/>
      <c r="C990" s="1"/>
      <c r="D990" s="1"/>
    </row>
    <row r="991" spans="2:4">
      <c r="B991" s="1"/>
      <c r="C991" s="1"/>
      <c r="D991" s="1"/>
    </row>
    <row r="992" spans="2:4">
      <c r="B992" s="1"/>
      <c r="C992" s="1"/>
      <c r="D992" s="1"/>
    </row>
    <row r="993" spans="2:4">
      <c r="B993" s="1"/>
      <c r="C993" s="1"/>
      <c r="D993" s="1"/>
    </row>
    <row r="994" spans="2:4">
      <c r="B994" s="1"/>
      <c r="C994" s="1"/>
      <c r="D994" s="1"/>
    </row>
    <row r="995" spans="2:4">
      <c r="B995" s="1"/>
      <c r="C995" s="1"/>
      <c r="D995" s="1"/>
    </row>
    <row r="996" spans="2:4">
      <c r="B996" s="1"/>
      <c r="C996" s="1"/>
      <c r="D996" s="1"/>
    </row>
    <row r="997" spans="2:4">
      <c r="B997" s="1"/>
      <c r="C997" s="1"/>
      <c r="D997" s="1"/>
    </row>
    <row r="998" spans="2:4">
      <c r="B998" s="1"/>
      <c r="C998" s="1"/>
      <c r="D998" s="1"/>
    </row>
    <row r="999" spans="2:4">
      <c r="B999" s="1"/>
      <c r="C999" s="1"/>
      <c r="D999" s="1"/>
    </row>
    <row r="1000" spans="2:4">
      <c r="B1000" s="1"/>
      <c r="C1000" s="1"/>
      <c r="D1000" s="1"/>
    </row>
    <row r="1001" spans="2:4">
      <c r="B1001" s="1"/>
      <c r="C1001" s="1"/>
      <c r="D1001" s="1"/>
    </row>
    <row r="1002" spans="2:4">
      <c r="B1002" s="1"/>
      <c r="C1002" s="1"/>
      <c r="D1002" s="1"/>
    </row>
    <row r="1003" spans="2:4">
      <c r="B1003" s="1"/>
      <c r="C1003" s="1"/>
      <c r="D1003" s="1"/>
    </row>
    <row r="1004" spans="2:4">
      <c r="B1004" s="1"/>
      <c r="C1004" s="1"/>
      <c r="D1004" s="1"/>
    </row>
    <row r="1005" spans="2:4">
      <c r="B1005" s="1"/>
      <c r="C1005" s="1"/>
      <c r="D1005" s="1"/>
    </row>
    <row r="1006" spans="2:4">
      <c r="B1006" s="1"/>
      <c r="C1006" s="1"/>
      <c r="D1006" s="1"/>
    </row>
    <row r="1007" spans="2:4">
      <c r="B1007" s="1"/>
      <c r="C1007" s="1"/>
      <c r="D1007" s="1"/>
    </row>
    <row r="1008" spans="2:4">
      <c r="B1008" s="1"/>
      <c r="C1008" s="1"/>
      <c r="D1008" s="1"/>
    </row>
    <row r="1009" spans="2:4">
      <c r="B1009" s="1"/>
      <c r="C1009" s="1"/>
      <c r="D1009" s="1"/>
    </row>
    <row r="1010" spans="2:4">
      <c r="B1010" s="1"/>
      <c r="C1010" s="1"/>
      <c r="D1010" s="1"/>
    </row>
    <row r="1011" spans="2:4">
      <c r="B1011" s="1"/>
      <c r="C1011" s="1"/>
      <c r="D1011" s="1"/>
    </row>
    <row r="1012" spans="2:4">
      <c r="B1012" s="1"/>
      <c r="C1012" s="1"/>
      <c r="D1012" s="1"/>
    </row>
    <row r="1013" spans="2:4">
      <c r="B1013" s="1"/>
      <c r="C1013" s="1"/>
      <c r="D1013" s="1"/>
    </row>
    <row r="1014" spans="2:4">
      <c r="B1014" s="1"/>
      <c r="C1014" s="1"/>
      <c r="D1014" s="1"/>
    </row>
    <row r="1015" spans="2:4">
      <c r="B1015" s="1"/>
      <c r="C1015" s="1"/>
      <c r="D1015" s="1"/>
    </row>
    <row r="1016" spans="2:4">
      <c r="B1016" s="1"/>
      <c r="C1016" s="1"/>
      <c r="D1016" s="1"/>
    </row>
    <row r="1017" spans="2:4">
      <c r="B1017" s="1"/>
      <c r="C1017" s="1"/>
      <c r="D1017" s="1"/>
    </row>
    <row r="1018" spans="2:4">
      <c r="B1018" s="1"/>
      <c r="C1018" s="1"/>
      <c r="D1018" s="1"/>
    </row>
    <row r="1019" spans="2:4">
      <c r="B1019" s="1"/>
      <c r="C1019" s="1"/>
      <c r="D1019" s="1"/>
    </row>
    <row r="1020" spans="2:4">
      <c r="B1020" s="1"/>
      <c r="C1020" s="1"/>
      <c r="D1020" s="1"/>
    </row>
    <row r="1021" spans="2:4">
      <c r="B1021" s="1"/>
      <c r="C1021" s="1"/>
      <c r="D1021" s="1"/>
    </row>
    <row r="1022" spans="2:4">
      <c r="B1022" s="1"/>
      <c r="C1022" s="1"/>
      <c r="D1022" s="1"/>
    </row>
    <row r="1023" spans="2:4">
      <c r="B1023" s="1"/>
      <c r="C1023" s="1"/>
      <c r="D1023" s="1"/>
    </row>
    <row r="1024" spans="2:4">
      <c r="B1024" s="1"/>
      <c r="C1024" s="1"/>
      <c r="D1024" s="1"/>
    </row>
    <row r="1025" spans="2:4">
      <c r="B1025" s="1"/>
      <c r="C1025" s="1"/>
      <c r="D1025" s="1"/>
    </row>
    <row r="1026" spans="2:4">
      <c r="B1026" s="1"/>
      <c r="C1026" s="1"/>
      <c r="D1026" s="1"/>
    </row>
    <row r="1027" spans="2:4">
      <c r="B1027" s="1"/>
      <c r="C1027" s="1"/>
      <c r="D1027" s="1"/>
    </row>
    <row r="1028" spans="2:4">
      <c r="B1028" s="1"/>
      <c r="C1028" s="1"/>
      <c r="D1028" s="1"/>
    </row>
    <row r="1029" spans="2:4">
      <c r="B1029" s="1"/>
      <c r="C1029" s="1"/>
      <c r="D1029" s="1"/>
    </row>
    <row r="1030" spans="2:4">
      <c r="B1030" s="1"/>
      <c r="C1030" s="1"/>
      <c r="D1030" s="1"/>
    </row>
    <row r="1031" spans="2:4">
      <c r="B1031" s="1"/>
      <c r="C1031" s="1"/>
      <c r="D1031" s="1"/>
    </row>
    <row r="1032" spans="2:4">
      <c r="B1032" s="1"/>
      <c r="C1032" s="1"/>
      <c r="D1032" s="1"/>
    </row>
    <row r="1033" spans="2:4">
      <c r="B1033" s="1"/>
      <c r="C1033" s="1"/>
      <c r="D1033" s="1"/>
    </row>
    <row r="1034" spans="2:4">
      <c r="B1034" s="1"/>
      <c r="C1034" s="1"/>
      <c r="D1034" s="1"/>
    </row>
    <row r="1035" spans="2:4">
      <c r="B1035" s="1"/>
      <c r="C1035" s="1"/>
      <c r="D1035" s="1"/>
    </row>
    <row r="1036" spans="2:4">
      <c r="B1036" s="1"/>
      <c r="C1036" s="1"/>
      <c r="D1036" s="1"/>
    </row>
    <row r="1037" spans="2:4">
      <c r="B1037" s="1"/>
      <c r="C1037" s="1"/>
      <c r="D1037" s="1"/>
    </row>
    <row r="1038" spans="2:4">
      <c r="B1038" s="1"/>
      <c r="C1038" s="1"/>
      <c r="D1038" s="1"/>
    </row>
    <row r="1039" spans="2:4">
      <c r="B1039" s="1"/>
      <c r="C1039" s="1"/>
      <c r="D1039" s="1"/>
    </row>
    <row r="1040" spans="2:4">
      <c r="B1040" s="1"/>
      <c r="C1040" s="1"/>
      <c r="D1040" s="1"/>
    </row>
    <row r="1041" spans="2:4">
      <c r="B1041" s="1"/>
      <c r="C1041" s="1"/>
      <c r="D1041" s="1"/>
    </row>
    <row r="1042" spans="2:4">
      <c r="B1042" s="1"/>
      <c r="C1042" s="1"/>
      <c r="D1042" s="1"/>
    </row>
    <row r="1043" spans="2:4">
      <c r="B1043" s="1"/>
      <c r="C1043" s="1"/>
      <c r="D1043" s="1"/>
    </row>
    <row r="1044" spans="2:4">
      <c r="B1044" s="1"/>
      <c r="C1044" s="1"/>
      <c r="D1044" s="1"/>
    </row>
    <row r="1045" spans="2:4">
      <c r="B1045" s="1"/>
      <c r="C1045" s="1"/>
      <c r="D1045" s="1"/>
    </row>
    <row r="1046" spans="2:4">
      <c r="B1046" s="1"/>
      <c r="C1046" s="1"/>
      <c r="D1046" s="1"/>
    </row>
    <row r="1047" spans="2:4">
      <c r="B1047" s="1"/>
      <c r="C1047" s="1"/>
      <c r="D1047" s="1"/>
    </row>
    <row r="1048" spans="2:4">
      <c r="B1048" s="1"/>
      <c r="C1048" s="1"/>
      <c r="D1048" s="1"/>
    </row>
    <row r="1049" spans="2:4">
      <c r="B1049" s="1"/>
      <c r="C1049" s="1"/>
      <c r="D1049" s="1"/>
    </row>
    <row r="1050" spans="2:4">
      <c r="B1050" s="1"/>
      <c r="C1050" s="1"/>
      <c r="D1050" s="1"/>
    </row>
    <row r="1051" spans="2:4">
      <c r="B1051" s="1"/>
      <c r="C1051" s="1"/>
      <c r="D1051" s="1"/>
    </row>
    <row r="1052" spans="2:4">
      <c r="B1052" s="1"/>
      <c r="C1052" s="1"/>
      <c r="D1052" s="1"/>
    </row>
    <row r="1053" spans="2:4">
      <c r="B1053" s="1"/>
      <c r="C1053" s="1"/>
      <c r="D1053" s="1"/>
    </row>
    <row r="1054" spans="2:4">
      <c r="B1054" s="1"/>
      <c r="C1054" s="1"/>
      <c r="D1054" s="1"/>
    </row>
    <row r="1055" spans="2:4">
      <c r="B1055" s="1"/>
      <c r="C1055" s="1"/>
      <c r="D1055" s="1"/>
    </row>
    <row r="1056" spans="2:4">
      <c r="B1056" s="1"/>
      <c r="C1056" s="1"/>
      <c r="D1056" s="1"/>
    </row>
    <row r="1057" spans="2:4">
      <c r="B1057" s="1"/>
      <c r="C1057" s="1"/>
      <c r="D1057" s="1"/>
    </row>
    <row r="1058" spans="2:4">
      <c r="B1058" s="1"/>
      <c r="C1058" s="1"/>
      <c r="D1058" s="1"/>
    </row>
    <row r="1059" spans="2:4">
      <c r="B1059" s="1"/>
      <c r="C1059" s="1"/>
      <c r="D1059" s="1"/>
    </row>
    <row r="1060" spans="2:4">
      <c r="B1060" s="1"/>
      <c r="C1060" s="1"/>
      <c r="D1060" s="1"/>
    </row>
    <row r="1061" spans="2:4">
      <c r="B1061" s="1"/>
      <c r="C1061" s="1"/>
      <c r="D1061" s="1"/>
    </row>
    <row r="1062" spans="2:4">
      <c r="B1062" s="1"/>
      <c r="C1062" s="1"/>
      <c r="D1062" s="1"/>
    </row>
    <row r="1063" spans="2:4">
      <c r="B1063" s="1"/>
      <c r="C1063" s="1"/>
      <c r="D1063" s="1"/>
    </row>
    <row r="1064" spans="2:4">
      <c r="B1064" s="1"/>
      <c r="C1064" s="1"/>
      <c r="D1064" s="1"/>
    </row>
    <row r="1065" spans="2:4">
      <c r="B1065" s="1"/>
      <c r="C1065" s="1"/>
      <c r="D1065" s="1"/>
    </row>
    <row r="1066" spans="2:4">
      <c r="B1066" s="1"/>
      <c r="C1066" s="1"/>
      <c r="D1066" s="1"/>
    </row>
    <row r="1067" spans="2:4">
      <c r="B1067" s="1"/>
      <c r="C1067" s="1"/>
      <c r="D1067" s="1"/>
    </row>
    <row r="1068" spans="2:4">
      <c r="B1068" s="1"/>
      <c r="C1068" s="1"/>
      <c r="D1068" s="1"/>
    </row>
    <row r="1069" spans="2:4">
      <c r="B1069" s="1"/>
      <c r="C1069" s="1"/>
      <c r="D1069" s="1"/>
    </row>
    <row r="1070" spans="2:4">
      <c r="B1070" s="1"/>
      <c r="C1070" s="1"/>
      <c r="D1070" s="1"/>
    </row>
    <row r="1071" spans="2:4">
      <c r="B1071" s="1"/>
      <c r="C1071" s="1"/>
      <c r="D1071" s="1"/>
    </row>
    <row r="1072" spans="2:4">
      <c r="B1072" s="1"/>
      <c r="C1072" s="1"/>
      <c r="D1072" s="1"/>
    </row>
    <row r="1073" spans="2:4">
      <c r="B1073" s="1"/>
      <c r="C1073" s="1"/>
      <c r="D1073" s="1"/>
    </row>
    <row r="1074" spans="2:4">
      <c r="B1074" s="1"/>
      <c r="C1074" s="1"/>
      <c r="D1074" s="1"/>
    </row>
    <row r="1075" spans="2:4">
      <c r="B1075" s="1"/>
      <c r="C1075" s="1"/>
      <c r="D1075" s="1"/>
    </row>
    <row r="1076" spans="2:4">
      <c r="B1076" s="1"/>
      <c r="C1076" s="1"/>
      <c r="D1076" s="1"/>
    </row>
    <row r="1077" spans="2:4">
      <c r="B1077" s="1"/>
      <c r="C1077" s="1"/>
      <c r="D1077" s="1"/>
    </row>
    <row r="1078" spans="2:4">
      <c r="B1078" s="1"/>
      <c r="C1078" s="1"/>
      <c r="D1078" s="1"/>
    </row>
    <row r="1079" spans="2:4">
      <c r="B1079" s="1"/>
      <c r="C1079" s="1"/>
      <c r="D1079" s="1"/>
    </row>
    <row r="1080" spans="2:4">
      <c r="B1080" s="1"/>
      <c r="C1080" s="1"/>
      <c r="D1080" s="1"/>
    </row>
    <row r="1081" spans="2:4">
      <c r="B1081" s="1"/>
      <c r="C1081" s="1"/>
      <c r="D1081" s="1"/>
    </row>
    <row r="1082" spans="2:4">
      <c r="B1082" s="1"/>
      <c r="C1082" s="1"/>
      <c r="D1082" s="1"/>
    </row>
    <row r="1083" spans="2:4">
      <c r="B1083" s="1"/>
      <c r="C1083" s="1"/>
      <c r="D1083" s="1"/>
    </row>
    <row r="1084" spans="2:4">
      <c r="B1084" s="1"/>
      <c r="C1084" s="1"/>
      <c r="D1084" s="1"/>
    </row>
    <row r="1085" spans="2:4">
      <c r="B1085" s="1"/>
      <c r="C1085" s="1"/>
      <c r="D1085" s="1"/>
    </row>
    <row r="1086" spans="2:4">
      <c r="B1086" s="1"/>
      <c r="C1086" s="1"/>
      <c r="D1086" s="1"/>
    </row>
    <row r="1087" spans="2:4">
      <c r="B1087" s="1"/>
      <c r="C1087" s="1"/>
      <c r="D1087" s="1"/>
    </row>
    <row r="1088" spans="2:4">
      <c r="B1088" s="1"/>
      <c r="C1088" s="1"/>
      <c r="D1088" s="1"/>
    </row>
    <row r="1089" spans="2:4">
      <c r="B1089" s="1"/>
      <c r="C1089" s="1"/>
      <c r="D1089" s="1"/>
    </row>
    <row r="1090" spans="2:4">
      <c r="B1090" s="1"/>
      <c r="C1090" s="1"/>
      <c r="D1090" s="1"/>
    </row>
    <row r="1091" spans="2:4">
      <c r="B1091" s="1"/>
      <c r="C1091" s="1"/>
      <c r="D1091" s="1"/>
    </row>
    <row r="1092" spans="2:4">
      <c r="B1092" s="1"/>
      <c r="C1092" s="1"/>
      <c r="D1092" s="1"/>
    </row>
    <row r="1093" spans="2:4">
      <c r="B1093" s="1"/>
      <c r="C1093" s="1"/>
      <c r="D1093" s="1"/>
    </row>
    <row r="1094" spans="2:4">
      <c r="B1094" s="1"/>
      <c r="C1094" s="1"/>
      <c r="D1094" s="1"/>
    </row>
    <row r="1095" spans="2:4">
      <c r="B1095" s="1"/>
      <c r="C1095" s="1"/>
      <c r="D1095" s="1"/>
    </row>
    <row r="1096" spans="2:4">
      <c r="B1096" s="1"/>
      <c r="C1096" s="1"/>
      <c r="D1096" s="1"/>
    </row>
    <row r="1097" spans="2:4">
      <c r="B1097" s="1"/>
      <c r="C1097" s="1"/>
      <c r="D1097" s="1"/>
    </row>
    <row r="1098" spans="2:4">
      <c r="B1098" s="1"/>
      <c r="C1098" s="1"/>
      <c r="D1098" s="1"/>
    </row>
    <row r="1099" spans="2:4">
      <c r="B1099" s="1"/>
      <c r="C1099" s="1"/>
      <c r="D1099" s="1"/>
    </row>
    <row r="1100" spans="2:4">
      <c r="B1100" s="1"/>
      <c r="C1100" s="1"/>
      <c r="D1100" s="1"/>
    </row>
    <row r="1101" spans="2:4">
      <c r="B1101" s="1"/>
      <c r="C1101" s="1"/>
      <c r="D1101" s="1"/>
    </row>
    <row r="1102" spans="2:4">
      <c r="B1102" s="1"/>
      <c r="C1102" s="1"/>
      <c r="D1102" s="1"/>
    </row>
    <row r="1103" spans="2:4">
      <c r="B1103" s="1"/>
      <c r="C1103" s="1"/>
      <c r="D1103" s="1"/>
    </row>
    <row r="1104" spans="2:4">
      <c r="B1104" s="1"/>
      <c r="C1104" s="1"/>
      <c r="D1104" s="1"/>
    </row>
    <row r="1105" spans="2:4">
      <c r="B1105" s="1"/>
      <c r="C1105" s="1"/>
      <c r="D1105" s="1"/>
    </row>
    <row r="1106" spans="2:4">
      <c r="B1106" s="1"/>
      <c r="C1106" s="1"/>
      <c r="D1106" s="1"/>
    </row>
    <row r="1107" spans="2:4">
      <c r="B1107" s="1"/>
      <c r="C1107" s="1"/>
      <c r="D1107" s="1"/>
    </row>
    <row r="1108" spans="2:4">
      <c r="B1108" s="1"/>
      <c r="C1108" s="1"/>
      <c r="D1108" s="1"/>
    </row>
    <row r="1109" spans="2:4">
      <c r="B1109" s="1"/>
      <c r="C1109" s="1"/>
      <c r="D1109" s="1"/>
    </row>
    <row r="1110" spans="2:4">
      <c r="B1110" s="1"/>
      <c r="C1110" s="1"/>
      <c r="D1110" s="1"/>
    </row>
    <row r="1111" spans="2:4">
      <c r="B1111" s="1"/>
      <c r="C1111" s="1"/>
      <c r="D1111" s="1"/>
    </row>
    <row r="1112" spans="2:4">
      <c r="B1112" s="1"/>
      <c r="C1112" s="1"/>
      <c r="D1112" s="1"/>
    </row>
    <row r="1113" spans="2:4">
      <c r="B1113" s="1"/>
      <c r="C1113" s="1"/>
      <c r="D1113" s="1"/>
    </row>
    <row r="1114" spans="2:4">
      <c r="B1114" s="1"/>
      <c r="C1114" s="1"/>
      <c r="D1114" s="1"/>
    </row>
    <row r="1115" spans="2:4">
      <c r="B1115" s="1"/>
      <c r="C1115" s="1"/>
      <c r="D1115" s="1"/>
    </row>
    <row r="1116" spans="2:4">
      <c r="B1116" s="1"/>
      <c r="C1116" s="1"/>
      <c r="D1116" s="1"/>
    </row>
    <row r="1117" spans="2:4">
      <c r="B1117" s="1"/>
      <c r="C1117" s="1"/>
      <c r="D1117" s="1"/>
    </row>
    <row r="1118" spans="2:4">
      <c r="B1118" s="1"/>
      <c r="C1118" s="1"/>
      <c r="D1118" s="1"/>
    </row>
    <row r="1119" spans="2:4">
      <c r="B1119" s="1"/>
      <c r="C1119" s="1"/>
      <c r="D1119" s="1"/>
    </row>
    <row r="1120" spans="2:4">
      <c r="B1120" s="1"/>
      <c r="C1120" s="1"/>
      <c r="D1120" s="1"/>
    </row>
    <row r="1121" spans="2:4">
      <c r="B1121" s="1"/>
      <c r="C1121" s="1"/>
      <c r="D1121" s="1"/>
    </row>
    <row r="1122" spans="2:4">
      <c r="B1122" s="1"/>
      <c r="C1122" s="1"/>
      <c r="D1122" s="1"/>
    </row>
    <row r="1123" spans="2:4">
      <c r="B1123" s="1"/>
      <c r="C1123" s="1"/>
      <c r="D1123" s="1"/>
    </row>
    <row r="1124" spans="2:4">
      <c r="B1124" s="1"/>
      <c r="C1124" s="1"/>
      <c r="D1124" s="1"/>
    </row>
    <row r="1125" spans="2:4">
      <c r="B1125" s="1"/>
      <c r="C1125" s="1"/>
      <c r="D1125" s="1"/>
    </row>
    <row r="1126" spans="2:4">
      <c r="B1126" s="1"/>
      <c r="C1126" s="1"/>
      <c r="D1126" s="1"/>
    </row>
    <row r="1127" spans="2:4">
      <c r="B1127" s="1"/>
      <c r="C1127" s="1"/>
      <c r="D1127" s="1"/>
    </row>
    <row r="1128" spans="2:4">
      <c r="B1128" s="1"/>
      <c r="C1128" s="1"/>
      <c r="D1128" s="1"/>
    </row>
    <row r="1129" spans="2:4">
      <c r="B1129" s="1"/>
      <c r="C1129" s="1"/>
      <c r="D1129" s="1"/>
    </row>
    <row r="1130" spans="2:4">
      <c r="B1130" s="1"/>
      <c r="C1130" s="1"/>
      <c r="D1130" s="1"/>
    </row>
    <row r="1131" spans="2:4">
      <c r="B1131" s="1"/>
      <c r="C1131" s="1"/>
      <c r="D1131" s="1"/>
    </row>
    <row r="1132" spans="2:4">
      <c r="B1132" s="1"/>
      <c r="C1132" s="1"/>
      <c r="D1132" s="1"/>
    </row>
    <row r="1133" spans="2:4">
      <c r="B1133" s="1"/>
      <c r="C1133" s="1"/>
      <c r="D1133" s="1"/>
    </row>
    <row r="1134" spans="2:4">
      <c r="B1134" s="1"/>
      <c r="C1134" s="1"/>
      <c r="D1134" s="1"/>
    </row>
    <row r="1135" spans="2:4">
      <c r="B1135" s="1"/>
      <c r="C1135" s="1"/>
      <c r="D1135" s="1"/>
    </row>
    <row r="1136" spans="2:4">
      <c r="B1136" s="1"/>
      <c r="C1136" s="1"/>
      <c r="D1136" s="1"/>
    </row>
    <row r="1137" spans="2:4">
      <c r="B1137" s="1"/>
      <c r="C1137" s="1"/>
      <c r="D1137" s="1"/>
    </row>
    <row r="1138" spans="2:4">
      <c r="B1138" s="1"/>
      <c r="C1138" s="1"/>
      <c r="D1138" s="1"/>
    </row>
    <row r="1139" spans="2:4">
      <c r="B1139" s="1"/>
      <c r="C1139" s="1"/>
      <c r="D1139" s="1"/>
    </row>
    <row r="1140" spans="2:4">
      <c r="B1140" s="1"/>
      <c r="C1140" s="1"/>
      <c r="D1140" s="1"/>
    </row>
    <row r="1141" spans="2:4">
      <c r="B1141" s="1"/>
      <c r="C1141" s="1"/>
      <c r="D1141" s="1"/>
    </row>
    <row r="1142" spans="2:4">
      <c r="B1142" s="1"/>
      <c r="C1142" s="1"/>
      <c r="D1142" s="1"/>
    </row>
    <row r="1143" spans="2:4">
      <c r="B1143" s="1"/>
      <c r="C1143" s="1"/>
      <c r="D1143" s="1"/>
    </row>
    <row r="1144" spans="2:4">
      <c r="B1144" s="1"/>
      <c r="C1144" s="1"/>
      <c r="D1144" s="1"/>
    </row>
    <row r="1145" spans="2:4">
      <c r="B1145" s="1"/>
      <c r="C1145" s="1"/>
      <c r="D1145" s="1"/>
    </row>
    <row r="1146" spans="2:4">
      <c r="B1146" s="1"/>
      <c r="C1146" s="1"/>
      <c r="D1146" s="1"/>
    </row>
    <row r="1147" spans="2:4">
      <c r="B1147" s="1"/>
      <c r="C1147" s="1"/>
      <c r="D1147" s="1"/>
    </row>
    <row r="1148" spans="2:4">
      <c r="B1148" s="1"/>
      <c r="C1148" s="1"/>
      <c r="D1148" s="1"/>
    </row>
    <row r="1149" spans="2:4">
      <c r="B1149" s="1"/>
      <c r="C1149" s="1"/>
      <c r="D1149" s="1"/>
    </row>
    <row r="1150" spans="2:4">
      <c r="B1150" s="1"/>
      <c r="C1150" s="1"/>
      <c r="D1150" s="1"/>
    </row>
    <row r="1151" spans="2:4">
      <c r="B1151" s="1"/>
      <c r="C1151" s="1"/>
      <c r="D1151" s="1"/>
    </row>
    <row r="1152" spans="2:4">
      <c r="B1152" s="1"/>
      <c r="C1152" s="1"/>
      <c r="D1152" s="1"/>
    </row>
    <row r="1153" spans="2:4">
      <c r="B1153" s="1"/>
      <c r="C1153" s="1"/>
      <c r="D1153" s="1"/>
    </row>
    <row r="1154" spans="2:4">
      <c r="B1154" s="1"/>
      <c r="C1154" s="1"/>
      <c r="D1154" s="1"/>
    </row>
    <row r="1155" spans="2:4">
      <c r="B1155" s="1"/>
      <c r="C1155" s="1"/>
      <c r="D1155" s="1"/>
    </row>
    <row r="1156" spans="2:4">
      <c r="B1156" s="1"/>
      <c r="C1156" s="1"/>
      <c r="D1156" s="1"/>
    </row>
    <row r="1157" spans="2:4">
      <c r="B1157" s="1"/>
      <c r="C1157" s="1"/>
      <c r="D1157" s="1"/>
    </row>
    <row r="1158" spans="2:4">
      <c r="B1158" s="1"/>
      <c r="C1158" s="1"/>
      <c r="D1158" s="1"/>
    </row>
    <row r="1159" spans="2:4">
      <c r="B1159" s="1"/>
      <c r="C1159" s="1"/>
      <c r="D1159" s="1"/>
    </row>
    <row r="1160" spans="2:4">
      <c r="B1160" s="1"/>
      <c r="C1160" s="1"/>
      <c r="D1160" s="1"/>
    </row>
    <row r="1161" spans="2:4">
      <c r="B1161" s="1"/>
      <c r="C1161" s="1"/>
      <c r="D1161" s="1"/>
    </row>
    <row r="1162" spans="2:4">
      <c r="B1162" s="1"/>
      <c r="C1162" s="1"/>
      <c r="D1162" s="1"/>
    </row>
    <row r="1163" spans="2:4">
      <c r="B1163" s="1"/>
      <c r="C1163" s="1"/>
      <c r="D1163" s="1"/>
    </row>
    <row r="1164" spans="2:4">
      <c r="B1164" s="1"/>
      <c r="C1164" s="1"/>
      <c r="D1164" s="1"/>
    </row>
    <row r="1165" spans="2:4">
      <c r="B1165" s="1"/>
      <c r="C1165" s="1"/>
      <c r="D1165" s="1"/>
    </row>
    <row r="1166" spans="2:4">
      <c r="B1166" s="1"/>
      <c r="C1166" s="1"/>
      <c r="D1166" s="1"/>
    </row>
    <row r="1167" spans="2:4">
      <c r="B1167" s="1"/>
      <c r="C1167" s="1"/>
      <c r="D1167" s="1"/>
    </row>
    <row r="1168" spans="2:4">
      <c r="B1168" s="1"/>
      <c r="C1168" s="1"/>
      <c r="D1168" s="1"/>
    </row>
    <row r="1169" spans="2:4">
      <c r="B1169" s="1"/>
      <c r="C1169" s="1"/>
      <c r="D1169" s="1"/>
    </row>
    <row r="1170" spans="2:4">
      <c r="B1170" s="1"/>
      <c r="C1170" s="1"/>
      <c r="D1170" s="1"/>
    </row>
    <row r="1171" spans="2:4">
      <c r="B1171" s="1"/>
      <c r="C1171" s="1"/>
      <c r="D1171" s="1"/>
    </row>
    <row r="1172" spans="2:4">
      <c r="B1172" s="1"/>
      <c r="C1172" s="1"/>
      <c r="D1172" s="1"/>
    </row>
    <row r="1173" spans="2:4">
      <c r="B1173" s="1"/>
      <c r="C1173" s="1"/>
      <c r="D1173" s="1"/>
    </row>
    <row r="1174" spans="2:4">
      <c r="B1174" s="1"/>
      <c r="C1174" s="1"/>
      <c r="D1174" s="1"/>
    </row>
    <row r="1175" spans="2:4">
      <c r="B1175" s="1"/>
      <c r="C1175" s="1"/>
      <c r="D1175" s="1"/>
    </row>
    <row r="1176" spans="2:4">
      <c r="B1176" s="1"/>
      <c r="C1176" s="1"/>
      <c r="D1176" s="1"/>
    </row>
    <row r="1177" spans="2:4">
      <c r="B1177" s="1"/>
      <c r="C1177" s="1"/>
      <c r="D1177" s="1"/>
    </row>
    <row r="1178" spans="2:4">
      <c r="B1178" s="1"/>
      <c r="C1178" s="1"/>
      <c r="D1178" s="1"/>
    </row>
    <row r="1179" spans="2:4">
      <c r="B1179" s="1"/>
      <c r="C1179" s="1"/>
      <c r="D1179" s="1"/>
    </row>
    <row r="1180" spans="2:4">
      <c r="B1180" s="1"/>
      <c r="C1180" s="1"/>
      <c r="D1180" s="1"/>
    </row>
    <row r="1181" spans="2:4">
      <c r="B1181" s="1"/>
      <c r="C1181" s="1"/>
      <c r="D1181" s="1"/>
    </row>
    <row r="1182" spans="2:4">
      <c r="B1182" s="1"/>
      <c r="C1182" s="1"/>
      <c r="D1182" s="1"/>
    </row>
    <row r="1183" spans="2:4">
      <c r="B1183" s="1"/>
      <c r="C1183" s="1"/>
      <c r="D1183" s="1"/>
    </row>
    <row r="1184" spans="2:4">
      <c r="B1184" s="1"/>
      <c r="C1184" s="1"/>
      <c r="D1184" s="1"/>
    </row>
    <row r="1185" spans="2:4">
      <c r="B1185" s="1"/>
      <c r="C1185" s="1"/>
      <c r="D1185" s="1"/>
    </row>
    <row r="1186" spans="2:4">
      <c r="B1186" s="1"/>
      <c r="C1186" s="1"/>
      <c r="D1186" s="1"/>
    </row>
    <row r="1187" spans="2:4">
      <c r="B1187" s="1"/>
      <c r="C1187" s="1"/>
      <c r="D1187" s="1"/>
    </row>
    <row r="1188" spans="2:4">
      <c r="B1188" s="1"/>
      <c r="C1188" s="1"/>
      <c r="D1188" s="1"/>
    </row>
    <row r="1189" spans="2:4">
      <c r="B1189" s="1"/>
      <c r="C1189" s="1"/>
      <c r="D1189" s="1"/>
    </row>
    <row r="1190" spans="2:4">
      <c r="B1190" s="1"/>
      <c r="C1190" s="1"/>
      <c r="D1190" s="1"/>
    </row>
    <row r="1191" spans="2:4">
      <c r="B1191" s="1"/>
      <c r="C1191" s="1"/>
      <c r="D1191" s="1"/>
    </row>
    <row r="1192" spans="2:4">
      <c r="B1192" s="1"/>
      <c r="C1192" s="1"/>
      <c r="D1192" s="1"/>
    </row>
    <row r="1193" spans="2:4">
      <c r="B1193" s="1"/>
      <c r="C1193" s="1"/>
      <c r="D1193" s="1"/>
    </row>
    <row r="1194" spans="2:4">
      <c r="B1194" s="1"/>
      <c r="C1194" s="1"/>
      <c r="D1194" s="1"/>
    </row>
    <row r="1195" spans="2:4">
      <c r="B1195" s="1"/>
      <c r="C1195" s="1"/>
      <c r="D1195" s="1"/>
    </row>
    <row r="1196" spans="2:4">
      <c r="B1196" s="1"/>
      <c r="C1196" s="1"/>
      <c r="D1196" s="1"/>
    </row>
    <row r="1197" spans="2:4">
      <c r="B1197" s="1"/>
      <c r="C1197" s="1"/>
      <c r="D1197" s="1"/>
    </row>
    <row r="1198" spans="2:4">
      <c r="B1198" s="1"/>
      <c r="C1198" s="1"/>
      <c r="D1198" s="1"/>
    </row>
    <row r="1199" spans="2:4">
      <c r="B1199" s="1"/>
      <c r="C1199" s="1"/>
      <c r="D1199" s="1"/>
    </row>
    <row r="1200" spans="2:4">
      <c r="B1200" s="1"/>
      <c r="C1200" s="1"/>
      <c r="D1200" s="1"/>
    </row>
    <row r="1201" spans="2:4">
      <c r="B1201" s="1"/>
      <c r="C1201" s="1"/>
      <c r="D1201" s="1"/>
    </row>
    <row r="1202" spans="2:4">
      <c r="B1202" s="1"/>
      <c r="C1202" s="1"/>
      <c r="D1202" s="1"/>
    </row>
    <row r="1203" spans="2:4">
      <c r="B1203" s="1"/>
      <c r="C1203" s="1"/>
      <c r="D1203" s="1"/>
    </row>
    <row r="1204" spans="2:4">
      <c r="B1204" s="1"/>
      <c r="C1204" s="1"/>
      <c r="D1204" s="1"/>
    </row>
    <row r="1205" spans="2:4">
      <c r="B1205" s="1"/>
      <c r="C1205" s="1"/>
      <c r="D1205" s="1"/>
    </row>
    <row r="1206" spans="2:4">
      <c r="B1206" s="1"/>
      <c r="C1206" s="1"/>
      <c r="D1206" s="1"/>
    </row>
    <row r="1207" spans="2:4">
      <c r="B1207" s="1"/>
      <c r="C1207" s="1"/>
      <c r="D1207" s="1"/>
    </row>
    <row r="1208" spans="2:4">
      <c r="B1208" s="1"/>
      <c r="C1208" s="1"/>
      <c r="D1208" s="1"/>
    </row>
    <row r="1209" spans="2:4">
      <c r="B1209" s="1"/>
      <c r="C1209" s="1"/>
      <c r="D1209" s="1"/>
    </row>
    <row r="1210" spans="2:4">
      <c r="B1210" s="1"/>
      <c r="C1210" s="1"/>
      <c r="D1210" s="1"/>
    </row>
    <row r="1211" spans="2:4">
      <c r="B1211" s="1"/>
      <c r="C1211" s="1"/>
      <c r="D1211" s="1"/>
    </row>
    <row r="1212" spans="2:4">
      <c r="B1212" s="1"/>
      <c r="C1212" s="1"/>
      <c r="D1212" s="1"/>
    </row>
    <row r="1213" spans="2:4">
      <c r="B1213" s="1"/>
      <c r="C1213" s="1"/>
      <c r="D1213" s="1"/>
    </row>
    <row r="1214" spans="2:4">
      <c r="B1214" s="1"/>
      <c r="C1214" s="1"/>
      <c r="D1214" s="1"/>
    </row>
    <row r="1215" spans="2:4">
      <c r="B1215" s="1"/>
      <c r="C1215" s="1"/>
      <c r="D1215" s="1"/>
    </row>
    <row r="1216" spans="2:4">
      <c r="B1216" s="1"/>
      <c r="C1216" s="1"/>
      <c r="D1216" s="1"/>
    </row>
    <row r="1217" spans="2:4">
      <c r="B1217" s="1"/>
      <c r="C1217" s="1"/>
      <c r="D1217" s="1"/>
    </row>
    <row r="1218" spans="2:4">
      <c r="B1218" s="1"/>
      <c r="C1218" s="1"/>
      <c r="D1218" s="1"/>
    </row>
    <row r="1219" spans="2:4">
      <c r="B1219" s="1"/>
      <c r="C1219" s="1"/>
      <c r="D1219" s="1"/>
    </row>
    <row r="1220" spans="2:4">
      <c r="B1220" s="1"/>
      <c r="C1220" s="1"/>
      <c r="D1220" s="1"/>
    </row>
    <row r="1221" spans="2:4">
      <c r="B1221" s="1"/>
      <c r="C1221" s="1"/>
      <c r="D1221" s="1"/>
    </row>
    <row r="1222" spans="2:4">
      <c r="B1222" s="1"/>
      <c r="C1222" s="1"/>
      <c r="D1222" s="1"/>
    </row>
    <row r="1223" spans="2:4">
      <c r="B1223" s="1"/>
      <c r="C1223" s="1"/>
      <c r="D1223" s="1"/>
    </row>
    <row r="1224" spans="2:4">
      <c r="B1224" s="1"/>
      <c r="C1224" s="1"/>
      <c r="D1224" s="1"/>
    </row>
    <row r="1225" spans="2:4">
      <c r="B1225" s="1"/>
      <c r="C1225" s="1"/>
      <c r="D1225" s="1"/>
    </row>
    <row r="1226" spans="2:4">
      <c r="B1226" s="1"/>
      <c r="C1226" s="1"/>
      <c r="D1226" s="1"/>
    </row>
    <row r="1227" spans="2:4">
      <c r="B1227" s="1"/>
      <c r="C1227" s="1"/>
      <c r="D1227" s="1"/>
    </row>
    <row r="1228" spans="2:4">
      <c r="B1228" s="1"/>
      <c r="C1228" s="1"/>
      <c r="D1228" s="1"/>
    </row>
    <row r="1229" spans="2:4">
      <c r="B1229" s="1"/>
      <c r="C1229" s="1"/>
      <c r="D1229" s="1"/>
    </row>
    <row r="1230" spans="2:4">
      <c r="B1230" s="1"/>
      <c r="C1230" s="1"/>
      <c r="D1230" s="1"/>
    </row>
    <row r="1231" spans="2:4">
      <c r="B1231" s="1"/>
      <c r="C1231" s="1"/>
      <c r="D1231" s="1"/>
    </row>
    <row r="1232" spans="2:4">
      <c r="B1232" s="1"/>
      <c r="C1232" s="1"/>
      <c r="D1232" s="1"/>
    </row>
    <row r="1233" spans="2:4">
      <c r="B1233" s="1"/>
      <c r="C1233" s="1"/>
      <c r="D1233" s="1"/>
    </row>
    <row r="1234" spans="2:4">
      <c r="B1234" s="1"/>
      <c r="C1234" s="1"/>
      <c r="D1234" s="1"/>
    </row>
    <row r="1235" spans="2:4">
      <c r="B1235" s="1"/>
      <c r="C1235" s="1"/>
      <c r="D1235" s="1"/>
    </row>
    <row r="1236" spans="2:4">
      <c r="B1236" s="1"/>
      <c r="C1236" s="1"/>
      <c r="D1236" s="1"/>
    </row>
    <row r="1237" spans="2:4">
      <c r="B1237" s="1"/>
      <c r="C1237" s="1"/>
      <c r="D1237" s="1"/>
    </row>
    <row r="1238" spans="2:4">
      <c r="B1238" s="1"/>
      <c r="C1238" s="1"/>
      <c r="D1238" s="1"/>
    </row>
    <row r="1239" spans="2:4">
      <c r="B1239" s="1"/>
      <c r="C1239" s="1"/>
      <c r="D1239" s="1"/>
    </row>
    <row r="1240" spans="2:4">
      <c r="B1240" s="1"/>
      <c r="C1240" s="1"/>
      <c r="D1240" s="1"/>
    </row>
    <row r="1241" spans="2:4">
      <c r="B1241" s="1"/>
      <c r="C1241" s="1"/>
      <c r="D1241" s="1"/>
    </row>
    <row r="1242" spans="2:4">
      <c r="B1242" s="1"/>
      <c r="C1242" s="1"/>
      <c r="D1242" s="1"/>
    </row>
    <row r="1243" spans="2:4">
      <c r="B1243" s="1"/>
      <c r="C1243" s="1"/>
      <c r="D1243" s="1"/>
    </row>
    <row r="1244" spans="2:4">
      <c r="B1244" s="1"/>
      <c r="C1244" s="1"/>
      <c r="D1244" s="1"/>
    </row>
    <row r="1245" spans="2:4">
      <c r="B1245" s="1"/>
      <c r="C1245" s="1"/>
      <c r="D1245" s="1"/>
    </row>
    <row r="1246" spans="2:4">
      <c r="B1246" s="1"/>
      <c r="C1246" s="1"/>
      <c r="D1246" s="1"/>
    </row>
    <row r="1247" spans="2:4">
      <c r="B1247" s="1"/>
      <c r="C1247" s="1"/>
      <c r="D1247" s="1"/>
    </row>
    <row r="1248" spans="2:4">
      <c r="B1248" s="1"/>
      <c r="C1248" s="1"/>
      <c r="D1248" s="1"/>
    </row>
    <row r="1249" spans="2:4">
      <c r="B1249" s="1"/>
      <c r="C1249" s="1"/>
      <c r="D1249" s="1"/>
    </row>
    <row r="1250" spans="2:4">
      <c r="B1250" s="1"/>
      <c r="C1250" s="1"/>
      <c r="D1250" s="1"/>
    </row>
    <row r="1251" spans="2:4">
      <c r="B1251" s="1"/>
      <c r="C1251" s="1"/>
      <c r="D1251" s="1"/>
    </row>
    <row r="1252" spans="2:4">
      <c r="B1252" s="1"/>
      <c r="C1252" s="1"/>
      <c r="D1252" s="1"/>
    </row>
    <row r="1253" spans="2:4">
      <c r="B1253" s="1"/>
      <c r="C1253" s="1"/>
      <c r="D1253" s="1"/>
    </row>
    <row r="1254" spans="2:4">
      <c r="B1254" s="1"/>
      <c r="C1254" s="1"/>
      <c r="D1254" s="1"/>
    </row>
    <row r="1255" spans="2:4">
      <c r="B1255" s="1"/>
      <c r="C1255" s="1"/>
      <c r="D1255" s="1"/>
    </row>
    <row r="1256" spans="2:4">
      <c r="B1256" s="1"/>
      <c r="C1256" s="1"/>
      <c r="D1256" s="1"/>
    </row>
    <row r="1257" spans="2:4">
      <c r="B1257" s="1"/>
      <c r="C1257" s="1"/>
      <c r="D1257" s="1"/>
    </row>
    <row r="1258" spans="2:4">
      <c r="B1258" s="1"/>
      <c r="C1258" s="1"/>
      <c r="D1258" s="1"/>
    </row>
    <row r="1259" spans="2:4">
      <c r="B1259" s="1"/>
      <c r="C1259" s="1"/>
      <c r="D1259" s="1"/>
    </row>
    <row r="1260" spans="2:4">
      <c r="B1260" s="1"/>
      <c r="C1260" s="1"/>
      <c r="D1260" s="1"/>
    </row>
    <row r="1261" spans="2:4">
      <c r="B1261" s="1"/>
      <c r="C1261" s="1"/>
      <c r="D1261" s="1"/>
    </row>
    <row r="1262" spans="2:4">
      <c r="B1262" s="1"/>
      <c r="C1262" s="1"/>
      <c r="D1262" s="1"/>
    </row>
    <row r="1263" spans="2:4">
      <c r="B1263" s="1"/>
      <c r="C1263" s="1"/>
      <c r="D1263" s="1"/>
    </row>
    <row r="1264" spans="2:4">
      <c r="B1264" s="1"/>
      <c r="C1264" s="1"/>
      <c r="D1264" s="1"/>
    </row>
    <row r="1265" spans="2:4">
      <c r="B1265" s="1"/>
      <c r="C1265" s="1"/>
      <c r="D1265" s="1"/>
    </row>
    <row r="1266" spans="2:4">
      <c r="B1266" s="1"/>
      <c r="C1266" s="1"/>
      <c r="D1266" s="1"/>
    </row>
    <row r="1267" spans="2:4">
      <c r="B1267" s="1"/>
      <c r="C1267" s="1"/>
      <c r="D1267" s="1"/>
    </row>
    <row r="1268" spans="2:4">
      <c r="B1268" s="1"/>
      <c r="C1268" s="1"/>
      <c r="D1268" s="1"/>
    </row>
    <row r="1269" spans="2:4">
      <c r="B1269" s="1"/>
      <c r="C1269" s="1"/>
      <c r="D1269" s="1"/>
    </row>
    <row r="1270" spans="2:4">
      <c r="B1270" s="1"/>
      <c r="C1270" s="1"/>
      <c r="D1270" s="1"/>
    </row>
    <row r="1271" spans="2:4">
      <c r="B1271" s="1"/>
      <c r="C1271" s="1"/>
      <c r="D1271" s="1"/>
    </row>
    <row r="1272" spans="2:4">
      <c r="B1272" s="1"/>
      <c r="C1272" s="1"/>
      <c r="D1272" s="1"/>
    </row>
    <row r="1273" spans="2:4">
      <c r="B1273" s="1"/>
      <c r="C1273" s="1"/>
      <c r="D1273" s="1"/>
    </row>
    <row r="1274" spans="2:4">
      <c r="B1274" s="1"/>
      <c r="C1274" s="1"/>
      <c r="D1274" s="1"/>
    </row>
    <row r="1275" spans="2:4">
      <c r="B1275" s="1"/>
      <c r="C1275" s="1"/>
      <c r="D1275" s="1"/>
    </row>
    <row r="1276" spans="2:4">
      <c r="B1276" s="1"/>
      <c r="C1276" s="1"/>
      <c r="D1276" s="1"/>
    </row>
    <row r="1277" spans="2:4">
      <c r="B1277" s="1"/>
      <c r="C1277" s="1"/>
      <c r="D1277" s="1"/>
    </row>
    <row r="1278" spans="2:4">
      <c r="B1278" s="1"/>
      <c r="C1278" s="1"/>
      <c r="D1278" s="1"/>
    </row>
    <row r="1279" spans="2:4">
      <c r="B1279" s="1"/>
      <c r="C1279" s="1"/>
      <c r="D1279" s="1"/>
    </row>
    <row r="1280" spans="2:4">
      <c r="B1280" s="1"/>
      <c r="C1280" s="1"/>
      <c r="D1280" s="1"/>
    </row>
    <row r="1281" spans="2:4">
      <c r="B1281" s="1"/>
      <c r="C1281" s="1"/>
      <c r="D1281" s="1"/>
    </row>
    <row r="1282" spans="2:4">
      <c r="B1282" s="1"/>
      <c r="C1282" s="1"/>
      <c r="D1282" s="1"/>
    </row>
    <row r="1283" spans="2:4">
      <c r="B1283" s="1"/>
      <c r="C1283" s="1"/>
      <c r="D1283" s="1"/>
    </row>
    <row r="1284" spans="2:4">
      <c r="B1284" s="1"/>
      <c r="C1284" s="1"/>
      <c r="D1284" s="1"/>
    </row>
    <row r="1285" spans="2:4">
      <c r="B1285" s="1"/>
      <c r="C1285" s="1"/>
      <c r="D1285" s="1"/>
    </row>
    <row r="1286" spans="2:4">
      <c r="B1286" s="1"/>
      <c r="C1286" s="1"/>
      <c r="D1286" s="1"/>
    </row>
    <row r="1287" spans="2:4">
      <c r="B1287" s="1"/>
      <c r="C1287" s="1"/>
      <c r="D1287" s="1"/>
    </row>
    <row r="1288" spans="2:4">
      <c r="B1288" s="1"/>
      <c r="C1288" s="1"/>
      <c r="D1288" s="1"/>
    </row>
    <row r="1289" spans="2:4">
      <c r="B1289" s="1"/>
      <c r="C1289" s="1"/>
      <c r="D1289" s="1"/>
    </row>
    <row r="1290" spans="2:4">
      <c r="B1290" s="1"/>
      <c r="C1290" s="1"/>
      <c r="D1290" s="1"/>
    </row>
    <row r="1291" spans="2:4">
      <c r="B1291" s="1"/>
      <c r="C1291" s="1"/>
      <c r="D1291" s="1"/>
    </row>
    <row r="1292" spans="2:4">
      <c r="B1292" s="1"/>
      <c r="C1292" s="1"/>
      <c r="D1292" s="1"/>
    </row>
    <row r="1293" spans="2:4">
      <c r="B1293" s="1"/>
      <c r="C1293" s="1"/>
      <c r="D1293" s="1"/>
    </row>
    <row r="1294" spans="2:4">
      <c r="B1294" s="1"/>
      <c r="C1294" s="1"/>
      <c r="D1294" s="1"/>
    </row>
    <row r="1295" spans="2:4">
      <c r="B1295" s="1"/>
      <c r="C1295" s="1"/>
      <c r="D1295" s="1"/>
    </row>
    <row r="1296" spans="2:4">
      <c r="B1296" s="1"/>
      <c r="C1296" s="1"/>
      <c r="D1296" s="1"/>
    </row>
    <row r="1297" spans="2:4">
      <c r="B1297" s="1"/>
      <c r="C1297" s="1"/>
      <c r="D1297" s="1"/>
    </row>
    <row r="1298" spans="2:4">
      <c r="B1298" s="1"/>
      <c r="C1298" s="1"/>
      <c r="D1298" s="1"/>
    </row>
    <row r="1299" spans="2:4">
      <c r="B1299" s="1"/>
      <c r="C1299" s="1"/>
      <c r="D1299" s="1"/>
    </row>
    <row r="1300" spans="2:4">
      <c r="B1300" s="1"/>
      <c r="C1300" s="1"/>
      <c r="D1300" s="1"/>
    </row>
    <row r="1301" spans="2:4">
      <c r="B1301" s="1"/>
      <c r="C1301" s="1"/>
      <c r="D1301" s="1"/>
    </row>
    <row r="1302" spans="2:4">
      <c r="B1302" s="1"/>
      <c r="C1302" s="1"/>
      <c r="D1302" s="1"/>
    </row>
    <row r="1303" spans="2:4">
      <c r="B1303" s="1"/>
      <c r="C1303" s="1"/>
      <c r="D1303" s="1"/>
    </row>
    <row r="1304" spans="2:4">
      <c r="B1304" s="1"/>
      <c r="C1304" s="1"/>
      <c r="D1304" s="1"/>
    </row>
    <row r="1305" spans="2:4">
      <c r="B1305" s="1"/>
      <c r="C1305" s="1"/>
      <c r="D1305" s="1"/>
    </row>
    <row r="1306" spans="2:4">
      <c r="B1306" s="1"/>
      <c r="C1306" s="1"/>
      <c r="D1306" s="1"/>
    </row>
    <row r="1307" spans="2:4">
      <c r="B1307" s="1"/>
      <c r="C1307" s="1"/>
      <c r="D1307" s="1"/>
    </row>
    <row r="1308" spans="2:4">
      <c r="B1308" s="1"/>
      <c r="C1308" s="1"/>
      <c r="D1308" s="1"/>
    </row>
    <row r="1309" spans="2:4">
      <c r="B1309" s="1"/>
      <c r="C1309" s="1"/>
      <c r="D1309" s="1"/>
    </row>
    <row r="1310" spans="2:4">
      <c r="B1310" s="1"/>
      <c r="C1310" s="1"/>
      <c r="D1310" s="1"/>
    </row>
    <row r="1311" spans="2:4">
      <c r="B1311" s="1"/>
      <c r="C1311" s="1"/>
      <c r="D1311" s="1"/>
    </row>
    <row r="1312" spans="2:4">
      <c r="B1312" s="1"/>
      <c r="C1312" s="1"/>
      <c r="D1312" s="1"/>
    </row>
    <row r="1313" spans="2:4">
      <c r="B1313" s="1"/>
      <c r="C1313" s="1"/>
      <c r="D1313" s="1"/>
    </row>
    <row r="1314" spans="2:4">
      <c r="B1314" s="1"/>
      <c r="C1314" s="1"/>
      <c r="D1314" s="1"/>
    </row>
    <row r="1315" spans="2:4">
      <c r="B1315" s="1"/>
      <c r="C1315" s="1"/>
      <c r="D1315" s="1"/>
    </row>
    <row r="1316" spans="2:4">
      <c r="B1316" s="1"/>
      <c r="C1316" s="1"/>
      <c r="D1316" s="1"/>
    </row>
    <row r="1317" spans="2:4">
      <c r="B1317" s="1"/>
      <c r="C1317" s="1"/>
      <c r="D1317" s="1"/>
    </row>
    <row r="1318" spans="2:4">
      <c r="B1318" s="1"/>
      <c r="C1318" s="1"/>
      <c r="D1318" s="1"/>
    </row>
    <row r="1319" spans="2:4">
      <c r="B1319" s="1"/>
      <c r="C1319" s="1"/>
      <c r="D1319" s="1"/>
    </row>
    <row r="1320" spans="2:4">
      <c r="B1320" s="1"/>
      <c r="C1320" s="1"/>
      <c r="D1320" s="1"/>
    </row>
    <row r="1321" spans="2:4">
      <c r="B1321" s="1"/>
      <c r="C1321" s="1"/>
      <c r="D1321" s="1"/>
    </row>
    <row r="1322" spans="2:4">
      <c r="B1322" s="1"/>
      <c r="C1322" s="1"/>
      <c r="D1322" s="1"/>
    </row>
    <row r="1323" spans="2:4">
      <c r="B1323" s="1"/>
      <c r="C1323" s="1"/>
      <c r="D1323" s="1"/>
    </row>
    <row r="1324" spans="2:4">
      <c r="B1324" s="1"/>
      <c r="C1324" s="1"/>
      <c r="D1324" s="1"/>
    </row>
    <row r="1325" spans="2:4">
      <c r="B1325" s="1"/>
      <c r="C1325" s="1"/>
      <c r="D1325" s="1"/>
    </row>
    <row r="1326" spans="2:4">
      <c r="B1326" s="1"/>
      <c r="C1326" s="1"/>
      <c r="D1326" s="1"/>
    </row>
    <row r="1327" spans="2:4">
      <c r="B1327" s="1"/>
      <c r="C1327" s="1"/>
      <c r="D1327" s="1"/>
    </row>
    <row r="1328" spans="2:4">
      <c r="B1328" s="1"/>
      <c r="C1328" s="1"/>
      <c r="D1328" s="1"/>
    </row>
    <row r="1329" spans="2:4">
      <c r="B1329" s="1"/>
      <c r="C1329" s="1"/>
      <c r="D1329" s="1"/>
    </row>
    <row r="1330" spans="2:4">
      <c r="B1330" s="1"/>
      <c r="C1330" s="1"/>
      <c r="D1330" s="1"/>
    </row>
    <row r="1331" spans="2:4">
      <c r="B1331" s="1"/>
      <c r="C1331" s="1"/>
      <c r="D1331" s="1"/>
    </row>
    <row r="1332" spans="2:4">
      <c r="B1332" s="1"/>
      <c r="C1332" s="1"/>
      <c r="D1332" s="1"/>
    </row>
    <row r="1333" spans="2:4">
      <c r="B1333" s="1"/>
      <c r="C1333" s="1"/>
      <c r="D1333" s="1"/>
    </row>
    <row r="1334" spans="2:4">
      <c r="B1334" s="1"/>
      <c r="C1334" s="1"/>
      <c r="D1334" s="1"/>
    </row>
    <row r="1335" spans="2:4">
      <c r="B1335" s="1"/>
      <c r="C1335" s="1"/>
      <c r="D1335" s="1"/>
    </row>
    <row r="1336" spans="2:4">
      <c r="B1336" s="1"/>
      <c r="C1336" s="1"/>
      <c r="D1336" s="1"/>
    </row>
    <row r="1337" spans="2:4">
      <c r="B1337" s="1"/>
      <c r="C1337" s="1"/>
      <c r="D1337" s="1"/>
    </row>
    <row r="1338" spans="2:4">
      <c r="B1338" s="1"/>
      <c r="C1338" s="1"/>
      <c r="D1338" s="1"/>
    </row>
    <row r="1339" spans="2:4">
      <c r="B1339" s="1"/>
      <c r="C1339" s="1"/>
      <c r="D1339" s="1"/>
    </row>
    <row r="1340" spans="2:4">
      <c r="B1340" s="1"/>
      <c r="C1340" s="1"/>
      <c r="D1340" s="1"/>
    </row>
    <row r="1341" spans="2:4">
      <c r="B1341" s="1"/>
      <c r="C1341" s="1"/>
      <c r="D1341" s="1"/>
    </row>
    <row r="1342" spans="2:4">
      <c r="B1342" s="1"/>
      <c r="C1342" s="1"/>
      <c r="D1342" s="1"/>
    </row>
    <row r="1343" spans="2:4">
      <c r="B1343" s="1"/>
      <c r="C1343" s="1"/>
      <c r="D1343" s="1"/>
    </row>
    <row r="1344" spans="2:4">
      <c r="B1344" s="1"/>
      <c r="C1344" s="1"/>
      <c r="D1344" s="1"/>
    </row>
    <row r="1345" spans="2:4">
      <c r="B1345" s="1"/>
      <c r="C1345" s="1"/>
      <c r="D1345" s="1"/>
    </row>
    <row r="1346" spans="2:4">
      <c r="B1346" s="1"/>
      <c r="C1346" s="1"/>
      <c r="D1346" s="1"/>
    </row>
    <row r="1347" spans="2:4">
      <c r="B1347" s="1"/>
      <c r="C1347" s="1"/>
      <c r="D1347" s="1"/>
    </row>
    <row r="1348" spans="2:4">
      <c r="B1348" s="1"/>
      <c r="C1348" s="1"/>
      <c r="D1348" s="1"/>
    </row>
    <row r="1349" spans="2:4">
      <c r="B1349" s="1"/>
      <c r="C1349" s="1"/>
      <c r="D1349" s="1"/>
    </row>
    <row r="1350" spans="2:4">
      <c r="B1350" s="1"/>
      <c r="C1350" s="1"/>
      <c r="D1350" s="1"/>
    </row>
    <row r="1351" spans="2:4">
      <c r="B1351" s="1"/>
      <c r="C1351" s="1"/>
      <c r="D1351" s="1"/>
    </row>
    <row r="1352" spans="2:4">
      <c r="B1352" s="1"/>
      <c r="C1352" s="1"/>
      <c r="D1352" s="1"/>
    </row>
    <row r="1353" spans="2:4">
      <c r="B1353" s="1"/>
      <c r="C1353" s="1"/>
      <c r="D1353" s="1"/>
    </row>
    <row r="1354" spans="2:4">
      <c r="B1354" s="1"/>
      <c r="C1354" s="1"/>
      <c r="D1354" s="1"/>
    </row>
    <row r="1355" spans="2:4">
      <c r="B1355" s="1"/>
      <c r="C1355" s="1"/>
      <c r="D1355" s="1"/>
    </row>
    <row r="1356" spans="2:4">
      <c r="B1356" s="1"/>
      <c r="C1356" s="1"/>
      <c r="D1356" s="1"/>
    </row>
    <row r="1357" spans="2:4">
      <c r="B1357" s="1"/>
      <c r="C1357" s="1"/>
      <c r="D1357" s="1"/>
    </row>
    <row r="1358" spans="2:4">
      <c r="B1358" s="1"/>
      <c r="C1358" s="1"/>
      <c r="D1358" s="1"/>
    </row>
    <row r="1359" spans="2:4">
      <c r="B1359" s="1"/>
      <c r="C1359" s="1"/>
      <c r="D1359" s="1"/>
    </row>
    <row r="1360" spans="2:4">
      <c r="B1360" s="1"/>
      <c r="C1360" s="1"/>
      <c r="D1360" s="1"/>
    </row>
    <row r="1361" spans="2:4">
      <c r="B1361" s="1"/>
      <c r="C1361" s="1"/>
      <c r="D1361" s="1"/>
    </row>
    <row r="1362" spans="2:4">
      <c r="B1362" s="1"/>
      <c r="C1362" s="1"/>
      <c r="D1362" s="1"/>
    </row>
    <row r="1363" spans="2:4">
      <c r="B1363" s="1"/>
      <c r="C1363" s="1"/>
      <c r="D1363" s="1"/>
    </row>
    <row r="1364" spans="2:4">
      <c r="B1364" s="1"/>
      <c r="C1364" s="1"/>
      <c r="D1364" s="1"/>
    </row>
    <row r="1365" spans="2:4">
      <c r="B1365" s="1"/>
      <c r="C1365" s="1"/>
      <c r="D1365" s="1"/>
    </row>
    <row r="1366" spans="2:4">
      <c r="B1366" s="1"/>
      <c r="C1366" s="1"/>
      <c r="D1366" s="1"/>
    </row>
    <row r="1367" spans="2:4">
      <c r="B1367" s="1"/>
      <c r="C1367" s="1"/>
      <c r="D1367" s="1"/>
    </row>
    <row r="1368" spans="2:4">
      <c r="B1368" s="1"/>
      <c r="C1368" s="1"/>
      <c r="D1368" s="1"/>
    </row>
    <row r="1369" spans="2:4">
      <c r="B1369" s="1"/>
      <c r="C1369" s="1"/>
      <c r="D1369" s="1"/>
    </row>
    <row r="1370" spans="2:4">
      <c r="B1370" s="1"/>
      <c r="C1370" s="1"/>
      <c r="D1370" s="1"/>
    </row>
    <row r="1371" spans="2:4">
      <c r="B1371" s="1"/>
      <c r="C1371" s="1"/>
      <c r="D1371" s="1"/>
    </row>
    <row r="1372" spans="2:4">
      <c r="B1372" s="1"/>
      <c r="C1372" s="1"/>
      <c r="D1372" s="1"/>
    </row>
    <row r="1373" spans="2:4">
      <c r="B1373" s="1"/>
      <c r="C1373" s="1"/>
      <c r="D1373" s="1"/>
    </row>
    <row r="1374" spans="2:4">
      <c r="B1374" s="1"/>
      <c r="C1374" s="1"/>
      <c r="D1374" s="1"/>
    </row>
    <row r="1375" spans="2:4">
      <c r="B1375" s="1"/>
      <c r="C1375" s="1"/>
      <c r="D1375" s="1"/>
    </row>
    <row r="1376" spans="2:4">
      <c r="B1376" s="1"/>
      <c r="C1376" s="1"/>
      <c r="D1376" s="1"/>
    </row>
    <row r="1377" spans="2:4">
      <c r="B1377" s="1"/>
      <c r="C1377" s="1"/>
      <c r="D1377" s="1"/>
    </row>
    <row r="1378" spans="2:4">
      <c r="B1378" s="1"/>
      <c r="C1378" s="1"/>
      <c r="D1378" s="1"/>
    </row>
    <row r="1379" spans="2:4">
      <c r="B1379" s="1"/>
      <c r="C1379" s="1"/>
      <c r="D1379" s="1"/>
    </row>
    <row r="1380" spans="2:4">
      <c r="B1380" s="1"/>
      <c r="C1380" s="1"/>
      <c r="D1380" s="1"/>
    </row>
    <row r="1381" spans="2:4">
      <c r="B1381" s="1"/>
      <c r="C1381" s="1"/>
      <c r="D1381" s="1"/>
    </row>
    <row r="1382" spans="2:4">
      <c r="B1382" s="1"/>
      <c r="C1382" s="1"/>
      <c r="D1382" s="1"/>
    </row>
    <row r="1383" spans="2:4">
      <c r="B1383" s="1"/>
      <c r="C1383" s="1"/>
      <c r="D1383" s="1"/>
    </row>
    <row r="1384" spans="2:4">
      <c r="B1384" s="1"/>
      <c r="C1384" s="1"/>
      <c r="D1384" s="1"/>
    </row>
    <row r="1385" spans="2:4">
      <c r="B1385" s="1"/>
      <c r="C1385" s="1"/>
      <c r="D1385" s="1"/>
    </row>
    <row r="1386" spans="2:4">
      <c r="B1386" s="1"/>
      <c r="C1386" s="1"/>
      <c r="D1386" s="1"/>
    </row>
    <row r="1387" spans="2:4">
      <c r="B1387" s="1"/>
      <c r="C1387" s="1"/>
      <c r="D1387" s="1"/>
    </row>
    <row r="1388" spans="2:4">
      <c r="B1388" s="1"/>
      <c r="C1388" s="1"/>
      <c r="D1388" s="1"/>
    </row>
    <row r="1389" spans="2:4">
      <c r="B1389" s="1"/>
      <c r="C1389" s="1"/>
      <c r="D1389" s="1"/>
    </row>
    <row r="1390" spans="2:4">
      <c r="B1390" s="1"/>
      <c r="C1390" s="1"/>
      <c r="D1390" s="1"/>
    </row>
    <row r="1391" spans="2:4">
      <c r="B1391" s="1"/>
      <c r="C1391" s="1"/>
      <c r="D1391" s="1"/>
    </row>
    <row r="1392" spans="2:4">
      <c r="B1392" s="1"/>
      <c r="C1392" s="1"/>
      <c r="D1392" s="1"/>
    </row>
    <row r="1393" spans="2:3">
      <c r="B1393" s="1"/>
      <c r="C1393" s="1"/>
    </row>
    <row r="1394" spans="2:3">
      <c r="B1394" s="1"/>
    </row>
    <row r="1395" spans="2:3">
      <c r="B1395" s="1"/>
    </row>
    <row r="1396" spans="2:3">
      <c r="B1396" s="1"/>
    </row>
  </sheetData>
  <phoneticPr fontId="1" type="noConversion"/>
  <dataValidations count="1">
    <dataValidation type="list" allowBlank="1" showInputMessage="1" showErrorMessage="1" sqref="G21:G22" xr:uid="{BB7CBE6F-73A5-47AD-AAF5-7B70C5DE1FDC}">
      <formula1>$L$28:$L$34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3DB8-ED14-4680-920B-D882D963282C}">
  <dimension ref="B1:AZ219"/>
  <sheetViews>
    <sheetView topLeftCell="I4" workbookViewId="0">
      <selection activeCell="S26" sqref="S26"/>
    </sheetView>
  </sheetViews>
  <sheetFormatPr defaultRowHeight="15"/>
  <cols>
    <col min="1" max="1" width="4.28515625" customWidth="1"/>
    <col min="2" max="2" width="11.140625" bestFit="1" customWidth="1"/>
    <col min="3" max="3" width="6.7109375" customWidth="1"/>
    <col min="4" max="4" width="9.85546875" bestFit="1" customWidth="1"/>
    <col min="5" max="5" width="9.5703125" bestFit="1" customWidth="1"/>
    <col min="6" max="6" width="11.28515625" customWidth="1"/>
    <col min="7" max="7" width="11.5703125" bestFit="1" customWidth="1"/>
    <col min="8" max="8" width="6.42578125" bestFit="1" customWidth="1"/>
    <col min="9" max="9" width="9.5703125" bestFit="1" customWidth="1"/>
    <col min="10" max="10" width="9" customWidth="1"/>
    <col min="11" max="13" width="8" hidden="1" customWidth="1"/>
    <col min="14" max="14" width="23.7109375" hidden="1" customWidth="1"/>
    <col min="15" max="16" width="8" hidden="1" customWidth="1"/>
    <col min="17" max="17" width="8" customWidth="1"/>
    <col min="18" max="18" width="14.42578125" customWidth="1"/>
    <col min="19" max="20" width="11.7109375" customWidth="1"/>
    <col min="23" max="23" width="18.42578125" customWidth="1"/>
    <col min="24" max="24" width="16.85546875" customWidth="1"/>
    <col min="25" max="52" width="5.85546875" bestFit="1" customWidth="1"/>
    <col min="53" max="55" width="7.7109375" customWidth="1"/>
  </cols>
  <sheetData>
    <row r="1" spans="2:28" s="4" customFormat="1" ht="15.75" thickBot="1">
      <c r="B1" s="7" t="s">
        <v>168</v>
      </c>
      <c r="C1" s="7" t="str">
        <f>X15</f>
        <v>McpVolSurface2@0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R1" s="7" t="s">
        <v>186</v>
      </c>
      <c r="S1" s="7"/>
      <c r="T1" s="7"/>
      <c r="W1" s="5" t="s">
        <v>196</v>
      </c>
      <c r="X1" s="5"/>
    </row>
    <row r="2" spans="2:28" ht="16.5" thickTop="1" thickBot="1">
      <c r="B2" s="15" t="s">
        <v>167</v>
      </c>
      <c r="C2" s="15" t="s">
        <v>214</v>
      </c>
      <c r="D2" s="15" t="s">
        <v>205</v>
      </c>
      <c r="E2" s="15" t="s">
        <v>206</v>
      </c>
      <c r="F2" s="15" t="s">
        <v>207</v>
      </c>
      <c r="G2" s="15" t="s">
        <v>215</v>
      </c>
      <c r="H2" s="15" t="s">
        <v>208</v>
      </c>
      <c r="I2" s="15" t="s">
        <v>212</v>
      </c>
      <c r="J2" s="15" t="s">
        <v>213</v>
      </c>
      <c r="K2" s="3" t="s">
        <v>239</v>
      </c>
      <c r="L2" s="3" t="s">
        <v>238</v>
      </c>
      <c r="M2" s="3" t="s">
        <v>241</v>
      </c>
      <c r="N2" s="3" t="s">
        <v>240</v>
      </c>
      <c r="O2" s="3"/>
      <c r="R2" s="4"/>
      <c r="S2" s="4"/>
      <c r="T2" s="4"/>
      <c r="U2" s="4"/>
      <c r="W2" s="15" t="s">
        <v>176</v>
      </c>
      <c r="X2" s="15" t="s">
        <v>177</v>
      </c>
    </row>
    <row r="3" spans="2:28" ht="16.5" thickTop="1" thickBot="1">
      <c r="B3" s="16">
        <v>45585</v>
      </c>
      <c r="C3" s="17" t="s">
        <v>169</v>
      </c>
      <c r="D3" s="17">
        <v>4500</v>
      </c>
      <c r="E3" s="17">
        <v>1033.8</v>
      </c>
      <c r="F3" s="17">
        <v>0.20710000000000001</v>
      </c>
      <c r="G3" s="17" t="s">
        <v>169</v>
      </c>
      <c r="H3" s="17">
        <v>4500</v>
      </c>
      <c r="I3" s="17">
        <v>1033.8</v>
      </c>
      <c r="J3" s="17">
        <v>0.20710000000000001</v>
      </c>
      <c r="K3">
        <f>(B3-$S$3)/365</f>
        <v>1.8</v>
      </c>
      <c r="L3">
        <f>_xll.YieldCurveZeroRate($X$6,B3)-$X$7</f>
        <v>-1.3451459854014594E-2</v>
      </c>
      <c r="M3" t="e">
        <f>_xll.black_scholes($X$4,D3,L3,K3,F3,G3)</f>
        <v>#VALUE!</v>
      </c>
      <c r="N3" t="str">
        <f>_xll.implied_volatility($X$4,D3,L3,K3,E3,G3)</f>
        <v>##TypeError: black_scholes() missing 1 required positional argument: 'option_type'</v>
      </c>
      <c r="O3" t="e">
        <f>(M3-E3)/E3</f>
        <v>#VALUE!</v>
      </c>
      <c r="P3" t="e">
        <f>N3-F3</f>
        <v>#VALUE!</v>
      </c>
      <c r="R3" s="16" t="s">
        <v>165</v>
      </c>
      <c r="S3" s="16">
        <f>X3</f>
        <v>44928</v>
      </c>
      <c r="T3" s="6"/>
      <c r="U3" s="4"/>
      <c r="W3" s="16" t="s">
        <v>245</v>
      </c>
      <c r="X3" s="16">
        <v>44928</v>
      </c>
    </row>
    <row r="4" spans="2:28" ht="16.5" thickTop="1" thickBot="1">
      <c r="B4" s="16">
        <v>45459</v>
      </c>
      <c r="C4" s="17" t="s">
        <v>84</v>
      </c>
      <c r="D4" s="17">
        <v>2850</v>
      </c>
      <c r="E4" s="17">
        <v>640</v>
      </c>
      <c r="F4" s="17">
        <v>1E-3</v>
      </c>
      <c r="G4" s="17" t="s">
        <v>84</v>
      </c>
      <c r="H4" s="17">
        <v>2850</v>
      </c>
      <c r="I4" s="17">
        <v>640</v>
      </c>
      <c r="J4" s="17">
        <v>0</v>
      </c>
      <c r="K4">
        <f t="shared" ref="K4:K67" si="0">(B4-$S$3)/365</f>
        <v>1.4547945205479451</v>
      </c>
      <c r="L4">
        <f>_xll.YieldCurveZeroRate($X$6,B4)-$X$7</f>
        <v>-1.3439963503649632E-2</v>
      </c>
      <c r="M4" t="e">
        <f>_xll.black_scholes($X$4,D4,L4,K4,F4,G4)</f>
        <v>#VALUE!</v>
      </c>
      <c r="N4" t="str">
        <f>_xll.implied_volatility($X$4,D4,L4,K4,E4,G4)</f>
        <v>##TypeError: black_scholes() missing 1 required positional argument: 'option_type'</v>
      </c>
      <c r="O4" t="e">
        <f t="shared" ref="O4:O67" si="1">(M4-E4)/E4</f>
        <v>#VALUE!</v>
      </c>
      <c r="P4" t="e">
        <f t="shared" ref="P4:P67" si="2">N4-F4</f>
        <v>#VALUE!</v>
      </c>
      <c r="R4" s="4"/>
      <c r="S4" s="4"/>
      <c r="T4" s="4"/>
      <c r="U4" s="4"/>
      <c r="W4" s="16" t="s">
        <v>197</v>
      </c>
      <c r="X4" s="17">
        <v>3477.94</v>
      </c>
    </row>
    <row r="5" spans="2:28" ht="16.5" thickTop="1" thickBot="1">
      <c r="B5" s="16">
        <v>45767</v>
      </c>
      <c r="C5" s="17" t="s">
        <v>169</v>
      </c>
      <c r="D5" s="17">
        <v>3900</v>
      </c>
      <c r="E5" s="17">
        <v>516.79999999999995</v>
      </c>
      <c r="F5" s="17">
        <v>0.1905</v>
      </c>
      <c r="G5" s="17" t="s">
        <v>169</v>
      </c>
      <c r="H5" s="17">
        <v>3900</v>
      </c>
      <c r="I5" s="17">
        <v>516.79999999999995</v>
      </c>
      <c r="J5" s="17">
        <v>0.1905</v>
      </c>
      <c r="K5">
        <f t="shared" si="0"/>
        <v>2.2986301369863016</v>
      </c>
      <c r="L5">
        <f>_xll.YieldCurveZeroRate($X$6,B5)-$X$7</f>
        <v>-1.3468065693430654E-2</v>
      </c>
      <c r="M5" t="e">
        <f>_xll.black_scholes($X$4,D5,L5,K5,F5,G5)</f>
        <v>#VALUE!</v>
      </c>
      <c r="N5" t="str">
        <f>_xll.implied_volatility($X$4,D5,L5,K5,E5,G5)</f>
        <v>##TypeError: black_scholes() missing 1 required positional argument: 'option_type'</v>
      </c>
      <c r="O5" t="e">
        <f t="shared" si="1"/>
        <v>#VALUE!</v>
      </c>
      <c r="P5" t="e">
        <f t="shared" si="2"/>
        <v>#VALUE!</v>
      </c>
      <c r="R5" s="15" t="s">
        <v>170</v>
      </c>
      <c r="S5" s="15" t="s">
        <v>209</v>
      </c>
      <c r="T5" s="15" t="s">
        <v>210</v>
      </c>
      <c r="U5" s="4"/>
      <c r="W5" s="16" t="s">
        <v>211</v>
      </c>
      <c r="X5" s="17">
        <v>3477.94</v>
      </c>
    </row>
    <row r="6" spans="2:28" ht="16.5" thickTop="1" thickBot="1">
      <c r="B6" s="16">
        <v>45459</v>
      </c>
      <c r="C6" s="17" t="s">
        <v>169</v>
      </c>
      <c r="D6" s="17">
        <v>3750</v>
      </c>
      <c r="E6" s="17">
        <v>298.2</v>
      </c>
      <c r="F6" s="17">
        <v>0.1774</v>
      </c>
      <c r="G6" s="17" t="s">
        <v>169</v>
      </c>
      <c r="H6" s="17">
        <v>3750</v>
      </c>
      <c r="I6" s="17">
        <v>298.2</v>
      </c>
      <c r="J6" s="17">
        <v>0.1774</v>
      </c>
      <c r="K6">
        <f t="shared" si="0"/>
        <v>1.4547945205479451</v>
      </c>
      <c r="L6">
        <f>_xll.YieldCurveZeroRate($X$6,B6)-$X$7</f>
        <v>-1.3439963503649632E-2</v>
      </c>
      <c r="M6" t="e">
        <f>_xll.black_scholes($X$4,D6,L6,K6,F6,G6)</f>
        <v>#VALUE!</v>
      </c>
      <c r="N6" t="str">
        <f>_xll.implied_volatility($X$4,D6,L6,K6,E6,G6)</f>
        <v>##TypeError: black_scholes() missing 1 required positional argument: 'option_type'</v>
      </c>
      <c r="O6" t="e">
        <f t="shared" si="1"/>
        <v>#VALUE!</v>
      </c>
      <c r="P6" t="e">
        <f t="shared" si="2"/>
        <v>#VALUE!</v>
      </c>
      <c r="R6" s="17" t="s">
        <v>171</v>
      </c>
      <c r="S6" s="17">
        <v>1.9099999999999999E-2</v>
      </c>
      <c r="T6" s="17">
        <v>1.9099999999999999E-2</v>
      </c>
      <c r="W6" s="16" t="s">
        <v>242</v>
      </c>
      <c r="X6" s="18" t="str">
        <f>S12</f>
        <v>McpYieldCurve2@0</v>
      </c>
    </row>
    <row r="7" spans="2:28" ht="16.5" thickTop="1" thickBot="1">
      <c r="B7" s="16">
        <v>45585</v>
      </c>
      <c r="C7" s="17" t="s">
        <v>169</v>
      </c>
      <c r="D7" s="17">
        <v>4100</v>
      </c>
      <c r="E7" s="17">
        <v>651.79999999999995</v>
      </c>
      <c r="F7" s="17">
        <v>1E-4</v>
      </c>
      <c r="G7" s="17" t="s">
        <v>169</v>
      </c>
      <c r="H7" s="17">
        <v>4100</v>
      </c>
      <c r="I7" s="17">
        <v>651.79999999999995</v>
      </c>
      <c r="J7" s="17">
        <v>0</v>
      </c>
      <c r="K7">
        <f t="shared" si="0"/>
        <v>1.8</v>
      </c>
      <c r="L7">
        <f>_xll.YieldCurveZeroRate($X$6,B7)-$X$7</f>
        <v>-1.3451459854014594E-2</v>
      </c>
      <c r="M7" t="e">
        <f>_xll.black_scholes($X$4,D7,L7,K7,F7,G7)</f>
        <v>#VALUE!</v>
      </c>
      <c r="N7" t="str">
        <f>_xll.implied_volatility($X$4,D7,L7,K7,E7,G7)</f>
        <v>##TypeError: black_scholes() missing 1 required positional argument: 'option_type'</v>
      </c>
      <c r="O7" t="e">
        <f t="shared" si="1"/>
        <v>#VALUE!</v>
      </c>
      <c r="P7" t="e">
        <f t="shared" si="2"/>
        <v>#VALUE!</v>
      </c>
      <c r="R7" s="17" t="s">
        <v>175</v>
      </c>
      <c r="S7" s="17">
        <v>1.8800000000000001E-2</v>
      </c>
      <c r="T7" s="17">
        <v>1.8800000000000001E-2</v>
      </c>
      <c r="W7" s="16" t="s">
        <v>187</v>
      </c>
      <c r="X7" s="17">
        <v>3.2524999999999998E-2</v>
      </c>
    </row>
    <row r="8" spans="2:28" ht="16.5" thickTop="1" thickBot="1">
      <c r="B8" s="16">
        <v>45585</v>
      </c>
      <c r="C8" s="17" t="s">
        <v>169</v>
      </c>
      <c r="D8" s="17">
        <v>2800</v>
      </c>
      <c r="E8" s="17">
        <v>11.4</v>
      </c>
      <c r="F8" s="17">
        <v>0.2397</v>
      </c>
      <c r="G8" s="17" t="s">
        <v>169</v>
      </c>
      <c r="H8" s="17">
        <v>2800</v>
      </c>
      <c r="I8" s="17">
        <v>11.4</v>
      </c>
      <c r="J8" s="17">
        <v>0.2397</v>
      </c>
      <c r="K8">
        <f t="shared" si="0"/>
        <v>1.8</v>
      </c>
      <c r="L8">
        <f>_xll.YieldCurveZeroRate($X$6,B8)-$X$7</f>
        <v>-1.3451459854014594E-2</v>
      </c>
      <c r="M8" t="e">
        <f>_xll.black_scholes($X$4,D8,L8,K8,F8,G8)</f>
        <v>#VALUE!</v>
      </c>
      <c r="N8" t="str">
        <f>_xll.implied_volatility($X$4,D8,L8,K8,E8,G8)</f>
        <v>##TypeError: black_scholes() missing 1 required positional argument: 'option_type'</v>
      </c>
      <c r="O8" t="e">
        <f t="shared" si="1"/>
        <v>#VALUE!</v>
      </c>
      <c r="P8" t="e">
        <f t="shared" si="2"/>
        <v>#VALUE!</v>
      </c>
      <c r="R8" s="17" t="s">
        <v>172</v>
      </c>
      <c r="S8" s="17">
        <v>1.8800000000000001E-2</v>
      </c>
      <c r="T8" s="17">
        <v>1.8800000000000001E-2</v>
      </c>
      <c r="W8" s="16" t="s">
        <v>198</v>
      </c>
      <c r="X8" s="17" t="s">
        <v>202</v>
      </c>
    </row>
    <row r="9" spans="2:28" ht="16.5" thickTop="1" thickBot="1">
      <c r="B9" s="16">
        <v>45389</v>
      </c>
      <c r="C9" s="17" t="s">
        <v>84</v>
      </c>
      <c r="D9" s="17">
        <v>3000</v>
      </c>
      <c r="E9" s="17">
        <v>470.8</v>
      </c>
      <c r="F9" s="17">
        <v>0.26219999999999999</v>
      </c>
      <c r="G9" s="17" t="s">
        <v>84</v>
      </c>
      <c r="H9" s="17">
        <v>3000</v>
      </c>
      <c r="I9" s="17">
        <v>470.8</v>
      </c>
      <c r="J9" s="17">
        <v>0.26219999999999999</v>
      </c>
      <c r="K9">
        <f t="shared" si="0"/>
        <v>1.263013698630137</v>
      </c>
      <c r="L9">
        <f>_xll.YieldCurveZeroRate($X$6,B9)-$X$7</f>
        <v>-1.3433576642335764E-2</v>
      </c>
      <c r="M9" t="e">
        <f>_xll.black_scholes($X$4,D9,L9,K9,F9,G9)</f>
        <v>#VALUE!</v>
      </c>
      <c r="N9" t="str">
        <f>_xll.implied_volatility($X$4,D9,L9,K9,E9,G9)</f>
        <v>##TypeError: black_scholes() missing 1 required positional argument: 'option_type'</v>
      </c>
      <c r="O9" t="e">
        <f t="shared" si="1"/>
        <v>#VALUE!</v>
      </c>
      <c r="P9" t="e">
        <f t="shared" si="2"/>
        <v>#VALUE!</v>
      </c>
      <c r="R9" s="17" t="s">
        <v>173</v>
      </c>
      <c r="S9" s="17">
        <v>1.8800000000000001E-2</v>
      </c>
      <c r="T9" s="17">
        <v>1.8800000000000001E-2</v>
      </c>
      <c r="W9" s="16" t="s">
        <v>246</v>
      </c>
      <c r="X9" s="17" t="s">
        <v>188</v>
      </c>
    </row>
    <row r="10" spans="2:28" ht="16.5" thickTop="1" thickBot="1">
      <c r="B10" s="16">
        <v>45459</v>
      </c>
      <c r="C10" s="17" t="s">
        <v>169</v>
      </c>
      <c r="D10" s="17">
        <v>3500</v>
      </c>
      <c r="E10" s="17">
        <v>112</v>
      </c>
      <c r="F10" s="17">
        <v>0.18179999999999999</v>
      </c>
      <c r="G10" s="17" t="s">
        <v>169</v>
      </c>
      <c r="H10" s="17">
        <v>3500</v>
      </c>
      <c r="I10" s="17">
        <v>112</v>
      </c>
      <c r="J10" s="17">
        <v>0.18179999999999999</v>
      </c>
      <c r="K10">
        <f t="shared" si="0"/>
        <v>1.4547945205479451</v>
      </c>
      <c r="L10">
        <f>_xll.YieldCurveZeroRate($X$6,B10)-$X$7</f>
        <v>-1.3439963503649632E-2</v>
      </c>
      <c r="M10" t="e">
        <f>_xll.black_scholes($X$4,D10,L10,K10,F10,G10)</f>
        <v>#VALUE!</v>
      </c>
      <c r="N10" t="str">
        <f>_xll.implied_volatility($X$4,D10,L10,K10,E10,G10)</f>
        <v>##TypeError: black_scholes() missing 1 required positional argument: 'option_type'</v>
      </c>
      <c r="O10" t="e">
        <f t="shared" si="1"/>
        <v>#VALUE!</v>
      </c>
      <c r="P10" t="e">
        <f t="shared" si="2"/>
        <v>#VALUE!</v>
      </c>
      <c r="R10" s="17" t="s">
        <v>174</v>
      </c>
      <c r="S10" s="17">
        <v>1.8800000000000001E-2</v>
      </c>
      <c r="T10" s="17">
        <v>1.8800000000000001E-2</v>
      </c>
      <c r="W10" s="16" t="s">
        <v>247</v>
      </c>
      <c r="X10" s="18" t="str">
        <f>Calendar!B4</f>
        <v>McpCalendar@2</v>
      </c>
    </row>
    <row r="11" spans="2:28" ht="16.5" thickTop="1" thickBot="1">
      <c r="B11" s="16">
        <v>45515</v>
      </c>
      <c r="C11" s="17" t="s">
        <v>84</v>
      </c>
      <c r="D11" s="17">
        <v>3650</v>
      </c>
      <c r="E11" s="17">
        <v>60.4</v>
      </c>
      <c r="F11" s="17">
        <v>1E-4</v>
      </c>
      <c r="G11" s="17" t="s">
        <v>84</v>
      </c>
      <c r="H11" s="17">
        <v>3650</v>
      </c>
      <c r="I11" s="17">
        <v>60.4</v>
      </c>
      <c r="J11" s="17">
        <v>0</v>
      </c>
      <c r="K11">
        <f t="shared" si="0"/>
        <v>1.6082191780821917</v>
      </c>
      <c r="L11">
        <f>_xll.YieldCurveZeroRate($X$6,B11)-$X$7</f>
        <v>-1.3445072992700726E-2</v>
      </c>
      <c r="M11" t="e">
        <f>_xll.black_scholes($X$4,D11,L11,K11,F11,G11)</f>
        <v>#VALUE!</v>
      </c>
      <c r="N11" t="str">
        <f>_xll.implied_volatility($X$4,D11,L11,K11,E11,G11)</f>
        <v>##TypeError: black_scholes() missing 1 required positional argument: 'option_type'</v>
      </c>
      <c r="O11" t="e">
        <f t="shared" si="1"/>
        <v>#VALUE!</v>
      </c>
      <c r="P11" t="e">
        <f t="shared" si="2"/>
        <v>#VALUE!</v>
      </c>
      <c r="W11" s="16" t="s">
        <v>248</v>
      </c>
      <c r="X11" s="17" t="str">
        <f>Enum!B20</f>
        <v>Following</v>
      </c>
    </row>
    <row r="12" spans="2:28" ht="16.5" thickTop="1" thickBot="1">
      <c r="B12" s="16">
        <v>45515</v>
      </c>
      <c r="C12" s="17" t="s">
        <v>84</v>
      </c>
      <c r="D12" s="17">
        <v>3800</v>
      </c>
      <c r="E12" s="17">
        <v>25.6</v>
      </c>
      <c r="F12" s="17">
        <v>1E-4</v>
      </c>
      <c r="G12" s="17" t="s">
        <v>84</v>
      </c>
      <c r="H12" s="17">
        <v>3800</v>
      </c>
      <c r="I12" s="17">
        <v>25.6</v>
      </c>
      <c r="J12" s="17">
        <v>0</v>
      </c>
      <c r="K12">
        <f t="shared" si="0"/>
        <v>1.6082191780821917</v>
      </c>
      <c r="L12">
        <f>_xll.YieldCurveZeroRate($X$6,B12)-$X$7</f>
        <v>-1.3445072992700726E-2</v>
      </c>
      <c r="M12" t="e">
        <f>_xll.black_scholes($X$4,D12,L12,K12,F12,G12)</f>
        <v>#VALUE!</v>
      </c>
      <c r="N12" t="str">
        <f>_xll.implied_volatility($X$4,D12,L12,K12,E12,G12)</f>
        <v>##TypeError: black_scholes() missing 1 required positional argument: 'option_type'</v>
      </c>
      <c r="O12" t="e">
        <f t="shared" si="1"/>
        <v>#VALUE!</v>
      </c>
      <c r="P12" t="e">
        <f t="shared" si="2"/>
        <v>#VALUE!</v>
      </c>
      <c r="S12" s="18" t="str">
        <f>_xll.McpYieldCurve2(R3:S4,R5:T10,,,,"VP|HD")</f>
        <v>McpYieldCurve2@0</v>
      </c>
      <c r="W12" s="16" t="s">
        <v>249</v>
      </c>
      <c r="X12" s="19">
        <f>_xll.CalendarValueDate(X10,X3)</f>
        <v>44930</v>
      </c>
      <c r="AB12" s="1"/>
    </row>
    <row r="13" spans="2:28" ht="16.5" thickTop="1" thickBot="1">
      <c r="B13" s="16">
        <v>45459</v>
      </c>
      <c r="C13" s="17" t="s">
        <v>84</v>
      </c>
      <c r="D13" s="17">
        <v>3200</v>
      </c>
      <c r="E13" s="17">
        <v>282.60000000000002</v>
      </c>
      <c r="F13" s="17">
        <v>0.1867</v>
      </c>
      <c r="G13" s="17" t="s">
        <v>84</v>
      </c>
      <c r="H13" s="17">
        <v>3200</v>
      </c>
      <c r="I13" s="17">
        <v>282.60000000000002</v>
      </c>
      <c r="J13" s="17">
        <v>0.1867</v>
      </c>
      <c r="K13">
        <f t="shared" si="0"/>
        <v>1.4547945205479451</v>
      </c>
      <c r="L13">
        <f>_xll.YieldCurveZeroRate($X$6,B13)-$X$7</f>
        <v>-1.3439963503649632E-2</v>
      </c>
      <c r="M13" t="e">
        <f>_xll.black_scholes($X$4,D13,L13,K13,F13,G13)</f>
        <v>#VALUE!</v>
      </c>
      <c r="N13" t="str">
        <f>_xll.implied_volatility($X$4,D13,L13,K13,E13,G13)</f>
        <v>##TypeError: black_scholes() missing 1 required positional argument: 'option_type'</v>
      </c>
      <c r="O13" t="e">
        <f t="shared" si="1"/>
        <v>#VALUE!</v>
      </c>
      <c r="P13" t="e">
        <f t="shared" si="2"/>
        <v>#VALUE!</v>
      </c>
      <c r="W13" s="16" t="s">
        <v>250</v>
      </c>
      <c r="X13" s="17">
        <v>4</v>
      </c>
    </row>
    <row r="14" spans="2:28" ht="16.5" thickTop="1" thickBot="1">
      <c r="B14" s="16">
        <v>45515</v>
      </c>
      <c r="C14" s="17" t="s">
        <v>84</v>
      </c>
      <c r="D14" s="17">
        <v>3200</v>
      </c>
      <c r="E14" s="17">
        <v>307</v>
      </c>
      <c r="F14" s="17">
        <v>1E-4</v>
      </c>
      <c r="G14" s="17" t="s">
        <v>84</v>
      </c>
      <c r="H14" s="17">
        <v>3200</v>
      </c>
      <c r="I14" s="17">
        <v>307</v>
      </c>
      <c r="J14" s="17">
        <v>0</v>
      </c>
      <c r="K14">
        <f t="shared" si="0"/>
        <v>1.6082191780821917</v>
      </c>
      <c r="L14">
        <f>_xll.YieldCurveZeroRate($X$6,B14)-$X$7</f>
        <v>-1.3445072992700726E-2</v>
      </c>
      <c r="M14" t="e">
        <f>_xll.black_scholes($X$4,D14,L14,K14,F14,G14)</f>
        <v>#VALUE!</v>
      </c>
      <c r="N14" t="str">
        <f>_xll.implied_volatility($X$4,D14,L14,K14,E14,G14)</f>
        <v>##TypeError: black_scholes() missing 1 required positional argument: 'option_type'</v>
      </c>
      <c r="O14" t="e">
        <f t="shared" si="1"/>
        <v>#VALUE!</v>
      </c>
      <c r="P14" t="e">
        <f t="shared" si="2"/>
        <v>#VALUE!</v>
      </c>
    </row>
    <row r="15" spans="2:28" ht="16.5" thickTop="1" thickBot="1">
      <c r="B15" s="16">
        <v>45389</v>
      </c>
      <c r="C15" s="17" t="s">
        <v>169</v>
      </c>
      <c r="D15" s="17">
        <v>3100</v>
      </c>
      <c r="E15" s="17">
        <v>1.8</v>
      </c>
      <c r="F15" s="17">
        <v>0.22439999999999999</v>
      </c>
      <c r="G15" s="17" t="s">
        <v>169</v>
      </c>
      <c r="H15" s="17">
        <v>3100</v>
      </c>
      <c r="I15" s="17">
        <v>1.8</v>
      </c>
      <c r="J15" s="17">
        <v>0.22439999999999999</v>
      </c>
      <c r="K15">
        <f t="shared" si="0"/>
        <v>1.263013698630137</v>
      </c>
      <c r="L15">
        <f>_xll.YieldCurveZeroRate($X$6,B15)-$X$7</f>
        <v>-1.3433576642335764E-2</v>
      </c>
      <c r="M15" t="e">
        <f>_xll.black_scholes($X$4,D15,L15,K15,F15,G15)</f>
        <v>#VALUE!</v>
      </c>
      <c r="N15" t="str">
        <f>_xll.implied_volatility($X$4,D15,L15,K15,E15,G15)</f>
        <v>##TypeError: black_scholes() missing 1 required positional argument: 'option_type'</v>
      </c>
      <c r="O15" t="e">
        <f t="shared" si="1"/>
        <v>#VALUE!</v>
      </c>
      <c r="P15" t="e">
        <f t="shared" si="2"/>
        <v>#VALUE!</v>
      </c>
      <c r="X15" s="18" t="str">
        <f>_xll.McpVolSurface2(W3:X13,B2:J218,,,,"VP|HD")</f>
        <v>McpVolSurface2@0</v>
      </c>
    </row>
    <row r="16" spans="2:28" ht="16.5" thickTop="1" thickBot="1">
      <c r="B16" s="16">
        <v>45585</v>
      </c>
      <c r="C16" s="17" t="s">
        <v>84</v>
      </c>
      <c r="D16" s="17">
        <v>3000</v>
      </c>
      <c r="E16" s="17">
        <v>471</v>
      </c>
      <c r="F16" s="17">
        <v>0.2107</v>
      </c>
      <c r="G16" s="17" t="s">
        <v>84</v>
      </c>
      <c r="H16" s="17">
        <v>3000</v>
      </c>
      <c r="I16" s="17">
        <v>471</v>
      </c>
      <c r="J16" s="17">
        <v>0.2107</v>
      </c>
      <c r="K16">
        <f t="shared" si="0"/>
        <v>1.8</v>
      </c>
      <c r="L16">
        <f>_xll.YieldCurveZeroRate($X$6,B16)-$X$7</f>
        <v>-1.3451459854014594E-2</v>
      </c>
      <c r="M16" t="e">
        <f>_xll.black_scholes($X$4,D16,L16,K16,F16,G16)</f>
        <v>#VALUE!</v>
      </c>
      <c r="N16" t="str">
        <f>_xll.implied_volatility($X$4,D16,L16,K16,E16,G16)</f>
        <v>##TypeError: black_scholes() missing 1 required positional argument: 'option_type'</v>
      </c>
      <c r="O16" t="e">
        <f t="shared" si="1"/>
        <v>#VALUE!</v>
      </c>
      <c r="P16" t="e">
        <f t="shared" si="2"/>
        <v>#VALUE!</v>
      </c>
    </row>
    <row r="17" spans="2:52" ht="16.5" thickTop="1" thickBot="1">
      <c r="B17" s="16">
        <v>45949</v>
      </c>
      <c r="C17" s="17" t="s">
        <v>169</v>
      </c>
      <c r="D17" s="17">
        <v>3300</v>
      </c>
      <c r="E17" s="17">
        <v>155.6</v>
      </c>
      <c r="F17" s="17">
        <v>0.18709999999999999</v>
      </c>
      <c r="G17" s="17" t="s">
        <v>169</v>
      </c>
      <c r="H17" s="17">
        <v>3300</v>
      </c>
      <c r="I17" s="17">
        <v>155.6</v>
      </c>
      <c r="J17" s="17">
        <v>0.18709999999999999</v>
      </c>
      <c r="K17">
        <f t="shared" si="0"/>
        <v>2.7972602739726029</v>
      </c>
      <c r="L17">
        <f>_xll.YieldCurveZeroRate($X$6,B17)-$X$7</f>
        <v>-1.3484671532846711E-2</v>
      </c>
      <c r="M17" t="e">
        <f>_xll.black_scholes($X$4,D17,L17,K17,F17,G17)</f>
        <v>#VALUE!</v>
      </c>
      <c r="N17" t="str">
        <f>_xll.implied_volatility($X$4,D17,L17,K17,E17,G17)</f>
        <v>##TypeError: black_scholes() missing 1 required positional argument: 'option_type'</v>
      </c>
      <c r="O17" t="e">
        <f t="shared" si="1"/>
        <v>#VALUE!</v>
      </c>
      <c r="P17" t="e">
        <f t="shared" si="2"/>
        <v>#VALUE!</v>
      </c>
      <c r="W17" t="s">
        <v>217</v>
      </c>
      <c r="X17">
        <f>_xll.VolSurface2GetSpot(X15,"BID")</f>
        <v>3477.94</v>
      </c>
    </row>
    <row r="18" spans="2:52" ht="16.5" thickTop="1" thickBot="1">
      <c r="B18" s="16">
        <v>45389</v>
      </c>
      <c r="C18" s="17" t="s">
        <v>169</v>
      </c>
      <c r="D18" s="17">
        <v>3000</v>
      </c>
      <c r="E18" s="17">
        <v>1.2</v>
      </c>
      <c r="F18" s="17">
        <v>0.2616</v>
      </c>
      <c r="G18" s="17" t="s">
        <v>169</v>
      </c>
      <c r="H18" s="17">
        <v>3000</v>
      </c>
      <c r="I18" s="17">
        <v>1.2</v>
      </c>
      <c r="J18" s="17">
        <v>0.2616</v>
      </c>
      <c r="K18">
        <f t="shared" si="0"/>
        <v>1.263013698630137</v>
      </c>
      <c r="L18">
        <f>_xll.YieldCurveZeroRate($X$6,B18)-$X$7</f>
        <v>-1.3433576642335764E-2</v>
      </c>
      <c r="M18" t="e">
        <f>_xll.black_scholes($X$4,D18,L18,K18,F18,G18)</f>
        <v>#VALUE!</v>
      </c>
      <c r="N18" t="str">
        <f>_xll.implied_volatility($X$4,D18,L18,K18,E18,G18)</f>
        <v>##TypeError: black_scholes() missing 1 required positional argument: 'option_type'</v>
      </c>
      <c r="O18" t="e">
        <f t="shared" si="1"/>
        <v>#VALUE!</v>
      </c>
      <c r="P18" t="e">
        <f t="shared" si="2"/>
        <v>#VALUE!</v>
      </c>
      <c r="W18" t="s">
        <v>218</v>
      </c>
      <c r="X18">
        <f>_xll.VolSurface2GetForward(X15,X12+10)</f>
        <v>0</v>
      </c>
    </row>
    <row r="19" spans="2:52" ht="16.5" thickTop="1" thickBot="1">
      <c r="B19" s="16">
        <v>45767</v>
      </c>
      <c r="C19" s="17" t="s">
        <v>169</v>
      </c>
      <c r="D19" s="17">
        <v>3500</v>
      </c>
      <c r="E19" s="17">
        <v>232</v>
      </c>
      <c r="F19" s="17">
        <v>0.1893</v>
      </c>
      <c r="G19" s="17" t="s">
        <v>169</v>
      </c>
      <c r="H19" s="17">
        <v>3500</v>
      </c>
      <c r="I19" s="17">
        <v>232</v>
      </c>
      <c r="J19" s="17">
        <v>0.1893</v>
      </c>
      <c r="K19">
        <f t="shared" si="0"/>
        <v>2.2986301369863016</v>
      </c>
      <c r="L19">
        <f>_xll.YieldCurveZeroRate($X$6,B19)-$X$7</f>
        <v>-1.3468065693430654E-2</v>
      </c>
      <c r="M19" t="e">
        <f>_xll.black_scholes($X$4,D19,L19,K19,F19,G19)</f>
        <v>#VALUE!</v>
      </c>
      <c r="N19" t="str">
        <f>_xll.implied_volatility($X$4,D19,L19,K19,E19,G19)</f>
        <v>##TypeError: black_scholes() missing 1 required positional argument: 'option_type'</v>
      </c>
      <c r="O19" t="e">
        <f t="shared" si="1"/>
        <v>#VALUE!</v>
      </c>
      <c r="P19" t="e">
        <f t="shared" si="2"/>
        <v>#VALUE!</v>
      </c>
      <c r="W19" t="s">
        <v>166</v>
      </c>
      <c r="X19" t="str">
        <f>_xll.VolSurface2GetSpotDate(X15)</f>
        <v>2023-01-04</v>
      </c>
    </row>
    <row r="20" spans="2:52" ht="16.5" thickTop="1" thickBot="1">
      <c r="B20" s="16">
        <v>45949</v>
      </c>
      <c r="C20" s="17" t="s">
        <v>84</v>
      </c>
      <c r="D20" s="17">
        <v>3000</v>
      </c>
      <c r="E20" s="17">
        <v>458.8</v>
      </c>
      <c r="F20" s="17">
        <v>1E-4</v>
      </c>
      <c r="G20" s="17" t="s">
        <v>84</v>
      </c>
      <c r="H20" s="17">
        <v>3000</v>
      </c>
      <c r="I20" s="17">
        <v>458.8</v>
      </c>
      <c r="J20" s="17">
        <v>0</v>
      </c>
      <c r="K20">
        <f t="shared" si="0"/>
        <v>2.7972602739726029</v>
      </c>
      <c r="L20">
        <f>_xll.YieldCurveZeroRate($X$6,B20)-$X$7</f>
        <v>-1.3484671532846711E-2</v>
      </c>
      <c r="M20" t="e">
        <f>_xll.black_scholes($X$4,D20,L20,K20,F20,G20)</f>
        <v>#VALUE!</v>
      </c>
      <c r="N20" t="str">
        <f>_xll.implied_volatility($X$4,D20,L20,K20,E20,G20)</f>
        <v>##TypeError: black_scholes() missing 1 required positional argument: 'option_type'</v>
      </c>
      <c r="O20" t="e">
        <f t="shared" si="1"/>
        <v>#VALUE!</v>
      </c>
      <c r="P20" t="e">
        <f t="shared" si="2"/>
        <v>#VALUE!</v>
      </c>
      <c r="W20" t="s">
        <v>165</v>
      </c>
      <c r="X20" t="str">
        <f>_xll.VolSurface2GetReferenceDate(X15)</f>
        <v>2023-01-02</v>
      </c>
    </row>
    <row r="21" spans="2:52" ht="16.5" thickTop="1" thickBot="1">
      <c r="B21" s="16">
        <v>45515</v>
      </c>
      <c r="C21" s="17" t="s">
        <v>169</v>
      </c>
      <c r="D21" s="17">
        <v>3450</v>
      </c>
      <c r="E21" s="17">
        <v>113.4</v>
      </c>
      <c r="F21" s="17">
        <v>0.1832</v>
      </c>
      <c r="G21" s="17" t="s">
        <v>169</v>
      </c>
      <c r="H21" s="17">
        <v>3450</v>
      </c>
      <c r="I21" s="17">
        <v>113.4</v>
      </c>
      <c r="J21" s="17">
        <v>0.1832</v>
      </c>
      <c r="K21">
        <f t="shared" si="0"/>
        <v>1.6082191780821917</v>
      </c>
      <c r="L21">
        <f>_xll.YieldCurveZeroRate($X$6,B21)-$X$7</f>
        <v>-1.3445072992700726E-2</v>
      </c>
      <c r="M21" t="e">
        <f>_xll.black_scholes($X$4,D21,L21,K21,F21,G21)</f>
        <v>#VALUE!</v>
      </c>
      <c r="N21" t="str">
        <f>_xll.implied_volatility($X$4,D21,L21,K21,E21,G21)</f>
        <v>##TypeError: black_scholes() missing 1 required positional argument: 'option_type'</v>
      </c>
      <c r="O21" t="e">
        <f t="shared" si="1"/>
        <v>#VALUE!</v>
      </c>
      <c r="P21" t="e">
        <f t="shared" si="2"/>
        <v>#VALUE!</v>
      </c>
    </row>
    <row r="22" spans="2:52" ht="16.5" thickTop="1" thickBot="1">
      <c r="B22" s="16">
        <v>45459</v>
      </c>
      <c r="C22" s="17" t="s">
        <v>84</v>
      </c>
      <c r="D22" s="17">
        <v>3050</v>
      </c>
      <c r="E22" s="17">
        <v>348.4</v>
      </c>
      <c r="F22" s="17">
        <v>1E-4</v>
      </c>
      <c r="G22" s="17" t="s">
        <v>84</v>
      </c>
      <c r="H22" s="17">
        <v>3050</v>
      </c>
      <c r="I22" s="17">
        <v>348.4</v>
      </c>
      <c r="J22" s="17">
        <v>0</v>
      </c>
      <c r="K22">
        <f t="shared" si="0"/>
        <v>1.4547945205479451</v>
      </c>
      <c r="L22">
        <f>_xll.YieldCurveZeroRate($X$6,B22)-$X$7</f>
        <v>-1.3439963503649632E-2</v>
      </c>
      <c r="M22" t="e">
        <f>_xll.black_scholes($X$4,D22,L22,K22,F22,G22)</f>
        <v>#VALUE!</v>
      </c>
      <c r="N22" t="str">
        <f>_xll.implied_volatility($X$4,D22,L22,K22,E22,G22)</f>
        <v>##TypeError: black_scholes() missing 1 required positional argument: 'option_type'</v>
      </c>
      <c r="O22" t="e">
        <f t="shared" si="1"/>
        <v>#VALUE!</v>
      </c>
      <c r="P22" t="e">
        <f t="shared" si="2"/>
        <v>#VALUE!</v>
      </c>
      <c r="W22" s="15" t="s">
        <v>216</v>
      </c>
      <c r="X22" s="15">
        <f t="array" ref="X22:AZ22">_xll.VolSurface2Strikes(X15)</f>
        <v>2800</v>
      </c>
      <c r="Y22" s="15">
        <v>2850</v>
      </c>
      <c r="Z22" s="15">
        <v>2900</v>
      </c>
      <c r="AA22" s="15">
        <v>2950</v>
      </c>
      <c r="AB22" s="15">
        <v>3000</v>
      </c>
      <c r="AC22" s="15">
        <v>3050</v>
      </c>
      <c r="AD22" s="15">
        <v>3100</v>
      </c>
      <c r="AE22" s="15">
        <v>3150</v>
      </c>
      <c r="AF22" s="15">
        <v>3200</v>
      </c>
      <c r="AG22" s="15">
        <v>3250</v>
      </c>
      <c r="AH22" s="15">
        <v>3300</v>
      </c>
      <c r="AI22" s="15">
        <v>3350</v>
      </c>
      <c r="AJ22" s="15">
        <v>3400</v>
      </c>
      <c r="AK22" s="15">
        <v>3450</v>
      </c>
      <c r="AL22" s="15">
        <v>3500</v>
      </c>
      <c r="AM22" s="15">
        <v>3550</v>
      </c>
      <c r="AN22" s="15">
        <v>3600</v>
      </c>
      <c r="AO22" s="15">
        <v>3650</v>
      </c>
      <c r="AP22" s="15">
        <v>3700</v>
      </c>
      <c r="AQ22" s="15">
        <v>3750</v>
      </c>
      <c r="AR22" s="15">
        <v>3800</v>
      </c>
      <c r="AS22" s="15">
        <v>3900</v>
      </c>
      <c r="AT22" s="15">
        <v>4000</v>
      </c>
      <c r="AU22" s="15">
        <v>4100</v>
      </c>
      <c r="AV22" s="15">
        <v>4200</v>
      </c>
      <c r="AW22" s="15">
        <v>4300</v>
      </c>
      <c r="AX22" s="15">
        <v>4400</v>
      </c>
      <c r="AY22" s="15">
        <v>4500</v>
      </c>
      <c r="AZ22" s="15">
        <v>4600</v>
      </c>
    </row>
    <row r="23" spans="2:52" ht="16.5" thickTop="1" thickBot="1">
      <c r="B23" s="16">
        <v>45389</v>
      </c>
      <c r="C23" s="17" t="s">
        <v>169</v>
      </c>
      <c r="D23" s="17">
        <v>4400</v>
      </c>
      <c r="E23" s="17">
        <v>918.2</v>
      </c>
      <c r="F23" s="17">
        <v>0.35160000000000002</v>
      </c>
      <c r="G23" s="17" t="s">
        <v>169</v>
      </c>
      <c r="H23" s="17">
        <v>4400</v>
      </c>
      <c r="I23" s="17">
        <v>918.2</v>
      </c>
      <c r="J23" s="17">
        <v>0.35160000000000002</v>
      </c>
      <c r="K23">
        <f t="shared" si="0"/>
        <v>1.263013698630137</v>
      </c>
      <c r="L23">
        <f>_xll.YieldCurveZeroRate($X$6,B23)-$X$7</f>
        <v>-1.3433576642335764E-2</v>
      </c>
      <c r="M23" t="e">
        <f>_xll.black_scholes($X$4,D23,L23,K23,F23,G23)</f>
        <v>#VALUE!</v>
      </c>
      <c r="N23" t="str">
        <f>_xll.implied_volatility($X$4,D23,L23,K23,E23,G23)</f>
        <v>##TypeError: black_scholes() missing 1 required positional argument: 'option_type'</v>
      </c>
      <c r="O23" t="e">
        <f t="shared" si="1"/>
        <v>#VALUE!</v>
      </c>
      <c r="P23" t="e">
        <f t="shared" si="2"/>
        <v>#VALUE!</v>
      </c>
      <c r="W23" s="9" t="str">
        <f t="array" ref="W23:W28">_xll.VolSurface2ExpiryDates(X15)</f>
        <v>2024/04/07</v>
      </c>
      <c r="X23" s="8">
        <f t="array" ref="X23">_xll.VolSurface2GetVolatility($X$15,X$22,$W23,”BID“)</f>
        <v>6.7151833775150827E-2</v>
      </c>
      <c r="Y23" s="8">
        <f>_xll.VolSurface2GetVolatility($X$15,Y$22,$W23,”BID“)</f>
        <v>6.7151833775150827E-2</v>
      </c>
      <c r="Z23" s="8">
        <f>_xll.VolSurface2GetVolatility($X$15,Z$22,$W23,”BID“)</f>
        <v>0.13182633618471659</v>
      </c>
      <c r="AA23" s="8">
        <f>_xll.VolSurface2GetVolatility($X$15,AA$22,$W23,”BID“)</f>
        <v>0.10091810691622242</v>
      </c>
      <c r="AB23" s="8">
        <f>_xll.VolSurface2GetVolatility($X$15,AB$22,$W23,”BID“)</f>
        <v>0.10030729835483428</v>
      </c>
      <c r="AC23" s="8">
        <f>_xll.VolSurface2GetVolatility($X$15,AC$22,$W23,”BID“)</f>
        <v>8.3428662462599404E-2</v>
      </c>
      <c r="AD23" s="8">
        <f>_xll.VolSurface2GetVolatility($X$15,AD$22,$W23,”BID“)</f>
        <v>8.7695120392941195E-2</v>
      </c>
      <c r="AE23" s="8">
        <f>_xll.VolSurface2GetVolatility($X$15,AE$22,$W23,”BID“)</f>
        <v>7.825728999855433E-2</v>
      </c>
      <c r="AF23" s="8">
        <f>_xll.VolSurface2GetVolatility($X$15,AF$22,$W23,”BID“)</f>
        <v>7.2046016949164252E-2</v>
      </c>
      <c r="AG23" s="8">
        <f>_xll.VolSurface2GetVolatility($X$15,AG$22,$W23,”BID“)</f>
        <v>6.507675562636317E-2</v>
      </c>
      <c r="AH23" s="8">
        <f>_xll.VolSurface2GetVolatility($X$15,AH$22,$W23,”BID“)</f>
        <v>5.8557528548175863E-2</v>
      </c>
      <c r="AI23" s="8">
        <f>_xll.VolSurface2GetVolatility($X$15,AI$22,$W23,”BID“)</f>
        <v>5.3729654061610163E-2</v>
      </c>
      <c r="AJ23" s="8">
        <f>_xll.VolSurface2GetVolatility($X$15,AJ$22,$W23,”BID“)</f>
        <v>4.8334352406681283E-2</v>
      </c>
      <c r="AK23" s="8">
        <f>_xll.VolSurface2GetVolatility($X$15,AK$22,$W23,”BID“)</f>
        <v>4.3123480012769E-2</v>
      </c>
      <c r="AL23" s="8">
        <f>_xll.VolSurface2GetVolatility($X$15,AL$22,$W23,”BID“)</f>
        <v>5.9669570619845042E-2</v>
      </c>
      <c r="AM23" s="8">
        <f>_xll.VolSurface2GetVolatility($X$15,AM$22,$W23,”BID“)</f>
        <v>5.6498560291943375E-2</v>
      </c>
      <c r="AN23" s="8">
        <f>_xll.VolSurface2GetVolatility($X$15,AN$22,$W23,”BID“)</f>
        <v>5.4987346430996883E-2</v>
      </c>
      <c r="AO23" s="8">
        <f>_xll.VolSurface2GetVolatility($X$15,AO$22,$W23,”BID“)</f>
        <v>5.3914774641031879E-2</v>
      </c>
      <c r="AP23" s="8">
        <f>_xll.VolSurface2GetVolatility($X$15,AP$22,$W23,”BID“)</f>
        <v>5.3997024725488396E-2</v>
      </c>
      <c r="AQ23" s="8">
        <f>_xll.VolSurface2GetVolatility($X$15,AQ$22,$W23,”BID“)</f>
        <v>5.414436497719595E-2</v>
      </c>
      <c r="AR23" s="8">
        <f>_xll.VolSurface2GetVolatility($X$15,AR$22,$W23,”BID“)</f>
        <v>5.4707987556360943E-2</v>
      </c>
      <c r="AS23" s="8">
        <f>_xll.VolSurface2GetVolatility($X$15,AS$22,$W23,”BID“)</f>
        <v>5.7602820641281527E-2</v>
      </c>
      <c r="AT23" s="8">
        <f>_xll.VolSurface2GetVolatility($X$15,AT$22,$W23,”BID“)</f>
        <v>6.3025022908265199E-2</v>
      </c>
      <c r="AU23" s="8">
        <f>_xll.VolSurface2GetVolatility($X$15,AU$22,$W23,”BID“)</f>
        <v>0.10906096980268602</v>
      </c>
      <c r="AV23" s="8">
        <f>_xll.VolSurface2GetVolatility($X$15,AV$22,$W23,”BID“)</f>
        <v>7.5552103578772983E-2</v>
      </c>
      <c r="AW23" s="8">
        <f>_xll.VolSurface2GetVolatility($X$15,AW$22,$W23,”BID“)</f>
        <v>7.6873814164832771E-2</v>
      </c>
      <c r="AX23" s="8">
        <f>_xll.VolSurface2GetVolatility($X$15,AX$22,$W23,”BID“)</f>
        <v>8.7335625799050687E-2</v>
      </c>
      <c r="AY23" s="8">
        <f>_xll.VolSurface2GetVolatility($X$15,AY$22,$W23,”BID“)</f>
        <v>9.7171372861893479E-2</v>
      </c>
      <c r="AZ23" s="8">
        <f>_xll.VolSurface2GetVolatility($X$15,AZ$22,$W23,”BID“)</f>
        <v>0.10391717697369882</v>
      </c>
    </row>
    <row r="24" spans="2:52" ht="16.5" thickTop="1" thickBot="1">
      <c r="B24" s="16">
        <v>45389</v>
      </c>
      <c r="C24" s="17" t="s">
        <v>84</v>
      </c>
      <c r="D24" s="17">
        <v>3150</v>
      </c>
      <c r="E24" s="17">
        <v>328</v>
      </c>
      <c r="F24" s="17">
        <v>0.19769999999999999</v>
      </c>
      <c r="G24" s="17" t="s">
        <v>84</v>
      </c>
      <c r="H24" s="17">
        <v>3150</v>
      </c>
      <c r="I24" s="17">
        <v>328</v>
      </c>
      <c r="J24" s="17">
        <v>0.19769999999999999</v>
      </c>
      <c r="K24">
        <f t="shared" si="0"/>
        <v>1.263013698630137</v>
      </c>
      <c r="L24">
        <f>_xll.YieldCurveZeroRate($X$6,B24)-$X$7</f>
        <v>-1.3433576642335764E-2</v>
      </c>
      <c r="M24" t="e">
        <f>_xll.black_scholes($X$4,D24,L24,K24,F24,G24)</f>
        <v>#VALUE!</v>
      </c>
      <c r="N24" t="str">
        <f>_xll.implied_volatility($X$4,D24,L24,K24,E24,G24)</f>
        <v>##TypeError: black_scholes() missing 1 required positional argument: 'option_type'</v>
      </c>
      <c r="O24" t="e">
        <f t="shared" si="1"/>
        <v>#VALUE!</v>
      </c>
      <c r="P24" t="e">
        <f t="shared" si="2"/>
        <v>#VALUE!</v>
      </c>
      <c r="W24" s="9" t="str">
        <v>2024/06/16</v>
      </c>
      <c r="X24" s="8">
        <f>_xll.VolSurface2GetVolatility($X$15,X$22,$W24,”BID“)</f>
        <v>0.13714114082782702</v>
      </c>
      <c r="Y24" s="8">
        <f>_xll.VolSurface2GetVolatility($X$15,Y$22,$W24,”BID“)</f>
        <v>0.13714114082782702</v>
      </c>
      <c r="Z24" s="8">
        <f>_xll.VolSurface2GetVolatility($X$15,Z$22,$W24,”BID“)</f>
        <v>0.12561815093867629</v>
      </c>
      <c r="AA24" s="8">
        <f>_xll.VolSurface2GetVolatility($X$15,AA$22,$W24,”BID“)</f>
        <v>6.3794293144786962E-2</v>
      </c>
      <c r="AB24" s="8">
        <f>_xll.VolSurface2GetVolatility($X$15,AB$22,$W24,”BID“)</f>
        <v>0.10334002879917079</v>
      </c>
      <c r="AC24" s="8">
        <f>_xll.VolSurface2GetVolatility($X$15,AC$22,$W24,”BID“)</f>
        <v>6.4029965049422627E-2</v>
      </c>
      <c r="AD24" s="8">
        <f>_xll.VolSurface2GetVolatility($X$15,AD$22,$W24,”BID“)</f>
        <v>9.1402721478449397E-2</v>
      </c>
      <c r="AE24" s="8">
        <f>_xll.VolSurface2GetVolatility($X$15,AE$22,$W24,”BID“)</f>
        <v>8.7774220087340607E-2</v>
      </c>
      <c r="AF24" s="8">
        <f>_xll.VolSurface2GetVolatility($X$15,AF$22,$W24,”BID“)</f>
        <v>7.9627371673790179E-2</v>
      </c>
      <c r="AG24" s="8">
        <f>_xll.VolSurface2GetVolatility($X$15,AG$22,$W24,”BID“)</f>
        <v>7.9217756038732323E-2</v>
      </c>
      <c r="AH24" s="8">
        <f>_xll.VolSurface2GetVolatility($X$15,AH$22,$W24,”BID“)</f>
        <v>7.5580948106036022E-2</v>
      </c>
      <c r="AI24" s="8">
        <f>_xll.VolSurface2GetVolatility($X$15,AI$22,$W24,”BID“)</f>
        <v>7.0609173230145095E-2</v>
      </c>
      <c r="AJ24" s="8">
        <f>_xll.VolSurface2GetVolatility($X$15,AJ$22,$W24,”BID“)</f>
        <v>6.6290658365114108E-2</v>
      </c>
      <c r="AK24" s="8">
        <f>_xll.VolSurface2GetVolatility($X$15,AK$22,$W24,”BID“)</f>
        <v>6.3761880267755561E-2</v>
      </c>
      <c r="AL24" s="8">
        <f>_xll.VolSurface2GetVolatility($X$15,AL$22,$W24,”BID“)</f>
        <v>5.8274507640076079E-2</v>
      </c>
      <c r="AM24" s="8">
        <f>_xll.VolSurface2GetVolatility($X$15,AM$22,$W24,”BID“)</f>
        <v>5.3301689439895994E-2</v>
      </c>
      <c r="AN24" s="8">
        <f>_xll.VolSurface2GetVolatility($X$15,AN$22,$W24,”BID“)</f>
        <v>7.6317691407444321E-2</v>
      </c>
      <c r="AO24" s="8">
        <f>_xll.VolSurface2GetVolatility($X$15,AO$22,$W24,”BID“)</f>
        <v>7.5881054108235341E-2</v>
      </c>
      <c r="AP24" s="8">
        <f>_xll.VolSurface2GetVolatility($X$15,AP$22,$W24,”BID“)</f>
        <v>7.5404529984717333E-2</v>
      </c>
      <c r="AQ24" s="8">
        <f>_xll.VolSurface2GetVolatility($X$15,AQ$22,$W24,”BID“)</f>
        <v>7.4733300841301281E-2</v>
      </c>
      <c r="AR24" s="8">
        <f>_xll.VolSurface2GetVolatility($X$15,AR$22,$W24,”BID“)</f>
        <v>7.483479618516603E-2</v>
      </c>
      <c r="AS24" s="8">
        <f>_xll.VolSurface2GetVolatility($X$15,AS$22,$W24,”BID“)</f>
        <v>7.483479618516603E-2</v>
      </c>
      <c r="AT24" s="8">
        <f>_xll.VolSurface2GetVolatility($X$15,AT$22,$W24,”BID“)</f>
        <v>7.483479618516603E-2</v>
      </c>
      <c r="AU24" s="8">
        <f>_xll.VolSurface2GetVolatility($X$15,AU$22,$W24,”BID“)</f>
        <v>7.483479618516603E-2</v>
      </c>
      <c r="AV24" s="8">
        <f>_xll.VolSurface2GetVolatility($X$15,AV$22,$W24,”BID“)</f>
        <v>7.483479618516603E-2</v>
      </c>
      <c r="AW24" s="8">
        <f>_xll.VolSurface2GetVolatility($X$15,AW$22,$W24,”BID“)</f>
        <v>7.483479618516603E-2</v>
      </c>
      <c r="AX24" s="8">
        <f>_xll.VolSurface2GetVolatility($X$15,AX$22,$W24,”BID“)</f>
        <v>7.483479618516603E-2</v>
      </c>
      <c r="AY24" s="8">
        <f>_xll.VolSurface2GetVolatility($X$15,AY$22,$W24,”BID“)</f>
        <v>7.483479618516603E-2</v>
      </c>
      <c r="AZ24" s="8">
        <f>_xll.VolSurface2GetVolatility($X$15,AZ$22,$W24,”BID“)</f>
        <v>7.483479618516603E-2</v>
      </c>
    </row>
    <row r="25" spans="2:52" ht="16.5" thickTop="1" thickBot="1">
      <c r="B25" s="16">
        <v>45389</v>
      </c>
      <c r="C25" s="17" t="s">
        <v>84</v>
      </c>
      <c r="D25" s="17">
        <v>3650</v>
      </c>
      <c r="E25" s="17">
        <v>15</v>
      </c>
      <c r="F25" s="17">
        <v>0.1865</v>
      </c>
      <c r="G25" s="17" t="s">
        <v>84</v>
      </c>
      <c r="H25" s="17">
        <v>3650</v>
      </c>
      <c r="I25" s="17">
        <v>15</v>
      </c>
      <c r="J25" s="17">
        <v>0.1865</v>
      </c>
      <c r="K25">
        <f t="shared" si="0"/>
        <v>1.263013698630137</v>
      </c>
      <c r="L25">
        <f>_xll.YieldCurveZeroRate($X$6,B25)-$X$7</f>
        <v>-1.3433576642335764E-2</v>
      </c>
      <c r="M25" t="e">
        <f>_xll.black_scholes($X$4,D25,L25,K25,F25,G25)</f>
        <v>#VALUE!</v>
      </c>
      <c r="N25" t="str">
        <f>_xll.implied_volatility($X$4,D25,L25,K25,E25,G25)</f>
        <v>##TypeError: black_scholes() missing 1 required positional argument: 'option_type'</v>
      </c>
      <c r="O25" t="e">
        <f t="shared" si="1"/>
        <v>#VALUE!</v>
      </c>
      <c r="P25" t="e">
        <f t="shared" si="2"/>
        <v>#VALUE!</v>
      </c>
      <c r="W25" s="9" t="str">
        <v>2024/08/11</v>
      </c>
      <c r="X25" s="8">
        <f>_xll.VolSurface2GetVolatility($X$15,X$22,$W25,”BID“)</f>
        <v>6.9105498898035911E-2</v>
      </c>
      <c r="Y25" s="8">
        <f>_xll.VolSurface2GetVolatility($X$15,Y$22,$W25,”BID“)</f>
        <v>6.9105498898035911E-2</v>
      </c>
      <c r="Z25" s="8">
        <f>_xll.VolSurface2GetVolatility($X$15,Z$22,$W25,”BID“)</f>
        <v>6.9105498898035911E-2</v>
      </c>
      <c r="AA25" s="8">
        <f>_xll.VolSurface2GetVolatility($X$15,AA$22,$W25,”BID“)</f>
        <v>6.9105498898035911E-2</v>
      </c>
      <c r="AB25" s="8">
        <f>_xll.VolSurface2GetVolatility($X$15,AB$22,$W25,”BID“)</f>
        <v>6.9105498898035911E-2</v>
      </c>
      <c r="AC25" s="8">
        <f>_xll.VolSurface2GetVolatility($X$15,AC$22,$W25,”BID“)</f>
        <v>6.9105498898035911E-2</v>
      </c>
      <c r="AD25" s="8">
        <f>_xll.VolSurface2GetVolatility($X$15,AD$22,$W25,”BID“)</f>
        <v>5.8632999904810079E-2</v>
      </c>
      <c r="AE25" s="8">
        <f>_xll.VolSurface2GetVolatility($X$15,AE$22,$W25,”BID“)</f>
        <v>5.6991685549694936E-2</v>
      </c>
      <c r="AF25" s="8">
        <f>_xll.VolSurface2GetVolatility($X$15,AF$22,$W25,”BID“)</f>
        <v>9.0090764926968284E-2</v>
      </c>
      <c r="AG25" s="8">
        <f>_xll.VolSurface2GetVolatility($X$15,AG$22,$W25,”BID“)</f>
        <v>8.5786944555295563E-2</v>
      </c>
      <c r="AH25" s="8">
        <f>_xll.VolSurface2GetVolatility($X$15,AH$22,$W25,”BID“)</f>
        <v>8.3673755310691059E-2</v>
      </c>
      <c r="AI25" s="8">
        <f>_xll.VolSurface2GetVolatility($X$15,AI$22,$W25,”BID“)</f>
        <v>7.3443255960149695E-2</v>
      </c>
      <c r="AJ25" s="8">
        <f>_xll.VolSurface2GetVolatility($X$15,AJ$22,$W25,”BID“)</f>
        <v>7.4443804808409897E-2</v>
      </c>
      <c r="AK25" s="8">
        <f>_xll.VolSurface2GetVolatility($X$15,AK$22,$W25,”BID“)</f>
        <v>6.9761102514795337E-2</v>
      </c>
      <c r="AL25" s="8">
        <f>_xll.VolSurface2GetVolatility($X$15,AL$22,$W25,”BID“)</f>
        <v>6.8826813719378932E-2</v>
      </c>
      <c r="AM25" s="8">
        <f>_xll.VolSurface2GetVolatility($X$15,AM$22,$W25,”BID“)</f>
        <v>6.5623090910292864E-2</v>
      </c>
      <c r="AN25" s="8">
        <f>_xll.VolSurface2GetVolatility($X$15,AN$22,$W25,”BID“)</f>
        <v>5.5073365885776632E-2</v>
      </c>
      <c r="AO25" s="8">
        <f>_xll.VolSurface2GetVolatility($X$15,AO$22,$W25,”BID“)</f>
        <v>6.4942219403979776E-2</v>
      </c>
      <c r="AP25" s="8">
        <f>_xll.VolSurface2GetVolatility($X$15,AP$22,$W25,”BID“)</f>
        <v>8.3932022682881274E-2</v>
      </c>
      <c r="AQ25" s="8">
        <f>_xll.VolSurface2GetVolatility($X$15,AQ$22,$W25,”BID“)</f>
        <v>7.9795925008683627E-2</v>
      </c>
      <c r="AR25" s="8">
        <f>_xll.VolSurface2GetVolatility($X$15,AR$22,$W25,”BID“)</f>
        <v>8.067692194187287E-2</v>
      </c>
      <c r="AS25" s="8">
        <f>_xll.VolSurface2GetVolatility($X$15,AS$22,$W25,”BID“)</f>
        <v>8.067692194187287E-2</v>
      </c>
      <c r="AT25" s="8">
        <f>_xll.VolSurface2GetVolatility($X$15,AT$22,$W25,”BID“)</f>
        <v>8.067692194187287E-2</v>
      </c>
      <c r="AU25" s="8">
        <f>_xll.VolSurface2GetVolatility($X$15,AU$22,$W25,”BID“)</f>
        <v>8.067692194187287E-2</v>
      </c>
      <c r="AV25" s="8">
        <f>_xll.VolSurface2GetVolatility($X$15,AV$22,$W25,”BID“)</f>
        <v>8.067692194187287E-2</v>
      </c>
      <c r="AW25" s="8">
        <f>_xll.VolSurface2GetVolatility($X$15,AW$22,$W25,”BID“)</f>
        <v>8.067692194187287E-2</v>
      </c>
      <c r="AX25" s="8">
        <f>_xll.VolSurface2GetVolatility($X$15,AX$22,$W25,”BID“)</f>
        <v>8.067692194187287E-2</v>
      </c>
      <c r="AY25" s="8">
        <f>_xll.VolSurface2GetVolatility($X$15,AY$22,$W25,”BID“)</f>
        <v>8.067692194187287E-2</v>
      </c>
      <c r="AZ25" s="8">
        <f>_xll.VolSurface2GetVolatility($X$15,AZ$22,$W25,”BID“)</f>
        <v>8.067692194187287E-2</v>
      </c>
    </row>
    <row r="26" spans="2:52" ht="16.5" thickTop="1" thickBot="1">
      <c r="B26" s="16">
        <v>45389</v>
      </c>
      <c r="C26" s="17" t="s">
        <v>84</v>
      </c>
      <c r="D26" s="17">
        <v>4100</v>
      </c>
      <c r="E26" s="17">
        <v>0.8</v>
      </c>
      <c r="F26" s="17">
        <v>0.26800000000000002</v>
      </c>
      <c r="G26" s="17" t="s">
        <v>84</v>
      </c>
      <c r="H26" s="17">
        <v>4100</v>
      </c>
      <c r="I26" s="17">
        <v>0.8</v>
      </c>
      <c r="J26" s="17">
        <v>0.26800000000000002</v>
      </c>
      <c r="K26">
        <f t="shared" si="0"/>
        <v>1.263013698630137</v>
      </c>
      <c r="L26">
        <f>_xll.YieldCurveZeroRate($X$6,B26)-$X$7</f>
        <v>-1.3433576642335764E-2</v>
      </c>
      <c r="M26" t="e">
        <f>_xll.black_scholes($X$4,D26,L26,K26,F26,G26)</f>
        <v>#VALUE!</v>
      </c>
      <c r="N26" t="str">
        <f>_xll.implied_volatility($X$4,D26,L26,K26,E26,G26)</f>
        <v>##TypeError: black_scholes() missing 1 required positional argument: 'option_type'</v>
      </c>
      <c r="O26" t="e">
        <f t="shared" si="1"/>
        <v>#VALUE!</v>
      </c>
      <c r="P26" t="e">
        <f t="shared" si="2"/>
        <v>#VALUE!</v>
      </c>
      <c r="W26" s="9" t="str">
        <v>2024/10/20</v>
      </c>
      <c r="X26" s="8">
        <f>_xll.VolSurface2GetVolatility($X$15,X$22,$W26,”BID“)</f>
        <v>0.13294460096712324</v>
      </c>
      <c r="Y26" s="8">
        <f>_xll.VolSurface2GetVolatility($X$15,Y$22,$W26,”BID“)</f>
        <v>0.13155251693016523</v>
      </c>
      <c r="Z26" s="8">
        <f>_xll.VolSurface2GetVolatility($X$15,Z$22,$W26,”BID“)</f>
        <v>0.12784689936783955</v>
      </c>
      <c r="AA26" s="8">
        <f>_xll.VolSurface2GetVolatility($X$15,AA$22,$W26,”BID“)</f>
        <v>0.12053415646052204</v>
      </c>
      <c r="AB26" s="8">
        <f>_xll.VolSurface2GetVolatility($X$15,AB$22,$W26,”BID“)</f>
        <v>0.11240046321156286</v>
      </c>
      <c r="AC26" s="8">
        <f>_xll.VolSurface2GetVolatility($X$15,AC$22,$W26,”BID“)</f>
        <v>0.10646463793167725</v>
      </c>
      <c r="AD26" s="8">
        <f>_xll.VolSurface2GetVolatility($X$15,AD$22,$W26,”BID“)</f>
        <v>0.10259630533806642</v>
      </c>
      <c r="AE26" s="8">
        <f>_xll.VolSurface2GetVolatility($X$15,AE$22,$W26,”BID“)</f>
        <v>9.9783327616108142E-2</v>
      </c>
      <c r="AF26" s="8">
        <f>_xll.VolSurface2GetVolatility($X$15,AF$22,$W26,”BID“)</f>
        <v>9.6635710417400392E-2</v>
      </c>
      <c r="AG26" s="8">
        <f>_xll.VolSurface2GetVolatility($X$15,AG$22,$W26,”BID“)</f>
        <v>9.2278081611930726E-2</v>
      </c>
      <c r="AH26" s="8">
        <f>_xll.VolSurface2GetVolatility($X$15,AH$22,$W26,”BID“)</f>
        <v>8.8271414477024704E-2</v>
      </c>
      <c r="AI26" s="8">
        <f>_xll.VolSurface2GetVolatility($X$15,AI$22,$W26,”BID“)</f>
        <v>8.6057277036389032E-2</v>
      </c>
      <c r="AJ26" s="8">
        <f>_xll.VolSurface2GetVolatility($X$15,AJ$22,$W26,”BID“)</f>
        <v>8.4163270891917122E-2</v>
      </c>
      <c r="AK26" s="8">
        <f>_xll.VolSurface2GetVolatility($X$15,AK$22,$W26,”BID“)</f>
        <v>8.1183402763388673E-2</v>
      </c>
      <c r="AL26" s="8">
        <f>_xll.VolSurface2GetVolatility($X$15,AL$22,$W26,”BID“)</f>
        <v>7.8891266263941884E-2</v>
      </c>
      <c r="AM26" s="8">
        <f>_xll.VolSurface2GetVolatility($X$15,AM$22,$W26,”BID“)</f>
        <v>7.8549459396134308E-2</v>
      </c>
      <c r="AN26" s="8">
        <f>_xll.VolSurface2GetVolatility($X$15,AN$22,$W26,”BID“)</f>
        <v>7.6197010826842604E-2</v>
      </c>
      <c r="AO26" s="8">
        <f>_xll.VolSurface2GetVolatility($X$15,AO$22,$W26,”BID“)</f>
        <v>6.9543769770621947E-2</v>
      </c>
      <c r="AP26" s="8">
        <f>_xll.VolSurface2GetVolatility($X$15,AP$22,$W26,”BID“)</f>
        <v>6.8206436968422601E-2</v>
      </c>
      <c r="AQ26" s="8">
        <f>_xll.VolSurface2GetVolatility($X$15,AQ$22,$W26,”BID“)</f>
        <v>8.0029705025831413E-2</v>
      </c>
      <c r="AR26" s="8">
        <f>_xll.VolSurface2GetVolatility($X$15,AR$22,$W26,”BID“)</f>
        <v>9.3863382480586538E-2</v>
      </c>
      <c r="AS26" s="8">
        <f>_xll.VolSurface2GetVolatility($X$15,AS$22,$W26,”BID“)</f>
        <v>9.6709130486837713E-2</v>
      </c>
      <c r="AT26" s="8">
        <f>_xll.VolSurface2GetVolatility($X$15,AT$22,$W26,”BID“)</f>
        <v>9.8508489641095015E-2</v>
      </c>
      <c r="AU26" s="8">
        <f>_xll.VolSurface2GetVolatility($X$15,AU$22,$W26,”BID“)</f>
        <v>9.9947728919193179E-2</v>
      </c>
      <c r="AV26" s="8">
        <f>_xll.VolSurface2GetVolatility($X$15,AV$22,$W26,”BID“)</f>
        <v>0.10392124371240971</v>
      </c>
      <c r="AW26" s="8">
        <f>_xll.VolSurface2GetVolatility($X$15,AW$22,$W26,”BID“)</f>
        <v>0.10659714531365438</v>
      </c>
      <c r="AX26" s="8">
        <f>_xll.VolSurface2GetVolatility($X$15,AX$22,$W26,”BID“)</f>
        <v>0.11153968704713335</v>
      </c>
      <c r="AY26" s="8">
        <f>_xll.VolSurface2GetVolatility($X$15,AY$22,$W26,”BID“)</f>
        <v>0.11563577276101025</v>
      </c>
      <c r="AZ26" s="8">
        <f>_xll.VolSurface2GetVolatility($X$15,AZ$22,$W26,”BID“)</f>
        <v>0.11563577276101025</v>
      </c>
    </row>
    <row r="27" spans="2:52" ht="16.5" thickTop="1" thickBot="1">
      <c r="B27" s="16">
        <v>45459</v>
      </c>
      <c r="C27" s="17" t="s">
        <v>84</v>
      </c>
      <c r="D27" s="17">
        <v>3350</v>
      </c>
      <c r="E27" s="17">
        <v>178.8</v>
      </c>
      <c r="F27" s="17">
        <v>0.1852</v>
      </c>
      <c r="G27" s="17" t="s">
        <v>84</v>
      </c>
      <c r="H27" s="17">
        <v>3350</v>
      </c>
      <c r="I27" s="17">
        <v>178.8</v>
      </c>
      <c r="J27" s="17">
        <v>0.1852</v>
      </c>
      <c r="K27">
        <f t="shared" si="0"/>
        <v>1.4547945205479451</v>
      </c>
      <c r="L27">
        <f>_xll.YieldCurveZeroRate($X$6,B27)-$X$7</f>
        <v>-1.3439963503649632E-2</v>
      </c>
      <c r="M27" t="e">
        <f>_xll.black_scholes($X$4,D27,L27,K27,F27,G27)</f>
        <v>#VALUE!</v>
      </c>
      <c r="N27" t="str">
        <f>_xll.implied_volatility($X$4,D27,L27,K27,E27,G27)</f>
        <v>##TypeError: black_scholes() missing 1 required positional argument: 'option_type'</v>
      </c>
      <c r="O27" t="e">
        <f t="shared" si="1"/>
        <v>#VALUE!</v>
      </c>
      <c r="P27" t="e">
        <f t="shared" si="2"/>
        <v>#VALUE!</v>
      </c>
      <c r="W27" s="9" t="str">
        <v>2025/04/20</v>
      </c>
      <c r="X27" s="8">
        <f>_xll.VolSurface2GetVolatility($X$15,X$22,$W27,”BID“)</f>
        <v>0.13869959806977578</v>
      </c>
      <c r="Y27" s="8">
        <f>_xll.VolSurface2GetVolatility($X$15,Y$22,$W27,”BID“)</f>
        <v>0.13430376923827694</v>
      </c>
      <c r="Z27" s="8">
        <f>_xll.VolSurface2GetVolatility($X$15,Z$22,$W27,”BID“)</f>
        <v>0.1296643533645559</v>
      </c>
      <c r="AA27" s="8">
        <f>_xll.VolSurface2GetVolatility($X$15,AA$22,$W27,”BID“)</f>
        <v>0.12465717184516192</v>
      </c>
      <c r="AB27" s="8">
        <f>_xll.VolSurface2GetVolatility($X$15,AB$22,$W27,”BID“)</f>
        <v>0.11963567983173026</v>
      </c>
      <c r="AC27" s="8">
        <f>_xll.VolSurface2GetVolatility($X$15,AC$22,$W27,”BID“)</f>
        <v>0.11517164163154189</v>
      </c>
      <c r="AD27" s="8">
        <f>_xll.VolSurface2GetVolatility($X$15,AD$22,$W27,”BID“)</f>
        <v>0.11223242441937474</v>
      </c>
      <c r="AE27" s="8">
        <f>_xll.VolSurface2GetVolatility($X$15,AE$22,$W27,”BID“)</f>
        <v>0.11139089243036442</v>
      </c>
      <c r="AF27" s="8">
        <f>_xll.VolSurface2GetVolatility($X$15,AF$22,$W27,”BID“)</f>
        <v>0.11124629527358054</v>
      </c>
      <c r="AG27" s="8">
        <f>_xll.VolSurface2GetVolatility($X$15,AG$22,$W27,”BID“)</f>
        <v>0.11015038882933861</v>
      </c>
      <c r="AH27" s="8">
        <f>_xll.VolSurface2GetVolatility($X$15,AH$22,$W27,”BID“)</f>
        <v>0.10743856868900337</v>
      </c>
      <c r="AI27" s="8">
        <f>_xll.VolSurface2GetVolatility($X$15,AI$22,$W27,”BID“)</f>
        <v>0.10315822949003606</v>
      </c>
      <c r="AJ27" s="8">
        <f>_xll.VolSurface2GetVolatility($X$15,AJ$22,$W27,”BID“)</f>
        <v>9.9221122343234547E-2</v>
      </c>
      <c r="AK27" s="8">
        <f>_xll.VolSurface2GetVolatility($X$15,AK$22,$W27,”BID“)</f>
        <v>9.750044916507826E-2</v>
      </c>
      <c r="AL27" s="8">
        <f>_xll.VolSurface2GetVolatility($X$15,AL$22,$W27,”BID“)</f>
        <v>9.7850858621435929E-2</v>
      </c>
      <c r="AM27" s="8">
        <f>_xll.VolSurface2GetVolatility($X$15,AM$22,$W27,”BID“)</f>
        <v>9.9302681202270718E-2</v>
      </c>
      <c r="AN27" s="8">
        <f>_xll.VolSurface2GetVolatility($X$15,AN$22,$W27,”BID“)</f>
        <v>9.960752794453373E-2</v>
      </c>
      <c r="AO27" s="8">
        <f>_xll.VolSurface2GetVolatility($X$15,AO$22,$W27,”BID“)</f>
        <v>9.711060502012557E-2</v>
      </c>
      <c r="AP27" s="8">
        <f>_xll.VolSurface2GetVolatility($X$15,AP$22,$W27,”BID“)</f>
        <v>9.3810218593756781E-2</v>
      </c>
      <c r="AQ27" s="8">
        <f>_xll.VolSurface2GetVolatility($X$15,AQ$22,$W27,”BID“)</f>
        <v>9.2138955060302355E-2</v>
      </c>
      <c r="AR27" s="8">
        <f>_xll.VolSurface2GetVolatility($X$15,AR$22,$W27,”BID“)</f>
        <v>9.2613421742484853E-2</v>
      </c>
      <c r="AS27" s="8">
        <f>_xll.VolSurface2GetVolatility($X$15,AS$22,$W27,”BID“)</f>
        <v>8.8114462139441949E-2</v>
      </c>
      <c r="AT27" s="8">
        <f>_xll.VolSurface2GetVolatility($X$15,AT$22,$W27,”BID“)</f>
        <v>7.8479563705183594E-2</v>
      </c>
      <c r="AU27" s="8">
        <f>_xll.VolSurface2GetVolatility($X$15,AU$22,$W27,”BID“)</f>
        <v>0.15955230660375008</v>
      </c>
      <c r="AV27" s="8">
        <f>_xll.VolSurface2GetVolatility($X$15,AV$22,$W27,”BID“)</f>
        <v>0.11265809786232941</v>
      </c>
      <c r="AW27" s="8">
        <f>_xll.VolSurface2GetVolatility($X$15,AW$22,$W27,”BID“)</f>
        <v>0.11265809786232941</v>
      </c>
      <c r="AX27" s="8">
        <f>_xll.VolSurface2GetVolatility($X$15,AX$22,$W27,”BID“)</f>
        <v>0.11265809786232941</v>
      </c>
      <c r="AY27" s="8">
        <f>_xll.VolSurface2GetVolatility($X$15,AY$22,$W27,”BID“)</f>
        <v>0.11265809786232941</v>
      </c>
      <c r="AZ27" s="8">
        <f>_xll.VolSurface2GetVolatility($X$15,AZ$22,$W27,”BID“)</f>
        <v>0.11265809786232941</v>
      </c>
    </row>
    <row r="28" spans="2:52" ht="16.5" thickTop="1" thickBot="1">
      <c r="B28" s="16">
        <v>45389</v>
      </c>
      <c r="C28" s="17" t="s">
        <v>169</v>
      </c>
      <c r="D28" s="17">
        <v>3750</v>
      </c>
      <c r="E28" s="17">
        <v>270</v>
      </c>
      <c r="F28" s="17">
        <v>1E-4</v>
      </c>
      <c r="G28" s="17" t="s">
        <v>169</v>
      </c>
      <c r="H28" s="17">
        <v>3750</v>
      </c>
      <c r="I28" s="17">
        <v>270</v>
      </c>
      <c r="J28" s="17">
        <v>0</v>
      </c>
      <c r="K28">
        <f t="shared" si="0"/>
        <v>1.263013698630137</v>
      </c>
      <c r="L28">
        <f>_xll.YieldCurveZeroRate($X$6,B28)-$X$7</f>
        <v>-1.3433576642335764E-2</v>
      </c>
      <c r="M28" t="e">
        <f>_xll.black_scholes($X$4,D28,L28,K28,F28,G28)</f>
        <v>#VALUE!</v>
      </c>
      <c r="N28" t="str">
        <f>_xll.implied_volatility($X$4,D28,L28,K28,E28,G28)</f>
        <v>##TypeError: black_scholes() missing 1 required positional argument: 'option_type'</v>
      </c>
      <c r="O28" t="e">
        <f t="shared" si="1"/>
        <v>#VALUE!</v>
      </c>
      <c r="P28" t="e">
        <f t="shared" si="2"/>
        <v>#VALUE!</v>
      </c>
      <c r="W28" s="9" t="str">
        <v>2025/10/19</v>
      </c>
      <c r="X28" s="8">
        <f>_xll.VolSurface2GetVolatility($X$15,X$22,$W28,”BID“)</f>
        <v>0.14770324168326268</v>
      </c>
      <c r="Y28" s="8">
        <f>_xll.VolSurface2GetVolatility($X$15,Y$22,$W28,”BID“)</f>
        <v>0.15165608464212926</v>
      </c>
      <c r="Z28" s="8">
        <f>_xll.VolSurface2GetVolatility($X$15,Z$22,$W28,”BID“)</f>
        <v>0.1467866441311744</v>
      </c>
      <c r="AA28" s="8">
        <f>_xll.VolSurface2GetVolatility($X$15,AA$22,$W28,”BID“)</f>
        <v>0.12906640657375809</v>
      </c>
      <c r="AB28" s="8">
        <f>_xll.VolSurface2GetVolatility($X$15,AB$22,$W28,”BID“)</f>
        <v>0.11364193796596612</v>
      </c>
      <c r="AC28" s="8">
        <f>_xll.VolSurface2GetVolatility($X$15,AC$22,$W28,”BID“)</f>
        <v>0.11435832124300419</v>
      </c>
      <c r="AD28" s="8">
        <f>_xll.VolSurface2GetVolatility($X$15,AD$22,$W28,”BID“)</f>
        <v>0.12067962752383139</v>
      </c>
      <c r="AE28" s="8">
        <f>_xll.VolSurface2GetVolatility($X$15,AE$22,$W28,”BID“)</f>
        <v>0.11987383864269589</v>
      </c>
      <c r="AF28" s="8">
        <f>_xll.VolSurface2GetVolatility($X$15,AF$22,$W28,”BID“)</f>
        <v>0.11480559111124847</v>
      </c>
      <c r="AG28" s="8">
        <f>_xll.VolSurface2GetVolatility($X$15,AG$22,$W28,”BID“)</f>
        <v>0.11094395828518518</v>
      </c>
      <c r="AH28" s="8">
        <f>_xll.VolSurface2GetVolatility($X$15,AH$22,$W28,”BID“)</f>
        <v>0.10857910621898054</v>
      </c>
      <c r="AI28" s="8">
        <f>_xll.VolSurface2GetVolatility($X$15,AI$22,$W28,”BID“)</f>
        <v>0.10692756237894857</v>
      </c>
      <c r="AJ28" s="8">
        <f>_xll.VolSurface2GetVolatility($X$15,AJ$22,$W28,”BID“)</f>
        <v>0.10609020717998309</v>
      </c>
      <c r="AK28" s="8">
        <f>_xll.VolSurface2GetVolatility($X$15,AK$22,$W28,”BID“)</f>
        <v>0.10607048249219898</v>
      </c>
      <c r="AL28" s="8">
        <f>_xll.VolSurface2GetVolatility($X$15,AL$22,$W28,”BID“)</f>
        <v>0.10559772305801594</v>
      </c>
      <c r="AM28" s="8">
        <f>_xll.VolSurface2GetVolatility($X$15,AM$22,$W28,”BID“)</f>
        <v>0.10362138754389516</v>
      </c>
      <c r="AN28" s="8">
        <f>_xll.VolSurface2GetVolatility($X$15,AN$22,$W28,”BID“)</f>
        <v>0.10124553744015896</v>
      </c>
      <c r="AO28" s="8">
        <f>_xll.VolSurface2GetVolatility($X$15,AO$22,$W28,”BID“)</f>
        <v>9.9701253256003847E-2</v>
      </c>
      <c r="AP28" s="8">
        <f>_xll.VolSurface2GetVolatility($X$15,AP$22,$W28,”BID“)</f>
        <v>9.8573088752261423E-2</v>
      </c>
      <c r="AQ28" s="8">
        <f>_xll.VolSurface2GetVolatility($X$15,AQ$22,$W28,”BID“)</f>
        <v>9.720605884420265E-2</v>
      </c>
      <c r="AR28" s="8">
        <f>_xll.VolSurface2GetVolatility($X$15,AR$22,$W28,”BID“)</f>
        <v>9.5633549813220434E-2</v>
      </c>
      <c r="AS28" s="8">
        <f>_xll.VolSurface2GetVolatility($X$15,AS$22,$W28,”BID“)</f>
        <v>9.5633549813220434E-2</v>
      </c>
      <c r="AT28" s="8">
        <f>_xll.VolSurface2GetVolatility($X$15,AT$22,$W28,”BID“)</f>
        <v>9.5633549813220434E-2</v>
      </c>
      <c r="AU28" s="8">
        <f>_xll.VolSurface2GetVolatility($X$15,AU$22,$W28,”BID“)</f>
        <v>9.5633549813220434E-2</v>
      </c>
      <c r="AV28" s="8">
        <f>_xll.VolSurface2GetVolatility($X$15,AV$22,$W28,”BID“)</f>
        <v>9.5633549813220434E-2</v>
      </c>
      <c r="AW28" s="8">
        <f>_xll.VolSurface2GetVolatility($X$15,AW$22,$W28,”BID“)</f>
        <v>9.5633549813220434E-2</v>
      </c>
      <c r="AX28" s="8">
        <f>_xll.VolSurface2GetVolatility($X$15,AX$22,$W28,”BID“)</f>
        <v>9.5633549813220434E-2</v>
      </c>
      <c r="AY28" s="8">
        <f>_xll.VolSurface2GetVolatility($X$15,AY$22,$W28,”BID“)</f>
        <v>9.5633549813220434E-2</v>
      </c>
      <c r="AZ28" s="8">
        <f>_xll.VolSurface2GetVolatility($X$15,AZ$22,$W28,”BID“)</f>
        <v>9.5633549813220434E-2</v>
      </c>
    </row>
    <row r="29" spans="2:52" ht="16.5" thickTop="1" thickBot="1">
      <c r="B29" s="16">
        <v>45459</v>
      </c>
      <c r="C29" s="17" t="s">
        <v>169</v>
      </c>
      <c r="D29" s="17">
        <v>3600</v>
      </c>
      <c r="E29" s="17">
        <v>181.2</v>
      </c>
      <c r="F29" s="17">
        <v>0.18240000000000001</v>
      </c>
      <c r="G29" s="17" t="s">
        <v>169</v>
      </c>
      <c r="H29" s="17">
        <v>3600</v>
      </c>
      <c r="I29" s="17">
        <v>181.2</v>
      </c>
      <c r="J29" s="17">
        <v>0.18240000000000001</v>
      </c>
      <c r="K29">
        <f t="shared" si="0"/>
        <v>1.4547945205479451</v>
      </c>
      <c r="L29">
        <f>_xll.YieldCurveZeroRate($X$6,B29)-$X$7</f>
        <v>-1.3439963503649632E-2</v>
      </c>
      <c r="M29" t="e">
        <f>_xll.black_scholes($X$4,D29,L29,K29,F29,G29)</f>
        <v>#VALUE!</v>
      </c>
      <c r="N29" t="str">
        <f>_xll.implied_volatility($X$4,D29,L29,K29,E29,G29)</f>
        <v>##TypeError: black_scholes() missing 1 required positional argument: 'option_type'</v>
      </c>
      <c r="O29" t="e">
        <f t="shared" si="1"/>
        <v>#VALUE!</v>
      </c>
      <c r="P29" t="e">
        <f t="shared" si="2"/>
        <v>#VALUE!</v>
      </c>
    </row>
    <row r="30" spans="2:52" ht="16.5" thickTop="1" thickBot="1">
      <c r="B30" s="16">
        <v>45585</v>
      </c>
      <c r="C30" s="17" t="s">
        <v>169</v>
      </c>
      <c r="D30" s="17">
        <v>3600</v>
      </c>
      <c r="E30" s="17">
        <v>230.4</v>
      </c>
      <c r="F30" s="17">
        <v>0.18060000000000001</v>
      </c>
      <c r="G30" s="17" t="s">
        <v>169</v>
      </c>
      <c r="H30" s="17">
        <v>3600</v>
      </c>
      <c r="I30" s="17">
        <v>230.4</v>
      </c>
      <c r="J30" s="17">
        <v>0.18060000000000001</v>
      </c>
      <c r="K30">
        <f t="shared" si="0"/>
        <v>1.8</v>
      </c>
      <c r="L30">
        <f>_xll.YieldCurveZeroRate($X$6,B30)-$X$7</f>
        <v>-1.3451459854014594E-2</v>
      </c>
      <c r="M30" t="e">
        <f>_xll.black_scholes($X$4,D30,L30,K30,F30,G30)</f>
        <v>#VALUE!</v>
      </c>
      <c r="N30" t="str">
        <f>_xll.implied_volatility($X$4,D30,L30,K30,E30,G30)</f>
        <v>##TypeError: black_scholes() missing 1 required positional argument: 'option_type'</v>
      </c>
      <c r="O30" t="e">
        <f t="shared" si="1"/>
        <v>#VALUE!</v>
      </c>
      <c r="P30" t="e">
        <f t="shared" si="2"/>
        <v>#VALUE!</v>
      </c>
    </row>
    <row r="31" spans="2:52" ht="16.5" thickTop="1" thickBot="1">
      <c r="B31" s="16">
        <v>45767</v>
      </c>
      <c r="C31" s="17" t="s">
        <v>169</v>
      </c>
      <c r="D31" s="17">
        <v>2800</v>
      </c>
      <c r="E31" s="17">
        <v>27.4</v>
      </c>
      <c r="F31" s="17">
        <v>0.21729999999999999</v>
      </c>
      <c r="G31" s="17" t="s">
        <v>169</v>
      </c>
      <c r="H31" s="17">
        <v>2800</v>
      </c>
      <c r="I31" s="17">
        <v>27.4</v>
      </c>
      <c r="J31" s="17">
        <v>0.21729999999999999</v>
      </c>
      <c r="K31">
        <f t="shared" si="0"/>
        <v>2.2986301369863016</v>
      </c>
      <c r="L31">
        <f>_xll.YieldCurveZeroRate($X$6,B31)-$X$7</f>
        <v>-1.3468065693430654E-2</v>
      </c>
      <c r="M31" t="e">
        <f>_xll.black_scholes($X$4,D31,L31,K31,F31,G31)</f>
        <v>#VALUE!</v>
      </c>
      <c r="N31" t="str">
        <f>_xll.implied_volatility($X$4,D31,L31,K31,E31,G31)</f>
        <v>##TypeError: black_scholes() missing 1 required positional argument: 'option_type'</v>
      </c>
      <c r="O31" t="e">
        <f t="shared" si="1"/>
        <v>#VALUE!</v>
      </c>
      <c r="P31" t="e">
        <f t="shared" si="2"/>
        <v>#VALUE!</v>
      </c>
    </row>
    <row r="32" spans="2:52" ht="16.5" thickTop="1" thickBot="1">
      <c r="B32" s="16">
        <v>45767</v>
      </c>
      <c r="C32" s="17" t="s">
        <v>84</v>
      </c>
      <c r="D32" s="17">
        <v>3400</v>
      </c>
      <c r="E32" s="17">
        <v>210</v>
      </c>
      <c r="F32" s="17">
        <v>0.18729999999999999</v>
      </c>
      <c r="G32" s="17" t="s">
        <v>84</v>
      </c>
      <c r="H32" s="17">
        <v>3400</v>
      </c>
      <c r="I32" s="17">
        <v>210</v>
      </c>
      <c r="J32" s="17">
        <v>0.18729999999999999</v>
      </c>
      <c r="K32">
        <f t="shared" si="0"/>
        <v>2.2986301369863016</v>
      </c>
      <c r="L32">
        <f>_xll.YieldCurveZeroRate($X$6,B32)-$X$7</f>
        <v>-1.3468065693430654E-2</v>
      </c>
      <c r="M32" t="e">
        <f>_xll.black_scholes($X$4,D32,L32,K32,F32,G32)</f>
        <v>#VALUE!</v>
      </c>
      <c r="N32" t="str">
        <f>_xll.implied_volatility($X$4,D32,L32,K32,E32,G32)</f>
        <v>##TypeError: black_scholes() missing 1 required positional argument: 'option_type'</v>
      </c>
      <c r="O32" t="e">
        <f t="shared" si="1"/>
        <v>#VALUE!</v>
      </c>
      <c r="P32" t="e">
        <f t="shared" si="2"/>
        <v>#VALUE!</v>
      </c>
    </row>
    <row r="33" spans="2:16" ht="16.5" thickTop="1" thickBot="1">
      <c r="B33" s="16">
        <v>45585</v>
      </c>
      <c r="C33" s="17" t="s">
        <v>169</v>
      </c>
      <c r="D33" s="17">
        <v>2900</v>
      </c>
      <c r="E33" s="17">
        <v>15.2</v>
      </c>
      <c r="F33" s="17">
        <v>0.22239999999999999</v>
      </c>
      <c r="G33" s="17" t="s">
        <v>169</v>
      </c>
      <c r="H33" s="17">
        <v>2900</v>
      </c>
      <c r="I33" s="17">
        <v>15.2</v>
      </c>
      <c r="J33" s="17">
        <v>0.22239999999999999</v>
      </c>
      <c r="K33">
        <f t="shared" si="0"/>
        <v>1.8</v>
      </c>
      <c r="L33">
        <f>_xll.YieldCurveZeroRate($X$6,B33)-$X$7</f>
        <v>-1.3451459854014594E-2</v>
      </c>
      <c r="M33" t="e">
        <f>_xll.black_scholes($X$4,D33,L33,K33,F33,G33)</f>
        <v>#VALUE!</v>
      </c>
      <c r="N33" t="str">
        <f>_xll.implied_volatility($X$4,D33,L33,K33,E33,G33)</f>
        <v>##TypeError: black_scholes() missing 1 required positional argument: 'option_type'</v>
      </c>
      <c r="O33" t="e">
        <f t="shared" si="1"/>
        <v>#VALUE!</v>
      </c>
      <c r="P33" t="e">
        <f t="shared" si="2"/>
        <v>#VALUE!</v>
      </c>
    </row>
    <row r="34" spans="2:16" ht="16.5" thickTop="1" thickBot="1">
      <c r="B34" s="16">
        <v>45389</v>
      </c>
      <c r="C34" s="17" t="s">
        <v>169</v>
      </c>
      <c r="D34" s="17">
        <v>3150</v>
      </c>
      <c r="E34" s="17">
        <v>2.6</v>
      </c>
      <c r="F34" s="17">
        <v>0.21010000000000001</v>
      </c>
      <c r="G34" s="17" t="s">
        <v>169</v>
      </c>
      <c r="H34" s="17">
        <v>3150</v>
      </c>
      <c r="I34" s="17">
        <v>2.6</v>
      </c>
      <c r="J34" s="17">
        <v>0.21010000000000001</v>
      </c>
      <c r="K34">
        <f t="shared" si="0"/>
        <v>1.263013698630137</v>
      </c>
      <c r="L34">
        <f>_xll.YieldCurveZeroRate($X$6,B34)-$X$7</f>
        <v>-1.3433576642335764E-2</v>
      </c>
      <c r="M34" t="e">
        <f>_xll.black_scholes($X$4,D34,L34,K34,F34,G34)</f>
        <v>#VALUE!</v>
      </c>
      <c r="N34" t="str">
        <f>_xll.implied_volatility($X$4,D34,L34,K34,E34,G34)</f>
        <v>##TypeError: black_scholes() missing 1 required positional argument: 'option_type'</v>
      </c>
      <c r="O34" t="e">
        <f t="shared" si="1"/>
        <v>#VALUE!</v>
      </c>
      <c r="P34" t="e">
        <f t="shared" si="2"/>
        <v>#VALUE!</v>
      </c>
    </row>
    <row r="35" spans="2:16" ht="16.5" thickTop="1" thickBot="1">
      <c r="B35" s="16">
        <v>45389</v>
      </c>
      <c r="C35" s="17" t="s">
        <v>169</v>
      </c>
      <c r="D35" s="17">
        <v>3900</v>
      </c>
      <c r="E35" s="17">
        <v>439.6</v>
      </c>
      <c r="F35" s="17">
        <v>0.26169999999999999</v>
      </c>
      <c r="G35" s="17" t="s">
        <v>169</v>
      </c>
      <c r="H35" s="17">
        <v>3900</v>
      </c>
      <c r="I35" s="17">
        <v>439.6</v>
      </c>
      <c r="J35" s="17">
        <v>0.26169999999999999</v>
      </c>
      <c r="K35">
        <f t="shared" si="0"/>
        <v>1.263013698630137</v>
      </c>
      <c r="L35">
        <f>_xll.YieldCurveZeroRate($X$6,B35)-$X$7</f>
        <v>-1.3433576642335764E-2</v>
      </c>
      <c r="M35" t="e">
        <f>_xll.black_scholes($X$4,D35,L35,K35,F35,G35)</f>
        <v>#VALUE!</v>
      </c>
      <c r="N35" t="str">
        <f>_xll.implied_volatility($X$4,D35,L35,K35,E35,G35)</f>
        <v>##TypeError: black_scholes() missing 1 required positional argument: 'option_type'</v>
      </c>
      <c r="O35" t="e">
        <f t="shared" si="1"/>
        <v>#VALUE!</v>
      </c>
      <c r="P35" t="e">
        <f t="shared" si="2"/>
        <v>#VALUE!</v>
      </c>
    </row>
    <row r="36" spans="2:16" ht="16.5" thickTop="1" thickBot="1">
      <c r="B36" s="16">
        <v>45949</v>
      </c>
      <c r="C36" s="17" t="s">
        <v>169</v>
      </c>
      <c r="D36" s="17">
        <v>2900</v>
      </c>
      <c r="E36" s="17">
        <v>55.8</v>
      </c>
      <c r="F36" s="17">
        <v>0.2051</v>
      </c>
      <c r="G36" s="17" t="s">
        <v>169</v>
      </c>
      <c r="H36" s="17">
        <v>2900</v>
      </c>
      <c r="I36" s="17">
        <v>55.8</v>
      </c>
      <c r="J36" s="17">
        <v>0.2051</v>
      </c>
      <c r="K36">
        <f t="shared" si="0"/>
        <v>2.7972602739726029</v>
      </c>
      <c r="L36">
        <f>_xll.YieldCurveZeroRate($X$6,B36)-$X$7</f>
        <v>-1.3484671532846711E-2</v>
      </c>
      <c r="M36" t="e">
        <f>_xll.black_scholes($X$4,D36,L36,K36,F36,G36)</f>
        <v>#VALUE!</v>
      </c>
      <c r="N36" t="str">
        <f>_xll.implied_volatility($X$4,D36,L36,K36,E36,G36)</f>
        <v>##TypeError: black_scholes() missing 1 required positional argument: 'option_type'</v>
      </c>
      <c r="O36" t="e">
        <f t="shared" si="1"/>
        <v>#VALUE!</v>
      </c>
      <c r="P36" t="e">
        <f t="shared" si="2"/>
        <v>#VALUE!</v>
      </c>
    </row>
    <row r="37" spans="2:16" ht="16.5" thickTop="1" thickBot="1">
      <c r="B37" s="16">
        <v>45585</v>
      </c>
      <c r="C37" s="17" t="s">
        <v>169</v>
      </c>
      <c r="D37" s="17">
        <v>4200</v>
      </c>
      <c r="E37" s="17">
        <v>759.6</v>
      </c>
      <c r="F37" s="17">
        <v>1E-4</v>
      </c>
      <c r="G37" s="17" t="s">
        <v>169</v>
      </c>
      <c r="H37" s="17">
        <v>4200</v>
      </c>
      <c r="I37" s="17">
        <v>759.6</v>
      </c>
      <c r="J37" s="17">
        <v>0</v>
      </c>
      <c r="K37">
        <f t="shared" si="0"/>
        <v>1.8</v>
      </c>
      <c r="L37">
        <f>_xll.YieldCurveZeroRate($X$6,B37)-$X$7</f>
        <v>-1.3451459854014594E-2</v>
      </c>
      <c r="M37" t="e">
        <f>_xll.black_scholes($X$4,D37,L37,K37,F37,G37)</f>
        <v>#VALUE!</v>
      </c>
      <c r="N37" t="str">
        <f>_xll.implied_volatility($X$4,D37,L37,K37,E37,G37)</f>
        <v>##TypeError: black_scholes() missing 1 required positional argument: 'option_type'</v>
      </c>
      <c r="O37" t="e">
        <f t="shared" si="1"/>
        <v>#VALUE!</v>
      </c>
      <c r="P37" t="e">
        <f t="shared" si="2"/>
        <v>#VALUE!</v>
      </c>
    </row>
    <row r="38" spans="2:16" ht="16.5" thickTop="1" thickBot="1">
      <c r="B38" s="16">
        <v>45389</v>
      </c>
      <c r="C38" s="17" t="s">
        <v>84</v>
      </c>
      <c r="D38" s="17">
        <v>3550</v>
      </c>
      <c r="E38" s="17">
        <v>37</v>
      </c>
      <c r="F38" s="17">
        <v>0.18099999999999999</v>
      </c>
      <c r="G38" s="17" t="s">
        <v>84</v>
      </c>
      <c r="H38" s="17">
        <v>3550</v>
      </c>
      <c r="I38" s="17">
        <v>37</v>
      </c>
      <c r="J38" s="17">
        <v>0.18099999999999999</v>
      </c>
      <c r="K38">
        <f t="shared" si="0"/>
        <v>1.263013698630137</v>
      </c>
      <c r="L38">
        <f>_xll.YieldCurveZeroRate($X$6,B38)-$X$7</f>
        <v>-1.3433576642335764E-2</v>
      </c>
      <c r="M38" t="e">
        <f>_xll.black_scholes($X$4,D38,L38,K38,F38,G38)</f>
        <v>#VALUE!</v>
      </c>
      <c r="N38" t="str">
        <f>_xll.implied_volatility($X$4,D38,L38,K38,E38,G38)</f>
        <v>##TypeError: black_scholes() missing 1 required positional argument: 'option_type'</v>
      </c>
      <c r="O38" t="e">
        <f t="shared" si="1"/>
        <v>#VALUE!</v>
      </c>
      <c r="P38" t="e">
        <f t="shared" si="2"/>
        <v>#VALUE!</v>
      </c>
    </row>
    <row r="39" spans="2:16" ht="16.5" thickTop="1" thickBot="1">
      <c r="B39" s="16">
        <v>45767</v>
      </c>
      <c r="C39" s="17" t="s">
        <v>169</v>
      </c>
      <c r="D39" s="17">
        <v>4100</v>
      </c>
      <c r="E39" s="17">
        <v>878.8</v>
      </c>
      <c r="F39" s="17">
        <v>1E-4</v>
      </c>
      <c r="G39" s="17" t="s">
        <v>169</v>
      </c>
      <c r="H39" s="17">
        <v>4100</v>
      </c>
      <c r="I39" s="17">
        <v>878.8</v>
      </c>
      <c r="J39" s="17">
        <v>0</v>
      </c>
      <c r="K39">
        <f t="shared" si="0"/>
        <v>2.2986301369863016</v>
      </c>
      <c r="L39">
        <f>_xll.YieldCurveZeroRate($X$6,B39)-$X$7</f>
        <v>-1.3468065693430654E-2</v>
      </c>
      <c r="M39" t="e">
        <f>_xll.black_scholes($X$4,D39,L39,K39,F39,G39)</f>
        <v>#VALUE!</v>
      </c>
      <c r="N39" t="str">
        <f>_xll.implied_volatility($X$4,D39,L39,K39,E39,G39)</f>
        <v>##TypeError: black_scholes() missing 1 required positional argument: 'option_type'</v>
      </c>
      <c r="O39" t="e">
        <f t="shared" si="1"/>
        <v>#VALUE!</v>
      </c>
      <c r="P39" t="e">
        <f t="shared" si="2"/>
        <v>#VALUE!</v>
      </c>
    </row>
    <row r="40" spans="2:16" ht="16.5" thickTop="1" thickBot="1">
      <c r="B40" s="16">
        <v>45459</v>
      </c>
      <c r="C40" s="17" t="s">
        <v>84</v>
      </c>
      <c r="D40" s="17">
        <v>3300</v>
      </c>
      <c r="E40" s="17">
        <v>215.8</v>
      </c>
      <c r="F40" s="17">
        <v>0.18629999999999999</v>
      </c>
      <c r="G40" s="17" t="s">
        <v>84</v>
      </c>
      <c r="H40" s="17">
        <v>3300</v>
      </c>
      <c r="I40" s="17">
        <v>215.8</v>
      </c>
      <c r="J40" s="17">
        <v>0.18629999999999999</v>
      </c>
      <c r="K40">
        <f t="shared" si="0"/>
        <v>1.4547945205479451</v>
      </c>
      <c r="L40">
        <f>_xll.YieldCurveZeroRate($X$6,B40)-$X$7</f>
        <v>-1.3439963503649632E-2</v>
      </c>
      <c r="M40" t="e">
        <f>_xll.black_scholes($X$4,D40,L40,K40,F40,G40)</f>
        <v>#VALUE!</v>
      </c>
      <c r="N40" t="str">
        <f>_xll.implied_volatility($X$4,D40,L40,K40,E40,G40)</f>
        <v>##TypeError: black_scholes() missing 1 required positional argument: 'option_type'</v>
      </c>
      <c r="O40" t="e">
        <f t="shared" si="1"/>
        <v>#VALUE!</v>
      </c>
      <c r="P40" t="e">
        <f t="shared" si="2"/>
        <v>#VALUE!</v>
      </c>
    </row>
    <row r="41" spans="2:16" ht="16.5" thickTop="1" thickBot="1">
      <c r="B41" s="16">
        <v>45585</v>
      </c>
      <c r="C41" s="17" t="s">
        <v>169</v>
      </c>
      <c r="D41" s="17">
        <v>3100</v>
      </c>
      <c r="E41" s="17">
        <v>35.200000000000003</v>
      </c>
      <c r="F41" s="17">
        <v>0.2016</v>
      </c>
      <c r="G41" s="17" t="s">
        <v>169</v>
      </c>
      <c r="H41" s="17">
        <v>3100</v>
      </c>
      <c r="I41" s="17">
        <v>35.200000000000003</v>
      </c>
      <c r="J41" s="17">
        <v>0.2016</v>
      </c>
      <c r="K41">
        <f t="shared" si="0"/>
        <v>1.8</v>
      </c>
      <c r="L41">
        <f>_xll.YieldCurveZeroRate($X$6,B41)-$X$7</f>
        <v>-1.3451459854014594E-2</v>
      </c>
      <c r="M41" t="e">
        <f>_xll.black_scholes($X$4,D41,L41,K41,F41,G41)</f>
        <v>#VALUE!</v>
      </c>
      <c r="N41" t="str">
        <f>_xll.implied_volatility($X$4,D41,L41,K41,E41,G41)</f>
        <v>##TypeError: black_scholes() missing 1 required positional argument: 'option_type'</v>
      </c>
      <c r="O41" t="e">
        <f t="shared" si="1"/>
        <v>#VALUE!</v>
      </c>
      <c r="P41" t="e">
        <f t="shared" si="2"/>
        <v>#VALUE!</v>
      </c>
    </row>
    <row r="42" spans="2:16" ht="16.5" thickTop="1" thickBot="1">
      <c r="B42" s="16">
        <v>45389</v>
      </c>
      <c r="C42" s="17" t="s">
        <v>169</v>
      </c>
      <c r="D42" s="17">
        <v>3650</v>
      </c>
      <c r="E42" s="17">
        <v>187.2</v>
      </c>
      <c r="F42" s="17">
        <v>0.1918</v>
      </c>
      <c r="G42" s="17" t="s">
        <v>169</v>
      </c>
      <c r="H42" s="17">
        <v>3650</v>
      </c>
      <c r="I42" s="17">
        <v>187.2</v>
      </c>
      <c r="J42" s="17">
        <v>0.1918</v>
      </c>
      <c r="K42">
        <f t="shared" si="0"/>
        <v>1.263013698630137</v>
      </c>
      <c r="L42">
        <f>_xll.YieldCurveZeroRate($X$6,B42)-$X$7</f>
        <v>-1.3433576642335764E-2</v>
      </c>
      <c r="M42" t="e">
        <f>_xll.black_scholes($X$4,D42,L42,K42,F42,G42)</f>
        <v>#VALUE!</v>
      </c>
      <c r="N42" t="str">
        <f>_xll.implied_volatility($X$4,D42,L42,K42,E42,G42)</f>
        <v>##TypeError: black_scholes() missing 1 required positional argument: 'option_type'</v>
      </c>
      <c r="O42" t="e">
        <f t="shared" si="1"/>
        <v>#VALUE!</v>
      </c>
      <c r="P42" t="e">
        <f t="shared" si="2"/>
        <v>#VALUE!</v>
      </c>
    </row>
    <row r="43" spans="2:16" ht="16.5" thickTop="1" thickBot="1">
      <c r="B43" s="16">
        <v>45459</v>
      </c>
      <c r="C43" s="17" t="s">
        <v>169</v>
      </c>
      <c r="D43" s="17">
        <v>3050</v>
      </c>
      <c r="E43" s="17">
        <v>8</v>
      </c>
      <c r="F43" s="17">
        <v>0.21410000000000001</v>
      </c>
      <c r="G43" s="17" t="s">
        <v>169</v>
      </c>
      <c r="H43" s="17">
        <v>3050</v>
      </c>
      <c r="I43" s="17">
        <v>8</v>
      </c>
      <c r="J43" s="17">
        <v>0.21410000000000001</v>
      </c>
      <c r="K43">
        <f t="shared" si="0"/>
        <v>1.4547945205479451</v>
      </c>
      <c r="L43">
        <f>_xll.YieldCurveZeroRate($X$6,B43)-$X$7</f>
        <v>-1.3439963503649632E-2</v>
      </c>
      <c r="M43" t="e">
        <f>_xll.black_scholes($X$4,D43,L43,K43,F43,G43)</f>
        <v>#VALUE!</v>
      </c>
      <c r="N43" t="str">
        <f>_xll.implied_volatility($X$4,D43,L43,K43,E43,G43)</f>
        <v>##TypeError: black_scholes() missing 1 required positional argument: 'option_type'</v>
      </c>
      <c r="O43" t="e">
        <f t="shared" si="1"/>
        <v>#VALUE!</v>
      </c>
      <c r="P43" t="e">
        <f t="shared" si="2"/>
        <v>#VALUE!</v>
      </c>
    </row>
    <row r="44" spans="2:16" ht="16.5" thickTop="1" thickBot="1">
      <c r="B44" s="16">
        <v>45585</v>
      </c>
      <c r="C44" s="17" t="s">
        <v>169</v>
      </c>
      <c r="D44" s="17">
        <v>3400</v>
      </c>
      <c r="E44" s="17">
        <v>115</v>
      </c>
      <c r="F44" s="17">
        <v>0.1857</v>
      </c>
      <c r="G44" s="17" t="s">
        <v>169</v>
      </c>
      <c r="H44" s="17">
        <v>3400</v>
      </c>
      <c r="I44" s="17">
        <v>115</v>
      </c>
      <c r="J44" s="17">
        <v>0.1857</v>
      </c>
      <c r="K44">
        <f t="shared" si="0"/>
        <v>1.8</v>
      </c>
      <c r="L44">
        <f>_xll.YieldCurveZeroRate($X$6,B44)-$X$7</f>
        <v>-1.3451459854014594E-2</v>
      </c>
      <c r="M44" t="e">
        <f>_xll.black_scholes($X$4,D44,L44,K44,F44,G44)</f>
        <v>#VALUE!</v>
      </c>
      <c r="N44" t="str">
        <f>_xll.implied_volatility($X$4,D44,L44,K44,E44,G44)</f>
        <v>##TypeError: black_scholes() missing 1 required positional argument: 'option_type'</v>
      </c>
      <c r="O44" t="e">
        <f t="shared" si="1"/>
        <v>#VALUE!</v>
      </c>
      <c r="P44" t="e">
        <f t="shared" si="2"/>
        <v>#VALUE!</v>
      </c>
    </row>
    <row r="45" spans="2:16" ht="16.5" thickTop="1" thickBot="1">
      <c r="B45" s="16">
        <v>45515</v>
      </c>
      <c r="C45" s="17" t="s">
        <v>169</v>
      </c>
      <c r="D45" s="17">
        <v>3300</v>
      </c>
      <c r="E45" s="17">
        <v>56</v>
      </c>
      <c r="F45" s="17">
        <v>0.18290000000000001</v>
      </c>
      <c r="G45" s="17" t="s">
        <v>169</v>
      </c>
      <c r="H45" s="17">
        <v>3300</v>
      </c>
      <c r="I45" s="17">
        <v>56</v>
      </c>
      <c r="J45" s="17">
        <v>0.18290000000000001</v>
      </c>
      <c r="K45">
        <f t="shared" si="0"/>
        <v>1.6082191780821917</v>
      </c>
      <c r="L45">
        <f>_xll.YieldCurveZeroRate($X$6,B45)-$X$7</f>
        <v>-1.3445072992700726E-2</v>
      </c>
      <c r="M45" t="e">
        <f>_xll.black_scholes($X$4,D45,L45,K45,F45,G45)</f>
        <v>#VALUE!</v>
      </c>
      <c r="N45" t="str">
        <f>_xll.implied_volatility($X$4,D45,L45,K45,E45,G45)</f>
        <v>##TypeError: black_scholes() missing 1 required positional argument: 'option_type'</v>
      </c>
      <c r="O45" t="e">
        <f t="shared" si="1"/>
        <v>#VALUE!</v>
      </c>
      <c r="P45" t="e">
        <f t="shared" si="2"/>
        <v>#VALUE!</v>
      </c>
    </row>
    <row r="46" spans="2:16" ht="16.5" thickTop="1" thickBot="1">
      <c r="B46" s="16">
        <v>45585</v>
      </c>
      <c r="C46" s="17" t="s">
        <v>84</v>
      </c>
      <c r="D46" s="17">
        <v>2800</v>
      </c>
      <c r="E46" s="17">
        <v>649.6</v>
      </c>
      <c r="F46" s="17">
        <v>0.20300000000000001</v>
      </c>
      <c r="G46" s="17" t="s">
        <v>84</v>
      </c>
      <c r="H46" s="17">
        <v>2800</v>
      </c>
      <c r="I46" s="17">
        <v>649.6</v>
      </c>
      <c r="J46" s="17">
        <v>0.20300000000000001</v>
      </c>
      <c r="K46">
        <f t="shared" si="0"/>
        <v>1.8</v>
      </c>
      <c r="L46">
        <f>_xll.YieldCurveZeroRate($X$6,B46)-$X$7</f>
        <v>-1.3451459854014594E-2</v>
      </c>
      <c r="M46" t="e">
        <f>_xll.black_scholes($X$4,D46,L46,K46,F46,G46)</f>
        <v>#VALUE!</v>
      </c>
      <c r="N46" t="str">
        <f>_xll.implied_volatility($X$4,D46,L46,K46,E46,G46)</f>
        <v>##TypeError: black_scholes() missing 1 required positional argument: 'option_type'</v>
      </c>
      <c r="O46" t="e">
        <f t="shared" si="1"/>
        <v>#VALUE!</v>
      </c>
      <c r="P46" t="e">
        <f t="shared" si="2"/>
        <v>#VALUE!</v>
      </c>
    </row>
    <row r="47" spans="2:16" ht="16.5" thickTop="1" thickBot="1">
      <c r="B47" s="16">
        <v>45389</v>
      </c>
      <c r="C47" s="17" t="s">
        <v>84</v>
      </c>
      <c r="D47" s="17">
        <v>3200</v>
      </c>
      <c r="E47" s="17">
        <v>280.60000000000002</v>
      </c>
      <c r="F47" s="17">
        <v>0.2021</v>
      </c>
      <c r="G47" s="17" t="s">
        <v>84</v>
      </c>
      <c r="H47" s="17">
        <v>3200</v>
      </c>
      <c r="I47" s="17">
        <v>280.60000000000002</v>
      </c>
      <c r="J47" s="17">
        <v>0.2021</v>
      </c>
      <c r="K47">
        <f t="shared" si="0"/>
        <v>1.263013698630137</v>
      </c>
      <c r="L47">
        <f>_xll.YieldCurveZeroRate($X$6,B47)-$X$7</f>
        <v>-1.3433576642335764E-2</v>
      </c>
      <c r="M47" t="e">
        <f>_xll.black_scholes($X$4,D47,L47,K47,F47,G47)</f>
        <v>#VALUE!</v>
      </c>
      <c r="N47" t="str">
        <f>_xll.implied_volatility($X$4,D47,L47,K47,E47,G47)</f>
        <v>##TypeError: black_scholes() missing 1 required positional argument: 'option_type'</v>
      </c>
      <c r="O47" t="e">
        <f t="shared" si="1"/>
        <v>#VALUE!</v>
      </c>
      <c r="P47" t="e">
        <f t="shared" si="2"/>
        <v>#VALUE!</v>
      </c>
    </row>
    <row r="48" spans="2:16" ht="16.5" thickTop="1" thickBot="1">
      <c r="B48" s="16">
        <v>45515</v>
      </c>
      <c r="C48" s="17" t="s">
        <v>169</v>
      </c>
      <c r="D48" s="17">
        <v>3600</v>
      </c>
      <c r="E48" s="17">
        <v>192</v>
      </c>
      <c r="F48" s="17">
        <v>0.17979999999999999</v>
      </c>
      <c r="G48" s="17" t="s">
        <v>169</v>
      </c>
      <c r="H48" s="17">
        <v>3600</v>
      </c>
      <c r="I48" s="17">
        <v>192</v>
      </c>
      <c r="J48" s="17">
        <v>0.17979999999999999</v>
      </c>
      <c r="K48">
        <f t="shared" si="0"/>
        <v>1.6082191780821917</v>
      </c>
      <c r="L48">
        <f>_xll.YieldCurveZeroRate($X$6,B48)-$X$7</f>
        <v>-1.3445072992700726E-2</v>
      </c>
      <c r="M48" t="e">
        <f>_xll.black_scholes($X$4,D48,L48,K48,F48,G48)</f>
        <v>#VALUE!</v>
      </c>
      <c r="N48" t="str">
        <f>_xll.implied_volatility($X$4,D48,L48,K48,E48,G48)</f>
        <v>##TypeError: black_scholes() missing 1 required positional argument: 'option_type'</v>
      </c>
      <c r="O48" t="e">
        <f t="shared" si="1"/>
        <v>#VALUE!</v>
      </c>
      <c r="P48" t="e">
        <f t="shared" si="2"/>
        <v>#VALUE!</v>
      </c>
    </row>
    <row r="49" spans="2:16" ht="16.5" thickTop="1" thickBot="1">
      <c r="B49" s="16">
        <v>45585</v>
      </c>
      <c r="C49" s="17" t="s">
        <v>169</v>
      </c>
      <c r="D49" s="17">
        <v>3300</v>
      </c>
      <c r="E49" s="17">
        <v>76.2</v>
      </c>
      <c r="F49" s="17">
        <v>0.18559999999999999</v>
      </c>
      <c r="G49" s="17" t="s">
        <v>169</v>
      </c>
      <c r="H49" s="17">
        <v>3300</v>
      </c>
      <c r="I49" s="17">
        <v>76.2</v>
      </c>
      <c r="J49" s="17">
        <v>0.18559999999999999</v>
      </c>
      <c r="K49">
        <f t="shared" si="0"/>
        <v>1.8</v>
      </c>
      <c r="L49">
        <f>_xll.YieldCurveZeroRate($X$6,B49)-$X$7</f>
        <v>-1.3451459854014594E-2</v>
      </c>
      <c r="M49" t="e">
        <f>_xll.black_scholes($X$4,D49,L49,K49,F49,G49)</f>
        <v>#VALUE!</v>
      </c>
      <c r="N49" t="str">
        <f>_xll.implied_volatility($X$4,D49,L49,K49,E49,G49)</f>
        <v>##TypeError: black_scholes() missing 1 required positional argument: 'option_type'</v>
      </c>
      <c r="O49" t="e">
        <f t="shared" si="1"/>
        <v>#VALUE!</v>
      </c>
      <c r="P49" t="e">
        <f t="shared" si="2"/>
        <v>#VALUE!</v>
      </c>
    </row>
    <row r="50" spans="2:16" ht="16.5" thickTop="1" thickBot="1">
      <c r="B50" s="16">
        <v>45585</v>
      </c>
      <c r="C50" s="17" t="s">
        <v>169</v>
      </c>
      <c r="D50" s="17">
        <v>4300</v>
      </c>
      <c r="E50" s="17">
        <v>857</v>
      </c>
      <c r="F50" s="17">
        <v>1E-4</v>
      </c>
      <c r="G50" s="17" t="s">
        <v>169</v>
      </c>
      <c r="H50" s="17">
        <v>4300</v>
      </c>
      <c r="I50" s="17">
        <v>857</v>
      </c>
      <c r="J50" s="17">
        <v>0</v>
      </c>
      <c r="K50">
        <f t="shared" si="0"/>
        <v>1.8</v>
      </c>
      <c r="L50">
        <f>_xll.YieldCurveZeroRate($X$6,B50)-$X$7</f>
        <v>-1.3451459854014594E-2</v>
      </c>
      <c r="M50" t="e">
        <f>_xll.black_scholes($X$4,D50,L50,K50,F50,G50)</f>
        <v>#VALUE!</v>
      </c>
      <c r="N50" t="str">
        <f>_xll.implied_volatility($X$4,D50,L50,K50,E50,G50)</f>
        <v>##TypeError: black_scholes() missing 1 required positional argument: 'option_type'</v>
      </c>
      <c r="O50" t="e">
        <f t="shared" si="1"/>
        <v>#VALUE!</v>
      </c>
      <c r="P50" t="e">
        <f t="shared" si="2"/>
        <v>#VALUE!</v>
      </c>
    </row>
    <row r="51" spans="2:16" ht="16.5" thickTop="1" thickBot="1">
      <c r="B51" s="16">
        <v>45389</v>
      </c>
      <c r="C51" s="17" t="s">
        <v>84</v>
      </c>
      <c r="D51" s="17">
        <v>4600</v>
      </c>
      <c r="E51" s="17">
        <v>0.8</v>
      </c>
      <c r="F51" s="17">
        <v>0.4239</v>
      </c>
      <c r="G51" s="17" t="s">
        <v>84</v>
      </c>
      <c r="H51" s="17">
        <v>4600</v>
      </c>
      <c r="I51" s="17">
        <v>0.8</v>
      </c>
      <c r="J51" s="17">
        <v>0.4239</v>
      </c>
      <c r="K51">
        <f t="shared" si="0"/>
        <v>1.263013698630137</v>
      </c>
      <c r="L51">
        <f>_xll.YieldCurveZeroRate($X$6,B51)-$X$7</f>
        <v>-1.3433576642335764E-2</v>
      </c>
      <c r="M51" t="e">
        <f>_xll.black_scholes($X$4,D51,L51,K51,F51,G51)</f>
        <v>#VALUE!</v>
      </c>
      <c r="N51" t="str">
        <f>_xll.implied_volatility($X$4,D51,L51,K51,E51,G51)</f>
        <v>##TypeError: black_scholes() missing 1 required positional argument: 'option_type'</v>
      </c>
      <c r="O51" t="e">
        <f t="shared" si="1"/>
        <v>#VALUE!</v>
      </c>
      <c r="P51" t="e">
        <f t="shared" si="2"/>
        <v>#VALUE!</v>
      </c>
    </row>
    <row r="52" spans="2:16" ht="16.5" thickTop="1" thickBot="1">
      <c r="B52" s="16">
        <v>45515</v>
      </c>
      <c r="C52" s="17" t="s">
        <v>84</v>
      </c>
      <c r="D52" s="17">
        <v>3450</v>
      </c>
      <c r="E52" s="17">
        <v>124</v>
      </c>
      <c r="F52" s="17">
        <v>0.1774</v>
      </c>
      <c r="G52" s="17" t="s">
        <v>84</v>
      </c>
      <c r="H52" s="17">
        <v>3450</v>
      </c>
      <c r="I52" s="17">
        <v>124</v>
      </c>
      <c r="J52" s="17">
        <v>0.1774</v>
      </c>
      <c r="K52">
        <f t="shared" si="0"/>
        <v>1.6082191780821917</v>
      </c>
      <c r="L52">
        <f>_xll.YieldCurveZeroRate($X$6,B52)-$X$7</f>
        <v>-1.3445072992700726E-2</v>
      </c>
      <c r="M52" t="e">
        <f>_xll.black_scholes($X$4,D52,L52,K52,F52,G52)</f>
        <v>#VALUE!</v>
      </c>
      <c r="N52" t="str">
        <f>_xll.implied_volatility($X$4,D52,L52,K52,E52,G52)</f>
        <v>##TypeError: black_scholes() missing 1 required positional argument: 'option_type'</v>
      </c>
      <c r="O52" t="e">
        <f t="shared" si="1"/>
        <v>#VALUE!</v>
      </c>
      <c r="P52" t="e">
        <f t="shared" si="2"/>
        <v>#VALUE!</v>
      </c>
    </row>
    <row r="53" spans="2:16" ht="16.5" thickTop="1" thickBot="1">
      <c r="B53" s="16">
        <v>45459</v>
      </c>
      <c r="C53" s="17" t="s">
        <v>84</v>
      </c>
      <c r="D53" s="17">
        <v>3750</v>
      </c>
      <c r="E53" s="17">
        <v>23.6</v>
      </c>
      <c r="F53" s="17">
        <v>0.19</v>
      </c>
      <c r="G53" s="17" t="s">
        <v>84</v>
      </c>
      <c r="H53" s="17">
        <v>3750</v>
      </c>
      <c r="I53" s="17">
        <v>23.6</v>
      </c>
      <c r="J53" s="17">
        <v>0.19</v>
      </c>
      <c r="K53">
        <f t="shared" si="0"/>
        <v>1.4547945205479451</v>
      </c>
      <c r="L53">
        <f>_xll.YieldCurveZeroRate($X$6,B53)-$X$7</f>
        <v>-1.3439963503649632E-2</v>
      </c>
      <c r="M53" t="e">
        <f>_xll.black_scholes($X$4,D53,L53,K53,F53,G53)</f>
        <v>#VALUE!</v>
      </c>
      <c r="N53" t="str">
        <f>_xll.implied_volatility($X$4,D53,L53,K53,E53,G53)</f>
        <v>##TypeError: black_scholes() missing 1 required positional argument: 'option_type'</v>
      </c>
      <c r="O53" t="e">
        <f t="shared" si="1"/>
        <v>#VALUE!</v>
      </c>
      <c r="P53" t="e">
        <f t="shared" si="2"/>
        <v>#VALUE!</v>
      </c>
    </row>
    <row r="54" spans="2:16" ht="16.5" thickTop="1" thickBot="1">
      <c r="B54" s="16">
        <v>45389</v>
      </c>
      <c r="C54" s="17" t="s">
        <v>84</v>
      </c>
      <c r="D54" s="17">
        <v>3500</v>
      </c>
      <c r="E54" s="17">
        <v>56.4</v>
      </c>
      <c r="F54" s="17">
        <v>0.1812</v>
      </c>
      <c r="G54" s="17" t="s">
        <v>84</v>
      </c>
      <c r="H54" s="17">
        <v>3500</v>
      </c>
      <c r="I54" s="17">
        <v>56.4</v>
      </c>
      <c r="J54" s="17">
        <v>0.1812</v>
      </c>
      <c r="K54">
        <f t="shared" si="0"/>
        <v>1.263013698630137</v>
      </c>
      <c r="L54">
        <f>_xll.YieldCurveZeroRate($X$6,B54)-$X$7</f>
        <v>-1.3433576642335764E-2</v>
      </c>
      <c r="M54" t="e">
        <f>_xll.black_scholes($X$4,D54,L54,K54,F54,G54)</f>
        <v>#VALUE!</v>
      </c>
      <c r="N54" t="str">
        <f>_xll.implied_volatility($X$4,D54,L54,K54,E54,G54)</f>
        <v>##TypeError: black_scholes() missing 1 required positional argument: 'option_type'</v>
      </c>
      <c r="O54" t="e">
        <f t="shared" si="1"/>
        <v>#VALUE!</v>
      </c>
      <c r="P54" t="e">
        <f t="shared" si="2"/>
        <v>#VALUE!</v>
      </c>
    </row>
    <row r="55" spans="2:16" ht="16.5" thickTop="1" thickBot="1">
      <c r="B55" s="16">
        <v>45389</v>
      </c>
      <c r="C55" s="17" t="s">
        <v>84</v>
      </c>
      <c r="D55" s="17">
        <v>4500</v>
      </c>
      <c r="E55" s="17">
        <v>0.8</v>
      </c>
      <c r="F55" s="17">
        <v>0.39439999999999997</v>
      </c>
      <c r="G55" s="17" t="s">
        <v>84</v>
      </c>
      <c r="H55" s="17">
        <v>4500</v>
      </c>
      <c r="I55" s="17">
        <v>0.8</v>
      </c>
      <c r="J55" s="17">
        <v>0.39439999999999997</v>
      </c>
      <c r="K55">
        <f t="shared" si="0"/>
        <v>1.263013698630137</v>
      </c>
      <c r="L55">
        <f>_xll.YieldCurveZeroRate($X$6,B55)-$X$7</f>
        <v>-1.3433576642335764E-2</v>
      </c>
      <c r="M55" t="e">
        <f>_xll.black_scholes($X$4,D55,L55,K55,F55,G55)</f>
        <v>#VALUE!</v>
      </c>
      <c r="N55" t="str">
        <f>_xll.implied_volatility($X$4,D55,L55,K55,E55,G55)</f>
        <v>##TypeError: black_scholes() missing 1 required positional argument: 'option_type'</v>
      </c>
      <c r="O55" t="e">
        <f t="shared" si="1"/>
        <v>#VALUE!</v>
      </c>
      <c r="P55" t="e">
        <f t="shared" si="2"/>
        <v>#VALUE!</v>
      </c>
    </row>
    <row r="56" spans="2:16" ht="16.5" thickTop="1" thickBot="1">
      <c r="B56" s="16">
        <v>45389</v>
      </c>
      <c r="C56" s="17" t="s">
        <v>169</v>
      </c>
      <c r="D56" s="17">
        <v>2900</v>
      </c>
      <c r="E56" s="17">
        <v>0.8</v>
      </c>
      <c r="F56" s="17">
        <v>0.29720000000000002</v>
      </c>
      <c r="G56" s="17" t="s">
        <v>169</v>
      </c>
      <c r="H56" s="17">
        <v>2900</v>
      </c>
      <c r="I56" s="17">
        <v>0.8</v>
      </c>
      <c r="J56" s="17">
        <v>0.29720000000000002</v>
      </c>
      <c r="K56">
        <f t="shared" si="0"/>
        <v>1.263013698630137</v>
      </c>
      <c r="L56">
        <f>_xll.YieldCurveZeroRate($X$6,B56)-$X$7</f>
        <v>-1.3433576642335764E-2</v>
      </c>
      <c r="M56" t="e">
        <f>_xll.black_scholes($X$4,D56,L56,K56,F56,G56)</f>
        <v>#VALUE!</v>
      </c>
      <c r="N56" t="str">
        <f>_xll.implied_volatility($X$4,D56,L56,K56,E56,G56)</f>
        <v>##TypeError: black_scholes() missing 1 required positional argument: 'option_type'</v>
      </c>
      <c r="O56" t="e">
        <f t="shared" si="1"/>
        <v>#VALUE!</v>
      </c>
      <c r="P56" t="e">
        <f t="shared" si="2"/>
        <v>#VALUE!</v>
      </c>
    </row>
    <row r="57" spans="2:16" ht="16.5" thickTop="1" thickBot="1">
      <c r="B57" s="16">
        <v>45389</v>
      </c>
      <c r="C57" s="17" t="s">
        <v>169</v>
      </c>
      <c r="D57" s="17">
        <v>3700</v>
      </c>
      <c r="E57" s="17">
        <v>237.8</v>
      </c>
      <c r="F57" s="17">
        <v>0.19850000000000001</v>
      </c>
      <c r="G57" s="17" t="s">
        <v>169</v>
      </c>
      <c r="H57" s="17">
        <v>3700</v>
      </c>
      <c r="I57" s="17">
        <v>237.8</v>
      </c>
      <c r="J57" s="17">
        <v>0.19850000000000001</v>
      </c>
      <c r="K57">
        <f t="shared" si="0"/>
        <v>1.263013698630137</v>
      </c>
      <c r="L57">
        <f>_xll.YieldCurveZeroRate($X$6,B57)-$X$7</f>
        <v>-1.3433576642335764E-2</v>
      </c>
      <c r="M57" t="e">
        <f>_xll.black_scholes($X$4,D57,L57,K57,F57,G57)</f>
        <v>#VALUE!</v>
      </c>
      <c r="N57" t="str">
        <f>_xll.implied_volatility($X$4,D57,L57,K57,E57,G57)</f>
        <v>##TypeError: black_scholes() missing 1 required positional argument: 'option_type'</v>
      </c>
      <c r="O57" t="e">
        <f t="shared" si="1"/>
        <v>#VALUE!</v>
      </c>
      <c r="P57" t="e">
        <f t="shared" si="2"/>
        <v>#VALUE!</v>
      </c>
    </row>
    <row r="58" spans="2:16" ht="16.5" thickTop="1" thickBot="1">
      <c r="B58" s="16">
        <v>45459</v>
      </c>
      <c r="C58" s="17" t="s">
        <v>169</v>
      </c>
      <c r="D58" s="17">
        <v>3800</v>
      </c>
      <c r="E58" s="17">
        <v>338.2</v>
      </c>
      <c r="F58" s="17">
        <v>0.1898</v>
      </c>
      <c r="G58" s="17" t="s">
        <v>169</v>
      </c>
      <c r="H58" s="17">
        <v>3800</v>
      </c>
      <c r="I58" s="17">
        <v>338.2</v>
      </c>
      <c r="J58" s="17">
        <v>0.1898</v>
      </c>
      <c r="K58">
        <f t="shared" si="0"/>
        <v>1.4547945205479451</v>
      </c>
      <c r="L58">
        <f>_xll.YieldCurveZeroRate($X$6,B58)-$X$7</f>
        <v>-1.3439963503649632E-2</v>
      </c>
      <c r="M58" t="e">
        <f>_xll.black_scholes($X$4,D58,L58,K58,F58,G58)</f>
        <v>#VALUE!</v>
      </c>
      <c r="N58" t="str">
        <f>_xll.implied_volatility($X$4,D58,L58,K58,E58,G58)</f>
        <v>##TypeError: black_scholes() missing 1 required positional argument: 'option_type'</v>
      </c>
      <c r="O58" t="e">
        <f t="shared" si="1"/>
        <v>#VALUE!</v>
      </c>
      <c r="P58" t="e">
        <f t="shared" si="2"/>
        <v>#VALUE!</v>
      </c>
    </row>
    <row r="59" spans="2:16" ht="16.5" thickTop="1" thickBot="1">
      <c r="B59" s="16">
        <v>45459</v>
      </c>
      <c r="C59" s="17" t="s">
        <v>84</v>
      </c>
      <c r="D59" s="17">
        <v>3450</v>
      </c>
      <c r="E59" s="17">
        <v>117</v>
      </c>
      <c r="F59" s="17">
        <v>0.1837</v>
      </c>
      <c r="G59" s="17" t="s">
        <v>84</v>
      </c>
      <c r="H59" s="17">
        <v>3450</v>
      </c>
      <c r="I59" s="17">
        <v>117</v>
      </c>
      <c r="J59" s="17">
        <v>0.1837</v>
      </c>
      <c r="K59">
        <f t="shared" si="0"/>
        <v>1.4547945205479451</v>
      </c>
      <c r="L59">
        <f>_xll.YieldCurveZeroRate($X$6,B59)-$X$7</f>
        <v>-1.3439963503649632E-2</v>
      </c>
      <c r="M59" t="e">
        <f>_xll.black_scholes($X$4,D59,L59,K59,F59,G59)</f>
        <v>#VALUE!</v>
      </c>
      <c r="N59" t="str">
        <f>_xll.implied_volatility($X$4,D59,L59,K59,E59,G59)</f>
        <v>##TypeError: black_scholes() missing 1 required positional argument: 'option_type'</v>
      </c>
      <c r="O59" t="e">
        <f t="shared" si="1"/>
        <v>#VALUE!</v>
      </c>
      <c r="P59" t="e">
        <f t="shared" si="2"/>
        <v>#VALUE!</v>
      </c>
    </row>
    <row r="60" spans="2:16" ht="16.5" thickTop="1" thickBot="1">
      <c r="B60" s="16">
        <v>45515</v>
      </c>
      <c r="C60" s="17" t="s">
        <v>84</v>
      </c>
      <c r="D60" s="17">
        <v>3750</v>
      </c>
      <c r="E60" s="17">
        <v>31.6</v>
      </c>
      <c r="F60" s="17">
        <v>0.18629999999999999</v>
      </c>
      <c r="G60" s="17" t="s">
        <v>84</v>
      </c>
      <c r="H60" s="17">
        <v>3750</v>
      </c>
      <c r="I60" s="17">
        <v>31.6</v>
      </c>
      <c r="J60" s="17">
        <v>0.18629999999999999</v>
      </c>
      <c r="K60">
        <f t="shared" si="0"/>
        <v>1.6082191780821917</v>
      </c>
      <c r="L60">
        <f>_xll.YieldCurveZeroRate($X$6,B60)-$X$7</f>
        <v>-1.3445072992700726E-2</v>
      </c>
      <c r="M60" t="e">
        <f>_xll.black_scholes($X$4,D60,L60,K60,F60,G60)</f>
        <v>#VALUE!</v>
      </c>
      <c r="N60" t="str">
        <f>_xll.implied_volatility($X$4,D60,L60,K60,E60,G60)</f>
        <v>##TypeError: black_scholes() missing 1 required positional argument: 'option_type'</v>
      </c>
      <c r="O60" t="e">
        <f t="shared" si="1"/>
        <v>#VALUE!</v>
      </c>
      <c r="P60" t="e">
        <f t="shared" si="2"/>
        <v>#VALUE!</v>
      </c>
    </row>
    <row r="61" spans="2:16" ht="16.5" thickTop="1" thickBot="1">
      <c r="B61" s="16">
        <v>45767</v>
      </c>
      <c r="C61" s="17" t="s">
        <v>84</v>
      </c>
      <c r="D61" s="17">
        <v>3200</v>
      </c>
      <c r="E61" s="17">
        <v>343.4</v>
      </c>
      <c r="F61" s="17">
        <v>1E-4</v>
      </c>
      <c r="G61" s="17" t="s">
        <v>84</v>
      </c>
      <c r="H61" s="17">
        <v>3200</v>
      </c>
      <c r="I61" s="17">
        <v>343.4</v>
      </c>
      <c r="J61" s="17">
        <v>0</v>
      </c>
      <c r="K61">
        <f t="shared" si="0"/>
        <v>2.2986301369863016</v>
      </c>
      <c r="L61">
        <f>_xll.YieldCurveZeroRate($X$6,B61)-$X$7</f>
        <v>-1.3468065693430654E-2</v>
      </c>
      <c r="M61" t="e">
        <f>_xll.black_scholes($X$4,D61,L61,K61,F61,G61)</f>
        <v>#VALUE!</v>
      </c>
      <c r="N61" t="str">
        <f>_xll.implied_volatility($X$4,D61,L61,K61,E61,G61)</f>
        <v>##TypeError: black_scholes() missing 1 required positional argument: 'option_type'</v>
      </c>
      <c r="O61" t="e">
        <f t="shared" si="1"/>
        <v>#VALUE!</v>
      </c>
      <c r="P61" t="e">
        <f t="shared" si="2"/>
        <v>#VALUE!</v>
      </c>
    </row>
    <row r="62" spans="2:16" ht="16.5" thickTop="1" thickBot="1">
      <c r="B62" s="16">
        <v>45585</v>
      </c>
      <c r="C62" s="17" t="s">
        <v>84</v>
      </c>
      <c r="D62" s="17">
        <v>3300</v>
      </c>
      <c r="E62" s="17">
        <v>238.4</v>
      </c>
      <c r="F62" s="17">
        <v>0.18440000000000001</v>
      </c>
      <c r="G62" s="17" t="s">
        <v>84</v>
      </c>
      <c r="H62" s="17">
        <v>3300</v>
      </c>
      <c r="I62" s="17">
        <v>238.4</v>
      </c>
      <c r="J62" s="17">
        <v>0.18440000000000001</v>
      </c>
      <c r="K62">
        <f t="shared" si="0"/>
        <v>1.8</v>
      </c>
      <c r="L62">
        <f>_xll.YieldCurveZeroRate($X$6,B62)-$X$7</f>
        <v>-1.3451459854014594E-2</v>
      </c>
      <c r="M62" t="e">
        <f>_xll.black_scholes($X$4,D62,L62,K62,F62,G62)</f>
        <v>#VALUE!</v>
      </c>
      <c r="N62" t="str">
        <f>_xll.implied_volatility($X$4,D62,L62,K62,E62,G62)</f>
        <v>##TypeError: black_scholes() missing 1 required positional argument: 'option_type'</v>
      </c>
      <c r="O62" t="e">
        <f t="shared" si="1"/>
        <v>#VALUE!</v>
      </c>
      <c r="P62" t="e">
        <f t="shared" si="2"/>
        <v>#VALUE!</v>
      </c>
    </row>
    <row r="63" spans="2:16" ht="16.5" thickTop="1" thickBot="1">
      <c r="B63" s="16">
        <v>45949</v>
      </c>
      <c r="C63" s="17" t="s">
        <v>84</v>
      </c>
      <c r="D63" s="17">
        <v>3300</v>
      </c>
      <c r="E63" s="17">
        <v>302</v>
      </c>
      <c r="F63" s="17">
        <v>0.18229999999999999</v>
      </c>
      <c r="G63" s="17" t="s">
        <v>84</v>
      </c>
      <c r="H63" s="17">
        <v>3300</v>
      </c>
      <c r="I63" s="17">
        <v>302</v>
      </c>
      <c r="J63" s="17">
        <v>0.18229999999999999</v>
      </c>
      <c r="K63">
        <f t="shared" si="0"/>
        <v>2.7972602739726029</v>
      </c>
      <c r="L63">
        <f>_xll.YieldCurveZeroRate($X$6,B63)-$X$7</f>
        <v>-1.3484671532846711E-2</v>
      </c>
      <c r="M63" t="e">
        <f>_xll.black_scholes($X$4,D63,L63,K63,F63,G63)</f>
        <v>#VALUE!</v>
      </c>
      <c r="N63" t="str">
        <f>_xll.implied_volatility($X$4,D63,L63,K63,E63,G63)</f>
        <v>##TypeError: black_scholes() missing 1 required positional argument: 'option_type'</v>
      </c>
      <c r="O63" t="e">
        <f t="shared" si="1"/>
        <v>#VALUE!</v>
      </c>
      <c r="P63" t="e">
        <f t="shared" si="2"/>
        <v>#VALUE!</v>
      </c>
    </row>
    <row r="64" spans="2:16" ht="16.5" thickTop="1" thickBot="1">
      <c r="B64" s="16">
        <v>45389</v>
      </c>
      <c r="C64" s="17" t="s">
        <v>169</v>
      </c>
      <c r="D64" s="17">
        <v>3500</v>
      </c>
      <c r="E64" s="17">
        <v>76</v>
      </c>
      <c r="F64" s="17">
        <v>0.1804</v>
      </c>
      <c r="G64" s="17" t="s">
        <v>169</v>
      </c>
      <c r="H64" s="17">
        <v>3500</v>
      </c>
      <c r="I64" s="17">
        <v>76</v>
      </c>
      <c r="J64" s="17">
        <v>0.1804</v>
      </c>
      <c r="K64">
        <f t="shared" si="0"/>
        <v>1.263013698630137</v>
      </c>
      <c r="L64">
        <f>_xll.YieldCurveZeroRate($X$6,B64)-$X$7</f>
        <v>-1.3433576642335764E-2</v>
      </c>
      <c r="M64" t="e">
        <f>_xll.black_scholes($X$4,D64,L64,K64,F64,G64)</f>
        <v>#VALUE!</v>
      </c>
      <c r="N64" t="str">
        <f>_xll.implied_volatility($X$4,D64,L64,K64,E64,G64)</f>
        <v>##TypeError: black_scholes() missing 1 required positional argument: 'option_type'</v>
      </c>
      <c r="O64" t="e">
        <f t="shared" si="1"/>
        <v>#VALUE!</v>
      </c>
      <c r="P64" t="e">
        <f t="shared" si="2"/>
        <v>#VALUE!</v>
      </c>
    </row>
    <row r="65" spans="2:16" ht="16.5" thickTop="1" thickBot="1">
      <c r="B65" s="16">
        <v>45949</v>
      </c>
      <c r="C65" s="17" t="s">
        <v>169</v>
      </c>
      <c r="D65" s="17">
        <v>3100</v>
      </c>
      <c r="E65" s="17">
        <v>93.4</v>
      </c>
      <c r="F65" s="17">
        <v>0.19409999999999999</v>
      </c>
      <c r="G65" s="17" t="s">
        <v>169</v>
      </c>
      <c r="H65" s="17">
        <v>3100</v>
      </c>
      <c r="I65" s="17">
        <v>93.4</v>
      </c>
      <c r="J65" s="17">
        <v>0.19409999999999999</v>
      </c>
      <c r="K65">
        <f t="shared" si="0"/>
        <v>2.7972602739726029</v>
      </c>
      <c r="L65">
        <f>_xll.YieldCurveZeroRate($X$6,B65)-$X$7</f>
        <v>-1.3484671532846711E-2</v>
      </c>
      <c r="M65" t="e">
        <f>_xll.black_scholes($X$4,D65,L65,K65,F65,G65)</f>
        <v>#VALUE!</v>
      </c>
      <c r="N65" t="str">
        <f>_xll.implied_volatility($X$4,D65,L65,K65,E65,G65)</f>
        <v>##TypeError: black_scholes() missing 1 required positional argument: 'option_type'</v>
      </c>
      <c r="O65" t="e">
        <f t="shared" si="1"/>
        <v>#VALUE!</v>
      </c>
      <c r="P65" t="e">
        <f t="shared" si="2"/>
        <v>#VALUE!</v>
      </c>
    </row>
    <row r="66" spans="2:16" ht="16.5" thickTop="1" thickBot="1">
      <c r="B66" s="16">
        <v>45459</v>
      </c>
      <c r="C66" s="17" t="s">
        <v>84</v>
      </c>
      <c r="D66" s="17">
        <v>2900</v>
      </c>
      <c r="E66" s="17">
        <v>583</v>
      </c>
      <c r="F66" s="17">
        <v>1E-4</v>
      </c>
      <c r="G66" s="17" t="s">
        <v>84</v>
      </c>
      <c r="H66" s="17">
        <v>2900</v>
      </c>
      <c r="I66" s="17">
        <v>583</v>
      </c>
      <c r="J66" s="17">
        <v>0</v>
      </c>
      <c r="K66">
        <f t="shared" si="0"/>
        <v>1.4547945205479451</v>
      </c>
      <c r="L66">
        <f>_xll.YieldCurveZeroRate($X$6,B66)-$X$7</f>
        <v>-1.3439963503649632E-2</v>
      </c>
      <c r="M66" t="e">
        <f>_xll.black_scholes($X$4,D66,L66,K66,F66,G66)</f>
        <v>#VALUE!</v>
      </c>
      <c r="N66" t="str">
        <f>_xll.implied_volatility($X$4,D66,L66,K66,E66,G66)</f>
        <v>##TypeError: black_scholes() missing 1 required positional argument: 'option_type'</v>
      </c>
      <c r="O66" t="e">
        <f t="shared" si="1"/>
        <v>#VALUE!</v>
      </c>
      <c r="P66" t="e">
        <f t="shared" si="2"/>
        <v>#VALUE!</v>
      </c>
    </row>
    <row r="67" spans="2:16" ht="16.5" thickTop="1" thickBot="1">
      <c r="B67" s="16">
        <v>45459</v>
      </c>
      <c r="C67" s="17" t="s">
        <v>84</v>
      </c>
      <c r="D67" s="17">
        <v>3000</v>
      </c>
      <c r="E67" s="17">
        <v>467.2</v>
      </c>
      <c r="F67" s="17">
        <v>0.22439999999999999</v>
      </c>
      <c r="G67" s="17" t="s">
        <v>84</v>
      </c>
      <c r="H67" s="17">
        <v>3000</v>
      </c>
      <c r="I67" s="17">
        <v>467.2</v>
      </c>
      <c r="J67" s="17">
        <v>0.22439999999999999</v>
      </c>
      <c r="K67">
        <f t="shared" si="0"/>
        <v>1.4547945205479451</v>
      </c>
      <c r="L67">
        <f>_xll.YieldCurveZeroRate($X$6,B67)-$X$7</f>
        <v>-1.3439963503649632E-2</v>
      </c>
      <c r="M67" t="e">
        <f>_xll.black_scholes($X$4,D67,L67,K67,F67,G67)</f>
        <v>#VALUE!</v>
      </c>
      <c r="N67" t="str">
        <f>_xll.implied_volatility($X$4,D67,L67,K67,E67,G67)</f>
        <v>##TypeError: black_scholes() missing 1 required positional argument: 'option_type'</v>
      </c>
      <c r="O67" t="e">
        <f t="shared" si="1"/>
        <v>#VALUE!</v>
      </c>
      <c r="P67" t="e">
        <f t="shared" si="2"/>
        <v>#VALUE!</v>
      </c>
    </row>
    <row r="68" spans="2:16" ht="16.5" thickTop="1" thickBot="1">
      <c r="B68" s="16">
        <v>45459</v>
      </c>
      <c r="C68" s="17" t="s">
        <v>169</v>
      </c>
      <c r="D68" s="17">
        <v>3700</v>
      </c>
      <c r="E68" s="17">
        <v>258.60000000000002</v>
      </c>
      <c r="F68" s="17">
        <v>0.18049999999999999</v>
      </c>
      <c r="G68" s="17" t="s">
        <v>169</v>
      </c>
      <c r="H68" s="17">
        <v>3700</v>
      </c>
      <c r="I68" s="17">
        <v>258.60000000000002</v>
      </c>
      <c r="J68" s="17">
        <v>0.18049999999999999</v>
      </c>
      <c r="K68">
        <f t="shared" ref="K68:K131" si="3">(B68-$S$3)/365</f>
        <v>1.4547945205479451</v>
      </c>
      <c r="L68">
        <f>_xll.YieldCurveZeroRate($X$6,B68)-$X$7</f>
        <v>-1.3439963503649632E-2</v>
      </c>
      <c r="M68" t="e">
        <f>_xll.black_scholes($X$4,D68,L68,K68,F68,G68)</f>
        <v>#VALUE!</v>
      </c>
      <c r="N68" t="str">
        <f>_xll.implied_volatility($X$4,D68,L68,K68,E68,G68)</f>
        <v>##TypeError: black_scholes() missing 1 required positional argument: 'option_type'</v>
      </c>
      <c r="O68" t="e">
        <f t="shared" ref="O68:O131" si="4">(M68-E68)/E68</f>
        <v>#VALUE!</v>
      </c>
      <c r="P68" t="e">
        <f t="shared" ref="P68:P131" si="5">N68-F68</f>
        <v>#VALUE!</v>
      </c>
    </row>
    <row r="69" spans="2:16" ht="16.5" thickTop="1" thickBot="1">
      <c r="B69" s="16">
        <v>45949</v>
      </c>
      <c r="C69" s="17" t="s">
        <v>84</v>
      </c>
      <c r="D69" s="17">
        <v>2800</v>
      </c>
      <c r="E69" s="17">
        <v>685.6</v>
      </c>
      <c r="F69" s="17">
        <v>0.2077</v>
      </c>
      <c r="G69" s="17" t="s">
        <v>84</v>
      </c>
      <c r="H69" s="17">
        <v>2800</v>
      </c>
      <c r="I69" s="17">
        <v>685.6</v>
      </c>
      <c r="J69" s="17">
        <v>0.2077</v>
      </c>
      <c r="K69">
        <f t="shared" si="3"/>
        <v>2.7972602739726029</v>
      </c>
      <c r="L69">
        <f>_xll.YieldCurveZeroRate($X$6,B69)-$X$7</f>
        <v>-1.3484671532846711E-2</v>
      </c>
      <c r="M69" t="e">
        <f>_xll.black_scholes($X$4,D69,L69,K69,F69,G69)</f>
        <v>#VALUE!</v>
      </c>
      <c r="N69" t="str">
        <f>_xll.implied_volatility($X$4,D69,L69,K69,E69,G69)</f>
        <v>##TypeError: black_scholes() missing 1 required positional argument: 'option_type'</v>
      </c>
      <c r="O69" t="e">
        <f t="shared" si="4"/>
        <v>#VALUE!</v>
      </c>
      <c r="P69" t="e">
        <f t="shared" si="5"/>
        <v>#VALUE!</v>
      </c>
    </row>
    <row r="70" spans="2:16" ht="16.5" thickTop="1" thickBot="1">
      <c r="B70" s="16">
        <v>45949</v>
      </c>
      <c r="C70" s="17" t="s">
        <v>84</v>
      </c>
      <c r="D70" s="17">
        <v>3400</v>
      </c>
      <c r="E70" s="17">
        <v>253</v>
      </c>
      <c r="F70" s="17">
        <v>0.18479999999999999</v>
      </c>
      <c r="G70" s="17" t="s">
        <v>84</v>
      </c>
      <c r="H70" s="17">
        <v>3400</v>
      </c>
      <c r="I70" s="17">
        <v>253</v>
      </c>
      <c r="J70" s="17">
        <v>0.18479999999999999</v>
      </c>
      <c r="K70">
        <f t="shared" si="3"/>
        <v>2.7972602739726029</v>
      </c>
      <c r="L70">
        <f>_xll.YieldCurveZeroRate($X$6,B70)-$X$7</f>
        <v>-1.3484671532846711E-2</v>
      </c>
      <c r="M70" t="e">
        <f>_xll.black_scholes($X$4,D70,L70,K70,F70,G70)</f>
        <v>#VALUE!</v>
      </c>
      <c r="N70" t="str">
        <f>_xll.implied_volatility($X$4,D70,L70,K70,E70,G70)</f>
        <v>##TypeError: black_scholes() missing 1 required positional argument: 'option_type'</v>
      </c>
      <c r="O70" t="e">
        <f t="shared" si="4"/>
        <v>#VALUE!</v>
      </c>
      <c r="P70" t="e">
        <f t="shared" si="5"/>
        <v>#VALUE!</v>
      </c>
    </row>
    <row r="71" spans="2:16" ht="16.5" thickTop="1" thickBot="1">
      <c r="B71" s="16">
        <v>45459</v>
      </c>
      <c r="C71" s="17" t="s">
        <v>84</v>
      </c>
      <c r="D71" s="17">
        <v>3550</v>
      </c>
      <c r="E71" s="17">
        <v>71.400000000000006</v>
      </c>
      <c r="F71" s="17">
        <v>0.1842</v>
      </c>
      <c r="G71" s="17" t="s">
        <v>84</v>
      </c>
      <c r="H71" s="17">
        <v>3550</v>
      </c>
      <c r="I71" s="17">
        <v>71.400000000000006</v>
      </c>
      <c r="J71" s="17">
        <v>0.1842</v>
      </c>
      <c r="K71">
        <f t="shared" si="3"/>
        <v>1.4547945205479451</v>
      </c>
      <c r="L71">
        <f>_xll.YieldCurveZeroRate($X$6,B71)-$X$7</f>
        <v>-1.3439963503649632E-2</v>
      </c>
      <c r="M71" t="e">
        <f>_xll.black_scholes($X$4,D71,L71,K71,F71,G71)</f>
        <v>#VALUE!</v>
      </c>
      <c r="N71" t="str">
        <f>_xll.implied_volatility($X$4,D71,L71,K71,E71,G71)</f>
        <v>##TypeError: black_scholes() missing 1 required positional argument: 'option_type'</v>
      </c>
      <c r="O71" t="e">
        <f t="shared" si="4"/>
        <v>#VALUE!</v>
      </c>
      <c r="P71" t="e">
        <f t="shared" si="5"/>
        <v>#VALUE!</v>
      </c>
    </row>
    <row r="72" spans="2:16" ht="16.5" thickTop="1" thickBot="1">
      <c r="B72" s="16">
        <v>45459</v>
      </c>
      <c r="C72" s="17" t="s">
        <v>169</v>
      </c>
      <c r="D72" s="17">
        <v>3650</v>
      </c>
      <c r="E72" s="17">
        <v>230</v>
      </c>
      <c r="F72" s="17">
        <v>0.18010000000000001</v>
      </c>
      <c r="G72" s="17" t="s">
        <v>169</v>
      </c>
      <c r="H72" s="17">
        <v>3650</v>
      </c>
      <c r="I72" s="17">
        <v>230</v>
      </c>
      <c r="J72" s="17">
        <v>0.18010000000000001</v>
      </c>
      <c r="K72">
        <f t="shared" si="3"/>
        <v>1.4547945205479451</v>
      </c>
      <c r="L72">
        <f>_xll.YieldCurveZeroRate($X$6,B72)-$X$7</f>
        <v>-1.3439963503649632E-2</v>
      </c>
      <c r="M72" t="e">
        <f>_xll.black_scholes($X$4,D72,L72,K72,F72,G72)</f>
        <v>#VALUE!</v>
      </c>
      <c r="N72" t="str">
        <f>_xll.implied_volatility($X$4,D72,L72,K72,E72,G72)</f>
        <v>##TypeError: black_scholes() missing 1 required positional argument: 'option_type'</v>
      </c>
      <c r="O72" t="e">
        <f t="shared" si="4"/>
        <v>#VALUE!</v>
      </c>
      <c r="P72" t="e">
        <f t="shared" si="5"/>
        <v>#VALUE!</v>
      </c>
    </row>
    <row r="73" spans="2:16" ht="16.5" thickTop="1" thickBot="1">
      <c r="B73" s="16">
        <v>45389</v>
      </c>
      <c r="C73" s="17" t="s">
        <v>84</v>
      </c>
      <c r="D73" s="17">
        <v>3900</v>
      </c>
      <c r="E73" s="17">
        <v>1.8</v>
      </c>
      <c r="F73" s="17">
        <v>0.21959999999999999</v>
      </c>
      <c r="G73" s="17" t="s">
        <v>84</v>
      </c>
      <c r="H73" s="17">
        <v>3900</v>
      </c>
      <c r="I73" s="17">
        <v>1.8</v>
      </c>
      <c r="J73" s="17">
        <v>0.21959999999999999</v>
      </c>
      <c r="K73">
        <f t="shared" si="3"/>
        <v>1.263013698630137</v>
      </c>
      <c r="L73">
        <f>_xll.YieldCurveZeroRate($X$6,B73)-$X$7</f>
        <v>-1.3433576642335764E-2</v>
      </c>
      <c r="M73" t="e">
        <f>_xll.black_scholes($X$4,D73,L73,K73,F73,G73)</f>
        <v>#VALUE!</v>
      </c>
      <c r="N73" t="str">
        <f>_xll.implied_volatility($X$4,D73,L73,K73,E73,G73)</f>
        <v>##TypeError: black_scholes() missing 1 required positional argument: 'option_type'</v>
      </c>
      <c r="O73" t="e">
        <f t="shared" si="4"/>
        <v>#VALUE!</v>
      </c>
      <c r="P73" t="e">
        <f t="shared" si="5"/>
        <v>#VALUE!</v>
      </c>
    </row>
    <row r="74" spans="2:16" ht="16.5" thickTop="1" thickBot="1">
      <c r="B74" s="16">
        <v>45389</v>
      </c>
      <c r="C74" s="17" t="s">
        <v>84</v>
      </c>
      <c r="D74" s="17">
        <v>4200</v>
      </c>
      <c r="E74" s="17">
        <v>0.8</v>
      </c>
      <c r="F74" s="17">
        <v>0.29949999999999999</v>
      </c>
      <c r="G74" s="17" t="s">
        <v>84</v>
      </c>
      <c r="H74" s="17">
        <v>4200</v>
      </c>
      <c r="I74" s="17">
        <v>0.8</v>
      </c>
      <c r="J74" s="17">
        <v>0.29949999999999999</v>
      </c>
      <c r="K74">
        <f t="shared" si="3"/>
        <v>1.263013698630137</v>
      </c>
      <c r="L74">
        <f>_xll.YieldCurveZeroRate($X$6,B74)-$X$7</f>
        <v>-1.3433576642335764E-2</v>
      </c>
      <c r="M74" t="e">
        <f>_xll.black_scholes($X$4,D74,L74,K74,F74,G74)</f>
        <v>#VALUE!</v>
      </c>
      <c r="N74" t="str">
        <f>_xll.implied_volatility($X$4,D74,L74,K74,E74,G74)</f>
        <v>##TypeError: black_scholes() missing 1 required positional argument: 'option_type'</v>
      </c>
      <c r="O74" t="e">
        <f t="shared" si="4"/>
        <v>#VALUE!</v>
      </c>
      <c r="P74" t="e">
        <f t="shared" si="5"/>
        <v>#VALUE!</v>
      </c>
    </row>
    <row r="75" spans="2:16" ht="16.5" thickTop="1" thickBot="1">
      <c r="B75" s="16">
        <v>45389</v>
      </c>
      <c r="C75" s="17" t="s">
        <v>169</v>
      </c>
      <c r="D75" s="17">
        <v>2850</v>
      </c>
      <c r="E75" s="17">
        <v>0.6</v>
      </c>
      <c r="F75" s="17">
        <v>0.311</v>
      </c>
      <c r="G75" s="17" t="s">
        <v>169</v>
      </c>
      <c r="H75" s="17">
        <v>2850</v>
      </c>
      <c r="I75" s="17">
        <v>0.6</v>
      </c>
      <c r="J75" s="17">
        <v>0.311</v>
      </c>
      <c r="K75">
        <f t="shared" si="3"/>
        <v>1.263013698630137</v>
      </c>
      <c r="L75">
        <f>_xll.YieldCurveZeroRate($X$6,B75)-$X$7</f>
        <v>-1.3433576642335764E-2</v>
      </c>
      <c r="M75" t="e">
        <f>_xll.black_scholes($X$4,D75,L75,K75,F75,G75)</f>
        <v>#VALUE!</v>
      </c>
      <c r="N75" t="str">
        <f>_xll.implied_volatility($X$4,D75,L75,K75,E75,G75)</f>
        <v>##TypeError: black_scholes() missing 1 required positional argument: 'option_type'</v>
      </c>
      <c r="O75" t="e">
        <f t="shared" si="4"/>
        <v>#VALUE!</v>
      </c>
      <c r="P75" t="e">
        <f t="shared" si="5"/>
        <v>#VALUE!</v>
      </c>
    </row>
    <row r="76" spans="2:16" ht="16.5" thickTop="1" thickBot="1">
      <c r="B76" s="16">
        <v>45767</v>
      </c>
      <c r="C76" s="17" t="s">
        <v>84</v>
      </c>
      <c r="D76" s="17">
        <v>4000</v>
      </c>
      <c r="E76" s="17">
        <v>47</v>
      </c>
      <c r="F76" s="17">
        <v>0.19839999999999999</v>
      </c>
      <c r="G76" s="17" t="s">
        <v>84</v>
      </c>
      <c r="H76" s="17">
        <v>4000</v>
      </c>
      <c r="I76" s="17">
        <v>47</v>
      </c>
      <c r="J76" s="17">
        <v>0.19839999999999999</v>
      </c>
      <c r="K76">
        <f t="shared" si="3"/>
        <v>2.2986301369863016</v>
      </c>
      <c r="L76">
        <f>_xll.YieldCurveZeroRate($X$6,B76)-$X$7</f>
        <v>-1.3468065693430654E-2</v>
      </c>
      <c r="M76" t="e">
        <f>_xll.black_scholes($X$4,D76,L76,K76,F76,G76)</f>
        <v>#VALUE!</v>
      </c>
      <c r="N76" t="str">
        <f>_xll.implied_volatility($X$4,D76,L76,K76,E76,G76)</f>
        <v>##TypeError: black_scholes() missing 1 required positional argument: 'option_type'</v>
      </c>
      <c r="O76" t="e">
        <f t="shared" si="4"/>
        <v>#VALUE!</v>
      </c>
      <c r="P76" t="e">
        <f t="shared" si="5"/>
        <v>#VALUE!</v>
      </c>
    </row>
    <row r="77" spans="2:16" ht="16.5" thickTop="1" thickBot="1">
      <c r="B77" s="16">
        <v>45585</v>
      </c>
      <c r="C77" s="17" t="s">
        <v>84</v>
      </c>
      <c r="D77" s="17">
        <v>3600</v>
      </c>
      <c r="E77" s="17">
        <v>92</v>
      </c>
      <c r="F77" s="17">
        <v>0.18490000000000001</v>
      </c>
      <c r="G77" s="17" t="s">
        <v>84</v>
      </c>
      <c r="H77" s="17">
        <v>3600</v>
      </c>
      <c r="I77" s="17">
        <v>92</v>
      </c>
      <c r="J77" s="17">
        <v>0.18490000000000001</v>
      </c>
      <c r="K77">
        <f t="shared" si="3"/>
        <v>1.8</v>
      </c>
      <c r="L77">
        <f>_xll.YieldCurveZeroRate($X$6,B77)-$X$7</f>
        <v>-1.3451459854014594E-2</v>
      </c>
      <c r="M77" t="e">
        <f>_xll.black_scholes($X$4,D77,L77,K77,F77,G77)</f>
        <v>#VALUE!</v>
      </c>
      <c r="N77" t="str">
        <f>_xll.implied_volatility($X$4,D77,L77,K77,E77,G77)</f>
        <v>##TypeError: black_scholes() missing 1 required positional argument: 'option_type'</v>
      </c>
      <c r="O77" t="e">
        <f t="shared" si="4"/>
        <v>#VALUE!</v>
      </c>
      <c r="P77" t="e">
        <f t="shared" si="5"/>
        <v>#VALUE!</v>
      </c>
    </row>
    <row r="78" spans="2:16" ht="16.5" thickTop="1" thickBot="1">
      <c r="B78" s="16">
        <v>45389</v>
      </c>
      <c r="C78" s="17" t="s">
        <v>84</v>
      </c>
      <c r="D78" s="17">
        <v>3250</v>
      </c>
      <c r="E78" s="17">
        <v>234</v>
      </c>
      <c r="F78" s="17">
        <v>0.18870000000000001</v>
      </c>
      <c r="G78" s="17" t="s">
        <v>84</v>
      </c>
      <c r="H78" s="17">
        <v>3250</v>
      </c>
      <c r="I78" s="17">
        <v>234</v>
      </c>
      <c r="J78" s="17">
        <v>0.18870000000000001</v>
      </c>
      <c r="K78">
        <f t="shared" si="3"/>
        <v>1.263013698630137</v>
      </c>
      <c r="L78">
        <f>_xll.YieldCurveZeroRate($X$6,B78)-$X$7</f>
        <v>-1.3433576642335764E-2</v>
      </c>
      <c r="M78" t="e">
        <f>_xll.black_scholes($X$4,D78,L78,K78,F78,G78)</f>
        <v>#VALUE!</v>
      </c>
      <c r="N78" t="str">
        <f>_xll.implied_volatility($X$4,D78,L78,K78,E78,G78)</f>
        <v>##TypeError: black_scholes() missing 1 required positional argument: 'option_type'</v>
      </c>
      <c r="O78" t="e">
        <f t="shared" si="4"/>
        <v>#VALUE!</v>
      </c>
      <c r="P78" t="e">
        <f t="shared" si="5"/>
        <v>#VALUE!</v>
      </c>
    </row>
    <row r="79" spans="2:16" ht="16.5" thickTop="1" thickBot="1">
      <c r="B79" s="16">
        <v>45389</v>
      </c>
      <c r="C79" s="17" t="s">
        <v>84</v>
      </c>
      <c r="D79" s="17">
        <v>3300</v>
      </c>
      <c r="E79" s="17">
        <v>188.2</v>
      </c>
      <c r="F79" s="17">
        <v>0.18579999999999999</v>
      </c>
      <c r="G79" s="17" t="s">
        <v>84</v>
      </c>
      <c r="H79" s="17">
        <v>3300</v>
      </c>
      <c r="I79" s="17">
        <v>188.2</v>
      </c>
      <c r="J79" s="17">
        <v>0.18579999999999999</v>
      </c>
      <c r="K79">
        <f t="shared" si="3"/>
        <v>1.263013698630137</v>
      </c>
      <c r="L79">
        <f>_xll.YieldCurveZeroRate($X$6,B79)-$X$7</f>
        <v>-1.3433576642335764E-2</v>
      </c>
      <c r="M79" t="e">
        <f>_xll.black_scholes($X$4,D79,L79,K79,F79,G79)</f>
        <v>#VALUE!</v>
      </c>
      <c r="N79" t="str">
        <f>_xll.implied_volatility($X$4,D79,L79,K79,E79,G79)</f>
        <v>##TypeError: black_scholes() missing 1 required positional argument: 'option_type'</v>
      </c>
      <c r="O79" t="e">
        <f t="shared" si="4"/>
        <v>#VALUE!</v>
      </c>
      <c r="P79" t="e">
        <f t="shared" si="5"/>
        <v>#VALUE!</v>
      </c>
    </row>
    <row r="80" spans="2:16" ht="16.5" thickTop="1" thickBot="1">
      <c r="B80" s="16">
        <v>45389</v>
      </c>
      <c r="C80" s="17" t="s">
        <v>169</v>
      </c>
      <c r="D80" s="17">
        <v>3800</v>
      </c>
      <c r="E80" s="17">
        <v>325.2</v>
      </c>
      <c r="F80" s="17">
        <v>0.2157</v>
      </c>
      <c r="G80" s="17" t="s">
        <v>169</v>
      </c>
      <c r="H80" s="17">
        <v>3800</v>
      </c>
      <c r="I80" s="17">
        <v>325.2</v>
      </c>
      <c r="J80" s="17">
        <v>0.2157</v>
      </c>
      <c r="K80">
        <f t="shared" si="3"/>
        <v>1.263013698630137</v>
      </c>
      <c r="L80">
        <f>_xll.YieldCurveZeroRate($X$6,B80)-$X$7</f>
        <v>-1.3433576642335764E-2</v>
      </c>
      <c r="M80" t="e">
        <f>_xll.black_scholes($X$4,D80,L80,K80,F80,G80)</f>
        <v>#VALUE!</v>
      </c>
      <c r="N80" t="str">
        <f>_xll.implied_volatility($X$4,D80,L80,K80,E80,G80)</f>
        <v>##TypeError: black_scholes() missing 1 required positional argument: 'option_type'</v>
      </c>
      <c r="O80" t="e">
        <f t="shared" si="4"/>
        <v>#VALUE!</v>
      </c>
      <c r="P80" t="e">
        <f t="shared" si="5"/>
        <v>#VALUE!</v>
      </c>
    </row>
    <row r="81" spans="2:16" ht="16.5" thickTop="1" thickBot="1">
      <c r="B81" s="16">
        <v>45389</v>
      </c>
      <c r="C81" s="17" t="s">
        <v>84</v>
      </c>
      <c r="D81" s="17">
        <v>4000</v>
      </c>
      <c r="E81" s="17">
        <v>1.2</v>
      </c>
      <c r="F81" s="17">
        <v>0.24340000000000001</v>
      </c>
      <c r="G81" s="17" t="s">
        <v>84</v>
      </c>
      <c r="H81" s="17">
        <v>4000</v>
      </c>
      <c r="I81" s="17">
        <v>1.2</v>
      </c>
      <c r="J81" s="17">
        <v>0.24340000000000001</v>
      </c>
      <c r="K81">
        <f t="shared" si="3"/>
        <v>1.263013698630137</v>
      </c>
      <c r="L81">
        <f>_xll.YieldCurveZeroRate($X$6,B81)-$X$7</f>
        <v>-1.3433576642335764E-2</v>
      </c>
      <c r="M81" t="e">
        <f>_xll.black_scholes($X$4,D81,L81,K81,F81,G81)</f>
        <v>#VALUE!</v>
      </c>
      <c r="N81" t="str">
        <f>_xll.implied_volatility($X$4,D81,L81,K81,E81,G81)</f>
        <v>##TypeError: black_scholes() missing 1 required positional argument: 'option_type'</v>
      </c>
      <c r="O81" t="e">
        <f t="shared" si="4"/>
        <v>#VALUE!</v>
      </c>
      <c r="P81" t="e">
        <f t="shared" si="5"/>
        <v>#VALUE!</v>
      </c>
    </row>
    <row r="82" spans="2:16" ht="16.5" thickTop="1" thickBot="1">
      <c r="B82" s="16">
        <v>45949</v>
      </c>
      <c r="C82" s="17" t="s">
        <v>169</v>
      </c>
      <c r="D82" s="17">
        <v>3000</v>
      </c>
      <c r="E82" s="17">
        <v>72.400000000000006</v>
      </c>
      <c r="F82" s="17">
        <v>0.19939999999999999</v>
      </c>
      <c r="G82" s="17" t="s">
        <v>169</v>
      </c>
      <c r="H82" s="17">
        <v>3000</v>
      </c>
      <c r="I82" s="17">
        <v>72.400000000000006</v>
      </c>
      <c r="J82" s="17">
        <v>0.19939999999999999</v>
      </c>
      <c r="K82">
        <f t="shared" si="3"/>
        <v>2.7972602739726029</v>
      </c>
      <c r="L82">
        <f>_xll.YieldCurveZeroRate($X$6,B82)-$X$7</f>
        <v>-1.3484671532846711E-2</v>
      </c>
      <c r="M82" t="e">
        <f>_xll.black_scholes($X$4,D82,L82,K82,F82,G82)</f>
        <v>#VALUE!</v>
      </c>
      <c r="N82" t="str">
        <f>_xll.implied_volatility($X$4,D82,L82,K82,E82,G82)</f>
        <v>##TypeError: black_scholes() missing 1 required positional argument: 'option_type'</v>
      </c>
      <c r="O82" t="e">
        <f t="shared" si="4"/>
        <v>#VALUE!</v>
      </c>
      <c r="P82" t="e">
        <f t="shared" si="5"/>
        <v>#VALUE!</v>
      </c>
    </row>
    <row r="83" spans="2:16" ht="16.5" thickTop="1" thickBot="1">
      <c r="B83" s="16">
        <v>45515</v>
      </c>
      <c r="C83" s="17" t="s">
        <v>84</v>
      </c>
      <c r="D83" s="17">
        <v>3300</v>
      </c>
      <c r="E83" s="17">
        <v>231.6</v>
      </c>
      <c r="F83" s="17">
        <v>0.1898</v>
      </c>
      <c r="G83" s="17" t="s">
        <v>84</v>
      </c>
      <c r="H83" s="17">
        <v>3300</v>
      </c>
      <c r="I83" s="17">
        <v>231.6</v>
      </c>
      <c r="J83" s="17">
        <v>0.1898</v>
      </c>
      <c r="K83">
        <f t="shared" si="3"/>
        <v>1.6082191780821917</v>
      </c>
      <c r="L83">
        <f>_xll.YieldCurveZeroRate($X$6,B83)-$X$7</f>
        <v>-1.3445072992700726E-2</v>
      </c>
      <c r="M83" t="e">
        <f>_xll.black_scholes($X$4,D83,L83,K83,F83,G83)</f>
        <v>#VALUE!</v>
      </c>
      <c r="N83" t="str">
        <f>_xll.implied_volatility($X$4,D83,L83,K83,E83,G83)</f>
        <v>##TypeError: black_scholes() missing 1 required positional argument: 'option_type'</v>
      </c>
      <c r="O83" t="e">
        <f t="shared" si="4"/>
        <v>#VALUE!</v>
      </c>
      <c r="P83" t="e">
        <f t="shared" si="5"/>
        <v>#VALUE!</v>
      </c>
    </row>
    <row r="84" spans="2:16" ht="16.5" thickTop="1" thickBot="1">
      <c r="B84" s="16">
        <v>45585</v>
      </c>
      <c r="C84" s="17" t="s">
        <v>84</v>
      </c>
      <c r="D84" s="17">
        <v>3500</v>
      </c>
      <c r="E84" s="17">
        <v>127</v>
      </c>
      <c r="F84" s="17">
        <v>0.18179999999999999</v>
      </c>
      <c r="G84" s="17" t="s">
        <v>84</v>
      </c>
      <c r="H84" s="17">
        <v>3500</v>
      </c>
      <c r="I84" s="17">
        <v>127</v>
      </c>
      <c r="J84" s="17">
        <v>0.18179999999999999</v>
      </c>
      <c r="K84">
        <f t="shared" si="3"/>
        <v>1.8</v>
      </c>
      <c r="L84">
        <f>_xll.YieldCurveZeroRate($X$6,B84)-$X$7</f>
        <v>-1.3451459854014594E-2</v>
      </c>
      <c r="M84" t="e">
        <f>_xll.black_scholes($X$4,D84,L84,K84,F84,G84)</f>
        <v>#VALUE!</v>
      </c>
      <c r="N84" t="str">
        <f>_xll.implied_volatility($X$4,D84,L84,K84,E84,G84)</f>
        <v>##TypeError: black_scholes() missing 1 required positional argument: 'option_type'</v>
      </c>
      <c r="O84" t="e">
        <f t="shared" si="4"/>
        <v>#VALUE!</v>
      </c>
      <c r="P84" t="e">
        <f t="shared" si="5"/>
        <v>#VALUE!</v>
      </c>
    </row>
    <row r="85" spans="2:16" ht="16.5" thickTop="1" thickBot="1">
      <c r="B85" s="16">
        <v>45515</v>
      </c>
      <c r="C85" s="17" t="s">
        <v>84</v>
      </c>
      <c r="D85" s="17">
        <v>3500</v>
      </c>
      <c r="E85" s="17">
        <v>112.2</v>
      </c>
      <c r="F85" s="17">
        <v>0.1817</v>
      </c>
      <c r="G85" s="17" t="s">
        <v>84</v>
      </c>
      <c r="H85" s="17">
        <v>3500</v>
      </c>
      <c r="I85" s="17">
        <v>112.2</v>
      </c>
      <c r="J85" s="17">
        <v>0.1817</v>
      </c>
      <c r="K85">
        <f t="shared" si="3"/>
        <v>1.6082191780821917</v>
      </c>
      <c r="L85">
        <f>_xll.YieldCurveZeroRate($X$6,B85)-$X$7</f>
        <v>-1.3445072992700726E-2</v>
      </c>
      <c r="M85" t="e">
        <f>_xll.black_scholes($X$4,D85,L85,K85,F85,G85)</f>
        <v>#VALUE!</v>
      </c>
      <c r="N85" t="str">
        <f>_xll.implied_volatility($X$4,D85,L85,K85,E85,G85)</f>
        <v>##TypeError: black_scholes() missing 1 required positional argument: 'option_type'</v>
      </c>
      <c r="O85" t="e">
        <f t="shared" si="4"/>
        <v>#VALUE!</v>
      </c>
      <c r="P85" t="e">
        <f t="shared" si="5"/>
        <v>#VALUE!</v>
      </c>
    </row>
    <row r="86" spans="2:16" ht="16.5" thickTop="1" thickBot="1">
      <c r="B86" s="16">
        <v>45585</v>
      </c>
      <c r="C86" s="17" t="s">
        <v>84</v>
      </c>
      <c r="D86" s="17">
        <v>3800</v>
      </c>
      <c r="E86" s="17">
        <v>44.2</v>
      </c>
      <c r="F86" s="17">
        <v>0.1905</v>
      </c>
      <c r="G86" s="17" t="s">
        <v>84</v>
      </c>
      <c r="H86" s="17">
        <v>3800</v>
      </c>
      <c r="I86" s="17">
        <v>44.2</v>
      </c>
      <c r="J86" s="17">
        <v>0.1905</v>
      </c>
      <c r="K86">
        <f t="shared" si="3"/>
        <v>1.8</v>
      </c>
      <c r="L86">
        <f>_xll.YieldCurveZeroRate($X$6,B86)-$X$7</f>
        <v>-1.3451459854014594E-2</v>
      </c>
      <c r="M86" t="e">
        <f>_xll.black_scholes($X$4,D86,L86,K86,F86,G86)</f>
        <v>#VALUE!</v>
      </c>
      <c r="N86" t="str">
        <f>_xll.implied_volatility($X$4,D86,L86,K86,E86,G86)</f>
        <v>##TypeError: black_scholes() missing 1 required positional argument: 'option_type'</v>
      </c>
      <c r="O86" t="e">
        <f t="shared" si="4"/>
        <v>#VALUE!</v>
      </c>
      <c r="P86" t="e">
        <f t="shared" si="5"/>
        <v>#VALUE!</v>
      </c>
    </row>
    <row r="87" spans="2:16" ht="16.5" thickTop="1" thickBot="1">
      <c r="B87" s="16">
        <v>45767</v>
      </c>
      <c r="C87" s="17" t="s">
        <v>169</v>
      </c>
      <c r="D87" s="17">
        <v>3000</v>
      </c>
      <c r="E87" s="17">
        <v>52.4</v>
      </c>
      <c r="F87" s="17">
        <v>0.20319999999999999</v>
      </c>
      <c r="G87" s="17" t="s">
        <v>169</v>
      </c>
      <c r="H87" s="17">
        <v>3000</v>
      </c>
      <c r="I87" s="17">
        <v>52.4</v>
      </c>
      <c r="J87" s="17">
        <v>0.20319999999999999</v>
      </c>
      <c r="K87">
        <f t="shared" si="3"/>
        <v>2.2986301369863016</v>
      </c>
      <c r="L87">
        <f>_xll.YieldCurveZeroRate($X$6,B87)-$X$7</f>
        <v>-1.3468065693430654E-2</v>
      </c>
      <c r="M87" t="e">
        <f>_xll.black_scholes($X$4,D87,L87,K87,F87,G87)</f>
        <v>#VALUE!</v>
      </c>
      <c r="N87" t="str">
        <f>_xll.implied_volatility($X$4,D87,L87,K87,E87,G87)</f>
        <v>##TypeError: black_scholes() missing 1 required positional argument: 'option_type'</v>
      </c>
      <c r="O87" t="e">
        <f t="shared" si="4"/>
        <v>#VALUE!</v>
      </c>
      <c r="P87" t="e">
        <f t="shared" si="5"/>
        <v>#VALUE!</v>
      </c>
    </row>
    <row r="88" spans="2:16" ht="16.5" thickTop="1" thickBot="1">
      <c r="B88" s="16">
        <v>45459</v>
      </c>
      <c r="C88" s="17" t="s">
        <v>169</v>
      </c>
      <c r="D88" s="17">
        <v>3300</v>
      </c>
      <c r="E88" s="17">
        <v>38.4</v>
      </c>
      <c r="F88" s="17">
        <v>0.18720000000000001</v>
      </c>
      <c r="G88" s="17" t="s">
        <v>169</v>
      </c>
      <c r="H88" s="17">
        <v>3300</v>
      </c>
      <c r="I88" s="17">
        <v>38.4</v>
      </c>
      <c r="J88" s="17">
        <v>0.18720000000000001</v>
      </c>
      <c r="K88">
        <f t="shared" si="3"/>
        <v>1.4547945205479451</v>
      </c>
      <c r="L88">
        <f>_xll.YieldCurveZeroRate($X$6,B88)-$X$7</f>
        <v>-1.3439963503649632E-2</v>
      </c>
      <c r="M88" t="e">
        <f>_xll.black_scholes($X$4,D88,L88,K88,F88,G88)</f>
        <v>#VALUE!</v>
      </c>
      <c r="N88" t="str">
        <f>_xll.implied_volatility($X$4,D88,L88,K88,E88,G88)</f>
        <v>##TypeError: black_scholes() missing 1 required positional argument: 'option_type'</v>
      </c>
      <c r="O88" t="e">
        <f t="shared" si="4"/>
        <v>#VALUE!</v>
      </c>
      <c r="P88" t="e">
        <f t="shared" si="5"/>
        <v>#VALUE!</v>
      </c>
    </row>
    <row r="89" spans="2:16" ht="16.5" thickTop="1" thickBot="1">
      <c r="B89" s="16">
        <v>45767</v>
      </c>
      <c r="C89" s="17" t="s">
        <v>169</v>
      </c>
      <c r="D89" s="17">
        <v>4200</v>
      </c>
      <c r="E89" s="17">
        <v>783</v>
      </c>
      <c r="F89" s="17">
        <v>0.19800000000000001</v>
      </c>
      <c r="G89" s="17" t="s">
        <v>169</v>
      </c>
      <c r="H89" s="17">
        <v>4200</v>
      </c>
      <c r="I89" s="17">
        <v>783</v>
      </c>
      <c r="J89" s="17">
        <v>0.19800000000000001</v>
      </c>
      <c r="K89">
        <f t="shared" si="3"/>
        <v>2.2986301369863016</v>
      </c>
      <c r="L89">
        <f>_xll.YieldCurveZeroRate($X$6,B89)-$X$7</f>
        <v>-1.3468065693430654E-2</v>
      </c>
      <c r="M89" t="e">
        <f>_xll.black_scholes($X$4,D89,L89,K89,F89,G89)</f>
        <v>#VALUE!</v>
      </c>
      <c r="N89" t="str">
        <f>_xll.implied_volatility($X$4,D89,L89,K89,E89,G89)</f>
        <v>##TypeError: black_scholes() missing 1 required positional argument: 'option_type'</v>
      </c>
      <c r="O89" t="e">
        <f t="shared" si="4"/>
        <v>#VALUE!</v>
      </c>
      <c r="P89" t="e">
        <f t="shared" si="5"/>
        <v>#VALUE!</v>
      </c>
    </row>
    <row r="90" spans="2:16" ht="16.5" thickTop="1" thickBot="1">
      <c r="B90" s="16">
        <v>45949</v>
      </c>
      <c r="C90" s="17" t="s">
        <v>169</v>
      </c>
      <c r="D90" s="17">
        <v>2800</v>
      </c>
      <c r="E90" s="17">
        <v>40.6</v>
      </c>
      <c r="F90" s="17">
        <v>0.2094</v>
      </c>
      <c r="G90" s="17" t="s">
        <v>169</v>
      </c>
      <c r="H90" s="17">
        <v>2800</v>
      </c>
      <c r="I90" s="17">
        <v>40.6</v>
      </c>
      <c r="J90" s="17">
        <v>0.2094</v>
      </c>
      <c r="K90">
        <f t="shared" si="3"/>
        <v>2.7972602739726029</v>
      </c>
      <c r="L90">
        <f>_xll.YieldCurveZeroRate($X$6,B90)-$X$7</f>
        <v>-1.3484671532846711E-2</v>
      </c>
      <c r="M90" t="e">
        <f>_xll.black_scholes($X$4,D90,L90,K90,F90,G90)</f>
        <v>#VALUE!</v>
      </c>
      <c r="N90" t="str">
        <f>_xll.implied_volatility($X$4,D90,L90,K90,E90,G90)</f>
        <v>##TypeError: black_scholes() missing 1 required positional argument: 'option_type'</v>
      </c>
      <c r="O90" t="e">
        <f t="shared" si="4"/>
        <v>#VALUE!</v>
      </c>
      <c r="P90" t="e">
        <f t="shared" si="5"/>
        <v>#VALUE!</v>
      </c>
    </row>
    <row r="91" spans="2:16" ht="16.5" thickTop="1" thickBot="1">
      <c r="B91" s="16">
        <v>45459</v>
      </c>
      <c r="C91" s="17" t="s">
        <v>169</v>
      </c>
      <c r="D91" s="17">
        <v>2950</v>
      </c>
      <c r="E91" s="17">
        <v>4.2</v>
      </c>
      <c r="F91" s="17">
        <v>0.22309999999999999</v>
      </c>
      <c r="G91" s="17" t="s">
        <v>169</v>
      </c>
      <c r="H91" s="17">
        <v>2950</v>
      </c>
      <c r="I91" s="17">
        <v>4.2</v>
      </c>
      <c r="J91" s="17">
        <v>0.22309999999999999</v>
      </c>
      <c r="K91">
        <f t="shared" si="3"/>
        <v>1.4547945205479451</v>
      </c>
      <c r="L91">
        <f>_xll.YieldCurveZeroRate($X$6,B91)-$X$7</f>
        <v>-1.3439963503649632E-2</v>
      </c>
      <c r="M91" t="e">
        <f>_xll.black_scholes($X$4,D91,L91,K91,F91,G91)</f>
        <v>#VALUE!</v>
      </c>
      <c r="N91" t="str">
        <f>_xll.implied_volatility($X$4,D91,L91,K91,E91,G91)</f>
        <v>##TypeError: black_scholes() missing 1 required positional argument: 'option_type'</v>
      </c>
      <c r="O91" t="e">
        <f t="shared" si="4"/>
        <v>#VALUE!</v>
      </c>
      <c r="P91" t="e">
        <f t="shared" si="5"/>
        <v>#VALUE!</v>
      </c>
    </row>
    <row r="92" spans="2:16" ht="16.5" thickTop="1" thickBot="1">
      <c r="B92" s="16">
        <v>45389</v>
      </c>
      <c r="C92" s="17" t="s">
        <v>169</v>
      </c>
      <c r="D92" s="17">
        <v>4100</v>
      </c>
      <c r="E92" s="17">
        <v>708.8</v>
      </c>
      <c r="F92" s="17">
        <v>1E-4</v>
      </c>
      <c r="G92" s="17" t="s">
        <v>169</v>
      </c>
      <c r="H92" s="17">
        <v>4100</v>
      </c>
      <c r="I92" s="17">
        <v>708.8</v>
      </c>
      <c r="J92" s="17">
        <v>0</v>
      </c>
      <c r="K92">
        <f t="shared" si="3"/>
        <v>1.263013698630137</v>
      </c>
      <c r="L92">
        <f>_xll.YieldCurveZeroRate($X$6,B92)-$X$7</f>
        <v>-1.3433576642335764E-2</v>
      </c>
      <c r="M92" t="e">
        <f>_xll.black_scholes($X$4,D92,L92,K92,F92,G92)</f>
        <v>#VALUE!</v>
      </c>
      <c r="N92" t="str">
        <f>_xll.implied_volatility($X$4,D92,L92,K92,E92,G92)</f>
        <v>##TypeError: black_scholes() missing 1 required positional argument: 'option_type'</v>
      </c>
      <c r="O92" t="e">
        <f t="shared" si="4"/>
        <v>#VALUE!</v>
      </c>
      <c r="P92" t="e">
        <f t="shared" si="5"/>
        <v>#VALUE!</v>
      </c>
    </row>
    <row r="93" spans="2:16" ht="16.5" thickTop="1" thickBot="1">
      <c r="B93" s="16">
        <v>45585</v>
      </c>
      <c r="C93" s="17" t="s">
        <v>84</v>
      </c>
      <c r="D93" s="17">
        <v>3400</v>
      </c>
      <c r="E93" s="17">
        <v>180.6</v>
      </c>
      <c r="F93" s="17">
        <v>0.18559999999999999</v>
      </c>
      <c r="G93" s="17" t="s">
        <v>84</v>
      </c>
      <c r="H93" s="17">
        <v>3400</v>
      </c>
      <c r="I93" s="17">
        <v>180.6</v>
      </c>
      <c r="J93" s="17">
        <v>0.18559999999999999</v>
      </c>
      <c r="K93">
        <f t="shared" si="3"/>
        <v>1.8</v>
      </c>
      <c r="L93">
        <f>_xll.YieldCurveZeroRate($X$6,B93)-$X$7</f>
        <v>-1.3451459854014594E-2</v>
      </c>
      <c r="M93" t="e">
        <f>_xll.black_scholes($X$4,D93,L93,K93,F93,G93)</f>
        <v>#VALUE!</v>
      </c>
      <c r="N93" t="str">
        <f>_xll.implied_volatility($X$4,D93,L93,K93,E93,G93)</f>
        <v>##TypeError: black_scholes() missing 1 required positional argument: 'option_type'</v>
      </c>
      <c r="O93" t="e">
        <f t="shared" si="4"/>
        <v>#VALUE!</v>
      </c>
      <c r="P93" t="e">
        <f t="shared" si="5"/>
        <v>#VALUE!</v>
      </c>
    </row>
    <row r="94" spans="2:16" ht="16.5" thickTop="1" thickBot="1">
      <c r="B94" s="16">
        <v>45459</v>
      </c>
      <c r="C94" s="17" t="s">
        <v>169</v>
      </c>
      <c r="D94" s="17">
        <v>3100</v>
      </c>
      <c r="E94" s="17">
        <v>10</v>
      </c>
      <c r="F94" s="17">
        <v>0.2036</v>
      </c>
      <c r="G94" s="17" t="s">
        <v>169</v>
      </c>
      <c r="H94" s="17">
        <v>3100</v>
      </c>
      <c r="I94" s="17">
        <v>10</v>
      </c>
      <c r="J94" s="17">
        <v>0.2036</v>
      </c>
      <c r="K94">
        <f t="shared" si="3"/>
        <v>1.4547945205479451</v>
      </c>
      <c r="L94">
        <f>_xll.YieldCurveZeroRate($X$6,B94)-$X$7</f>
        <v>-1.3439963503649632E-2</v>
      </c>
      <c r="M94" t="e">
        <f>_xll.black_scholes($X$4,D94,L94,K94,F94,G94)</f>
        <v>#VALUE!</v>
      </c>
      <c r="N94" t="str">
        <f>_xll.implied_volatility($X$4,D94,L94,K94,E94,G94)</f>
        <v>##TypeError: black_scholes() missing 1 required positional argument: 'option_type'</v>
      </c>
      <c r="O94" t="e">
        <f t="shared" si="4"/>
        <v>#VALUE!</v>
      </c>
      <c r="P94" t="e">
        <f t="shared" si="5"/>
        <v>#VALUE!</v>
      </c>
    </row>
    <row r="95" spans="2:16" ht="16.5" thickTop="1" thickBot="1">
      <c r="B95" s="16">
        <v>45767</v>
      </c>
      <c r="C95" s="17" t="s">
        <v>84</v>
      </c>
      <c r="D95" s="17">
        <v>2900</v>
      </c>
      <c r="E95" s="17">
        <v>570</v>
      </c>
      <c r="F95" s="17">
        <v>0.21360000000000001</v>
      </c>
      <c r="G95" s="17" t="s">
        <v>84</v>
      </c>
      <c r="H95" s="17">
        <v>2900</v>
      </c>
      <c r="I95" s="17">
        <v>570</v>
      </c>
      <c r="J95" s="17">
        <v>0.21360000000000001</v>
      </c>
      <c r="K95">
        <f t="shared" si="3"/>
        <v>2.2986301369863016</v>
      </c>
      <c r="L95">
        <f>_xll.YieldCurveZeroRate($X$6,B95)-$X$7</f>
        <v>-1.3468065693430654E-2</v>
      </c>
      <c r="M95" t="e">
        <f>_xll.black_scholes($X$4,D95,L95,K95,F95,G95)</f>
        <v>#VALUE!</v>
      </c>
      <c r="N95" t="str">
        <f>_xll.implied_volatility($X$4,D95,L95,K95,E95,G95)</f>
        <v>##TypeError: black_scholes() missing 1 required positional argument: 'option_type'</v>
      </c>
      <c r="O95" t="e">
        <f t="shared" si="4"/>
        <v>#VALUE!</v>
      </c>
      <c r="P95" t="e">
        <f t="shared" si="5"/>
        <v>#VALUE!</v>
      </c>
    </row>
    <row r="96" spans="2:16" ht="16.5" thickTop="1" thickBot="1">
      <c r="B96" s="16">
        <v>45767</v>
      </c>
      <c r="C96" s="17" t="s">
        <v>84</v>
      </c>
      <c r="D96" s="17">
        <v>4200</v>
      </c>
      <c r="E96" s="17">
        <v>28.8</v>
      </c>
      <c r="F96" s="17">
        <v>0.20469999999999999</v>
      </c>
      <c r="G96" s="17" t="s">
        <v>84</v>
      </c>
      <c r="H96" s="17">
        <v>4200</v>
      </c>
      <c r="I96" s="17">
        <v>28.8</v>
      </c>
      <c r="J96" s="17">
        <v>0.20469999999999999</v>
      </c>
      <c r="K96">
        <f t="shared" si="3"/>
        <v>2.2986301369863016</v>
      </c>
      <c r="L96">
        <f>_xll.YieldCurveZeroRate($X$6,B96)-$X$7</f>
        <v>-1.3468065693430654E-2</v>
      </c>
      <c r="M96" t="e">
        <f>_xll.black_scholes($X$4,D96,L96,K96,F96,G96)</f>
        <v>#VALUE!</v>
      </c>
      <c r="N96" t="str">
        <f>_xll.implied_volatility($X$4,D96,L96,K96,E96,G96)</f>
        <v>##TypeError: black_scholes() missing 1 required positional argument: 'option_type'</v>
      </c>
      <c r="O96" t="e">
        <f t="shared" si="4"/>
        <v>#VALUE!</v>
      </c>
      <c r="P96" t="e">
        <f t="shared" si="5"/>
        <v>#VALUE!</v>
      </c>
    </row>
    <row r="97" spans="2:16" ht="16.5" thickTop="1" thickBot="1">
      <c r="B97" s="16">
        <v>45515</v>
      </c>
      <c r="C97" s="17" t="s">
        <v>169</v>
      </c>
      <c r="D97" s="17">
        <v>3100</v>
      </c>
      <c r="E97" s="17">
        <v>19.600000000000001</v>
      </c>
      <c r="F97" s="17">
        <v>0.1983</v>
      </c>
      <c r="G97" s="17" t="s">
        <v>169</v>
      </c>
      <c r="H97" s="17">
        <v>3100</v>
      </c>
      <c r="I97" s="17">
        <v>19.600000000000001</v>
      </c>
      <c r="J97" s="17">
        <v>0.1983</v>
      </c>
      <c r="K97">
        <f t="shared" si="3"/>
        <v>1.6082191780821917</v>
      </c>
      <c r="L97">
        <f>_xll.YieldCurveZeroRate($X$6,B97)-$X$7</f>
        <v>-1.3445072992700726E-2</v>
      </c>
      <c r="M97" t="e">
        <f>_xll.black_scholes($X$4,D97,L97,K97,F97,G97)</f>
        <v>#VALUE!</v>
      </c>
      <c r="N97" t="str">
        <f>_xll.implied_volatility($X$4,D97,L97,K97,E97,G97)</f>
        <v>##TypeError: black_scholes() missing 1 required positional argument: 'option_type'</v>
      </c>
      <c r="O97" t="e">
        <f t="shared" si="4"/>
        <v>#VALUE!</v>
      </c>
      <c r="P97" t="e">
        <f t="shared" si="5"/>
        <v>#VALUE!</v>
      </c>
    </row>
    <row r="98" spans="2:16" ht="16.5" thickTop="1" thickBot="1">
      <c r="B98" s="16">
        <v>45459</v>
      </c>
      <c r="C98" s="17" t="s">
        <v>169</v>
      </c>
      <c r="D98" s="17">
        <v>3150</v>
      </c>
      <c r="E98" s="17">
        <v>14.6</v>
      </c>
      <c r="F98" s="17">
        <v>0.19850000000000001</v>
      </c>
      <c r="G98" s="17" t="s">
        <v>169</v>
      </c>
      <c r="H98" s="17">
        <v>3150</v>
      </c>
      <c r="I98" s="17">
        <v>14.6</v>
      </c>
      <c r="J98" s="17">
        <v>0.19850000000000001</v>
      </c>
      <c r="K98">
        <f t="shared" si="3"/>
        <v>1.4547945205479451</v>
      </c>
      <c r="L98">
        <f>_xll.YieldCurveZeroRate($X$6,B98)-$X$7</f>
        <v>-1.3439963503649632E-2</v>
      </c>
      <c r="M98" t="e">
        <f>_xll.black_scholes($X$4,D98,L98,K98,F98,G98)</f>
        <v>#VALUE!</v>
      </c>
      <c r="N98" t="str">
        <f>_xll.implied_volatility($X$4,D98,L98,K98,E98,G98)</f>
        <v>##TypeError: black_scholes() missing 1 required positional argument: 'option_type'</v>
      </c>
      <c r="O98" t="e">
        <f t="shared" si="4"/>
        <v>#VALUE!</v>
      </c>
      <c r="P98" t="e">
        <f t="shared" si="5"/>
        <v>#VALUE!</v>
      </c>
    </row>
    <row r="99" spans="2:16" ht="16.5" thickTop="1" thickBot="1">
      <c r="B99" s="16">
        <v>45515</v>
      </c>
      <c r="C99" s="17" t="s">
        <v>169</v>
      </c>
      <c r="D99" s="17">
        <v>3750</v>
      </c>
      <c r="E99" s="17">
        <v>315.8</v>
      </c>
      <c r="F99" s="17">
        <v>0.18140000000000001</v>
      </c>
      <c r="G99" s="17" t="s">
        <v>169</v>
      </c>
      <c r="H99" s="17">
        <v>3750</v>
      </c>
      <c r="I99" s="17">
        <v>315.8</v>
      </c>
      <c r="J99" s="17">
        <v>0.18140000000000001</v>
      </c>
      <c r="K99">
        <f t="shared" si="3"/>
        <v>1.6082191780821917</v>
      </c>
      <c r="L99">
        <f>_xll.YieldCurveZeroRate($X$6,B99)-$X$7</f>
        <v>-1.3445072992700726E-2</v>
      </c>
      <c r="M99" t="e">
        <f>_xll.black_scholes($X$4,D99,L99,K99,F99,G99)</f>
        <v>#VALUE!</v>
      </c>
      <c r="N99" t="str">
        <f>_xll.implied_volatility($X$4,D99,L99,K99,E99,G99)</f>
        <v>##TypeError: black_scholes() missing 1 required positional argument: 'option_type'</v>
      </c>
      <c r="O99" t="e">
        <f t="shared" si="4"/>
        <v>#VALUE!</v>
      </c>
      <c r="P99" t="e">
        <f t="shared" si="5"/>
        <v>#VALUE!</v>
      </c>
    </row>
    <row r="100" spans="2:16" ht="16.5" thickTop="1" thickBot="1">
      <c r="B100" s="16">
        <v>45949</v>
      </c>
      <c r="C100" s="17" t="s">
        <v>84</v>
      </c>
      <c r="D100" s="17">
        <v>2900</v>
      </c>
      <c r="E100" s="17">
        <v>627.20000000000005</v>
      </c>
      <c r="F100" s="17">
        <v>1E-4</v>
      </c>
      <c r="G100" s="17" t="s">
        <v>84</v>
      </c>
      <c r="H100" s="17">
        <v>2900</v>
      </c>
      <c r="I100" s="17">
        <v>627.20000000000005</v>
      </c>
      <c r="J100" s="17">
        <v>0</v>
      </c>
      <c r="K100">
        <f t="shared" si="3"/>
        <v>2.7972602739726029</v>
      </c>
      <c r="L100">
        <f>_xll.YieldCurveZeroRate($X$6,B100)-$X$7</f>
        <v>-1.3484671532846711E-2</v>
      </c>
      <c r="M100" t="e">
        <f>_xll.black_scholes($X$4,D100,L100,K100,F100,G100)</f>
        <v>#VALUE!</v>
      </c>
      <c r="N100" t="str">
        <f>_xll.implied_volatility($X$4,D100,L100,K100,E100,G100)</f>
        <v>##TypeError: black_scholes() missing 1 required positional argument: 'option_type'</v>
      </c>
      <c r="O100" t="e">
        <f t="shared" si="4"/>
        <v>#VALUE!</v>
      </c>
      <c r="P100" t="e">
        <f t="shared" si="5"/>
        <v>#VALUE!</v>
      </c>
    </row>
    <row r="101" spans="2:16" ht="16.5" thickTop="1" thickBot="1">
      <c r="B101" s="16">
        <v>45459</v>
      </c>
      <c r="C101" s="17" t="s">
        <v>169</v>
      </c>
      <c r="D101" s="17">
        <v>3250</v>
      </c>
      <c r="E101" s="17">
        <v>27.4</v>
      </c>
      <c r="F101" s="17">
        <v>0.1915</v>
      </c>
      <c r="G101" s="17" t="s">
        <v>169</v>
      </c>
      <c r="H101" s="17">
        <v>3250</v>
      </c>
      <c r="I101" s="17">
        <v>27.4</v>
      </c>
      <c r="J101" s="17">
        <v>0.1915</v>
      </c>
      <c r="K101">
        <f t="shared" si="3"/>
        <v>1.4547945205479451</v>
      </c>
      <c r="L101">
        <f>_xll.YieldCurveZeroRate($X$6,B101)-$X$7</f>
        <v>-1.3439963503649632E-2</v>
      </c>
      <c r="M101" t="e">
        <f>_xll.black_scholes($X$4,D101,L101,K101,F101,G101)</f>
        <v>#VALUE!</v>
      </c>
      <c r="N101" t="str">
        <f>_xll.implied_volatility($X$4,D101,L101,K101,E101,G101)</f>
        <v>##TypeError: black_scholes() missing 1 required positional argument: 'option_type'</v>
      </c>
      <c r="O101" t="e">
        <f t="shared" si="4"/>
        <v>#VALUE!</v>
      </c>
      <c r="P101" t="e">
        <f t="shared" si="5"/>
        <v>#VALUE!</v>
      </c>
    </row>
    <row r="102" spans="2:16" ht="16.5" thickTop="1" thickBot="1">
      <c r="B102" s="16">
        <v>45389</v>
      </c>
      <c r="C102" s="17" t="s">
        <v>169</v>
      </c>
      <c r="D102" s="17">
        <v>2950</v>
      </c>
      <c r="E102" s="17">
        <v>0.8</v>
      </c>
      <c r="F102" s="17">
        <v>0.27310000000000001</v>
      </c>
      <c r="G102" s="17" t="s">
        <v>169</v>
      </c>
      <c r="H102" s="17">
        <v>2950</v>
      </c>
      <c r="I102" s="17">
        <v>0.8</v>
      </c>
      <c r="J102" s="17">
        <v>0.27310000000000001</v>
      </c>
      <c r="K102">
        <f t="shared" si="3"/>
        <v>1.263013698630137</v>
      </c>
      <c r="L102">
        <f>_xll.YieldCurveZeroRate($X$6,B102)-$X$7</f>
        <v>-1.3433576642335764E-2</v>
      </c>
      <c r="M102" t="e">
        <f>_xll.black_scholes($X$4,D102,L102,K102,F102,G102)</f>
        <v>#VALUE!</v>
      </c>
      <c r="N102" t="str">
        <f>_xll.implied_volatility($X$4,D102,L102,K102,E102,G102)</f>
        <v>##TypeError: black_scholes() missing 1 required positional argument: 'option_type'</v>
      </c>
      <c r="O102" t="e">
        <f t="shared" si="4"/>
        <v>#VALUE!</v>
      </c>
      <c r="P102" t="e">
        <f t="shared" si="5"/>
        <v>#VALUE!</v>
      </c>
    </row>
    <row r="103" spans="2:16" ht="16.5" thickTop="1" thickBot="1">
      <c r="B103" s="16">
        <v>45389</v>
      </c>
      <c r="C103" s="17" t="s">
        <v>84</v>
      </c>
      <c r="D103" s="17">
        <v>3100</v>
      </c>
      <c r="E103" s="17">
        <v>380.8</v>
      </c>
      <c r="F103" s="17">
        <v>0.24210000000000001</v>
      </c>
      <c r="G103" s="17" t="s">
        <v>84</v>
      </c>
      <c r="H103" s="17">
        <v>3100</v>
      </c>
      <c r="I103" s="17">
        <v>380.8</v>
      </c>
      <c r="J103" s="17">
        <v>0.24210000000000001</v>
      </c>
      <c r="K103">
        <f t="shared" si="3"/>
        <v>1.263013698630137</v>
      </c>
      <c r="L103">
        <f>_xll.YieldCurveZeroRate($X$6,B103)-$X$7</f>
        <v>-1.3433576642335764E-2</v>
      </c>
      <c r="M103" t="e">
        <f>_xll.black_scholes($X$4,D103,L103,K103,F103,G103)</f>
        <v>#VALUE!</v>
      </c>
      <c r="N103" t="str">
        <f>_xll.implied_volatility($X$4,D103,L103,K103,E103,G103)</f>
        <v>##TypeError: black_scholes() missing 1 required positional argument: 'option_type'</v>
      </c>
      <c r="O103" t="e">
        <f t="shared" si="4"/>
        <v>#VALUE!</v>
      </c>
      <c r="P103" t="e">
        <f t="shared" si="5"/>
        <v>#VALUE!</v>
      </c>
    </row>
    <row r="104" spans="2:16" ht="16.5" thickTop="1" thickBot="1">
      <c r="B104" s="16">
        <v>45459</v>
      </c>
      <c r="C104" s="17" t="s">
        <v>84</v>
      </c>
      <c r="D104" s="17">
        <v>3400</v>
      </c>
      <c r="E104" s="17">
        <v>143.4</v>
      </c>
      <c r="F104" s="17">
        <v>0.1827</v>
      </c>
      <c r="G104" s="17" t="s">
        <v>84</v>
      </c>
      <c r="H104" s="17">
        <v>3400</v>
      </c>
      <c r="I104" s="17">
        <v>143.4</v>
      </c>
      <c r="J104" s="17">
        <v>0.1827</v>
      </c>
      <c r="K104">
        <f t="shared" si="3"/>
        <v>1.4547945205479451</v>
      </c>
      <c r="L104">
        <f>_xll.YieldCurveZeroRate($X$6,B104)-$X$7</f>
        <v>-1.3439963503649632E-2</v>
      </c>
      <c r="M104" t="e">
        <f>_xll.black_scholes($X$4,D104,L104,K104,F104,G104)</f>
        <v>#VALUE!</v>
      </c>
      <c r="N104" t="str">
        <f>_xll.implied_volatility($X$4,D104,L104,K104,E104,G104)</f>
        <v>##TypeError: black_scholes() missing 1 required positional argument: 'option_type'</v>
      </c>
      <c r="O104" t="e">
        <f t="shared" si="4"/>
        <v>#VALUE!</v>
      </c>
      <c r="P104" t="e">
        <f t="shared" si="5"/>
        <v>#VALUE!</v>
      </c>
    </row>
    <row r="105" spans="2:16" ht="16.5" thickTop="1" thickBot="1">
      <c r="B105" s="16">
        <v>45585</v>
      </c>
      <c r="C105" s="17" t="s">
        <v>84</v>
      </c>
      <c r="D105" s="17">
        <v>2900</v>
      </c>
      <c r="E105" s="17">
        <v>575</v>
      </c>
      <c r="F105" s="17">
        <v>0.2135</v>
      </c>
      <c r="G105" s="17" t="s">
        <v>84</v>
      </c>
      <c r="H105" s="17">
        <v>2900</v>
      </c>
      <c r="I105" s="17">
        <v>575</v>
      </c>
      <c r="J105" s="17">
        <v>0.2135</v>
      </c>
      <c r="K105">
        <f t="shared" si="3"/>
        <v>1.8</v>
      </c>
      <c r="L105">
        <f>_xll.YieldCurveZeroRate($X$6,B105)-$X$7</f>
        <v>-1.3451459854014594E-2</v>
      </c>
      <c r="M105" t="e">
        <f>_xll.black_scholes($X$4,D105,L105,K105,F105,G105)</f>
        <v>#VALUE!</v>
      </c>
      <c r="N105" t="str">
        <f>_xll.implied_volatility($X$4,D105,L105,K105,E105,G105)</f>
        <v>##TypeError: black_scholes() missing 1 required positional argument: 'option_type'</v>
      </c>
      <c r="O105" t="e">
        <f t="shared" si="4"/>
        <v>#VALUE!</v>
      </c>
      <c r="P105" t="e">
        <f t="shared" si="5"/>
        <v>#VALUE!</v>
      </c>
    </row>
    <row r="106" spans="2:16" ht="16.5" thickTop="1" thickBot="1">
      <c r="B106" s="16">
        <v>45585</v>
      </c>
      <c r="C106" s="17" t="s">
        <v>169</v>
      </c>
      <c r="D106" s="17">
        <v>3200</v>
      </c>
      <c r="E106" s="17">
        <v>52.4</v>
      </c>
      <c r="F106" s="17">
        <v>0.19439999999999999</v>
      </c>
      <c r="G106" s="17" t="s">
        <v>169</v>
      </c>
      <c r="H106" s="17">
        <v>3200</v>
      </c>
      <c r="I106" s="17">
        <v>52.4</v>
      </c>
      <c r="J106" s="17">
        <v>0.19439999999999999</v>
      </c>
      <c r="K106">
        <f t="shared" si="3"/>
        <v>1.8</v>
      </c>
      <c r="L106">
        <f>_xll.YieldCurveZeroRate($X$6,B106)-$X$7</f>
        <v>-1.3451459854014594E-2</v>
      </c>
      <c r="M106" t="e">
        <f>_xll.black_scholes($X$4,D106,L106,K106,F106,G106)</f>
        <v>#VALUE!</v>
      </c>
      <c r="N106" t="str">
        <f>_xll.implied_volatility($X$4,D106,L106,K106,E106,G106)</f>
        <v>##TypeError: black_scholes() missing 1 required positional argument: 'option_type'</v>
      </c>
      <c r="O106" t="e">
        <f t="shared" si="4"/>
        <v>#VALUE!</v>
      </c>
      <c r="P106" t="e">
        <f t="shared" si="5"/>
        <v>#VALUE!</v>
      </c>
    </row>
    <row r="107" spans="2:16" ht="16.5" thickTop="1" thickBot="1">
      <c r="B107" s="16">
        <v>45585</v>
      </c>
      <c r="C107" s="17" t="s">
        <v>169</v>
      </c>
      <c r="D107" s="17">
        <v>4000</v>
      </c>
      <c r="E107" s="17">
        <v>557.6</v>
      </c>
      <c r="F107" s="17">
        <v>0.18990000000000001</v>
      </c>
      <c r="G107" s="17" t="s">
        <v>169</v>
      </c>
      <c r="H107" s="17">
        <v>4000</v>
      </c>
      <c r="I107" s="17">
        <v>557.6</v>
      </c>
      <c r="J107" s="17">
        <v>0.18990000000000001</v>
      </c>
      <c r="K107">
        <f>(B107-$S$3)/365</f>
        <v>1.8</v>
      </c>
      <c r="L107">
        <f>_xll.YieldCurveZeroRate($X$6,B107)-$X$7</f>
        <v>-1.3451459854014594E-2</v>
      </c>
      <c r="M107" t="e">
        <f>_xll.black_scholes($X$4,D107,L107,K107,F107,G107)</f>
        <v>#VALUE!</v>
      </c>
      <c r="N107" t="str">
        <f>_xll.implied_volatility($X$4,D107,L107,K107,E107,G107)</f>
        <v>##TypeError: black_scholes() missing 1 required positional argument: 'option_type'</v>
      </c>
      <c r="O107" t="e">
        <f t="shared" si="4"/>
        <v>#VALUE!</v>
      </c>
      <c r="P107" t="e">
        <f t="shared" si="5"/>
        <v>#VALUE!</v>
      </c>
    </row>
    <row r="108" spans="2:16" ht="16.5" thickTop="1" thickBot="1">
      <c r="B108" s="16">
        <v>45767</v>
      </c>
      <c r="C108" s="17" t="s">
        <v>169</v>
      </c>
      <c r="D108" s="17">
        <v>3100</v>
      </c>
      <c r="E108" s="17">
        <v>72</v>
      </c>
      <c r="F108" s="17">
        <v>0.19839999999999999</v>
      </c>
      <c r="G108" s="17" t="s">
        <v>169</v>
      </c>
      <c r="H108" s="17">
        <v>3100</v>
      </c>
      <c r="I108" s="17">
        <v>72</v>
      </c>
      <c r="J108" s="17">
        <v>0.19839999999999999</v>
      </c>
      <c r="K108">
        <f t="shared" si="3"/>
        <v>2.2986301369863016</v>
      </c>
      <c r="L108">
        <f>_xll.YieldCurveZeroRate($X$6,B108)-$X$7</f>
        <v>-1.3468065693430654E-2</v>
      </c>
      <c r="M108" t="e">
        <f>_xll.black_scholes($X$4,D108,L108,K108,F108,G108)</f>
        <v>#VALUE!</v>
      </c>
      <c r="N108" t="str">
        <f>_xll.implied_volatility($X$4,D108,L108,K108,E108,G108)</f>
        <v>##TypeError: black_scholes() missing 1 required positional argument: 'option_type'</v>
      </c>
      <c r="O108" t="e">
        <f t="shared" si="4"/>
        <v>#VALUE!</v>
      </c>
      <c r="P108" t="e">
        <f t="shared" si="5"/>
        <v>#VALUE!</v>
      </c>
    </row>
    <row r="109" spans="2:16" ht="16.5" thickTop="1" thickBot="1">
      <c r="B109" s="16">
        <v>45949</v>
      </c>
      <c r="C109" s="17" t="s">
        <v>84</v>
      </c>
      <c r="D109" s="17">
        <v>3700</v>
      </c>
      <c r="E109" s="17">
        <v>143.80000000000001</v>
      </c>
      <c r="F109" s="17">
        <v>0.1888</v>
      </c>
      <c r="G109" s="17" t="s">
        <v>84</v>
      </c>
      <c r="H109" s="17">
        <v>3700</v>
      </c>
      <c r="I109" s="17">
        <v>143.80000000000001</v>
      </c>
      <c r="J109" s="17">
        <v>0.1888</v>
      </c>
      <c r="K109">
        <f t="shared" si="3"/>
        <v>2.7972602739726029</v>
      </c>
      <c r="L109">
        <f>_xll.YieldCurveZeroRate($X$6,B109)-$X$7</f>
        <v>-1.3484671532846711E-2</v>
      </c>
      <c r="M109" t="e">
        <f>_xll.black_scholes($X$4,D109,L109,K109,F109,G109)</f>
        <v>#VALUE!</v>
      </c>
      <c r="N109" t="str">
        <f>_xll.implied_volatility($X$4,D109,L109,K109,E109,G109)</f>
        <v>##TypeError: black_scholes() missing 1 required positional argument: 'option_type'</v>
      </c>
      <c r="O109" t="e">
        <f t="shared" si="4"/>
        <v>#VALUE!</v>
      </c>
      <c r="P109" t="e">
        <f t="shared" si="5"/>
        <v>#VALUE!</v>
      </c>
    </row>
    <row r="110" spans="2:16" ht="16.5" thickTop="1" thickBot="1">
      <c r="B110" s="16">
        <v>45767</v>
      </c>
      <c r="C110" s="17" t="s">
        <v>84</v>
      </c>
      <c r="D110" s="17">
        <v>4100</v>
      </c>
      <c r="E110" s="17">
        <v>36.4</v>
      </c>
      <c r="F110" s="17">
        <v>0.20050000000000001</v>
      </c>
      <c r="G110" s="17" t="s">
        <v>84</v>
      </c>
      <c r="H110" s="17">
        <v>4100</v>
      </c>
      <c r="I110" s="17">
        <v>36.4</v>
      </c>
      <c r="J110" s="17">
        <v>0.20050000000000001</v>
      </c>
      <c r="K110">
        <f t="shared" si="3"/>
        <v>2.2986301369863016</v>
      </c>
      <c r="L110">
        <f>_xll.YieldCurveZeroRate($X$6,B110)-$X$7</f>
        <v>-1.3468065693430654E-2</v>
      </c>
      <c r="M110" t="e">
        <f>_xll.black_scholes($X$4,D110,L110,K110,F110,G110)</f>
        <v>#VALUE!</v>
      </c>
      <c r="N110" t="str">
        <f>_xll.implied_volatility($X$4,D110,L110,K110,E110,G110)</f>
        <v>##TypeError: black_scholes() missing 1 required positional argument: 'option_type'</v>
      </c>
      <c r="O110" t="e">
        <f t="shared" si="4"/>
        <v>#VALUE!</v>
      </c>
      <c r="P110" t="e">
        <f t="shared" si="5"/>
        <v>#VALUE!</v>
      </c>
    </row>
    <row r="111" spans="2:16" ht="16.5" thickTop="1" thickBot="1">
      <c r="B111" s="16">
        <v>45389</v>
      </c>
      <c r="C111" s="17" t="s">
        <v>84</v>
      </c>
      <c r="D111" s="17">
        <v>3800</v>
      </c>
      <c r="E111" s="17">
        <v>3.8</v>
      </c>
      <c r="F111" s="17">
        <v>0.20250000000000001</v>
      </c>
      <c r="G111" s="17" t="s">
        <v>84</v>
      </c>
      <c r="H111" s="17">
        <v>3800</v>
      </c>
      <c r="I111" s="17">
        <v>3.8</v>
      </c>
      <c r="J111" s="17">
        <v>0.20250000000000001</v>
      </c>
      <c r="K111">
        <f t="shared" si="3"/>
        <v>1.263013698630137</v>
      </c>
      <c r="L111">
        <f>_xll.YieldCurveZeroRate($X$6,B111)-$X$7</f>
        <v>-1.3433576642335764E-2</v>
      </c>
      <c r="M111" t="e">
        <f>_xll.black_scholes($X$4,D111,L111,K111,F111,G111)</f>
        <v>#VALUE!</v>
      </c>
      <c r="N111" t="str">
        <f>_xll.implied_volatility($X$4,D111,L111,K111,E111,G111)</f>
        <v>##TypeError: black_scholes() missing 1 required positional argument: 'option_type'</v>
      </c>
      <c r="O111" t="e">
        <f t="shared" si="4"/>
        <v>#VALUE!</v>
      </c>
      <c r="P111" t="e">
        <f t="shared" si="5"/>
        <v>#VALUE!</v>
      </c>
    </row>
    <row r="112" spans="2:16" ht="16.5" thickTop="1" thickBot="1">
      <c r="B112" s="16">
        <v>45459</v>
      </c>
      <c r="C112" s="17" t="s">
        <v>84</v>
      </c>
      <c r="D112" s="17">
        <v>3500</v>
      </c>
      <c r="E112" s="17">
        <v>91</v>
      </c>
      <c r="F112" s="17">
        <v>0.1825</v>
      </c>
      <c r="G112" s="17" t="s">
        <v>84</v>
      </c>
      <c r="H112" s="17">
        <v>3500</v>
      </c>
      <c r="I112" s="17">
        <v>91</v>
      </c>
      <c r="J112" s="17">
        <v>0.1825</v>
      </c>
      <c r="K112">
        <f t="shared" si="3"/>
        <v>1.4547945205479451</v>
      </c>
      <c r="L112">
        <f>_xll.YieldCurveZeroRate($X$6,B112)-$X$7</f>
        <v>-1.3439963503649632E-2</v>
      </c>
      <c r="M112" t="e">
        <f>_xll.black_scholes($X$4,D112,L112,K112,F112,G112)</f>
        <v>#VALUE!</v>
      </c>
      <c r="N112" t="str">
        <f>_xll.implied_volatility($X$4,D112,L112,K112,E112,G112)</f>
        <v>##TypeError: black_scholes() missing 1 required positional argument: 'option_type'</v>
      </c>
      <c r="O112" t="e">
        <f t="shared" si="4"/>
        <v>#VALUE!</v>
      </c>
      <c r="P112" t="e">
        <f t="shared" si="5"/>
        <v>#VALUE!</v>
      </c>
    </row>
    <row r="113" spans="2:16" ht="16.5" thickTop="1" thickBot="1">
      <c r="B113" s="16">
        <v>45767</v>
      </c>
      <c r="C113" s="17" t="s">
        <v>84</v>
      </c>
      <c r="D113" s="17">
        <v>3700</v>
      </c>
      <c r="E113" s="17">
        <v>101</v>
      </c>
      <c r="F113" s="17">
        <v>0.19139999999999999</v>
      </c>
      <c r="G113" s="17" t="s">
        <v>84</v>
      </c>
      <c r="H113" s="17">
        <v>3700</v>
      </c>
      <c r="I113" s="17">
        <v>101</v>
      </c>
      <c r="J113" s="17">
        <v>0.19139999999999999</v>
      </c>
      <c r="K113">
        <f t="shared" si="3"/>
        <v>2.2986301369863016</v>
      </c>
      <c r="L113">
        <f>_xll.YieldCurveZeroRate($X$6,B113)-$X$7</f>
        <v>-1.3468065693430654E-2</v>
      </c>
      <c r="M113" t="e">
        <f>_xll.black_scholes($X$4,D113,L113,K113,F113,G113)</f>
        <v>#VALUE!</v>
      </c>
      <c r="N113" t="str">
        <f>_xll.implied_volatility($X$4,D113,L113,K113,E113,G113)</f>
        <v>##TypeError: black_scholes() missing 1 required positional argument: 'option_type'</v>
      </c>
      <c r="O113" t="e">
        <f t="shared" si="4"/>
        <v>#VALUE!</v>
      </c>
      <c r="P113" t="e">
        <f t="shared" si="5"/>
        <v>#VALUE!</v>
      </c>
    </row>
    <row r="114" spans="2:16" ht="16.5" thickTop="1" thickBot="1">
      <c r="B114" s="16">
        <v>45459</v>
      </c>
      <c r="C114" s="17" t="s">
        <v>169</v>
      </c>
      <c r="D114" s="17">
        <v>2850</v>
      </c>
      <c r="E114" s="17">
        <v>2.6</v>
      </c>
      <c r="F114" s="17">
        <v>0.24679999999999999</v>
      </c>
      <c r="G114" s="17" t="s">
        <v>169</v>
      </c>
      <c r="H114" s="17">
        <v>2850</v>
      </c>
      <c r="I114" s="17">
        <v>2.6</v>
      </c>
      <c r="J114" s="17">
        <v>0.24679999999999999</v>
      </c>
      <c r="K114">
        <f t="shared" si="3"/>
        <v>1.4547945205479451</v>
      </c>
      <c r="L114">
        <f>_xll.YieldCurveZeroRate($X$6,B114)-$X$7</f>
        <v>-1.3439963503649632E-2</v>
      </c>
      <c r="M114" t="e">
        <f>_xll.black_scholes($X$4,D114,L114,K114,F114,G114)</f>
        <v>#VALUE!</v>
      </c>
      <c r="N114" t="str">
        <f>_xll.implied_volatility($X$4,D114,L114,K114,E114,G114)</f>
        <v>##TypeError: black_scholes() missing 1 required positional argument: 'option_type'</v>
      </c>
      <c r="O114" t="e">
        <f t="shared" si="4"/>
        <v>#VALUE!</v>
      </c>
      <c r="P114" t="e">
        <f t="shared" si="5"/>
        <v>#VALUE!</v>
      </c>
    </row>
    <row r="115" spans="2:16" ht="16.5" thickTop="1" thickBot="1">
      <c r="B115" s="16">
        <v>45389</v>
      </c>
      <c r="C115" s="17" t="s">
        <v>169</v>
      </c>
      <c r="D115" s="17">
        <v>3450</v>
      </c>
      <c r="E115" s="17">
        <v>51.6</v>
      </c>
      <c r="F115" s="17">
        <v>0.1802</v>
      </c>
      <c r="G115" s="17" t="s">
        <v>169</v>
      </c>
      <c r="H115" s="17">
        <v>3450</v>
      </c>
      <c r="I115" s="17">
        <v>51.6</v>
      </c>
      <c r="J115" s="17">
        <v>0.1802</v>
      </c>
      <c r="K115">
        <f t="shared" si="3"/>
        <v>1.263013698630137</v>
      </c>
      <c r="L115">
        <f>_xll.YieldCurveZeroRate($X$6,B115)-$X$7</f>
        <v>-1.3433576642335764E-2</v>
      </c>
      <c r="M115" t="e">
        <f>_xll.black_scholes($X$4,D115,L115,K115,F115,G115)</f>
        <v>#VALUE!</v>
      </c>
      <c r="N115" t="str">
        <f>_xll.implied_volatility($X$4,D115,L115,K115,E115,G115)</f>
        <v>##TypeError: black_scholes() missing 1 required positional argument: 'option_type'</v>
      </c>
      <c r="O115" t="e">
        <f t="shared" si="4"/>
        <v>#VALUE!</v>
      </c>
      <c r="P115" t="e">
        <f t="shared" si="5"/>
        <v>#VALUE!</v>
      </c>
    </row>
    <row r="116" spans="2:16" ht="16.5" thickTop="1" thickBot="1">
      <c r="B116" s="16">
        <v>45767</v>
      </c>
      <c r="C116" s="17" t="s">
        <v>169</v>
      </c>
      <c r="D116" s="17">
        <v>3700</v>
      </c>
      <c r="E116" s="17">
        <v>363.4</v>
      </c>
      <c r="F116" s="17">
        <v>0.18909999999999999</v>
      </c>
      <c r="G116" s="17" t="s">
        <v>169</v>
      </c>
      <c r="H116" s="17">
        <v>3700</v>
      </c>
      <c r="I116" s="17">
        <v>363.4</v>
      </c>
      <c r="J116" s="17">
        <v>0.18909999999999999</v>
      </c>
      <c r="K116">
        <f t="shared" si="3"/>
        <v>2.2986301369863016</v>
      </c>
      <c r="L116">
        <f>_xll.YieldCurveZeroRate($X$6,B116)-$X$7</f>
        <v>-1.3468065693430654E-2</v>
      </c>
      <c r="M116" t="e">
        <f>_xll.black_scholes($X$4,D116,L116,K116,F116,G116)</f>
        <v>#VALUE!</v>
      </c>
      <c r="N116" t="str">
        <f>_xll.implied_volatility($X$4,D116,L116,K116,E116,G116)</f>
        <v>##TypeError: black_scholes() missing 1 required positional argument: 'option_type'</v>
      </c>
      <c r="O116" t="e">
        <f t="shared" si="4"/>
        <v>#VALUE!</v>
      </c>
      <c r="P116" t="e">
        <f t="shared" si="5"/>
        <v>#VALUE!</v>
      </c>
    </row>
    <row r="117" spans="2:16" ht="16.5" thickTop="1" thickBot="1">
      <c r="B117" s="16">
        <v>45389</v>
      </c>
      <c r="C117" s="17" t="s">
        <v>169</v>
      </c>
      <c r="D117" s="17">
        <v>3350</v>
      </c>
      <c r="E117" s="17">
        <v>20.399999999999999</v>
      </c>
      <c r="F117" s="17">
        <v>0.185</v>
      </c>
      <c r="G117" s="17" t="s">
        <v>169</v>
      </c>
      <c r="H117" s="17">
        <v>3350</v>
      </c>
      <c r="I117" s="17">
        <v>20.399999999999999</v>
      </c>
      <c r="J117" s="17">
        <v>0.185</v>
      </c>
      <c r="K117">
        <f t="shared" si="3"/>
        <v>1.263013698630137</v>
      </c>
      <c r="L117">
        <f>_xll.YieldCurveZeroRate($X$6,B117)-$X$7</f>
        <v>-1.3433576642335764E-2</v>
      </c>
      <c r="M117" t="e">
        <f>_xll.black_scholes($X$4,D117,L117,K117,F117,G117)</f>
        <v>#VALUE!</v>
      </c>
      <c r="N117" t="str">
        <f>_xll.implied_volatility($X$4,D117,L117,K117,E117,G117)</f>
        <v>##TypeError: black_scholes() missing 1 required positional argument: 'option_type'</v>
      </c>
      <c r="O117" t="e">
        <f t="shared" si="4"/>
        <v>#VALUE!</v>
      </c>
      <c r="P117" t="e">
        <f t="shared" si="5"/>
        <v>#VALUE!</v>
      </c>
    </row>
    <row r="118" spans="2:16" ht="16.5" thickTop="1" thickBot="1">
      <c r="B118" s="16">
        <v>45515</v>
      </c>
      <c r="C118" s="17" t="s">
        <v>169</v>
      </c>
      <c r="D118" s="17">
        <v>3350</v>
      </c>
      <c r="E118" s="17">
        <v>67.400000000000006</v>
      </c>
      <c r="F118" s="17">
        <v>1E-4</v>
      </c>
      <c r="G118" s="17" t="s">
        <v>169</v>
      </c>
      <c r="H118" s="17">
        <v>3350</v>
      </c>
      <c r="I118" s="17">
        <v>67.400000000000006</v>
      </c>
      <c r="J118" s="17">
        <v>0</v>
      </c>
      <c r="K118">
        <f t="shared" si="3"/>
        <v>1.6082191780821917</v>
      </c>
      <c r="L118">
        <f>_xll.YieldCurveZeroRate($X$6,B118)-$X$7</f>
        <v>-1.3445072992700726E-2</v>
      </c>
      <c r="M118" t="e">
        <f>_xll.black_scholes($X$4,D118,L118,K118,F118,G118)</f>
        <v>#VALUE!</v>
      </c>
      <c r="N118" t="str">
        <f>_xll.implied_volatility($X$4,D118,L118,K118,E118,G118)</f>
        <v>##TypeError: black_scholes() missing 1 required positional argument: 'option_type'</v>
      </c>
      <c r="O118" t="e">
        <f t="shared" si="4"/>
        <v>#VALUE!</v>
      </c>
      <c r="P118" t="e">
        <f t="shared" si="5"/>
        <v>#VALUE!</v>
      </c>
    </row>
    <row r="119" spans="2:16" ht="16.5" thickTop="1" thickBot="1">
      <c r="B119" s="16">
        <v>45949</v>
      </c>
      <c r="C119" s="17" t="s">
        <v>84</v>
      </c>
      <c r="D119" s="17">
        <v>3800</v>
      </c>
      <c r="E119" s="17">
        <v>115</v>
      </c>
      <c r="F119" s="17">
        <v>0.18840000000000001</v>
      </c>
      <c r="G119" s="17" t="s">
        <v>84</v>
      </c>
      <c r="H119" s="17">
        <v>3800</v>
      </c>
      <c r="I119" s="17">
        <v>115</v>
      </c>
      <c r="J119" s="17">
        <v>0.18840000000000001</v>
      </c>
      <c r="K119">
        <f t="shared" si="3"/>
        <v>2.7972602739726029</v>
      </c>
      <c r="L119">
        <f>_xll.YieldCurveZeroRate($X$6,B119)-$X$7</f>
        <v>-1.3484671532846711E-2</v>
      </c>
      <c r="M119" t="e">
        <f>_xll.black_scholes($X$4,D119,L119,K119,F119,G119)</f>
        <v>#VALUE!</v>
      </c>
      <c r="N119" t="str">
        <f>_xll.implied_volatility($X$4,D119,L119,K119,E119,G119)</f>
        <v>##TypeError: black_scholes() missing 1 required positional argument: 'option_type'</v>
      </c>
      <c r="O119" t="e">
        <f t="shared" si="4"/>
        <v>#VALUE!</v>
      </c>
      <c r="P119" t="e">
        <f t="shared" si="5"/>
        <v>#VALUE!</v>
      </c>
    </row>
    <row r="120" spans="2:16" ht="16.5" thickTop="1" thickBot="1">
      <c r="B120" s="16">
        <v>45389</v>
      </c>
      <c r="C120" s="17" t="s">
        <v>84</v>
      </c>
      <c r="D120" s="17">
        <v>3700</v>
      </c>
      <c r="E120" s="17">
        <v>9.6</v>
      </c>
      <c r="F120" s="17">
        <v>0.19170000000000001</v>
      </c>
      <c r="G120" s="17" t="s">
        <v>84</v>
      </c>
      <c r="H120" s="17">
        <v>3700</v>
      </c>
      <c r="I120" s="17">
        <v>9.6</v>
      </c>
      <c r="J120" s="17">
        <v>0.19170000000000001</v>
      </c>
      <c r="K120">
        <f t="shared" si="3"/>
        <v>1.263013698630137</v>
      </c>
      <c r="L120">
        <f>_xll.YieldCurveZeroRate($X$6,B120)-$X$7</f>
        <v>-1.3433576642335764E-2</v>
      </c>
      <c r="M120" t="e">
        <f>_xll.black_scholes($X$4,D120,L120,K120,F120,G120)</f>
        <v>#VALUE!</v>
      </c>
      <c r="N120" t="str">
        <f>_xll.implied_volatility($X$4,D120,L120,K120,E120,G120)</f>
        <v>##TypeError: black_scholes() missing 1 required positional argument: 'option_type'</v>
      </c>
      <c r="O120" t="e">
        <f t="shared" si="4"/>
        <v>#VALUE!</v>
      </c>
      <c r="P120" t="e">
        <f t="shared" si="5"/>
        <v>#VALUE!</v>
      </c>
    </row>
    <row r="121" spans="2:16" ht="16.5" thickTop="1" thickBot="1">
      <c r="B121" s="16">
        <v>45585</v>
      </c>
      <c r="C121" s="17" t="s">
        <v>84</v>
      </c>
      <c r="D121" s="17">
        <v>4000</v>
      </c>
      <c r="E121" s="17">
        <v>24.2</v>
      </c>
      <c r="F121" s="17">
        <v>0.20610000000000001</v>
      </c>
      <c r="G121" s="17" t="s">
        <v>84</v>
      </c>
      <c r="H121" s="17">
        <v>4000</v>
      </c>
      <c r="I121" s="17">
        <v>24.2</v>
      </c>
      <c r="J121" s="17">
        <v>0.20610000000000001</v>
      </c>
      <c r="K121">
        <f t="shared" si="3"/>
        <v>1.8</v>
      </c>
      <c r="L121">
        <f>_xll.YieldCurveZeroRate($X$6,B121)-$X$7</f>
        <v>-1.3451459854014594E-2</v>
      </c>
      <c r="M121" t="e">
        <f>_xll.black_scholes($X$4,D121,L121,K121,F121,G121)</f>
        <v>#VALUE!</v>
      </c>
      <c r="N121" t="str">
        <f>_xll.implied_volatility($X$4,D121,L121,K121,E121,G121)</f>
        <v>##TypeError: black_scholes() missing 1 required positional argument: 'option_type'</v>
      </c>
      <c r="O121" t="e">
        <f t="shared" si="4"/>
        <v>#VALUE!</v>
      </c>
      <c r="P121" t="e">
        <f t="shared" si="5"/>
        <v>#VALUE!</v>
      </c>
    </row>
    <row r="122" spans="2:16" ht="16.5" thickTop="1" thickBot="1">
      <c r="B122" s="16">
        <v>45949</v>
      </c>
      <c r="C122" s="17" t="s">
        <v>169</v>
      </c>
      <c r="D122" s="17">
        <v>3600</v>
      </c>
      <c r="E122" s="17">
        <v>310.2</v>
      </c>
      <c r="F122" s="17">
        <v>0.18579999999999999</v>
      </c>
      <c r="G122" s="17" t="s">
        <v>169</v>
      </c>
      <c r="H122" s="17">
        <v>3600</v>
      </c>
      <c r="I122" s="17">
        <v>310.2</v>
      </c>
      <c r="J122" s="17">
        <v>0.18579999999999999</v>
      </c>
      <c r="K122">
        <f t="shared" si="3"/>
        <v>2.7972602739726029</v>
      </c>
      <c r="L122">
        <f>_xll.YieldCurveZeroRate($X$6,B122)-$X$7</f>
        <v>-1.3484671532846711E-2</v>
      </c>
      <c r="M122" t="e">
        <f>_xll.black_scholes($X$4,D122,L122,K122,F122,G122)</f>
        <v>#VALUE!</v>
      </c>
      <c r="N122" t="str">
        <f>_xll.implied_volatility($X$4,D122,L122,K122,E122,G122)</f>
        <v>##TypeError: black_scholes() missing 1 required positional argument: 'option_type'</v>
      </c>
      <c r="O122" t="e">
        <f t="shared" si="4"/>
        <v>#VALUE!</v>
      </c>
      <c r="P122" t="e">
        <f t="shared" si="5"/>
        <v>#VALUE!</v>
      </c>
    </row>
    <row r="123" spans="2:16" ht="16.5" thickTop="1" thickBot="1">
      <c r="B123" s="16">
        <v>45949</v>
      </c>
      <c r="C123" s="17" t="s">
        <v>169</v>
      </c>
      <c r="D123" s="17">
        <v>3800</v>
      </c>
      <c r="E123" s="17">
        <v>453.2</v>
      </c>
      <c r="F123" s="17">
        <v>0.18640000000000001</v>
      </c>
      <c r="G123" s="17" t="s">
        <v>169</v>
      </c>
      <c r="H123" s="17">
        <v>3800</v>
      </c>
      <c r="I123" s="17">
        <v>453.2</v>
      </c>
      <c r="J123" s="17">
        <v>0.18640000000000001</v>
      </c>
      <c r="K123">
        <f t="shared" si="3"/>
        <v>2.7972602739726029</v>
      </c>
      <c r="L123">
        <f>_xll.YieldCurveZeroRate($X$6,B123)-$X$7</f>
        <v>-1.3484671532846711E-2</v>
      </c>
      <c r="M123" t="e">
        <f>_xll.black_scholes($X$4,D123,L123,K123,F123,G123)</f>
        <v>#VALUE!</v>
      </c>
      <c r="N123" t="str">
        <f>_xll.implied_volatility($X$4,D123,L123,K123,E123,G123)</f>
        <v>##TypeError: black_scholes() missing 1 required positional argument: 'option_type'</v>
      </c>
      <c r="O123" t="e">
        <f t="shared" si="4"/>
        <v>#VALUE!</v>
      </c>
      <c r="P123" t="e">
        <f t="shared" si="5"/>
        <v>#VALUE!</v>
      </c>
    </row>
    <row r="124" spans="2:16" ht="16.5" thickTop="1" thickBot="1">
      <c r="B124" s="16">
        <v>45459</v>
      </c>
      <c r="C124" s="17" t="s">
        <v>84</v>
      </c>
      <c r="D124" s="17">
        <v>3250</v>
      </c>
      <c r="E124" s="17">
        <v>253.4</v>
      </c>
      <c r="F124" s="17">
        <v>0.1895</v>
      </c>
      <c r="G124" s="17" t="s">
        <v>84</v>
      </c>
      <c r="H124" s="17">
        <v>3250</v>
      </c>
      <c r="I124" s="17">
        <v>253.4</v>
      </c>
      <c r="J124" s="17">
        <v>0.1895</v>
      </c>
      <c r="K124">
        <f t="shared" si="3"/>
        <v>1.4547945205479451</v>
      </c>
      <c r="L124">
        <f>_xll.YieldCurveZeroRate($X$6,B124)-$X$7</f>
        <v>-1.3439963503649632E-2</v>
      </c>
      <c r="M124" t="e">
        <f>_xll.black_scholes($X$4,D124,L124,K124,F124,G124)</f>
        <v>#VALUE!</v>
      </c>
      <c r="N124" t="str">
        <f>_xll.implied_volatility($X$4,D124,L124,K124,E124,G124)</f>
        <v>##TypeError: black_scholes() missing 1 required positional argument: 'option_type'</v>
      </c>
      <c r="O124" t="e">
        <f t="shared" si="4"/>
        <v>#VALUE!</v>
      </c>
      <c r="P124" t="e">
        <f t="shared" si="5"/>
        <v>#VALUE!</v>
      </c>
    </row>
    <row r="125" spans="2:16" ht="16.5" thickTop="1" thickBot="1">
      <c r="B125" s="16">
        <v>45459</v>
      </c>
      <c r="C125" s="17" t="s">
        <v>84</v>
      </c>
      <c r="D125" s="17">
        <v>3650</v>
      </c>
      <c r="E125" s="17">
        <v>41.8</v>
      </c>
      <c r="F125" s="17">
        <v>0.187</v>
      </c>
      <c r="G125" s="17" t="s">
        <v>84</v>
      </c>
      <c r="H125" s="17">
        <v>3650</v>
      </c>
      <c r="I125" s="17">
        <v>41.8</v>
      </c>
      <c r="J125" s="17">
        <v>0.187</v>
      </c>
      <c r="K125">
        <f t="shared" si="3"/>
        <v>1.4547945205479451</v>
      </c>
      <c r="L125">
        <f>_xll.YieldCurveZeroRate($X$6,B125)-$X$7</f>
        <v>-1.3439963503649632E-2</v>
      </c>
      <c r="M125" t="e">
        <f>_xll.black_scholes($X$4,D125,L125,K125,F125,G125)</f>
        <v>#VALUE!</v>
      </c>
      <c r="N125" t="str">
        <f>_xll.implied_volatility($X$4,D125,L125,K125,E125,G125)</f>
        <v>##TypeError: black_scholes() missing 1 required positional argument: 'option_type'</v>
      </c>
      <c r="O125" t="e">
        <f t="shared" si="4"/>
        <v>#VALUE!</v>
      </c>
      <c r="P125" t="e">
        <f t="shared" si="5"/>
        <v>#VALUE!</v>
      </c>
    </row>
    <row r="126" spans="2:16" ht="16.5" thickTop="1" thickBot="1">
      <c r="B126" s="16">
        <v>45459</v>
      </c>
      <c r="C126" s="17" t="s">
        <v>169</v>
      </c>
      <c r="D126" s="17">
        <v>3400</v>
      </c>
      <c r="E126" s="17">
        <v>68</v>
      </c>
      <c r="F126" s="17">
        <v>0.18360000000000001</v>
      </c>
      <c r="G126" s="17" t="s">
        <v>169</v>
      </c>
      <c r="H126" s="17">
        <v>3400</v>
      </c>
      <c r="I126" s="17">
        <v>68</v>
      </c>
      <c r="J126" s="17">
        <v>0.18360000000000001</v>
      </c>
      <c r="K126">
        <f t="shared" si="3"/>
        <v>1.4547945205479451</v>
      </c>
      <c r="L126">
        <f>_xll.YieldCurveZeroRate($X$6,B126)-$X$7</f>
        <v>-1.3439963503649632E-2</v>
      </c>
      <c r="M126" t="e">
        <f>_xll.black_scholes($X$4,D126,L126,K126,F126,G126)</f>
        <v>#VALUE!</v>
      </c>
      <c r="N126" t="str">
        <f>_xll.implied_volatility($X$4,D126,L126,K126,E126,G126)</f>
        <v>##TypeError: black_scholes() missing 1 required positional argument: 'option_type'</v>
      </c>
      <c r="O126" t="e">
        <f t="shared" si="4"/>
        <v>#VALUE!</v>
      </c>
      <c r="P126" t="e">
        <f t="shared" si="5"/>
        <v>#VALUE!</v>
      </c>
    </row>
    <row r="127" spans="2:16" ht="16.5" thickTop="1" thickBot="1">
      <c r="B127" s="16">
        <v>45459</v>
      </c>
      <c r="C127" s="17" t="s">
        <v>169</v>
      </c>
      <c r="D127" s="17">
        <v>3000</v>
      </c>
      <c r="E127" s="17">
        <v>5.8</v>
      </c>
      <c r="F127" s="17">
        <v>0.21340000000000001</v>
      </c>
      <c r="G127" s="17" t="s">
        <v>169</v>
      </c>
      <c r="H127" s="17">
        <v>3000</v>
      </c>
      <c r="I127" s="17">
        <v>5.8</v>
      </c>
      <c r="J127" s="17">
        <v>0.21340000000000001</v>
      </c>
      <c r="K127">
        <f t="shared" si="3"/>
        <v>1.4547945205479451</v>
      </c>
      <c r="L127">
        <f>_xll.YieldCurveZeroRate($X$6,B127)-$X$7</f>
        <v>-1.3439963503649632E-2</v>
      </c>
      <c r="M127" t="e">
        <f>_xll.black_scholes($X$4,D127,L127,K127,F127,G127)</f>
        <v>#VALUE!</v>
      </c>
      <c r="N127" t="str">
        <f>_xll.implied_volatility($X$4,D127,L127,K127,E127,G127)</f>
        <v>##TypeError: black_scholes() missing 1 required positional argument: 'option_type'</v>
      </c>
      <c r="O127" t="e">
        <f t="shared" si="4"/>
        <v>#VALUE!</v>
      </c>
      <c r="P127" t="e">
        <f t="shared" si="5"/>
        <v>#VALUE!</v>
      </c>
    </row>
    <row r="128" spans="2:16" ht="16.5" thickTop="1" thickBot="1">
      <c r="B128" s="16">
        <v>45585</v>
      </c>
      <c r="C128" s="17" t="s">
        <v>169</v>
      </c>
      <c r="D128" s="17">
        <v>3700</v>
      </c>
      <c r="E128" s="17">
        <v>300.60000000000002</v>
      </c>
      <c r="F128" s="17">
        <v>0.18479999999999999</v>
      </c>
      <c r="G128" s="17" t="s">
        <v>169</v>
      </c>
      <c r="H128" s="17">
        <v>3700</v>
      </c>
      <c r="I128" s="17">
        <v>300.60000000000002</v>
      </c>
      <c r="J128" s="17">
        <v>0.18479999999999999</v>
      </c>
      <c r="K128">
        <f t="shared" si="3"/>
        <v>1.8</v>
      </c>
      <c r="L128">
        <f>_xll.YieldCurveZeroRate($X$6,B128)-$X$7</f>
        <v>-1.3451459854014594E-2</v>
      </c>
      <c r="M128" t="e">
        <f>_xll.black_scholes($X$4,D128,L128,K128,F128,G128)</f>
        <v>#VALUE!</v>
      </c>
      <c r="N128" t="str">
        <f>_xll.implied_volatility($X$4,D128,L128,K128,E128,G128)</f>
        <v>##TypeError: black_scholes() missing 1 required positional argument: 'option_type'</v>
      </c>
      <c r="O128" t="e">
        <f t="shared" si="4"/>
        <v>#VALUE!</v>
      </c>
      <c r="P128" t="e">
        <f t="shared" si="5"/>
        <v>#VALUE!</v>
      </c>
    </row>
    <row r="129" spans="2:16" ht="16.5" thickTop="1" thickBot="1">
      <c r="B129" s="16">
        <v>45389</v>
      </c>
      <c r="C129" s="17" t="s">
        <v>169</v>
      </c>
      <c r="D129" s="17">
        <v>4300</v>
      </c>
      <c r="E129" s="17">
        <v>824</v>
      </c>
      <c r="F129" s="17">
        <v>0.28089999999999998</v>
      </c>
      <c r="G129" s="17" t="s">
        <v>169</v>
      </c>
      <c r="H129" s="17">
        <v>4300</v>
      </c>
      <c r="I129" s="17">
        <v>824</v>
      </c>
      <c r="J129" s="17">
        <v>0.28089999999999998</v>
      </c>
      <c r="K129">
        <f t="shared" si="3"/>
        <v>1.263013698630137</v>
      </c>
      <c r="L129">
        <f>_xll.YieldCurveZeroRate($X$6,B129)-$X$7</f>
        <v>-1.3433576642335764E-2</v>
      </c>
      <c r="M129" t="e">
        <f>_xll.black_scholes($X$4,D129,L129,K129,F129,G129)</f>
        <v>#VALUE!</v>
      </c>
      <c r="N129" t="str">
        <f>_xll.implied_volatility($X$4,D129,L129,K129,E129,G129)</f>
        <v>##TypeError: black_scholes() missing 1 required positional argument: 'option_type'</v>
      </c>
      <c r="O129" t="e">
        <f t="shared" si="4"/>
        <v>#VALUE!</v>
      </c>
      <c r="P129" t="e">
        <f t="shared" si="5"/>
        <v>#VALUE!</v>
      </c>
    </row>
    <row r="130" spans="2:16" ht="16.5" thickTop="1" thickBot="1">
      <c r="B130" s="16">
        <v>45515</v>
      </c>
      <c r="C130" s="17" t="s">
        <v>84</v>
      </c>
      <c r="D130" s="17">
        <v>3550</v>
      </c>
      <c r="E130" s="17">
        <v>83.4</v>
      </c>
      <c r="F130" s="17">
        <v>0.18</v>
      </c>
      <c r="G130" s="17" t="s">
        <v>84</v>
      </c>
      <c r="H130" s="17">
        <v>3550</v>
      </c>
      <c r="I130" s="17">
        <v>83.4</v>
      </c>
      <c r="J130" s="17">
        <v>0.18</v>
      </c>
      <c r="K130">
        <f t="shared" si="3"/>
        <v>1.6082191780821917</v>
      </c>
      <c r="L130">
        <f>_xll.YieldCurveZeroRate($X$6,B130)-$X$7</f>
        <v>-1.3445072992700726E-2</v>
      </c>
      <c r="M130" t="e">
        <f>_xll.black_scholes($X$4,D130,L130,K130,F130,G130)</f>
        <v>#VALUE!</v>
      </c>
      <c r="N130" t="str">
        <f>_xll.implied_volatility($X$4,D130,L130,K130,E130,G130)</f>
        <v>##TypeError: black_scholes() missing 1 required positional argument: 'option_type'</v>
      </c>
      <c r="O130" t="e">
        <f t="shared" si="4"/>
        <v>#VALUE!</v>
      </c>
      <c r="P130" t="e">
        <f t="shared" si="5"/>
        <v>#VALUE!</v>
      </c>
    </row>
    <row r="131" spans="2:16" ht="16.5" thickTop="1" thickBot="1">
      <c r="B131" s="16">
        <v>45949</v>
      </c>
      <c r="C131" s="17" t="s">
        <v>169</v>
      </c>
      <c r="D131" s="17">
        <v>3700</v>
      </c>
      <c r="E131" s="17">
        <v>378</v>
      </c>
      <c r="F131" s="17">
        <v>0.18820000000000001</v>
      </c>
      <c r="G131" s="17" t="s">
        <v>169</v>
      </c>
      <c r="H131" s="17">
        <v>3700</v>
      </c>
      <c r="I131" s="17">
        <v>378</v>
      </c>
      <c r="J131" s="17">
        <v>0.18820000000000001</v>
      </c>
      <c r="K131">
        <f t="shared" si="3"/>
        <v>2.7972602739726029</v>
      </c>
      <c r="L131">
        <f>_xll.YieldCurveZeroRate($X$6,B131)-$X$7</f>
        <v>-1.3484671532846711E-2</v>
      </c>
      <c r="M131" t="e">
        <f>_xll.black_scholes($X$4,D131,L131,K131,F131,G131)</f>
        <v>#VALUE!</v>
      </c>
      <c r="N131" t="str">
        <f>_xll.implied_volatility($X$4,D131,L131,K131,E131,G131)</f>
        <v>##TypeError: black_scholes() missing 1 required positional argument: 'option_type'</v>
      </c>
      <c r="O131" t="e">
        <f t="shared" si="4"/>
        <v>#VALUE!</v>
      </c>
      <c r="P131" t="e">
        <f t="shared" si="5"/>
        <v>#VALUE!</v>
      </c>
    </row>
    <row r="132" spans="2:16" ht="16.5" thickTop="1" thickBot="1">
      <c r="B132" s="16">
        <v>45389</v>
      </c>
      <c r="C132" s="17" t="s">
        <v>84</v>
      </c>
      <c r="D132" s="17">
        <v>3050</v>
      </c>
      <c r="E132" s="17">
        <v>405.4</v>
      </c>
      <c r="F132" s="17">
        <v>1E-4</v>
      </c>
      <c r="G132" s="17" t="s">
        <v>84</v>
      </c>
      <c r="H132" s="17">
        <v>3050</v>
      </c>
      <c r="I132" s="17">
        <v>405.4</v>
      </c>
      <c r="J132" s="17">
        <v>0</v>
      </c>
      <c r="K132">
        <f t="shared" ref="K132:K195" si="6">(B132-$S$3)/365</f>
        <v>1.263013698630137</v>
      </c>
      <c r="L132">
        <f>_xll.YieldCurveZeroRate($X$6,B132)-$X$7</f>
        <v>-1.3433576642335764E-2</v>
      </c>
      <c r="M132" t="e">
        <f>_xll.black_scholes($X$4,D132,L132,K132,F132,G132)</f>
        <v>#VALUE!</v>
      </c>
      <c r="N132" t="str">
        <f>_xll.implied_volatility($X$4,D132,L132,K132,E132,G132)</f>
        <v>##TypeError: black_scholes() missing 1 required positional argument: 'option_type'</v>
      </c>
      <c r="O132" t="e">
        <f t="shared" ref="O132:O195" si="7">(M132-E132)/E132</f>
        <v>#VALUE!</v>
      </c>
      <c r="P132" t="e">
        <f t="shared" ref="P132:P195" si="8">N132-F132</f>
        <v>#VALUE!</v>
      </c>
    </row>
    <row r="133" spans="2:16" ht="16.5" thickTop="1" thickBot="1">
      <c r="B133" s="16">
        <v>45389</v>
      </c>
      <c r="C133" s="17" t="s">
        <v>169</v>
      </c>
      <c r="D133" s="17">
        <v>4200</v>
      </c>
      <c r="E133" s="17">
        <v>738.8</v>
      </c>
      <c r="F133" s="17">
        <v>1E-4</v>
      </c>
      <c r="G133" s="17" t="s">
        <v>169</v>
      </c>
      <c r="H133" s="17">
        <v>4200</v>
      </c>
      <c r="I133" s="17">
        <v>738.8</v>
      </c>
      <c r="J133" s="17">
        <v>0</v>
      </c>
      <c r="K133">
        <f t="shared" si="6"/>
        <v>1.263013698630137</v>
      </c>
      <c r="L133">
        <f>_xll.YieldCurveZeroRate($X$6,B133)-$X$7</f>
        <v>-1.3433576642335764E-2</v>
      </c>
      <c r="M133" t="e">
        <f>_xll.black_scholes($X$4,D133,L133,K133,F133,G133)</f>
        <v>#VALUE!</v>
      </c>
      <c r="N133" t="str">
        <f>_xll.implied_volatility($X$4,D133,L133,K133,E133,G133)</f>
        <v>##TypeError: black_scholes() missing 1 required positional argument: 'option_type'</v>
      </c>
      <c r="O133" t="e">
        <f t="shared" si="7"/>
        <v>#VALUE!</v>
      </c>
      <c r="P133" t="e">
        <f t="shared" si="8"/>
        <v>#VALUE!</v>
      </c>
    </row>
    <row r="134" spans="2:16" ht="16.5" thickTop="1" thickBot="1">
      <c r="B134" s="16">
        <v>45459</v>
      </c>
      <c r="C134" s="17" t="s">
        <v>84</v>
      </c>
      <c r="D134" s="17">
        <v>3800</v>
      </c>
      <c r="E134" s="17">
        <v>17.8</v>
      </c>
      <c r="F134" s="17">
        <v>0.19320000000000001</v>
      </c>
      <c r="G134" s="17" t="s">
        <v>84</v>
      </c>
      <c r="H134" s="17">
        <v>3800</v>
      </c>
      <c r="I134" s="17">
        <v>17.8</v>
      </c>
      <c r="J134" s="17">
        <v>0.19320000000000001</v>
      </c>
      <c r="K134">
        <f t="shared" si="6"/>
        <v>1.4547945205479451</v>
      </c>
      <c r="L134">
        <f>_xll.YieldCurveZeroRate($X$6,B134)-$X$7</f>
        <v>-1.3439963503649632E-2</v>
      </c>
      <c r="M134" t="e">
        <f>_xll.black_scholes($X$4,D134,L134,K134,F134,G134)</f>
        <v>#VALUE!</v>
      </c>
      <c r="N134" t="str">
        <f>_xll.implied_volatility($X$4,D134,L134,K134,E134,G134)</f>
        <v>##TypeError: black_scholes() missing 1 required positional argument: 'option_type'</v>
      </c>
      <c r="O134" t="e">
        <f t="shared" si="7"/>
        <v>#VALUE!</v>
      </c>
      <c r="P134" t="e">
        <f t="shared" si="8"/>
        <v>#VALUE!</v>
      </c>
    </row>
    <row r="135" spans="2:16" ht="16.5" thickTop="1" thickBot="1">
      <c r="B135" s="16">
        <v>45389</v>
      </c>
      <c r="C135" s="17" t="s">
        <v>169</v>
      </c>
      <c r="D135" s="17">
        <v>3400</v>
      </c>
      <c r="E135" s="17">
        <v>32.6</v>
      </c>
      <c r="F135" s="17">
        <v>0.18149999999999999</v>
      </c>
      <c r="G135" s="17" t="s">
        <v>169</v>
      </c>
      <c r="H135" s="17">
        <v>3400</v>
      </c>
      <c r="I135" s="17">
        <v>32.6</v>
      </c>
      <c r="J135" s="17">
        <v>0.18149999999999999</v>
      </c>
      <c r="K135">
        <f t="shared" si="6"/>
        <v>1.263013698630137</v>
      </c>
      <c r="L135">
        <f>_xll.YieldCurveZeroRate($X$6,B135)-$X$7</f>
        <v>-1.3433576642335764E-2</v>
      </c>
      <c r="M135" t="e">
        <f>_xll.black_scholes($X$4,D135,L135,K135,F135,G135)</f>
        <v>#VALUE!</v>
      </c>
      <c r="N135" t="str">
        <f>_xll.implied_volatility($X$4,D135,L135,K135,E135,G135)</f>
        <v>##TypeError: black_scholes() missing 1 required positional argument: 'option_type'</v>
      </c>
      <c r="O135" t="e">
        <f t="shared" si="7"/>
        <v>#VALUE!</v>
      </c>
      <c r="P135" t="e">
        <f t="shared" si="8"/>
        <v>#VALUE!</v>
      </c>
    </row>
    <row r="136" spans="2:16" ht="16.5" thickTop="1" thickBot="1">
      <c r="B136" s="16">
        <v>45515</v>
      </c>
      <c r="C136" s="17" t="s">
        <v>169</v>
      </c>
      <c r="D136" s="17">
        <v>3150</v>
      </c>
      <c r="E136" s="17">
        <v>23</v>
      </c>
      <c r="F136" s="17">
        <v>0.19139999999999999</v>
      </c>
      <c r="G136" s="17" t="s">
        <v>169</v>
      </c>
      <c r="H136" s="17">
        <v>3150</v>
      </c>
      <c r="I136" s="17">
        <v>23</v>
      </c>
      <c r="J136" s="17">
        <v>0.19139999999999999</v>
      </c>
      <c r="K136">
        <f t="shared" si="6"/>
        <v>1.6082191780821917</v>
      </c>
      <c r="L136">
        <f>_xll.YieldCurveZeroRate($X$6,B136)-$X$7</f>
        <v>-1.3445072992700726E-2</v>
      </c>
      <c r="M136" t="e">
        <f>_xll.black_scholes($X$4,D136,L136,K136,F136,G136)</f>
        <v>#VALUE!</v>
      </c>
      <c r="N136" t="str">
        <f>_xll.implied_volatility($X$4,D136,L136,K136,E136,G136)</f>
        <v>##TypeError: black_scholes() missing 1 required positional argument: 'option_type'</v>
      </c>
      <c r="O136" t="e">
        <f t="shared" si="7"/>
        <v>#VALUE!</v>
      </c>
      <c r="P136" t="e">
        <f t="shared" si="8"/>
        <v>#VALUE!</v>
      </c>
    </row>
    <row r="137" spans="2:16" ht="16.5" thickTop="1" thickBot="1">
      <c r="B137" s="16">
        <v>45515</v>
      </c>
      <c r="C137" s="17" t="s">
        <v>169</v>
      </c>
      <c r="D137" s="17">
        <v>3650</v>
      </c>
      <c r="E137" s="17">
        <v>247.6</v>
      </c>
      <c r="F137" s="17">
        <v>1E-4</v>
      </c>
      <c r="G137" s="17" t="s">
        <v>169</v>
      </c>
      <c r="H137" s="17">
        <v>3650</v>
      </c>
      <c r="I137" s="17">
        <v>247.6</v>
      </c>
      <c r="J137" s="17">
        <v>0</v>
      </c>
      <c r="K137">
        <f t="shared" si="6"/>
        <v>1.6082191780821917</v>
      </c>
      <c r="L137">
        <f>_xll.YieldCurveZeroRate($X$6,B137)-$X$7</f>
        <v>-1.3445072992700726E-2</v>
      </c>
      <c r="M137" t="e">
        <f>_xll.black_scholes($X$4,D137,L137,K137,F137,G137)</f>
        <v>#VALUE!</v>
      </c>
      <c r="N137" t="str">
        <f>_xll.implied_volatility($X$4,D137,L137,K137,E137,G137)</f>
        <v>##TypeError: black_scholes() missing 1 required positional argument: 'option_type'</v>
      </c>
      <c r="O137" t="e">
        <f t="shared" si="7"/>
        <v>#VALUE!</v>
      </c>
      <c r="P137" t="e">
        <f t="shared" si="8"/>
        <v>#VALUE!</v>
      </c>
    </row>
    <row r="138" spans="2:16" ht="16.5" thickTop="1" thickBot="1">
      <c r="B138" s="16">
        <v>45767</v>
      </c>
      <c r="C138" s="17" t="s">
        <v>84</v>
      </c>
      <c r="D138" s="17">
        <v>3800</v>
      </c>
      <c r="E138" s="17">
        <v>78.400000000000006</v>
      </c>
      <c r="F138" s="17">
        <v>0.1918</v>
      </c>
      <c r="G138" s="17" t="s">
        <v>84</v>
      </c>
      <c r="H138" s="17">
        <v>3800</v>
      </c>
      <c r="I138" s="17">
        <v>78.400000000000006</v>
      </c>
      <c r="J138" s="17">
        <v>0.1918</v>
      </c>
      <c r="K138">
        <f t="shared" si="6"/>
        <v>2.2986301369863016</v>
      </c>
      <c r="L138">
        <f>_xll.YieldCurveZeroRate($X$6,B138)-$X$7</f>
        <v>-1.3468065693430654E-2</v>
      </c>
      <c r="M138" t="e">
        <f>_xll.black_scholes($X$4,D138,L138,K138,F138,G138)</f>
        <v>#VALUE!</v>
      </c>
      <c r="N138" t="str">
        <f>_xll.implied_volatility($X$4,D138,L138,K138,E138,G138)</f>
        <v>##TypeError: black_scholes() missing 1 required positional argument: 'option_type'</v>
      </c>
      <c r="O138" t="e">
        <f t="shared" si="7"/>
        <v>#VALUE!</v>
      </c>
      <c r="P138" t="e">
        <f t="shared" si="8"/>
        <v>#VALUE!</v>
      </c>
    </row>
    <row r="139" spans="2:16" ht="16.5" thickTop="1" thickBot="1">
      <c r="B139" s="16">
        <v>45389</v>
      </c>
      <c r="C139" s="17" t="s">
        <v>84</v>
      </c>
      <c r="D139" s="17">
        <v>2900</v>
      </c>
      <c r="E139" s="17">
        <v>600</v>
      </c>
      <c r="F139" s="17">
        <v>1E-4</v>
      </c>
      <c r="G139" s="17" t="s">
        <v>84</v>
      </c>
      <c r="H139" s="17">
        <v>2900</v>
      </c>
      <c r="I139" s="17">
        <v>600</v>
      </c>
      <c r="J139" s="17">
        <v>0</v>
      </c>
      <c r="K139">
        <f t="shared" si="6"/>
        <v>1.263013698630137</v>
      </c>
      <c r="L139">
        <f>_xll.YieldCurveZeroRate($X$6,B139)-$X$7</f>
        <v>-1.3433576642335764E-2</v>
      </c>
      <c r="M139" t="e">
        <f>_xll.black_scholes($X$4,D139,L139,K139,F139,G139)</f>
        <v>#VALUE!</v>
      </c>
      <c r="N139" t="str">
        <f>_xll.implied_volatility($X$4,D139,L139,K139,E139,G139)</f>
        <v>##TypeError: black_scholes() missing 1 required positional argument: 'option_type'</v>
      </c>
      <c r="O139" t="e">
        <f t="shared" si="7"/>
        <v>#VALUE!</v>
      </c>
      <c r="P139" t="e">
        <f t="shared" si="8"/>
        <v>#VALUE!</v>
      </c>
    </row>
    <row r="140" spans="2:16" ht="16.5" thickTop="1" thickBot="1">
      <c r="B140" s="16">
        <v>45389</v>
      </c>
      <c r="C140" s="17" t="s">
        <v>84</v>
      </c>
      <c r="D140" s="17">
        <v>2850</v>
      </c>
      <c r="E140" s="17">
        <v>548.20000000000005</v>
      </c>
      <c r="F140" s="17">
        <v>1E-4</v>
      </c>
      <c r="G140" s="17" t="s">
        <v>84</v>
      </c>
      <c r="H140" s="17">
        <v>2850</v>
      </c>
      <c r="I140" s="17">
        <v>548.20000000000005</v>
      </c>
      <c r="J140" s="17">
        <v>0</v>
      </c>
      <c r="K140">
        <f t="shared" si="6"/>
        <v>1.263013698630137</v>
      </c>
      <c r="L140">
        <f>_xll.YieldCurveZeroRate($X$6,B140)-$X$7</f>
        <v>-1.3433576642335764E-2</v>
      </c>
      <c r="M140" t="e">
        <f>_xll.black_scholes($X$4,D140,L140,K140,F140,G140)</f>
        <v>#VALUE!</v>
      </c>
      <c r="N140" t="str">
        <f>_xll.implied_volatility($X$4,D140,L140,K140,E140,G140)</f>
        <v>##TypeError: black_scholes() missing 1 required positional argument: 'option_type'</v>
      </c>
      <c r="O140" t="e">
        <f t="shared" si="7"/>
        <v>#VALUE!</v>
      </c>
      <c r="P140" t="e">
        <f t="shared" si="8"/>
        <v>#VALUE!</v>
      </c>
    </row>
    <row r="141" spans="2:16" ht="16.5" thickTop="1" thickBot="1">
      <c r="B141" s="16">
        <v>45389</v>
      </c>
      <c r="C141" s="17" t="s">
        <v>169</v>
      </c>
      <c r="D141" s="17">
        <v>3600</v>
      </c>
      <c r="E141" s="17">
        <v>148</v>
      </c>
      <c r="F141" s="17">
        <v>0.18579999999999999</v>
      </c>
      <c r="G141" s="17" t="s">
        <v>169</v>
      </c>
      <c r="H141" s="17">
        <v>3600</v>
      </c>
      <c r="I141" s="17">
        <v>148</v>
      </c>
      <c r="J141" s="17">
        <v>0.18579999999999999</v>
      </c>
      <c r="K141">
        <f t="shared" si="6"/>
        <v>1.263013698630137</v>
      </c>
      <c r="L141">
        <f>_xll.YieldCurveZeroRate($X$6,B141)-$X$7</f>
        <v>-1.3433576642335764E-2</v>
      </c>
      <c r="M141" t="e">
        <f>_xll.black_scholes($X$4,D141,L141,K141,F141,G141)</f>
        <v>#VALUE!</v>
      </c>
      <c r="N141" t="str">
        <f>_xll.implied_volatility($X$4,D141,L141,K141,E141,G141)</f>
        <v>##TypeError: black_scholes() missing 1 required positional argument: 'option_type'</v>
      </c>
      <c r="O141" t="e">
        <f t="shared" si="7"/>
        <v>#VALUE!</v>
      </c>
      <c r="P141" t="e">
        <f t="shared" si="8"/>
        <v>#VALUE!</v>
      </c>
    </row>
    <row r="142" spans="2:16" ht="16.5" thickTop="1" thickBot="1">
      <c r="B142" s="16">
        <v>45767</v>
      </c>
      <c r="C142" s="17" t="s">
        <v>169</v>
      </c>
      <c r="D142" s="17">
        <v>3800</v>
      </c>
      <c r="E142" s="17">
        <v>440</v>
      </c>
      <c r="F142" s="17">
        <v>0.19120000000000001</v>
      </c>
      <c r="G142" s="17" t="s">
        <v>169</v>
      </c>
      <c r="H142" s="17">
        <v>3800</v>
      </c>
      <c r="I142" s="17">
        <v>440</v>
      </c>
      <c r="J142" s="17">
        <v>0.19120000000000001</v>
      </c>
      <c r="K142">
        <f t="shared" si="6"/>
        <v>2.2986301369863016</v>
      </c>
      <c r="L142">
        <f>_xll.YieldCurveZeroRate($X$6,B142)-$X$7</f>
        <v>-1.3468065693430654E-2</v>
      </c>
      <c r="M142" t="e">
        <f>_xll.black_scholes($X$4,D142,L142,K142,F142,G142)</f>
        <v>#VALUE!</v>
      </c>
      <c r="N142" t="str">
        <f>_xll.implied_volatility($X$4,D142,L142,K142,E142,G142)</f>
        <v>##TypeError: black_scholes() missing 1 required positional argument: 'option_type'</v>
      </c>
      <c r="O142" t="e">
        <f t="shared" si="7"/>
        <v>#VALUE!</v>
      </c>
      <c r="P142" t="e">
        <f t="shared" si="8"/>
        <v>#VALUE!</v>
      </c>
    </row>
    <row r="143" spans="2:16" ht="16.5" thickTop="1" thickBot="1">
      <c r="B143" s="16">
        <v>45585</v>
      </c>
      <c r="C143" s="17" t="s">
        <v>84</v>
      </c>
      <c r="D143" s="17">
        <v>3900</v>
      </c>
      <c r="E143" s="17">
        <v>33.200000000000003</v>
      </c>
      <c r="F143" s="17">
        <v>0.19819999999999999</v>
      </c>
      <c r="G143" s="17" t="s">
        <v>84</v>
      </c>
      <c r="H143" s="17">
        <v>3900</v>
      </c>
      <c r="I143" s="17">
        <v>33.200000000000003</v>
      </c>
      <c r="J143" s="17">
        <v>0.19819999999999999</v>
      </c>
      <c r="K143">
        <f t="shared" si="6"/>
        <v>1.8</v>
      </c>
      <c r="L143">
        <f>_xll.YieldCurveZeroRate($X$6,B143)-$X$7</f>
        <v>-1.3451459854014594E-2</v>
      </c>
      <c r="M143" t="e">
        <f>_xll.black_scholes($X$4,D143,L143,K143,F143,G143)</f>
        <v>#VALUE!</v>
      </c>
      <c r="N143" t="str">
        <f>_xll.implied_volatility($X$4,D143,L143,K143,E143,G143)</f>
        <v>##TypeError: black_scholes() missing 1 required positional argument: 'option_type'</v>
      </c>
      <c r="O143" t="e">
        <f t="shared" si="7"/>
        <v>#VALUE!</v>
      </c>
      <c r="P143" t="e">
        <f t="shared" si="8"/>
        <v>#VALUE!</v>
      </c>
    </row>
    <row r="144" spans="2:16" ht="16.5" thickTop="1" thickBot="1">
      <c r="B144" s="16">
        <v>45949</v>
      </c>
      <c r="C144" s="17" t="s">
        <v>169</v>
      </c>
      <c r="D144" s="17">
        <v>3400</v>
      </c>
      <c r="E144" s="17">
        <v>201</v>
      </c>
      <c r="F144" s="17">
        <v>0.18390000000000001</v>
      </c>
      <c r="G144" s="17" t="s">
        <v>169</v>
      </c>
      <c r="H144" s="17">
        <v>3400</v>
      </c>
      <c r="I144" s="17">
        <v>201</v>
      </c>
      <c r="J144" s="17">
        <v>0.18390000000000001</v>
      </c>
      <c r="K144">
        <f t="shared" si="6"/>
        <v>2.7972602739726029</v>
      </c>
      <c r="L144">
        <f>_xll.YieldCurveZeroRate($X$6,B144)-$X$7</f>
        <v>-1.3484671532846711E-2</v>
      </c>
      <c r="M144" t="e">
        <f>_xll.black_scholes($X$4,D144,L144,K144,F144,G144)</f>
        <v>#VALUE!</v>
      </c>
      <c r="N144" t="str">
        <f>_xll.implied_volatility($X$4,D144,L144,K144,E144,G144)</f>
        <v>##TypeError: black_scholes() missing 1 required positional argument: 'option_type'</v>
      </c>
      <c r="O144" t="e">
        <f t="shared" si="7"/>
        <v>#VALUE!</v>
      </c>
      <c r="P144" t="e">
        <f t="shared" si="8"/>
        <v>#VALUE!</v>
      </c>
    </row>
    <row r="145" spans="2:16" ht="16.5" thickTop="1" thickBot="1">
      <c r="B145" s="16">
        <v>45585</v>
      </c>
      <c r="C145" s="17" t="s">
        <v>84</v>
      </c>
      <c r="D145" s="17">
        <v>4300</v>
      </c>
      <c r="E145" s="17">
        <v>10.8</v>
      </c>
      <c r="F145" s="17">
        <v>0.2291</v>
      </c>
      <c r="G145" s="17" t="s">
        <v>84</v>
      </c>
      <c r="H145" s="17">
        <v>4300</v>
      </c>
      <c r="I145" s="17">
        <v>10.8</v>
      </c>
      <c r="J145" s="17">
        <v>0.2291</v>
      </c>
      <c r="K145">
        <f t="shared" si="6"/>
        <v>1.8</v>
      </c>
      <c r="L145">
        <f>_xll.YieldCurveZeroRate($X$6,B145)-$X$7</f>
        <v>-1.3451459854014594E-2</v>
      </c>
      <c r="M145" t="e">
        <f>_xll.black_scholes($X$4,D145,L145,K145,F145,G145)</f>
        <v>#VALUE!</v>
      </c>
      <c r="N145" t="str">
        <f>_xll.implied_volatility($X$4,D145,L145,K145,E145,G145)</f>
        <v>##TypeError: black_scholes() missing 1 required positional argument: 'option_type'</v>
      </c>
      <c r="O145" t="e">
        <f t="shared" si="7"/>
        <v>#VALUE!</v>
      </c>
      <c r="P145" t="e">
        <f t="shared" si="8"/>
        <v>#VALUE!</v>
      </c>
    </row>
    <row r="146" spans="2:16" ht="16.5" thickTop="1" thickBot="1">
      <c r="B146" s="16">
        <v>45949</v>
      </c>
      <c r="C146" s="17" t="s">
        <v>84</v>
      </c>
      <c r="D146" s="17">
        <v>3500</v>
      </c>
      <c r="E146" s="17">
        <v>217.6</v>
      </c>
      <c r="F146" s="17">
        <v>0.18679999999999999</v>
      </c>
      <c r="G146" s="17" t="s">
        <v>84</v>
      </c>
      <c r="H146" s="17">
        <v>3500</v>
      </c>
      <c r="I146" s="17">
        <v>217.6</v>
      </c>
      <c r="J146" s="17">
        <v>0.18679999999999999</v>
      </c>
      <c r="K146">
        <f t="shared" si="6"/>
        <v>2.7972602739726029</v>
      </c>
      <c r="L146">
        <f>_xll.YieldCurveZeroRate($X$6,B146)-$X$7</f>
        <v>-1.3484671532846711E-2</v>
      </c>
      <c r="M146" t="e">
        <f>_xll.black_scholes($X$4,D146,L146,K146,F146,G146)</f>
        <v>#VALUE!</v>
      </c>
      <c r="N146" t="str">
        <f>_xll.implied_volatility($X$4,D146,L146,K146,E146,G146)</f>
        <v>##TypeError: black_scholes() missing 1 required positional argument: 'option_type'</v>
      </c>
      <c r="O146" t="e">
        <f t="shared" si="7"/>
        <v>#VALUE!</v>
      </c>
      <c r="P146" t="e">
        <f t="shared" si="8"/>
        <v>#VALUE!</v>
      </c>
    </row>
    <row r="147" spans="2:16" ht="16.5" thickTop="1" thickBot="1">
      <c r="B147" s="16">
        <v>45515</v>
      </c>
      <c r="C147" s="17" t="s">
        <v>84</v>
      </c>
      <c r="D147" s="17">
        <v>3100</v>
      </c>
      <c r="E147" s="17">
        <v>300</v>
      </c>
      <c r="F147" s="17">
        <v>1E-4</v>
      </c>
      <c r="G147" s="17" t="s">
        <v>84</v>
      </c>
      <c r="H147" s="17">
        <v>3100</v>
      </c>
      <c r="I147" s="17">
        <v>300</v>
      </c>
      <c r="J147" s="17">
        <v>0</v>
      </c>
      <c r="K147">
        <f t="shared" si="6"/>
        <v>1.6082191780821917</v>
      </c>
      <c r="L147">
        <f>_xll.YieldCurveZeroRate($X$6,B147)-$X$7</f>
        <v>-1.3445072992700726E-2</v>
      </c>
      <c r="M147" t="e">
        <f>_xll.black_scholes($X$4,D147,L147,K147,F147,G147)</f>
        <v>#VALUE!</v>
      </c>
      <c r="N147" t="str">
        <f>_xll.implied_volatility($X$4,D147,L147,K147,E147,G147)</f>
        <v>##TypeError: black_scholes() missing 1 required positional argument: 'option_type'</v>
      </c>
      <c r="O147" t="e">
        <f t="shared" si="7"/>
        <v>#VALUE!</v>
      </c>
      <c r="P147" t="e">
        <f t="shared" si="8"/>
        <v>#VALUE!</v>
      </c>
    </row>
    <row r="148" spans="2:16" ht="16.5" thickTop="1" thickBot="1">
      <c r="B148" s="16">
        <v>45389</v>
      </c>
      <c r="C148" s="17" t="s">
        <v>84</v>
      </c>
      <c r="D148" s="17">
        <v>2950</v>
      </c>
      <c r="E148" s="17">
        <v>507.4</v>
      </c>
      <c r="F148" s="17">
        <v>1E-4</v>
      </c>
      <c r="G148" s="17" t="s">
        <v>84</v>
      </c>
      <c r="H148" s="17">
        <v>2950</v>
      </c>
      <c r="I148" s="17">
        <v>507.4</v>
      </c>
      <c r="J148" s="17">
        <v>0</v>
      </c>
      <c r="K148">
        <f t="shared" si="6"/>
        <v>1.263013698630137</v>
      </c>
      <c r="L148">
        <f>_xll.YieldCurveZeroRate($X$6,B148)-$X$7</f>
        <v>-1.3433576642335764E-2</v>
      </c>
      <c r="M148" t="e">
        <f>_xll.black_scholes($X$4,D148,L148,K148,F148,G148)</f>
        <v>#VALUE!</v>
      </c>
      <c r="N148" t="str">
        <f>_xll.implied_volatility($X$4,D148,L148,K148,E148,G148)</f>
        <v>##TypeError: black_scholes() missing 1 required positional argument: 'option_type'</v>
      </c>
      <c r="O148" t="e">
        <f t="shared" si="7"/>
        <v>#VALUE!</v>
      </c>
      <c r="P148" t="e">
        <f t="shared" si="8"/>
        <v>#VALUE!</v>
      </c>
    </row>
    <row r="149" spans="2:16" ht="16.5" thickTop="1" thickBot="1">
      <c r="B149" s="16">
        <v>45585</v>
      </c>
      <c r="C149" s="17" t="s">
        <v>84</v>
      </c>
      <c r="D149" s="17">
        <v>4200</v>
      </c>
      <c r="E149" s="17">
        <v>14</v>
      </c>
      <c r="F149" s="17">
        <v>0.22189999999999999</v>
      </c>
      <c r="G149" s="17" t="s">
        <v>84</v>
      </c>
      <c r="H149" s="17">
        <v>4200</v>
      </c>
      <c r="I149" s="17">
        <v>14</v>
      </c>
      <c r="J149" s="17">
        <v>0.22189999999999999</v>
      </c>
      <c r="K149">
        <f t="shared" si="6"/>
        <v>1.8</v>
      </c>
      <c r="L149">
        <f>_xll.YieldCurveZeroRate($X$6,B149)-$X$7</f>
        <v>-1.3451459854014594E-2</v>
      </c>
      <c r="M149" t="e">
        <f>_xll.black_scholes($X$4,D149,L149,K149,F149,G149)</f>
        <v>#VALUE!</v>
      </c>
      <c r="N149" t="str">
        <f>_xll.implied_volatility($X$4,D149,L149,K149,E149,G149)</f>
        <v>##TypeError: black_scholes() missing 1 required positional argument: 'option_type'</v>
      </c>
      <c r="O149" t="e">
        <f t="shared" si="7"/>
        <v>#VALUE!</v>
      </c>
      <c r="P149" t="e">
        <f t="shared" si="8"/>
        <v>#VALUE!</v>
      </c>
    </row>
    <row r="150" spans="2:16" ht="16.5" thickTop="1" thickBot="1">
      <c r="B150" s="16">
        <v>45459</v>
      </c>
      <c r="C150" s="17" t="s">
        <v>169</v>
      </c>
      <c r="D150" s="17">
        <v>3200</v>
      </c>
      <c r="E150" s="17">
        <v>20</v>
      </c>
      <c r="F150" s="17">
        <v>0.1958</v>
      </c>
      <c r="G150" s="17" t="s">
        <v>169</v>
      </c>
      <c r="H150" s="17">
        <v>3200</v>
      </c>
      <c r="I150" s="17">
        <v>20</v>
      </c>
      <c r="J150" s="17">
        <v>0.1958</v>
      </c>
      <c r="K150">
        <f t="shared" si="6"/>
        <v>1.4547945205479451</v>
      </c>
      <c r="L150">
        <f>_xll.YieldCurveZeroRate($X$6,B150)-$X$7</f>
        <v>-1.3439963503649632E-2</v>
      </c>
      <c r="M150" t="e">
        <f>_xll.black_scholes($X$4,D150,L150,K150,F150,G150)</f>
        <v>#VALUE!</v>
      </c>
      <c r="N150" t="str">
        <f>_xll.implied_volatility($X$4,D150,L150,K150,E150,G150)</f>
        <v>##TypeError: black_scholes() missing 1 required positional argument: 'option_type'</v>
      </c>
      <c r="O150" t="e">
        <f t="shared" si="7"/>
        <v>#VALUE!</v>
      </c>
      <c r="P150" t="e">
        <f t="shared" si="8"/>
        <v>#VALUE!</v>
      </c>
    </row>
    <row r="151" spans="2:16" ht="16.5" thickTop="1" thickBot="1">
      <c r="B151" s="16">
        <v>45949</v>
      </c>
      <c r="C151" s="17" t="s">
        <v>84</v>
      </c>
      <c r="D151" s="17">
        <v>3100</v>
      </c>
      <c r="E151" s="17">
        <v>435.4</v>
      </c>
      <c r="F151" s="17">
        <v>0.18490000000000001</v>
      </c>
      <c r="G151" s="17" t="s">
        <v>84</v>
      </c>
      <c r="H151" s="17">
        <v>3100</v>
      </c>
      <c r="I151" s="17">
        <v>435.4</v>
      </c>
      <c r="J151" s="17">
        <v>0.18490000000000001</v>
      </c>
      <c r="K151">
        <f t="shared" si="6"/>
        <v>2.7972602739726029</v>
      </c>
      <c r="L151">
        <f>_xll.YieldCurveZeroRate($X$6,B151)-$X$7</f>
        <v>-1.3484671532846711E-2</v>
      </c>
      <c r="M151" t="e">
        <f>_xll.black_scholes($X$4,D151,L151,K151,F151,G151)</f>
        <v>#VALUE!</v>
      </c>
      <c r="N151" t="str">
        <f>_xll.implied_volatility($X$4,D151,L151,K151,E151,G151)</f>
        <v>##TypeError: black_scholes() missing 1 required positional argument: 'option_type'</v>
      </c>
      <c r="O151" t="e">
        <f t="shared" si="7"/>
        <v>#VALUE!</v>
      </c>
      <c r="P151" t="e">
        <f t="shared" si="8"/>
        <v>#VALUE!</v>
      </c>
    </row>
    <row r="152" spans="2:16" ht="16.5" thickTop="1" thickBot="1">
      <c r="B152" s="16">
        <v>45459</v>
      </c>
      <c r="C152" s="17" t="s">
        <v>169</v>
      </c>
      <c r="D152" s="17">
        <v>2900</v>
      </c>
      <c r="E152" s="17">
        <v>3.2</v>
      </c>
      <c r="F152" s="17">
        <v>0.22700000000000001</v>
      </c>
      <c r="G152" s="17" t="s">
        <v>169</v>
      </c>
      <c r="H152" s="17">
        <v>2900</v>
      </c>
      <c r="I152" s="17">
        <v>3.2</v>
      </c>
      <c r="J152" s="17">
        <v>0.22700000000000001</v>
      </c>
      <c r="K152">
        <f t="shared" si="6"/>
        <v>1.4547945205479451</v>
      </c>
      <c r="L152">
        <f>_xll.YieldCurveZeroRate($X$6,B152)-$X$7</f>
        <v>-1.3439963503649632E-2</v>
      </c>
      <c r="M152" t="e">
        <f>_xll.black_scholes($X$4,D152,L152,K152,F152,G152)</f>
        <v>#VALUE!</v>
      </c>
      <c r="N152" t="str">
        <f>_xll.implied_volatility($X$4,D152,L152,K152,E152,G152)</f>
        <v>##TypeError: black_scholes() missing 1 required positional argument: 'option_type'</v>
      </c>
      <c r="O152" t="e">
        <f t="shared" si="7"/>
        <v>#VALUE!</v>
      </c>
      <c r="P152" t="e">
        <f t="shared" si="8"/>
        <v>#VALUE!</v>
      </c>
    </row>
    <row r="153" spans="2:16" ht="16.5" thickTop="1" thickBot="1">
      <c r="B153" s="16">
        <v>45585</v>
      </c>
      <c r="C153" s="17" t="s">
        <v>169</v>
      </c>
      <c r="D153" s="17">
        <v>3900</v>
      </c>
      <c r="E153" s="17">
        <v>442</v>
      </c>
      <c r="F153" s="17">
        <v>1E-4</v>
      </c>
      <c r="G153" s="17" t="s">
        <v>169</v>
      </c>
      <c r="H153" s="17">
        <v>3900</v>
      </c>
      <c r="I153" s="17">
        <v>442</v>
      </c>
      <c r="J153" s="17">
        <v>0</v>
      </c>
      <c r="K153">
        <f t="shared" si="6"/>
        <v>1.8</v>
      </c>
      <c r="L153">
        <f>_xll.YieldCurveZeroRate($X$6,B153)-$X$7</f>
        <v>-1.3451459854014594E-2</v>
      </c>
      <c r="M153" t="e">
        <f>_xll.black_scholes($X$4,D153,L153,K153,F153,G153)</f>
        <v>#VALUE!</v>
      </c>
      <c r="N153" t="str">
        <f>_xll.implied_volatility($X$4,D153,L153,K153,E153,G153)</f>
        <v>##TypeError: black_scholes() missing 1 required positional argument: 'option_type'</v>
      </c>
      <c r="O153" t="e">
        <f t="shared" si="7"/>
        <v>#VALUE!</v>
      </c>
      <c r="P153" t="e">
        <f t="shared" si="8"/>
        <v>#VALUE!</v>
      </c>
    </row>
    <row r="154" spans="2:16" ht="16.5" thickTop="1" thickBot="1">
      <c r="B154" s="16">
        <v>45767</v>
      </c>
      <c r="C154" s="17" t="s">
        <v>169</v>
      </c>
      <c r="D154" s="17">
        <v>2900</v>
      </c>
      <c r="E154" s="17">
        <v>37</v>
      </c>
      <c r="F154" s="17">
        <v>0.2084</v>
      </c>
      <c r="G154" s="17" t="s">
        <v>169</v>
      </c>
      <c r="H154" s="17">
        <v>2900</v>
      </c>
      <c r="I154" s="17">
        <v>37</v>
      </c>
      <c r="J154" s="17">
        <v>0.2084</v>
      </c>
      <c r="K154">
        <f t="shared" si="6"/>
        <v>2.2986301369863016</v>
      </c>
      <c r="L154">
        <f>_xll.YieldCurveZeroRate($X$6,B154)-$X$7</f>
        <v>-1.3468065693430654E-2</v>
      </c>
      <c r="M154" t="e">
        <f>_xll.black_scholes($X$4,D154,L154,K154,F154,G154)</f>
        <v>#VALUE!</v>
      </c>
      <c r="N154" t="str">
        <f>_xll.implied_volatility($X$4,D154,L154,K154,E154,G154)</f>
        <v>##TypeError: black_scholes() missing 1 required positional argument: 'option_type'</v>
      </c>
      <c r="O154" t="e">
        <f t="shared" si="7"/>
        <v>#VALUE!</v>
      </c>
      <c r="P154" t="e">
        <f t="shared" si="8"/>
        <v>#VALUE!</v>
      </c>
    </row>
    <row r="155" spans="2:16" ht="16.5" thickTop="1" thickBot="1">
      <c r="B155" s="16">
        <v>45949</v>
      </c>
      <c r="C155" s="17" t="s">
        <v>169</v>
      </c>
      <c r="D155" s="17">
        <v>3200</v>
      </c>
      <c r="E155" s="17">
        <v>121.2</v>
      </c>
      <c r="F155" s="17">
        <v>0.19089999999999999</v>
      </c>
      <c r="G155" s="17" t="s">
        <v>169</v>
      </c>
      <c r="H155" s="17">
        <v>3200</v>
      </c>
      <c r="I155" s="17">
        <v>121.2</v>
      </c>
      <c r="J155" s="17">
        <v>0.19089999999999999</v>
      </c>
      <c r="K155">
        <f t="shared" si="6"/>
        <v>2.7972602739726029</v>
      </c>
      <c r="L155">
        <f>_xll.YieldCurveZeroRate($X$6,B155)-$X$7</f>
        <v>-1.3484671532846711E-2</v>
      </c>
      <c r="M155" t="e">
        <f>_xll.black_scholes($X$4,D155,L155,K155,F155,G155)</f>
        <v>#VALUE!</v>
      </c>
      <c r="N155" t="str">
        <f>_xll.implied_volatility($X$4,D155,L155,K155,E155,G155)</f>
        <v>##TypeError: black_scholes() missing 1 required positional argument: 'option_type'</v>
      </c>
      <c r="O155" t="e">
        <f t="shared" si="7"/>
        <v>#VALUE!</v>
      </c>
      <c r="P155" t="e">
        <f t="shared" si="8"/>
        <v>#VALUE!</v>
      </c>
    </row>
    <row r="156" spans="2:16" ht="16.5" thickTop="1" thickBot="1">
      <c r="B156" s="16">
        <v>45949</v>
      </c>
      <c r="C156" s="17" t="s">
        <v>84</v>
      </c>
      <c r="D156" s="17">
        <v>3600</v>
      </c>
      <c r="E156" s="17">
        <v>176.6</v>
      </c>
      <c r="F156" s="17">
        <v>0.18740000000000001</v>
      </c>
      <c r="G156" s="17" t="s">
        <v>84</v>
      </c>
      <c r="H156" s="17">
        <v>3600</v>
      </c>
      <c r="I156" s="17">
        <v>176.6</v>
      </c>
      <c r="J156" s="17">
        <v>0.18740000000000001</v>
      </c>
      <c r="K156">
        <f t="shared" si="6"/>
        <v>2.7972602739726029</v>
      </c>
      <c r="L156">
        <f>_xll.YieldCurveZeroRate($X$6,B156)-$X$7</f>
        <v>-1.3484671532846711E-2</v>
      </c>
      <c r="M156" t="e">
        <f>_xll.black_scholes($X$4,D156,L156,K156,F156,G156)</f>
        <v>#VALUE!</v>
      </c>
      <c r="N156" t="str">
        <f>_xll.implied_volatility($X$4,D156,L156,K156,E156,G156)</f>
        <v>##TypeError: black_scholes() missing 1 required positional argument: 'option_type'</v>
      </c>
      <c r="O156" t="e">
        <f t="shared" si="7"/>
        <v>#VALUE!</v>
      </c>
      <c r="P156" t="e">
        <f t="shared" si="8"/>
        <v>#VALUE!</v>
      </c>
    </row>
    <row r="157" spans="2:16" ht="16.5" thickTop="1" thickBot="1">
      <c r="B157" s="16">
        <v>45459</v>
      </c>
      <c r="C157" s="17" t="s">
        <v>84</v>
      </c>
      <c r="D157" s="17">
        <v>3100</v>
      </c>
      <c r="E157" s="17">
        <v>375.4</v>
      </c>
      <c r="F157" s="17">
        <v>0.18540000000000001</v>
      </c>
      <c r="G157" s="17" t="s">
        <v>84</v>
      </c>
      <c r="H157" s="17">
        <v>3100</v>
      </c>
      <c r="I157" s="17">
        <v>375.4</v>
      </c>
      <c r="J157" s="17">
        <v>0.18540000000000001</v>
      </c>
      <c r="K157">
        <f t="shared" si="6"/>
        <v>1.4547945205479451</v>
      </c>
      <c r="L157">
        <f>_xll.YieldCurveZeroRate($X$6,B157)-$X$7</f>
        <v>-1.3439963503649632E-2</v>
      </c>
      <c r="M157" t="e">
        <f>_xll.black_scholes($X$4,D157,L157,K157,F157,G157)</f>
        <v>#VALUE!</v>
      </c>
      <c r="N157" t="str">
        <f>_xll.implied_volatility($X$4,D157,L157,K157,E157,G157)</f>
        <v>##TypeError: black_scholes() missing 1 required positional argument: 'option_type'</v>
      </c>
      <c r="O157" t="e">
        <f t="shared" si="7"/>
        <v>#VALUE!</v>
      </c>
      <c r="P157" t="e">
        <f t="shared" si="8"/>
        <v>#VALUE!</v>
      </c>
    </row>
    <row r="158" spans="2:16" ht="16.5" thickTop="1" thickBot="1">
      <c r="B158" s="16">
        <v>45585</v>
      </c>
      <c r="C158" s="17" t="s">
        <v>169</v>
      </c>
      <c r="D158" s="17">
        <v>3800</v>
      </c>
      <c r="E158" s="17">
        <v>389.6</v>
      </c>
      <c r="F158" s="17">
        <v>1E-4</v>
      </c>
      <c r="G158" s="17" t="s">
        <v>169</v>
      </c>
      <c r="H158" s="17">
        <v>3800</v>
      </c>
      <c r="I158" s="17">
        <v>389.6</v>
      </c>
      <c r="J158" s="17">
        <v>0</v>
      </c>
      <c r="K158">
        <f t="shared" si="6"/>
        <v>1.8</v>
      </c>
      <c r="L158">
        <f>_xll.YieldCurveZeroRate($X$6,B158)-$X$7</f>
        <v>-1.3451459854014594E-2</v>
      </c>
      <c r="M158" t="e">
        <f>_xll.black_scholes($X$4,D158,L158,K158,F158,G158)</f>
        <v>#VALUE!</v>
      </c>
      <c r="N158" t="str">
        <f>_xll.implied_volatility($X$4,D158,L158,K158,E158,G158)</f>
        <v>##TypeError: black_scholes() missing 1 required positional argument: 'option_type'</v>
      </c>
      <c r="O158" t="e">
        <f t="shared" si="7"/>
        <v>#VALUE!</v>
      </c>
      <c r="P158" t="e">
        <f t="shared" si="8"/>
        <v>#VALUE!</v>
      </c>
    </row>
    <row r="159" spans="2:16" ht="16.5" thickTop="1" thickBot="1">
      <c r="B159" s="16">
        <v>45459</v>
      </c>
      <c r="C159" s="17" t="s">
        <v>169</v>
      </c>
      <c r="D159" s="17">
        <v>3350</v>
      </c>
      <c r="E159" s="17">
        <v>50</v>
      </c>
      <c r="F159" s="17">
        <v>0.1867</v>
      </c>
      <c r="G159" s="17" t="s">
        <v>169</v>
      </c>
      <c r="H159" s="17">
        <v>3350</v>
      </c>
      <c r="I159" s="17">
        <v>50</v>
      </c>
      <c r="J159" s="17">
        <v>0.1867</v>
      </c>
      <c r="K159">
        <f t="shared" si="6"/>
        <v>1.4547945205479451</v>
      </c>
      <c r="L159">
        <f>_xll.YieldCurveZeroRate($X$6,B159)-$X$7</f>
        <v>-1.3439963503649632E-2</v>
      </c>
      <c r="M159" t="e">
        <f>_xll.black_scholes($X$4,D159,L159,K159,F159,G159)</f>
        <v>#VALUE!</v>
      </c>
      <c r="N159" t="str">
        <f>_xll.implied_volatility($X$4,D159,L159,K159,E159,G159)</f>
        <v>##TypeError: black_scholes() missing 1 required positional argument: 'option_type'</v>
      </c>
      <c r="O159" t="e">
        <f t="shared" si="7"/>
        <v>#VALUE!</v>
      </c>
      <c r="P159" t="e">
        <f t="shared" si="8"/>
        <v>#VALUE!</v>
      </c>
    </row>
    <row r="160" spans="2:16" ht="16.5" thickTop="1" thickBot="1">
      <c r="B160" s="16">
        <v>45515</v>
      </c>
      <c r="C160" s="17" t="s">
        <v>84</v>
      </c>
      <c r="D160" s="17">
        <v>3400</v>
      </c>
      <c r="E160" s="17">
        <v>159.80000000000001</v>
      </c>
      <c r="F160" s="17">
        <v>0.18579999999999999</v>
      </c>
      <c r="G160" s="17" t="s">
        <v>84</v>
      </c>
      <c r="H160" s="17">
        <v>3400</v>
      </c>
      <c r="I160" s="17">
        <v>159.80000000000001</v>
      </c>
      <c r="J160" s="17">
        <v>0.18579999999999999</v>
      </c>
      <c r="K160">
        <f t="shared" si="6"/>
        <v>1.6082191780821917</v>
      </c>
      <c r="L160">
        <f>_xll.YieldCurveZeroRate($X$6,B160)-$X$7</f>
        <v>-1.3445072992700726E-2</v>
      </c>
      <c r="M160" t="e">
        <f>_xll.black_scholes($X$4,D160,L160,K160,F160,G160)</f>
        <v>#VALUE!</v>
      </c>
      <c r="N160" t="str">
        <f>_xll.implied_volatility($X$4,D160,L160,K160,E160,G160)</f>
        <v>##TypeError: black_scholes() missing 1 required positional argument: 'option_type'</v>
      </c>
      <c r="O160" t="e">
        <f t="shared" si="7"/>
        <v>#VALUE!</v>
      </c>
      <c r="P160" t="e">
        <f t="shared" si="8"/>
        <v>#VALUE!</v>
      </c>
    </row>
    <row r="161" spans="2:16" ht="16.5" thickTop="1" thickBot="1">
      <c r="B161" s="16">
        <v>45515</v>
      </c>
      <c r="C161" s="17" t="s">
        <v>169</v>
      </c>
      <c r="D161" s="17">
        <v>3700</v>
      </c>
      <c r="E161" s="17">
        <v>283.2</v>
      </c>
      <c r="F161" s="17">
        <v>1E-4</v>
      </c>
      <c r="G161" s="17" t="s">
        <v>169</v>
      </c>
      <c r="H161" s="17">
        <v>3700</v>
      </c>
      <c r="I161" s="17">
        <v>283.2</v>
      </c>
      <c r="J161" s="17">
        <v>0</v>
      </c>
      <c r="K161">
        <f t="shared" si="6"/>
        <v>1.6082191780821917</v>
      </c>
      <c r="L161">
        <f>_xll.YieldCurveZeroRate($X$6,B161)-$X$7</f>
        <v>-1.3445072992700726E-2</v>
      </c>
      <c r="M161" t="e">
        <f>_xll.black_scholes($X$4,D161,L161,K161,F161,G161)</f>
        <v>#VALUE!</v>
      </c>
      <c r="N161" t="str">
        <f>_xll.implied_volatility($X$4,D161,L161,K161,E161,G161)</f>
        <v>##TypeError: black_scholes() missing 1 required positional argument: 'option_type'</v>
      </c>
      <c r="O161" t="e">
        <f t="shared" si="7"/>
        <v>#VALUE!</v>
      </c>
      <c r="P161" t="e">
        <f t="shared" si="8"/>
        <v>#VALUE!</v>
      </c>
    </row>
    <row r="162" spans="2:16" ht="16.5" thickTop="1" thickBot="1">
      <c r="B162" s="16">
        <v>45389</v>
      </c>
      <c r="C162" s="17" t="s">
        <v>169</v>
      </c>
      <c r="D162" s="17">
        <v>3050</v>
      </c>
      <c r="E162" s="17">
        <v>1.2</v>
      </c>
      <c r="F162" s="17">
        <v>0.23519999999999999</v>
      </c>
      <c r="G162" s="17" t="s">
        <v>169</v>
      </c>
      <c r="H162" s="17">
        <v>3050</v>
      </c>
      <c r="I162" s="17">
        <v>1.2</v>
      </c>
      <c r="J162" s="17">
        <v>0.23519999999999999</v>
      </c>
      <c r="K162">
        <f t="shared" si="6"/>
        <v>1.263013698630137</v>
      </c>
      <c r="L162">
        <f>_xll.YieldCurveZeroRate($X$6,B162)-$X$7</f>
        <v>-1.3433576642335764E-2</v>
      </c>
      <c r="M162" t="e">
        <f>_xll.black_scholes($X$4,D162,L162,K162,F162,G162)</f>
        <v>#VALUE!</v>
      </c>
      <c r="N162" t="str">
        <f>_xll.implied_volatility($X$4,D162,L162,K162,E162,G162)</f>
        <v>##TypeError: black_scholes() missing 1 required positional argument: 'option_type'</v>
      </c>
      <c r="O162" t="e">
        <f t="shared" si="7"/>
        <v>#VALUE!</v>
      </c>
      <c r="P162" t="e">
        <f t="shared" si="8"/>
        <v>#VALUE!</v>
      </c>
    </row>
    <row r="163" spans="2:16" ht="16.5" thickTop="1" thickBot="1">
      <c r="B163" s="16">
        <v>45585</v>
      </c>
      <c r="C163" s="17" t="s">
        <v>169</v>
      </c>
      <c r="D163" s="17">
        <v>4400</v>
      </c>
      <c r="E163" s="17">
        <v>954</v>
      </c>
      <c r="F163" s="17">
        <v>1E-4</v>
      </c>
      <c r="G163" s="17" t="s">
        <v>169</v>
      </c>
      <c r="H163" s="17">
        <v>4400</v>
      </c>
      <c r="I163" s="17">
        <v>954</v>
      </c>
      <c r="J163" s="17">
        <v>0</v>
      </c>
      <c r="K163">
        <f t="shared" si="6"/>
        <v>1.8</v>
      </c>
      <c r="L163">
        <f>_xll.YieldCurveZeroRate($X$6,B163)-$X$7</f>
        <v>-1.3451459854014594E-2</v>
      </c>
      <c r="M163" t="e">
        <f>_xll.black_scholes($X$4,D163,L163,K163,F163,G163)</f>
        <v>#VALUE!</v>
      </c>
      <c r="N163" t="str">
        <f>_xll.implied_volatility($X$4,D163,L163,K163,E163,G163)</f>
        <v>##TypeError: black_scholes() missing 1 required positional argument: 'option_type'</v>
      </c>
      <c r="O163" t="e">
        <f t="shared" si="7"/>
        <v>#VALUE!</v>
      </c>
      <c r="P163" t="e">
        <f t="shared" si="8"/>
        <v>#VALUE!</v>
      </c>
    </row>
    <row r="164" spans="2:16" ht="16.5" thickTop="1" thickBot="1">
      <c r="B164" s="16">
        <v>45767</v>
      </c>
      <c r="C164" s="17" t="s">
        <v>84</v>
      </c>
      <c r="D164" s="17">
        <v>3600</v>
      </c>
      <c r="E164" s="17">
        <v>132.4</v>
      </c>
      <c r="F164" s="17">
        <v>0.18920000000000001</v>
      </c>
      <c r="G164" s="17" t="s">
        <v>84</v>
      </c>
      <c r="H164" s="17">
        <v>3600</v>
      </c>
      <c r="I164" s="17">
        <v>132.4</v>
      </c>
      <c r="J164" s="17">
        <v>0.18920000000000001</v>
      </c>
      <c r="K164">
        <f t="shared" si="6"/>
        <v>2.2986301369863016</v>
      </c>
      <c r="L164">
        <f>_xll.YieldCurveZeroRate($X$6,B164)-$X$7</f>
        <v>-1.3468065693430654E-2</v>
      </c>
      <c r="M164" t="e">
        <f>_xll.black_scholes($X$4,D164,L164,K164,F164,G164)</f>
        <v>#VALUE!</v>
      </c>
      <c r="N164" t="str">
        <f>_xll.implied_volatility($X$4,D164,L164,K164,E164,G164)</f>
        <v>##TypeError: black_scholes() missing 1 required positional argument: 'option_type'</v>
      </c>
      <c r="O164" t="e">
        <f t="shared" si="7"/>
        <v>#VALUE!</v>
      </c>
      <c r="P164" t="e">
        <f t="shared" si="8"/>
        <v>#VALUE!</v>
      </c>
    </row>
    <row r="165" spans="2:16" ht="16.5" thickTop="1" thickBot="1">
      <c r="B165" s="16">
        <v>45389</v>
      </c>
      <c r="C165" s="17" t="s">
        <v>84</v>
      </c>
      <c r="D165" s="17">
        <v>4400</v>
      </c>
      <c r="E165" s="17">
        <v>0.6</v>
      </c>
      <c r="F165" s="17">
        <v>0.35260000000000002</v>
      </c>
      <c r="G165" s="17" t="s">
        <v>84</v>
      </c>
      <c r="H165" s="17">
        <v>4400</v>
      </c>
      <c r="I165" s="17">
        <v>0.6</v>
      </c>
      <c r="J165" s="17">
        <v>0.35260000000000002</v>
      </c>
      <c r="K165">
        <f t="shared" si="6"/>
        <v>1.263013698630137</v>
      </c>
      <c r="L165">
        <f>_xll.YieldCurveZeroRate($X$6,B165)-$X$7</f>
        <v>-1.3433576642335764E-2</v>
      </c>
      <c r="M165" t="e">
        <f>_xll.black_scholes($X$4,D165,L165,K165,F165,G165)</f>
        <v>#VALUE!</v>
      </c>
      <c r="N165" t="str">
        <f>_xll.implied_volatility($X$4,D165,L165,K165,E165,G165)</f>
        <v>##TypeError: black_scholes() missing 1 required positional argument: 'option_type'</v>
      </c>
      <c r="O165" t="e">
        <f t="shared" si="7"/>
        <v>#VALUE!</v>
      </c>
      <c r="P165" t="e">
        <f t="shared" si="8"/>
        <v>#VALUE!</v>
      </c>
    </row>
    <row r="166" spans="2:16" ht="16.5" thickTop="1" thickBot="1">
      <c r="B166" s="16">
        <v>45389</v>
      </c>
      <c r="C166" s="17" t="s">
        <v>84</v>
      </c>
      <c r="D166" s="17">
        <v>4300</v>
      </c>
      <c r="E166" s="17">
        <v>0.4</v>
      </c>
      <c r="F166" s="17">
        <v>0.31269999999999998</v>
      </c>
      <c r="G166" s="17" t="s">
        <v>84</v>
      </c>
      <c r="H166" s="17">
        <v>4300</v>
      </c>
      <c r="I166" s="17">
        <v>0.4</v>
      </c>
      <c r="J166" s="17">
        <v>0.31269999999999998</v>
      </c>
      <c r="K166">
        <f t="shared" si="6"/>
        <v>1.263013698630137</v>
      </c>
      <c r="L166">
        <f>_xll.YieldCurveZeroRate($X$6,B166)-$X$7</f>
        <v>-1.3433576642335764E-2</v>
      </c>
      <c r="M166" t="e">
        <f>_xll.black_scholes($X$4,D166,L166,K166,F166,G166)</f>
        <v>#VALUE!</v>
      </c>
      <c r="N166" t="str">
        <f>_xll.implied_volatility($X$4,D166,L166,K166,E166,G166)</f>
        <v>##TypeError: black_scholes() missing 1 required positional argument: 'option_type'</v>
      </c>
      <c r="O166" t="e">
        <f t="shared" si="7"/>
        <v>#VALUE!</v>
      </c>
      <c r="P166" t="e">
        <f t="shared" si="8"/>
        <v>#VALUE!</v>
      </c>
    </row>
    <row r="167" spans="2:16" ht="16.5" thickTop="1" thickBot="1">
      <c r="B167" s="16">
        <v>45515</v>
      </c>
      <c r="C167" s="17" t="s">
        <v>169</v>
      </c>
      <c r="D167" s="17">
        <v>3250</v>
      </c>
      <c r="E167" s="17">
        <v>40.4</v>
      </c>
      <c r="F167" s="17">
        <v>0.18840000000000001</v>
      </c>
      <c r="G167" s="17" t="s">
        <v>169</v>
      </c>
      <c r="H167" s="17">
        <v>3250</v>
      </c>
      <c r="I167" s="17">
        <v>40.4</v>
      </c>
      <c r="J167" s="17">
        <v>0.18840000000000001</v>
      </c>
      <c r="K167">
        <f t="shared" si="6"/>
        <v>1.6082191780821917</v>
      </c>
      <c r="L167">
        <f>_xll.YieldCurveZeroRate($X$6,B167)-$X$7</f>
        <v>-1.3445072992700726E-2</v>
      </c>
      <c r="M167" t="e">
        <f>_xll.black_scholes($X$4,D167,L167,K167,F167,G167)</f>
        <v>#VALUE!</v>
      </c>
      <c r="N167" t="str">
        <f>_xll.implied_volatility($X$4,D167,L167,K167,E167,G167)</f>
        <v>##TypeError: black_scholes() missing 1 required positional argument: 'option_type'</v>
      </c>
      <c r="O167" t="e">
        <f t="shared" si="7"/>
        <v>#VALUE!</v>
      </c>
      <c r="P167" t="e">
        <f t="shared" si="8"/>
        <v>#VALUE!</v>
      </c>
    </row>
    <row r="168" spans="2:16" ht="16.5" thickTop="1" thickBot="1">
      <c r="B168" s="16">
        <v>45767</v>
      </c>
      <c r="C168" s="17" t="s">
        <v>169</v>
      </c>
      <c r="D168" s="17">
        <v>3600</v>
      </c>
      <c r="E168" s="17">
        <v>306.8</v>
      </c>
      <c r="F168" s="17">
        <v>1E-4</v>
      </c>
      <c r="G168" s="17" t="s">
        <v>169</v>
      </c>
      <c r="H168" s="17">
        <v>3600</v>
      </c>
      <c r="I168" s="17">
        <v>306.8</v>
      </c>
      <c r="J168" s="17">
        <v>0</v>
      </c>
      <c r="K168">
        <f t="shared" si="6"/>
        <v>2.2986301369863016</v>
      </c>
      <c r="L168">
        <f>_xll.YieldCurveZeroRate($X$6,B168)-$X$7</f>
        <v>-1.3468065693430654E-2</v>
      </c>
      <c r="M168" t="e">
        <f>_xll.black_scholes($X$4,D168,L168,K168,F168,G168)</f>
        <v>#VALUE!</v>
      </c>
      <c r="N168" t="str">
        <f>_xll.implied_volatility($X$4,D168,L168,K168,E168,G168)</f>
        <v>##TypeError: black_scholes() missing 1 required positional argument: 'option_type'</v>
      </c>
      <c r="O168" t="e">
        <f t="shared" si="7"/>
        <v>#VALUE!</v>
      </c>
      <c r="P168" t="e">
        <f t="shared" si="8"/>
        <v>#VALUE!</v>
      </c>
    </row>
    <row r="169" spans="2:16" ht="16.5" thickTop="1" thickBot="1">
      <c r="B169" s="16">
        <v>45767</v>
      </c>
      <c r="C169" s="17" t="s">
        <v>84</v>
      </c>
      <c r="D169" s="17">
        <v>3300</v>
      </c>
      <c r="E169" s="17">
        <v>275.60000000000002</v>
      </c>
      <c r="F169" s="17">
        <v>0.19109999999999999</v>
      </c>
      <c r="G169" s="17" t="s">
        <v>84</v>
      </c>
      <c r="H169" s="17">
        <v>3300</v>
      </c>
      <c r="I169" s="17">
        <v>275.60000000000002</v>
      </c>
      <c r="J169" s="17">
        <v>0.19109999999999999</v>
      </c>
      <c r="K169">
        <f t="shared" si="6"/>
        <v>2.2986301369863016</v>
      </c>
      <c r="L169">
        <f>_xll.YieldCurveZeroRate($X$6,B169)-$X$7</f>
        <v>-1.3468065693430654E-2</v>
      </c>
      <c r="M169" t="e">
        <f>_xll.black_scholes($X$4,D169,L169,K169,F169,G169)</f>
        <v>#VALUE!</v>
      </c>
      <c r="N169" t="str">
        <f>_xll.implied_volatility($X$4,D169,L169,K169,E169,G169)</f>
        <v>##TypeError: black_scholes() missing 1 required positional argument: 'option_type'</v>
      </c>
      <c r="O169" t="e">
        <f t="shared" si="7"/>
        <v>#VALUE!</v>
      </c>
      <c r="P169" t="e">
        <f t="shared" si="8"/>
        <v>#VALUE!</v>
      </c>
    </row>
    <row r="170" spans="2:16" ht="16.5" thickTop="1" thickBot="1">
      <c r="B170" s="16">
        <v>45767</v>
      </c>
      <c r="C170" s="17" t="s">
        <v>84</v>
      </c>
      <c r="D170" s="17">
        <v>2800</v>
      </c>
      <c r="E170" s="17">
        <v>655.6</v>
      </c>
      <c r="F170" s="17">
        <v>0.21010000000000001</v>
      </c>
      <c r="G170" s="17" t="s">
        <v>84</v>
      </c>
      <c r="H170" s="17">
        <v>2800</v>
      </c>
      <c r="I170" s="17">
        <v>655.6</v>
      </c>
      <c r="J170" s="17">
        <v>0.21010000000000001</v>
      </c>
      <c r="K170">
        <f t="shared" si="6"/>
        <v>2.2986301369863016</v>
      </c>
      <c r="L170">
        <f>_xll.YieldCurveZeroRate($X$6,B170)-$X$7</f>
        <v>-1.3468065693430654E-2</v>
      </c>
      <c r="M170" t="e">
        <f>_xll.black_scholes($X$4,D170,L170,K170,F170,G170)</f>
        <v>#VALUE!</v>
      </c>
      <c r="N170" t="str">
        <f>_xll.implied_volatility($X$4,D170,L170,K170,E170,G170)</f>
        <v>##TypeError: black_scholes() missing 1 required positional argument: 'option_type'</v>
      </c>
      <c r="O170" t="e">
        <f t="shared" si="7"/>
        <v>#VALUE!</v>
      </c>
      <c r="P170" t="e">
        <f t="shared" si="8"/>
        <v>#VALUE!</v>
      </c>
    </row>
    <row r="171" spans="2:16" ht="16.5" thickTop="1" thickBot="1">
      <c r="B171" s="16">
        <v>45389</v>
      </c>
      <c r="C171" s="17" t="s">
        <v>169</v>
      </c>
      <c r="D171" s="17">
        <v>4600</v>
      </c>
      <c r="E171" s="17">
        <v>1132.4000000000001</v>
      </c>
      <c r="F171" s="17">
        <v>0.43380000000000002</v>
      </c>
      <c r="G171" s="17" t="s">
        <v>169</v>
      </c>
      <c r="H171" s="17">
        <v>4600</v>
      </c>
      <c r="I171" s="17">
        <v>1132.4000000000001</v>
      </c>
      <c r="J171" s="17">
        <v>0.43380000000000002</v>
      </c>
      <c r="K171">
        <f t="shared" si="6"/>
        <v>1.263013698630137</v>
      </c>
      <c r="L171">
        <f>_xll.YieldCurveZeroRate($X$6,B171)-$X$7</f>
        <v>-1.3433576642335764E-2</v>
      </c>
      <c r="M171" t="e">
        <f>_xll.black_scholes($X$4,D171,L171,K171,F171,G171)</f>
        <v>#VALUE!</v>
      </c>
      <c r="N171" t="str">
        <f>_xll.implied_volatility($X$4,D171,L171,K171,E171,G171)</f>
        <v>##TypeError: black_scholes() missing 1 required positional argument: 'option_type'</v>
      </c>
      <c r="O171" t="e">
        <f t="shared" si="7"/>
        <v>#VALUE!</v>
      </c>
      <c r="P171" t="e">
        <f t="shared" si="8"/>
        <v>#VALUE!</v>
      </c>
    </row>
    <row r="172" spans="2:16" ht="16.5" thickTop="1" thickBot="1">
      <c r="B172" s="16">
        <v>45585</v>
      </c>
      <c r="C172" s="17" t="s">
        <v>84</v>
      </c>
      <c r="D172" s="17">
        <v>3100</v>
      </c>
      <c r="E172" s="17">
        <v>384.8</v>
      </c>
      <c r="F172" s="17">
        <v>0.1966</v>
      </c>
      <c r="G172" s="17" t="s">
        <v>84</v>
      </c>
      <c r="H172" s="17">
        <v>3100</v>
      </c>
      <c r="I172" s="17">
        <v>384.8</v>
      </c>
      <c r="J172" s="17">
        <v>0.1966</v>
      </c>
      <c r="K172">
        <f t="shared" si="6"/>
        <v>1.8</v>
      </c>
      <c r="L172">
        <f>_xll.YieldCurveZeroRate($X$6,B172)-$X$7</f>
        <v>-1.3451459854014594E-2</v>
      </c>
      <c r="M172" t="e">
        <f>_xll.black_scholes($X$4,D172,L172,K172,F172,G172)</f>
        <v>#VALUE!</v>
      </c>
      <c r="N172" t="str">
        <f>_xll.implied_volatility($X$4,D172,L172,K172,E172,G172)</f>
        <v>##TypeError: black_scholes() missing 1 required positional argument: 'option_type'</v>
      </c>
      <c r="O172" t="e">
        <f t="shared" si="7"/>
        <v>#VALUE!</v>
      </c>
      <c r="P172" t="e">
        <f t="shared" si="8"/>
        <v>#VALUE!</v>
      </c>
    </row>
    <row r="173" spans="2:16" ht="16.5" thickTop="1" thickBot="1">
      <c r="B173" s="16">
        <v>45515</v>
      </c>
      <c r="C173" s="17" t="s">
        <v>84</v>
      </c>
      <c r="D173" s="17">
        <v>3700</v>
      </c>
      <c r="E173" s="17">
        <v>45.2</v>
      </c>
      <c r="F173" s="17">
        <v>0.1822</v>
      </c>
      <c r="G173" s="17" t="s">
        <v>84</v>
      </c>
      <c r="H173" s="17">
        <v>3700</v>
      </c>
      <c r="I173" s="17">
        <v>45.2</v>
      </c>
      <c r="J173" s="17">
        <v>0.1822</v>
      </c>
      <c r="K173">
        <f t="shared" si="6"/>
        <v>1.6082191780821917</v>
      </c>
      <c r="L173">
        <f>_xll.YieldCurveZeroRate($X$6,B173)-$X$7</f>
        <v>-1.3445072992700726E-2</v>
      </c>
      <c r="M173" t="e">
        <f>_xll.black_scholes($X$4,D173,L173,K173,F173,G173)</f>
        <v>#VALUE!</v>
      </c>
      <c r="N173" t="str">
        <f>_xll.implied_volatility($X$4,D173,L173,K173,E173,G173)</f>
        <v>##TypeError: black_scholes() missing 1 required positional argument: 'option_type'</v>
      </c>
      <c r="O173" t="e">
        <f t="shared" si="7"/>
        <v>#VALUE!</v>
      </c>
      <c r="P173" t="e">
        <f t="shared" si="8"/>
        <v>#VALUE!</v>
      </c>
    </row>
    <row r="174" spans="2:16" ht="16.5" thickTop="1" thickBot="1">
      <c r="B174" s="16">
        <v>45515</v>
      </c>
      <c r="C174" s="17" t="s">
        <v>169</v>
      </c>
      <c r="D174" s="17">
        <v>3050</v>
      </c>
      <c r="E174" s="17">
        <v>13.8</v>
      </c>
      <c r="F174" s="17">
        <v>1E-4</v>
      </c>
      <c r="G174" s="17" t="s">
        <v>169</v>
      </c>
      <c r="H174" s="17">
        <v>3050</v>
      </c>
      <c r="I174" s="17">
        <v>13.8</v>
      </c>
      <c r="J174" s="17">
        <v>0</v>
      </c>
      <c r="K174">
        <f t="shared" si="6"/>
        <v>1.6082191780821917</v>
      </c>
      <c r="L174">
        <f>_xll.YieldCurveZeroRate($X$6,B174)-$X$7</f>
        <v>-1.3445072992700726E-2</v>
      </c>
      <c r="M174" t="e">
        <f>_xll.black_scholes($X$4,D174,L174,K174,F174,G174)</f>
        <v>#VALUE!</v>
      </c>
      <c r="N174" t="str">
        <f>_xll.implied_volatility($X$4,D174,L174,K174,E174,G174)</f>
        <v>##TypeError: black_scholes() missing 1 required positional argument: 'option_type'</v>
      </c>
      <c r="O174" t="e">
        <f t="shared" si="7"/>
        <v>#VALUE!</v>
      </c>
      <c r="P174" t="e">
        <f t="shared" si="8"/>
        <v>#VALUE!</v>
      </c>
    </row>
    <row r="175" spans="2:16" ht="16.5" thickTop="1" thickBot="1">
      <c r="B175" s="16">
        <v>45515</v>
      </c>
      <c r="C175" s="17" t="s">
        <v>169</v>
      </c>
      <c r="D175" s="17">
        <v>3500</v>
      </c>
      <c r="E175" s="17">
        <v>134</v>
      </c>
      <c r="F175" s="17">
        <v>1E-4</v>
      </c>
      <c r="G175" s="17" t="s">
        <v>169</v>
      </c>
      <c r="H175" s="17">
        <v>3500</v>
      </c>
      <c r="I175" s="17">
        <v>134</v>
      </c>
      <c r="J175" s="17">
        <v>0</v>
      </c>
      <c r="K175">
        <f t="shared" si="6"/>
        <v>1.6082191780821917</v>
      </c>
      <c r="L175">
        <f>_xll.YieldCurveZeroRate($X$6,B175)-$X$7</f>
        <v>-1.3445072992700726E-2</v>
      </c>
      <c r="M175" t="e">
        <f>_xll.black_scholes($X$4,D175,L175,K175,F175,G175)</f>
        <v>#VALUE!</v>
      </c>
      <c r="N175" t="str">
        <f>_xll.implied_volatility($X$4,D175,L175,K175,E175,G175)</f>
        <v>##TypeError: black_scholes() missing 1 required positional argument: 'option_type'</v>
      </c>
      <c r="O175" t="e">
        <f t="shared" si="7"/>
        <v>#VALUE!</v>
      </c>
      <c r="P175" t="e">
        <f t="shared" si="8"/>
        <v>#VALUE!</v>
      </c>
    </row>
    <row r="176" spans="2:16" ht="16.5" thickTop="1" thickBot="1">
      <c r="B176" s="16">
        <v>45389</v>
      </c>
      <c r="C176" s="17" t="s">
        <v>84</v>
      </c>
      <c r="D176" s="17">
        <v>3450</v>
      </c>
      <c r="E176" s="17">
        <v>80.8</v>
      </c>
      <c r="F176" s="17">
        <v>0.17960000000000001</v>
      </c>
      <c r="G176" s="17" t="s">
        <v>84</v>
      </c>
      <c r="H176" s="17">
        <v>3450</v>
      </c>
      <c r="I176" s="17">
        <v>80.8</v>
      </c>
      <c r="J176" s="17">
        <v>0.17960000000000001</v>
      </c>
      <c r="K176">
        <f t="shared" si="6"/>
        <v>1.263013698630137</v>
      </c>
      <c r="L176">
        <f>_xll.YieldCurveZeroRate($X$6,B176)-$X$7</f>
        <v>-1.3433576642335764E-2</v>
      </c>
      <c r="M176" t="e">
        <f>_xll.black_scholes($X$4,D176,L176,K176,F176,G176)</f>
        <v>#VALUE!</v>
      </c>
      <c r="N176" t="str">
        <f>_xll.implied_volatility($X$4,D176,L176,K176,E176,G176)</f>
        <v>##TypeError: black_scholes() missing 1 required positional argument: 'option_type'</v>
      </c>
      <c r="O176" t="e">
        <f t="shared" si="7"/>
        <v>#VALUE!</v>
      </c>
      <c r="P176" t="e">
        <f t="shared" si="8"/>
        <v>#VALUE!</v>
      </c>
    </row>
    <row r="177" spans="2:16" ht="16.5" thickTop="1" thickBot="1">
      <c r="B177" s="16">
        <v>45459</v>
      </c>
      <c r="C177" s="17" t="s">
        <v>84</v>
      </c>
      <c r="D177" s="17">
        <v>3150</v>
      </c>
      <c r="E177" s="17">
        <v>334</v>
      </c>
      <c r="F177" s="17">
        <v>0.18390000000000001</v>
      </c>
      <c r="G177" s="17" t="s">
        <v>84</v>
      </c>
      <c r="H177" s="17">
        <v>3150</v>
      </c>
      <c r="I177" s="17">
        <v>334</v>
      </c>
      <c r="J177" s="17">
        <v>0.18390000000000001</v>
      </c>
      <c r="K177">
        <f t="shared" si="6"/>
        <v>1.4547945205479451</v>
      </c>
      <c r="L177">
        <f>_xll.YieldCurveZeroRate($X$6,B177)-$X$7</f>
        <v>-1.3439963503649632E-2</v>
      </c>
      <c r="M177" t="e">
        <f>_xll.black_scholes($X$4,D177,L177,K177,F177,G177)</f>
        <v>#VALUE!</v>
      </c>
      <c r="N177" t="str">
        <f>_xll.implied_volatility($X$4,D177,L177,K177,E177,G177)</f>
        <v>##TypeError: black_scholes() missing 1 required positional argument: 'option_type'</v>
      </c>
      <c r="O177" t="e">
        <f t="shared" si="7"/>
        <v>#VALUE!</v>
      </c>
      <c r="P177" t="e">
        <f t="shared" si="8"/>
        <v>#VALUE!</v>
      </c>
    </row>
    <row r="178" spans="2:16" ht="16.5" thickTop="1" thickBot="1">
      <c r="B178" s="16">
        <v>45767</v>
      </c>
      <c r="C178" s="17" t="s">
        <v>169</v>
      </c>
      <c r="D178" s="17">
        <v>3400</v>
      </c>
      <c r="E178" s="17">
        <v>179.2</v>
      </c>
      <c r="F178" s="17">
        <v>0.1905</v>
      </c>
      <c r="G178" s="17" t="s">
        <v>169</v>
      </c>
      <c r="H178" s="17">
        <v>3400</v>
      </c>
      <c r="I178" s="17">
        <v>179.2</v>
      </c>
      <c r="J178" s="17">
        <v>0.1905</v>
      </c>
      <c r="K178">
        <f t="shared" si="6"/>
        <v>2.2986301369863016</v>
      </c>
      <c r="L178">
        <f>_xll.YieldCurveZeroRate($X$6,B178)-$X$7</f>
        <v>-1.3468065693430654E-2</v>
      </c>
      <c r="M178" t="e">
        <f>_xll.black_scholes($X$4,D178,L178,K178,F178,G178)</f>
        <v>#VALUE!</v>
      </c>
      <c r="N178" t="str">
        <f>_xll.implied_volatility($X$4,D178,L178,K178,E178,G178)</f>
        <v>##TypeError: black_scholes() missing 1 required positional argument: 'option_type'</v>
      </c>
      <c r="O178" t="e">
        <f t="shared" si="7"/>
        <v>#VALUE!</v>
      </c>
      <c r="P178" t="e">
        <f t="shared" si="8"/>
        <v>#VALUE!</v>
      </c>
    </row>
    <row r="179" spans="2:16" ht="16.5" thickTop="1" thickBot="1">
      <c r="B179" s="16">
        <v>45389</v>
      </c>
      <c r="C179" s="17" t="s">
        <v>169</v>
      </c>
      <c r="D179" s="17">
        <v>3200</v>
      </c>
      <c r="E179" s="17">
        <v>4.8</v>
      </c>
      <c r="F179" s="17">
        <v>0.20730000000000001</v>
      </c>
      <c r="G179" s="17" t="s">
        <v>169</v>
      </c>
      <c r="H179" s="17">
        <v>3200</v>
      </c>
      <c r="I179" s="17">
        <v>4.8</v>
      </c>
      <c r="J179" s="17">
        <v>0.20730000000000001</v>
      </c>
      <c r="K179">
        <f t="shared" si="6"/>
        <v>1.263013698630137</v>
      </c>
      <c r="L179">
        <f>_xll.YieldCurveZeroRate($X$6,B179)-$X$7</f>
        <v>-1.3433576642335764E-2</v>
      </c>
      <c r="M179" t="e">
        <f>_xll.black_scholes($X$4,D179,L179,K179,F179,G179)</f>
        <v>#VALUE!</v>
      </c>
      <c r="N179" t="str">
        <f>_xll.implied_volatility($X$4,D179,L179,K179,E179,G179)</f>
        <v>##TypeError: black_scholes() missing 1 required positional argument: 'option_type'</v>
      </c>
      <c r="O179" t="e">
        <f t="shared" si="7"/>
        <v>#VALUE!</v>
      </c>
      <c r="P179" t="e">
        <f t="shared" si="8"/>
        <v>#VALUE!</v>
      </c>
    </row>
    <row r="180" spans="2:16" ht="16.5" thickTop="1" thickBot="1">
      <c r="B180" s="16">
        <v>45767</v>
      </c>
      <c r="C180" s="17" t="s">
        <v>84</v>
      </c>
      <c r="D180" s="17">
        <v>3500</v>
      </c>
      <c r="E180" s="17">
        <v>169.4</v>
      </c>
      <c r="F180" s="17">
        <v>0.18959999999999999</v>
      </c>
      <c r="G180" s="17" t="s">
        <v>84</v>
      </c>
      <c r="H180" s="17">
        <v>3500</v>
      </c>
      <c r="I180" s="17">
        <v>169.4</v>
      </c>
      <c r="J180" s="17">
        <v>0.18959999999999999</v>
      </c>
      <c r="K180">
        <f t="shared" si="6"/>
        <v>2.2986301369863016</v>
      </c>
      <c r="L180">
        <f>_xll.YieldCurveZeroRate($X$6,B180)-$X$7</f>
        <v>-1.3468065693430654E-2</v>
      </c>
      <c r="M180" t="e">
        <f>_xll.black_scholes($X$4,D180,L180,K180,F180,G180)</f>
        <v>#VALUE!</v>
      </c>
      <c r="N180" t="str">
        <f>_xll.implied_volatility($X$4,D180,L180,K180,E180,G180)</f>
        <v>##TypeError: black_scholes() missing 1 required positional argument: 'option_type'</v>
      </c>
      <c r="O180" t="e">
        <f t="shared" si="7"/>
        <v>#VALUE!</v>
      </c>
      <c r="P180" t="e">
        <f t="shared" si="8"/>
        <v>#VALUE!</v>
      </c>
    </row>
    <row r="181" spans="2:16" ht="16.5" thickTop="1" thickBot="1">
      <c r="B181" s="16">
        <v>45459</v>
      </c>
      <c r="C181" s="17" t="s">
        <v>169</v>
      </c>
      <c r="D181" s="17">
        <v>3450</v>
      </c>
      <c r="E181" s="17">
        <v>90.2</v>
      </c>
      <c r="F181" s="17">
        <v>0.1835</v>
      </c>
      <c r="G181" s="17" t="s">
        <v>169</v>
      </c>
      <c r="H181" s="17">
        <v>3450</v>
      </c>
      <c r="I181" s="17">
        <v>90.2</v>
      </c>
      <c r="J181" s="17">
        <v>0.1835</v>
      </c>
      <c r="K181">
        <f t="shared" si="6"/>
        <v>1.4547945205479451</v>
      </c>
      <c r="L181">
        <f>_xll.YieldCurveZeroRate($X$6,B181)-$X$7</f>
        <v>-1.3439963503649632E-2</v>
      </c>
      <c r="M181" t="e">
        <f>_xll.black_scholes($X$4,D181,L181,K181,F181,G181)</f>
        <v>#VALUE!</v>
      </c>
      <c r="N181" t="str">
        <f>_xll.implied_volatility($X$4,D181,L181,K181,E181,G181)</f>
        <v>##TypeError: black_scholes() missing 1 required positional argument: 'option_type'</v>
      </c>
      <c r="O181" t="e">
        <f t="shared" si="7"/>
        <v>#VALUE!</v>
      </c>
      <c r="P181" t="e">
        <f t="shared" si="8"/>
        <v>#VALUE!</v>
      </c>
    </row>
    <row r="182" spans="2:16" ht="16.5" thickTop="1" thickBot="1">
      <c r="B182" s="16">
        <v>45459</v>
      </c>
      <c r="C182" s="17" t="s">
        <v>84</v>
      </c>
      <c r="D182" s="17">
        <v>3600</v>
      </c>
      <c r="E182" s="17">
        <v>54</v>
      </c>
      <c r="F182" s="17">
        <v>0.182</v>
      </c>
      <c r="G182" s="17" t="s">
        <v>84</v>
      </c>
      <c r="H182" s="17">
        <v>3600</v>
      </c>
      <c r="I182" s="17">
        <v>54</v>
      </c>
      <c r="J182" s="17">
        <v>0.182</v>
      </c>
      <c r="K182">
        <f t="shared" si="6"/>
        <v>1.4547945205479451</v>
      </c>
      <c r="L182">
        <f>_xll.YieldCurveZeroRate($X$6,B182)-$X$7</f>
        <v>-1.3439963503649632E-2</v>
      </c>
      <c r="M182" t="e">
        <f>_xll.black_scholes($X$4,D182,L182,K182,F182,G182)</f>
        <v>#VALUE!</v>
      </c>
      <c r="N182" t="str">
        <f>_xll.implied_volatility($X$4,D182,L182,K182,E182,G182)</f>
        <v>##TypeError: black_scholes() missing 1 required positional argument: 'option_type'</v>
      </c>
      <c r="O182" t="e">
        <f t="shared" si="7"/>
        <v>#VALUE!</v>
      </c>
      <c r="P182" t="e">
        <f t="shared" si="8"/>
        <v>#VALUE!</v>
      </c>
    </row>
    <row r="183" spans="2:16" ht="16.5" thickTop="1" thickBot="1">
      <c r="B183" s="16">
        <v>45585</v>
      </c>
      <c r="C183" s="17" t="s">
        <v>84</v>
      </c>
      <c r="D183" s="17">
        <v>4100</v>
      </c>
      <c r="E183" s="17">
        <v>17.399999999999999</v>
      </c>
      <c r="F183" s="17">
        <v>0.21179999999999999</v>
      </c>
      <c r="G183" s="17" t="s">
        <v>84</v>
      </c>
      <c r="H183" s="17">
        <v>4100</v>
      </c>
      <c r="I183" s="17">
        <v>17.399999999999999</v>
      </c>
      <c r="J183" s="17">
        <v>0.21179999999999999</v>
      </c>
      <c r="K183">
        <f t="shared" si="6"/>
        <v>1.8</v>
      </c>
      <c r="L183">
        <f>_xll.YieldCurveZeroRate($X$6,B183)-$X$7</f>
        <v>-1.3451459854014594E-2</v>
      </c>
      <c r="M183" t="e">
        <f>_xll.black_scholes($X$4,D183,L183,K183,F183,G183)</f>
        <v>#VALUE!</v>
      </c>
      <c r="N183" t="str">
        <f>_xll.implied_volatility($X$4,D183,L183,K183,E183,G183)</f>
        <v>##TypeError: black_scholes() missing 1 required positional argument: 'option_type'</v>
      </c>
      <c r="O183" t="e">
        <f t="shared" si="7"/>
        <v>#VALUE!</v>
      </c>
      <c r="P183" t="e">
        <f t="shared" si="8"/>
        <v>#VALUE!</v>
      </c>
    </row>
    <row r="184" spans="2:16" ht="16.5" thickTop="1" thickBot="1">
      <c r="B184" s="16">
        <v>45389</v>
      </c>
      <c r="C184" s="17" t="s">
        <v>84</v>
      </c>
      <c r="D184" s="17">
        <v>3600</v>
      </c>
      <c r="E184" s="17">
        <v>24</v>
      </c>
      <c r="F184" s="17">
        <v>0.18390000000000001</v>
      </c>
      <c r="G184" s="17" t="s">
        <v>84</v>
      </c>
      <c r="H184" s="17">
        <v>3600</v>
      </c>
      <c r="I184" s="17">
        <v>24</v>
      </c>
      <c r="J184" s="17">
        <v>0.18390000000000001</v>
      </c>
      <c r="K184">
        <f t="shared" si="6"/>
        <v>1.263013698630137</v>
      </c>
      <c r="L184">
        <f>_xll.YieldCurveZeroRate($X$6,B184)-$X$7</f>
        <v>-1.3433576642335764E-2</v>
      </c>
      <c r="M184" t="e">
        <f>_xll.black_scholes($X$4,D184,L184,K184,F184,G184)</f>
        <v>#VALUE!</v>
      </c>
      <c r="N184" t="str">
        <f>_xll.implied_volatility($X$4,D184,L184,K184,E184,G184)</f>
        <v>##TypeError: black_scholes() missing 1 required positional argument: 'option_type'</v>
      </c>
      <c r="O184" t="e">
        <f t="shared" si="7"/>
        <v>#VALUE!</v>
      </c>
      <c r="P184" t="e">
        <f t="shared" si="8"/>
        <v>#VALUE!</v>
      </c>
    </row>
    <row r="185" spans="2:16" ht="16.5" thickTop="1" thickBot="1">
      <c r="B185" s="16">
        <v>45515</v>
      </c>
      <c r="C185" s="17" t="s">
        <v>84</v>
      </c>
      <c r="D185" s="17">
        <v>3150</v>
      </c>
      <c r="E185" s="17">
        <v>257</v>
      </c>
      <c r="F185" s="17">
        <v>1E-4</v>
      </c>
      <c r="G185" s="17" t="s">
        <v>84</v>
      </c>
      <c r="H185" s="17">
        <v>3150</v>
      </c>
      <c r="I185" s="17">
        <v>257</v>
      </c>
      <c r="J185" s="17">
        <v>0</v>
      </c>
      <c r="K185">
        <f t="shared" si="6"/>
        <v>1.6082191780821917</v>
      </c>
      <c r="L185">
        <f>_xll.YieldCurveZeroRate($X$6,B185)-$X$7</f>
        <v>-1.3445072992700726E-2</v>
      </c>
      <c r="M185" t="e">
        <f>_xll.black_scholes($X$4,D185,L185,K185,F185,G185)</f>
        <v>#VALUE!</v>
      </c>
      <c r="N185" t="str">
        <f>_xll.implied_volatility($X$4,D185,L185,K185,E185,G185)</f>
        <v>##TypeError: black_scholes() missing 1 required positional argument: 'option_type'</v>
      </c>
      <c r="O185" t="e">
        <f t="shared" si="7"/>
        <v>#VALUE!</v>
      </c>
      <c r="P185" t="e">
        <f t="shared" si="8"/>
        <v>#VALUE!</v>
      </c>
    </row>
    <row r="186" spans="2:16" ht="16.5" thickTop="1" thickBot="1">
      <c r="B186" s="16">
        <v>45515</v>
      </c>
      <c r="C186" s="17" t="s">
        <v>84</v>
      </c>
      <c r="D186" s="17">
        <v>3250</v>
      </c>
      <c r="E186" s="17">
        <v>266.60000000000002</v>
      </c>
      <c r="F186" s="17">
        <v>1E-4</v>
      </c>
      <c r="G186" s="17" t="s">
        <v>84</v>
      </c>
      <c r="H186" s="17">
        <v>3250</v>
      </c>
      <c r="I186" s="17">
        <v>266.60000000000002</v>
      </c>
      <c r="J186" s="17">
        <v>0</v>
      </c>
      <c r="K186">
        <f t="shared" si="6"/>
        <v>1.6082191780821917</v>
      </c>
      <c r="L186">
        <f>_xll.YieldCurveZeroRate($X$6,B186)-$X$7</f>
        <v>-1.3445072992700726E-2</v>
      </c>
      <c r="M186" t="e">
        <f>_xll.black_scholes($X$4,D186,L186,K186,F186,G186)</f>
        <v>#VALUE!</v>
      </c>
      <c r="N186" t="str">
        <f>_xll.implied_volatility($X$4,D186,L186,K186,E186,G186)</f>
        <v>##TypeError: black_scholes() missing 1 required positional argument: 'option_type'</v>
      </c>
      <c r="O186" t="e">
        <f t="shared" si="7"/>
        <v>#VALUE!</v>
      </c>
      <c r="P186" t="e">
        <f t="shared" si="8"/>
        <v>#VALUE!</v>
      </c>
    </row>
    <row r="187" spans="2:16" ht="16.5" thickTop="1" thickBot="1">
      <c r="B187" s="16">
        <v>45515</v>
      </c>
      <c r="C187" s="17" t="s">
        <v>84</v>
      </c>
      <c r="D187" s="17">
        <v>3350</v>
      </c>
      <c r="E187" s="17">
        <v>179.6</v>
      </c>
      <c r="F187" s="17">
        <v>1E-4</v>
      </c>
      <c r="G187" s="17" t="s">
        <v>84</v>
      </c>
      <c r="H187" s="17">
        <v>3350</v>
      </c>
      <c r="I187" s="17">
        <v>179.6</v>
      </c>
      <c r="J187" s="17">
        <v>0</v>
      </c>
      <c r="K187">
        <f t="shared" si="6"/>
        <v>1.6082191780821917</v>
      </c>
      <c r="L187">
        <f>_xll.YieldCurveZeroRate($X$6,B187)-$X$7</f>
        <v>-1.3445072992700726E-2</v>
      </c>
      <c r="M187" t="e">
        <f>_xll.black_scholes($X$4,D187,L187,K187,F187,G187)</f>
        <v>#VALUE!</v>
      </c>
      <c r="N187" t="str">
        <f>_xll.implied_volatility($X$4,D187,L187,K187,E187,G187)</f>
        <v>##TypeError: black_scholes() missing 1 required positional argument: 'option_type'</v>
      </c>
      <c r="O187" t="e">
        <f>(M187-E187)/E187</f>
        <v>#VALUE!</v>
      </c>
      <c r="P187" t="e">
        <f t="shared" si="8"/>
        <v>#VALUE!</v>
      </c>
    </row>
    <row r="188" spans="2:16" ht="16.5" thickTop="1" thickBot="1">
      <c r="B188" s="16">
        <v>45515</v>
      </c>
      <c r="C188" s="17" t="s">
        <v>169</v>
      </c>
      <c r="D188" s="17">
        <v>3400</v>
      </c>
      <c r="E188" s="17">
        <v>88.6</v>
      </c>
      <c r="F188" s="17">
        <v>0.17849999999999999</v>
      </c>
      <c r="G188" s="17" t="s">
        <v>169</v>
      </c>
      <c r="H188" s="17">
        <v>3400</v>
      </c>
      <c r="I188" s="17">
        <v>88.6</v>
      </c>
      <c r="J188" s="17">
        <v>0.17849999999999999</v>
      </c>
      <c r="K188">
        <f t="shared" si="6"/>
        <v>1.6082191780821917</v>
      </c>
      <c r="L188">
        <f>_xll.YieldCurveZeroRate($X$6,B188)-$X$7</f>
        <v>-1.3445072992700726E-2</v>
      </c>
      <c r="M188" t="e">
        <f>_xll.black_scholes($X$4,D188,L188,K188,F188,G188)</f>
        <v>#VALUE!</v>
      </c>
      <c r="N188" t="str">
        <f>_xll.implied_volatility($X$4,D188,L188,K188,E188,G188)</f>
        <v>##TypeError: black_scholes() missing 1 required positional argument: 'option_type'</v>
      </c>
      <c r="O188" t="e">
        <f t="shared" si="7"/>
        <v>#VALUE!</v>
      </c>
      <c r="P188" t="e">
        <f t="shared" si="8"/>
        <v>#VALUE!</v>
      </c>
    </row>
    <row r="189" spans="2:16" ht="16.5" thickTop="1" thickBot="1">
      <c r="B189" s="16">
        <v>45767</v>
      </c>
      <c r="C189" s="17" t="s">
        <v>84</v>
      </c>
      <c r="D189" s="17">
        <v>3000</v>
      </c>
      <c r="E189" s="17">
        <v>479.4</v>
      </c>
      <c r="F189" s="17">
        <v>0.19850000000000001</v>
      </c>
      <c r="G189" s="17" t="s">
        <v>84</v>
      </c>
      <c r="H189" s="17">
        <v>3000</v>
      </c>
      <c r="I189" s="17">
        <v>479.4</v>
      </c>
      <c r="J189" s="17">
        <v>0.19850000000000001</v>
      </c>
      <c r="K189">
        <f t="shared" si="6"/>
        <v>2.2986301369863016</v>
      </c>
      <c r="L189">
        <f>_xll.YieldCurveZeroRate($X$6,B189)-$X$7</f>
        <v>-1.3468065693430654E-2</v>
      </c>
      <c r="M189" t="e">
        <f>_xll.black_scholes($X$4,D189,L189,K189,F189,G189)</f>
        <v>#VALUE!</v>
      </c>
      <c r="N189" t="str">
        <f>_xll.implied_volatility($X$4,D189,L189,K189,E189,G189)</f>
        <v>##TypeError: black_scholes() missing 1 required positional argument: 'option_type'</v>
      </c>
      <c r="O189" t="e">
        <f t="shared" si="7"/>
        <v>#VALUE!</v>
      </c>
      <c r="P189" t="e">
        <f t="shared" si="8"/>
        <v>#VALUE!</v>
      </c>
    </row>
    <row r="190" spans="2:16" ht="16.5" thickTop="1" thickBot="1">
      <c r="B190" s="16">
        <v>45585</v>
      </c>
      <c r="C190" s="17" t="s">
        <v>84</v>
      </c>
      <c r="D190" s="17">
        <v>3200</v>
      </c>
      <c r="E190" s="17">
        <v>312.39999999999998</v>
      </c>
      <c r="F190" s="17">
        <v>0.18859999999999999</v>
      </c>
      <c r="G190" s="17" t="s">
        <v>84</v>
      </c>
      <c r="H190" s="17">
        <v>3200</v>
      </c>
      <c r="I190" s="17">
        <v>312.39999999999998</v>
      </c>
      <c r="J190" s="17">
        <v>0.18859999999999999</v>
      </c>
      <c r="K190">
        <f t="shared" si="6"/>
        <v>1.8</v>
      </c>
      <c r="L190">
        <f>_xll.YieldCurveZeroRate($X$6,B190)-$X$7</f>
        <v>-1.3451459854014594E-2</v>
      </c>
      <c r="M190" t="e">
        <f>_xll.black_scholes($X$4,D190,L190,K190,F190,G190)</f>
        <v>#VALUE!</v>
      </c>
      <c r="N190" t="str">
        <f>_xll.implied_volatility($X$4,D190,L190,K190,E190,G190)</f>
        <v>##TypeError: black_scholes() missing 1 required positional argument: 'option_type'</v>
      </c>
      <c r="O190" t="e">
        <f t="shared" si="7"/>
        <v>#VALUE!</v>
      </c>
      <c r="P190" t="e">
        <f t="shared" si="8"/>
        <v>#VALUE!</v>
      </c>
    </row>
    <row r="191" spans="2:16" ht="16.5" thickTop="1" thickBot="1">
      <c r="B191" s="16">
        <v>45585</v>
      </c>
      <c r="C191" s="17" t="s">
        <v>169</v>
      </c>
      <c r="D191" s="17">
        <v>3000</v>
      </c>
      <c r="E191" s="17">
        <v>24</v>
      </c>
      <c r="F191" s="17">
        <v>0.2135</v>
      </c>
      <c r="G191" s="17" t="s">
        <v>169</v>
      </c>
      <c r="H191" s="17">
        <v>3000</v>
      </c>
      <c r="I191" s="17">
        <v>24</v>
      </c>
      <c r="J191" s="17">
        <v>0.2135</v>
      </c>
      <c r="K191">
        <f t="shared" si="6"/>
        <v>1.8</v>
      </c>
      <c r="L191">
        <f>_xll.YieldCurveZeroRate($X$6,B191)-$X$7</f>
        <v>-1.3451459854014594E-2</v>
      </c>
      <c r="M191" t="e">
        <f>_xll.black_scholes($X$4,D191,L191,K191,F191,G191)</f>
        <v>#VALUE!</v>
      </c>
      <c r="N191" t="str">
        <f>_xll.implied_volatility($X$4,D191,L191,K191,E191,G191)</f>
        <v>##TypeError: black_scholes() missing 1 required positional argument: 'option_type'</v>
      </c>
      <c r="O191" t="e">
        <f t="shared" si="7"/>
        <v>#VALUE!</v>
      </c>
      <c r="P191" t="e">
        <f t="shared" si="8"/>
        <v>#VALUE!</v>
      </c>
    </row>
    <row r="192" spans="2:16" ht="16.5" thickTop="1" thickBot="1">
      <c r="B192" s="16">
        <v>45767</v>
      </c>
      <c r="C192" s="17" t="s">
        <v>84</v>
      </c>
      <c r="D192" s="17">
        <v>3900</v>
      </c>
      <c r="E192" s="17">
        <v>61.2</v>
      </c>
      <c r="F192" s="17">
        <v>0.19489999999999999</v>
      </c>
      <c r="G192" s="17" t="s">
        <v>84</v>
      </c>
      <c r="H192" s="17">
        <v>3900</v>
      </c>
      <c r="I192" s="17">
        <v>61.2</v>
      </c>
      <c r="J192" s="17">
        <v>0.19489999999999999</v>
      </c>
      <c r="K192">
        <f t="shared" si="6"/>
        <v>2.2986301369863016</v>
      </c>
      <c r="L192">
        <f>_xll.YieldCurveZeroRate($X$6,B192)-$X$7</f>
        <v>-1.3468065693430654E-2</v>
      </c>
      <c r="M192" t="e">
        <f>_xll.black_scholes($X$4,D192,L192,K192,F192,G192)</f>
        <v>#VALUE!</v>
      </c>
      <c r="N192" t="str">
        <f>_xll.implied_volatility($X$4,D192,L192,K192,E192,G192)</f>
        <v>##TypeError: black_scholes() missing 1 required positional argument: 'option_type'</v>
      </c>
      <c r="O192" t="e">
        <f t="shared" si="7"/>
        <v>#VALUE!</v>
      </c>
      <c r="P192" t="e">
        <f t="shared" si="8"/>
        <v>#VALUE!</v>
      </c>
    </row>
    <row r="193" spans="2:16" ht="16.5" thickTop="1" thickBot="1">
      <c r="B193" s="16">
        <v>45767</v>
      </c>
      <c r="C193" s="17" t="s">
        <v>169</v>
      </c>
      <c r="D193" s="17">
        <v>3200</v>
      </c>
      <c r="E193" s="17">
        <v>100.2</v>
      </c>
      <c r="F193" s="17">
        <v>0.1946</v>
      </c>
      <c r="G193" s="17" t="s">
        <v>169</v>
      </c>
      <c r="H193" s="17">
        <v>3200</v>
      </c>
      <c r="I193" s="17">
        <v>100.2</v>
      </c>
      <c r="J193" s="17">
        <v>0.1946</v>
      </c>
      <c r="K193">
        <f t="shared" si="6"/>
        <v>2.2986301369863016</v>
      </c>
      <c r="L193">
        <f>_xll.YieldCurveZeroRate($X$6,B193)-$X$7</f>
        <v>-1.3468065693430654E-2</v>
      </c>
      <c r="M193" t="e">
        <f>_xll.black_scholes($X$4,D193,L193,K193,F193,G193)</f>
        <v>#VALUE!</v>
      </c>
      <c r="N193" t="str">
        <f>_xll.implied_volatility($X$4,D193,L193,K193,E193,G193)</f>
        <v>##TypeError: black_scholes() missing 1 required positional argument: 'option_type'</v>
      </c>
      <c r="O193" t="e">
        <f t="shared" si="7"/>
        <v>#VALUE!</v>
      </c>
      <c r="P193" t="e">
        <f t="shared" si="8"/>
        <v>#VALUE!</v>
      </c>
    </row>
    <row r="194" spans="2:16" ht="16.5" thickTop="1" thickBot="1">
      <c r="B194" s="16">
        <v>45585</v>
      </c>
      <c r="C194" s="17" t="s">
        <v>84</v>
      </c>
      <c r="D194" s="17">
        <v>4400</v>
      </c>
      <c r="E194" s="17">
        <v>9.4</v>
      </c>
      <c r="F194" s="17">
        <v>0.24149999999999999</v>
      </c>
      <c r="G194" s="17" t="s">
        <v>84</v>
      </c>
      <c r="H194" s="17">
        <v>4400</v>
      </c>
      <c r="I194" s="17">
        <v>9.4</v>
      </c>
      <c r="J194" s="17">
        <v>0.24149999999999999</v>
      </c>
      <c r="K194">
        <f t="shared" si="6"/>
        <v>1.8</v>
      </c>
      <c r="L194">
        <f>_xll.YieldCurveZeroRate($X$6,B194)-$X$7</f>
        <v>-1.3451459854014594E-2</v>
      </c>
      <c r="M194" t="e">
        <f>_xll.black_scholes($X$4,D194,L194,K194,F194,G194)</f>
        <v>#VALUE!</v>
      </c>
      <c r="N194" t="str">
        <f>_xll.implied_volatility($X$4,D194,L194,K194,E194,G194)</f>
        <v>##TypeError: black_scholes() missing 1 required positional argument: 'option_type'</v>
      </c>
      <c r="O194" t="e">
        <f t="shared" si="7"/>
        <v>#VALUE!</v>
      </c>
      <c r="P194" t="e">
        <f t="shared" si="8"/>
        <v>#VALUE!</v>
      </c>
    </row>
    <row r="195" spans="2:16" ht="16.5" thickTop="1" thickBot="1">
      <c r="B195" s="16">
        <v>45585</v>
      </c>
      <c r="C195" s="17" t="s">
        <v>84</v>
      </c>
      <c r="D195" s="17">
        <v>4500</v>
      </c>
      <c r="E195" s="17">
        <v>8</v>
      </c>
      <c r="F195" s="17">
        <v>0.25159999999999999</v>
      </c>
      <c r="G195" s="17" t="s">
        <v>84</v>
      </c>
      <c r="H195" s="17">
        <v>4500</v>
      </c>
      <c r="I195" s="17">
        <v>8</v>
      </c>
      <c r="J195" s="17">
        <v>0.25159999999999999</v>
      </c>
      <c r="K195">
        <f t="shared" si="6"/>
        <v>1.8</v>
      </c>
      <c r="L195">
        <f>_xll.YieldCurveZeroRate($X$6,B195)-$X$7</f>
        <v>-1.3451459854014594E-2</v>
      </c>
      <c r="M195" t="e">
        <f>_xll.black_scholes($X$4,D195,L195,K195,F195,G195)</f>
        <v>#VALUE!</v>
      </c>
      <c r="N195" t="str">
        <f>_xll.implied_volatility($X$4,D195,L195,K195,E195,G195)</f>
        <v>##TypeError: black_scholes() missing 1 required positional argument: 'option_type'</v>
      </c>
      <c r="O195" t="e">
        <f t="shared" si="7"/>
        <v>#VALUE!</v>
      </c>
      <c r="P195" t="e">
        <f t="shared" si="8"/>
        <v>#VALUE!</v>
      </c>
    </row>
    <row r="196" spans="2:16" ht="16.5" thickTop="1" thickBot="1">
      <c r="B196" s="16">
        <v>45459</v>
      </c>
      <c r="C196" s="17" t="s">
        <v>84</v>
      </c>
      <c r="D196" s="17">
        <v>3700</v>
      </c>
      <c r="E196" s="17">
        <v>31.8</v>
      </c>
      <c r="F196" s="17">
        <v>0.187</v>
      </c>
      <c r="G196" s="17" t="s">
        <v>84</v>
      </c>
      <c r="H196" s="17">
        <v>3700</v>
      </c>
      <c r="I196" s="17">
        <v>31.8</v>
      </c>
      <c r="J196" s="17">
        <v>0.187</v>
      </c>
      <c r="K196">
        <f t="shared" ref="K196:K218" si="9">(B196-$S$3)/365</f>
        <v>1.4547945205479451</v>
      </c>
      <c r="L196">
        <f>_xll.YieldCurveZeroRate($X$6,B196)-$X$7</f>
        <v>-1.3439963503649632E-2</v>
      </c>
      <c r="M196" t="e">
        <f>_xll.black_scholes($X$4,D196,L196,K196,F196,G196)</f>
        <v>#VALUE!</v>
      </c>
      <c r="N196" t="str">
        <f>_xll.implied_volatility($X$4,D196,L196,K196,E196,G196)</f>
        <v>##TypeError: black_scholes() missing 1 required positional argument: 'option_type'</v>
      </c>
      <c r="O196" t="e">
        <f t="shared" ref="O196:O218" si="10">(M196-E196)/E196</f>
        <v>#VALUE!</v>
      </c>
      <c r="P196" t="e">
        <f t="shared" ref="P196:P217" si="11">N196-F196</f>
        <v>#VALUE!</v>
      </c>
    </row>
    <row r="197" spans="2:16" ht="16.5" thickTop="1" thickBot="1">
      <c r="B197" s="16">
        <v>45515</v>
      </c>
      <c r="C197" s="17" t="s">
        <v>84</v>
      </c>
      <c r="D197" s="17">
        <v>3600</v>
      </c>
      <c r="E197" s="17">
        <v>71</v>
      </c>
      <c r="F197" s="17">
        <v>0.17879999999999999</v>
      </c>
      <c r="G197" s="17" t="s">
        <v>84</v>
      </c>
      <c r="H197" s="17">
        <v>3600</v>
      </c>
      <c r="I197" s="17">
        <v>71</v>
      </c>
      <c r="J197" s="17">
        <v>0.17879999999999999</v>
      </c>
      <c r="K197">
        <f t="shared" si="9"/>
        <v>1.6082191780821917</v>
      </c>
      <c r="L197">
        <f>_xll.YieldCurveZeroRate($X$6,B197)-$X$7</f>
        <v>-1.3445072992700726E-2</v>
      </c>
      <c r="M197" t="e">
        <f>_xll.black_scholes($X$4,D197,L197,K197,F197,G197)</f>
        <v>#VALUE!</v>
      </c>
      <c r="N197" t="str">
        <f>_xll.implied_volatility($X$4,D197,L197,K197,E197,G197)</f>
        <v>##TypeError: black_scholes() missing 1 required positional argument: 'option_type'</v>
      </c>
      <c r="O197" t="e">
        <f t="shared" si="10"/>
        <v>#VALUE!</v>
      </c>
      <c r="P197" t="e">
        <f t="shared" si="11"/>
        <v>#VALUE!</v>
      </c>
    </row>
    <row r="198" spans="2:16" ht="16.5" thickTop="1" thickBot="1">
      <c r="B198" s="16">
        <v>45767</v>
      </c>
      <c r="C198" s="17" t="s">
        <v>169</v>
      </c>
      <c r="D198" s="17">
        <v>3300</v>
      </c>
      <c r="E198" s="17">
        <v>142.6</v>
      </c>
      <c r="F198" s="17">
        <v>0.19520000000000001</v>
      </c>
      <c r="G198" s="17" t="s">
        <v>169</v>
      </c>
      <c r="H198" s="17">
        <v>3300</v>
      </c>
      <c r="I198" s="17">
        <v>142.6</v>
      </c>
      <c r="J198" s="17">
        <v>0.19520000000000001</v>
      </c>
      <c r="K198">
        <f t="shared" si="9"/>
        <v>2.2986301369863016</v>
      </c>
      <c r="L198">
        <f>_xll.YieldCurveZeroRate($X$6,B198)-$X$7</f>
        <v>-1.3468065693430654E-2</v>
      </c>
      <c r="M198" t="e">
        <f>_xll.black_scholes($X$4,D198,L198,K198,F198,G198)</f>
        <v>#VALUE!</v>
      </c>
      <c r="N198" t="str">
        <f>_xll.implied_volatility($X$4,D198,L198,K198,E198,G198)</f>
        <v>##TypeError: black_scholes() missing 1 required positional argument: 'option_type'</v>
      </c>
      <c r="O198" t="e">
        <f t="shared" si="10"/>
        <v>#VALUE!</v>
      </c>
      <c r="P198" t="e">
        <f t="shared" si="11"/>
        <v>#VALUE!</v>
      </c>
    </row>
    <row r="199" spans="2:16" ht="16.5" thickTop="1" thickBot="1">
      <c r="B199" s="16">
        <v>45585</v>
      </c>
      <c r="C199" s="17" t="s">
        <v>84</v>
      </c>
      <c r="D199" s="17">
        <v>3700</v>
      </c>
      <c r="E199" s="17">
        <v>63.2</v>
      </c>
      <c r="F199" s="17">
        <v>0.18579999999999999</v>
      </c>
      <c r="G199" s="17" t="s">
        <v>84</v>
      </c>
      <c r="H199" s="17">
        <v>3700</v>
      </c>
      <c r="I199" s="17">
        <v>63.2</v>
      </c>
      <c r="J199" s="17">
        <v>0.18579999999999999</v>
      </c>
      <c r="K199">
        <f t="shared" si="9"/>
        <v>1.8</v>
      </c>
      <c r="L199">
        <f>_xll.YieldCurveZeroRate($X$6,B199)-$X$7</f>
        <v>-1.3451459854014594E-2</v>
      </c>
      <c r="M199" t="e">
        <f>_xll.black_scholes($X$4,D199,L199,K199,F199,G199)</f>
        <v>#VALUE!</v>
      </c>
      <c r="N199" t="str">
        <f>_xll.implied_volatility($X$4,D199,L199,K199,E199,G199)</f>
        <v>##TypeError: black_scholes() missing 1 required positional argument: 'option_type'</v>
      </c>
      <c r="O199" t="e">
        <f t="shared" si="10"/>
        <v>#VALUE!</v>
      </c>
      <c r="P199" t="e">
        <f t="shared" si="11"/>
        <v>#VALUE!</v>
      </c>
    </row>
    <row r="200" spans="2:16" ht="16.5" thickTop="1" thickBot="1">
      <c r="B200" s="16">
        <v>45389</v>
      </c>
      <c r="C200" s="17" t="s">
        <v>84</v>
      </c>
      <c r="D200" s="17">
        <v>3750</v>
      </c>
      <c r="E200" s="17">
        <v>6</v>
      </c>
      <c r="F200" s="17">
        <v>0.1968</v>
      </c>
      <c r="G200" s="17" t="s">
        <v>84</v>
      </c>
      <c r="H200" s="17">
        <v>3750</v>
      </c>
      <c r="I200" s="17">
        <v>6</v>
      </c>
      <c r="J200" s="17">
        <v>0.1968</v>
      </c>
      <c r="K200">
        <f t="shared" si="9"/>
        <v>1.263013698630137</v>
      </c>
      <c r="L200">
        <f>_xll.YieldCurveZeroRate($X$6,B200)-$X$7</f>
        <v>-1.3433576642335764E-2</v>
      </c>
      <c r="M200" t="e">
        <f>_xll.black_scholes($X$4,D200,L200,K200,F200,G200)</f>
        <v>#VALUE!</v>
      </c>
      <c r="N200" t="str">
        <f>_xll.implied_volatility($X$4,D200,L200,K200,E200,G200)</f>
        <v>##TypeError: black_scholes() missing 1 required positional argument: 'option_type'</v>
      </c>
      <c r="O200" t="e">
        <f t="shared" si="10"/>
        <v>#VALUE!</v>
      </c>
      <c r="P200" t="e">
        <f t="shared" si="11"/>
        <v>#VALUE!</v>
      </c>
    </row>
    <row r="201" spans="2:16" ht="16.5" thickTop="1" thickBot="1">
      <c r="B201" s="16">
        <v>45949</v>
      </c>
      <c r="C201" s="17" t="s">
        <v>84</v>
      </c>
      <c r="D201" s="17">
        <v>3200</v>
      </c>
      <c r="E201" s="17">
        <v>367.6</v>
      </c>
      <c r="F201" s="17">
        <v>0.18379999999999999</v>
      </c>
      <c r="G201" s="17" t="s">
        <v>84</v>
      </c>
      <c r="H201" s="17">
        <v>3200</v>
      </c>
      <c r="I201" s="17">
        <v>367.6</v>
      </c>
      <c r="J201" s="17">
        <v>0.18379999999999999</v>
      </c>
      <c r="K201">
        <f t="shared" si="9"/>
        <v>2.7972602739726029</v>
      </c>
      <c r="L201">
        <f>_xll.YieldCurveZeroRate($X$6,B201)-$X$7</f>
        <v>-1.3484671532846711E-2</v>
      </c>
      <c r="M201" t="e">
        <f>_xll.black_scholes($X$4,D201,L201,K201,F201,G201)</f>
        <v>#VALUE!</v>
      </c>
      <c r="N201" t="str">
        <f>_xll.implied_volatility($X$4,D201,L201,K201,E201,G201)</f>
        <v>##TypeError: black_scholes() missing 1 required positional argument: 'option_type'</v>
      </c>
      <c r="O201" t="e">
        <f t="shared" si="10"/>
        <v>#VALUE!</v>
      </c>
      <c r="P201" t="e">
        <f t="shared" si="11"/>
        <v>#VALUE!</v>
      </c>
    </row>
    <row r="202" spans="2:16" ht="16.5" thickTop="1" thickBot="1">
      <c r="B202" s="16">
        <v>45767</v>
      </c>
      <c r="C202" s="17" t="s">
        <v>84</v>
      </c>
      <c r="D202" s="17">
        <v>3100</v>
      </c>
      <c r="E202" s="17">
        <v>399.6</v>
      </c>
      <c r="F202" s="17">
        <v>0.19309999999999999</v>
      </c>
      <c r="G202" s="17" t="s">
        <v>84</v>
      </c>
      <c r="H202" s="17">
        <v>3100</v>
      </c>
      <c r="I202" s="17">
        <v>399.6</v>
      </c>
      <c r="J202" s="17">
        <v>0.19309999999999999</v>
      </c>
      <c r="K202">
        <f t="shared" si="9"/>
        <v>2.2986301369863016</v>
      </c>
      <c r="L202">
        <f>_xll.YieldCurveZeroRate($X$6,B202)-$X$7</f>
        <v>-1.3468065693430654E-2</v>
      </c>
      <c r="M202" t="e">
        <f>_xll.black_scholes($X$4,D202,L202,K202,F202,G202)</f>
        <v>#VALUE!</v>
      </c>
      <c r="N202" t="str">
        <f>_xll.implied_volatility($X$4,D202,L202,K202,E202,G202)</f>
        <v>##TypeError: black_scholes() missing 1 required positional argument: 'option_type'</v>
      </c>
      <c r="O202" t="e">
        <f t="shared" si="10"/>
        <v>#VALUE!</v>
      </c>
      <c r="P202" t="e">
        <f t="shared" si="11"/>
        <v>#VALUE!</v>
      </c>
    </row>
    <row r="203" spans="2:16" ht="16.5" thickTop="1" thickBot="1">
      <c r="B203" s="16">
        <v>45585</v>
      </c>
      <c r="C203" s="17" t="s">
        <v>169</v>
      </c>
      <c r="D203" s="17">
        <v>3500</v>
      </c>
      <c r="E203" s="17">
        <v>166.4</v>
      </c>
      <c r="F203" s="17">
        <v>0.1837</v>
      </c>
      <c r="G203" s="17" t="s">
        <v>169</v>
      </c>
      <c r="H203" s="17">
        <v>3500</v>
      </c>
      <c r="I203" s="17">
        <v>166.4</v>
      </c>
      <c r="J203" s="17">
        <v>0.1837</v>
      </c>
      <c r="K203">
        <f t="shared" si="9"/>
        <v>1.8</v>
      </c>
      <c r="L203">
        <f>_xll.YieldCurveZeroRate($X$6,B203)-$X$7</f>
        <v>-1.3451459854014594E-2</v>
      </c>
      <c r="M203" t="e">
        <f>_xll.black_scholes($X$4,D203,L203,K203,F203,G203)</f>
        <v>#VALUE!</v>
      </c>
      <c r="N203" t="str">
        <f>_xll.implied_volatility($X$4,D203,L203,K203,E203,G203)</f>
        <v>##TypeError: black_scholes() missing 1 required positional argument: 'option_type'</v>
      </c>
      <c r="O203" t="e">
        <f t="shared" si="10"/>
        <v>#VALUE!</v>
      </c>
      <c r="P203" t="e">
        <f t="shared" si="11"/>
        <v>#VALUE!</v>
      </c>
    </row>
    <row r="204" spans="2:16" ht="16.5" thickTop="1" thickBot="1">
      <c r="B204" s="16">
        <v>45767</v>
      </c>
      <c r="C204" s="17" t="s">
        <v>169</v>
      </c>
      <c r="D204" s="17">
        <v>4000</v>
      </c>
      <c r="E204" s="17">
        <v>601.79999999999995</v>
      </c>
      <c r="F204" s="17">
        <v>0.19400000000000001</v>
      </c>
      <c r="G204" s="17" t="s">
        <v>169</v>
      </c>
      <c r="H204" s="17">
        <v>4000</v>
      </c>
      <c r="I204" s="17">
        <v>601.79999999999995</v>
      </c>
      <c r="J204" s="17">
        <v>0.19400000000000001</v>
      </c>
      <c r="K204">
        <f t="shared" si="9"/>
        <v>2.2986301369863016</v>
      </c>
      <c r="L204">
        <f>_xll.YieldCurveZeroRate($X$6,B204)-$X$7</f>
        <v>-1.3468065693430654E-2</v>
      </c>
      <c r="M204" t="e">
        <f>_xll.black_scholes($X$4,D204,L204,K204,F204,G204)</f>
        <v>#VALUE!</v>
      </c>
      <c r="N204" t="str">
        <f>_xll.implied_volatility($X$4,D204,L204,K204,E204,G204)</f>
        <v>##TypeError: black_scholes() missing 1 required positional argument: 'option_type'</v>
      </c>
      <c r="O204" t="e">
        <f t="shared" si="10"/>
        <v>#VALUE!</v>
      </c>
      <c r="P204" t="e">
        <f t="shared" si="11"/>
        <v>#VALUE!</v>
      </c>
    </row>
    <row r="205" spans="2:16" ht="16.5" thickTop="1" thickBot="1">
      <c r="B205" s="16">
        <v>45389</v>
      </c>
      <c r="C205" s="17" t="s">
        <v>169</v>
      </c>
      <c r="D205" s="17">
        <v>3550</v>
      </c>
      <c r="E205" s="17">
        <v>107.8</v>
      </c>
      <c r="F205" s="17">
        <v>0.1812</v>
      </c>
      <c r="G205" s="17" t="s">
        <v>169</v>
      </c>
      <c r="H205" s="17">
        <v>3550</v>
      </c>
      <c r="I205" s="17">
        <v>107.8</v>
      </c>
      <c r="J205" s="17">
        <v>0.1812</v>
      </c>
      <c r="K205">
        <f t="shared" si="9"/>
        <v>1.263013698630137</v>
      </c>
      <c r="L205">
        <f>_xll.YieldCurveZeroRate($X$6,B205)-$X$7</f>
        <v>-1.3433576642335764E-2</v>
      </c>
      <c r="M205" t="e">
        <f>_xll.black_scholes($X$4,D205,L205,K205,F205,G205)</f>
        <v>#VALUE!</v>
      </c>
      <c r="N205" t="str">
        <f>_xll.implied_volatility($X$4,D205,L205,K205,E205,G205)</f>
        <v>##TypeError: black_scholes() missing 1 required positional argument: 'option_type'</v>
      </c>
      <c r="O205" t="e">
        <f t="shared" si="10"/>
        <v>#VALUE!</v>
      </c>
      <c r="P205" t="e">
        <f t="shared" si="11"/>
        <v>#VALUE!</v>
      </c>
    </row>
    <row r="206" spans="2:16" ht="16.5" thickTop="1" thickBot="1">
      <c r="B206" s="16">
        <v>45389</v>
      </c>
      <c r="C206" s="17" t="s">
        <v>169</v>
      </c>
      <c r="D206" s="17">
        <v>3300</v>
      </c>
      <c r="E206" s="17">
        <v>12.6</v>
      </c>
      <c r="F206" s="17">
        <v>0.1893</v>
      </c>
      <c r="G206" s="17" t="s">
        <v>169</v>
      </c>
      <c r="H206" s="17">
        <v>3300</v>
      </c>
      <c r="I206" s="17">
        <v>12.6</v>
      </c>
      <c r="J206" s="17">
        <v>0.1893</v>
      </c>
      <c r="K206">
        <f t="shared" si="9"/>
        <v>1.263013698630137</v>
      </c>
      <c r="L206">
        <f>_xll.YieldCurveZeroRate($X$6,B206)-$X$7</f>
        <v>-1.3433576642335764E-2</v>
      </c>
      <c r="M206" t="e">
        <f>_xll.black_scholes($X$4,D206,L206,K206,F206,G206)</f>
        <v>#VALUE!</v>
      </c>
      <c r="N206" t="str">
        <f>_xll.implied_volatility($X$4,D206,L206,K206,E206,G206)</f>
        <v>##TypeError: black_scholes() missing 1 required positional argument: 'option_type'</v>
      </c>
      <c r="O206" t="e">
        <f t="shared" si="10"/>
        <v>#VALUE!</v>
      </c>
      <c r="P206" t="e">
        <f t="shared" si="11"/>
        <v>#VALUE!</v>
      </c>
    </row>
    <row r="207" spans="2:16" ht="16.5" thickTop="1" thickBot="1">
      <c r="B207" s="16">
        <v>45515</v>
      </c>
      <c r="C207" s="17" t="s">
        <v>169</v>
      </c>
      <c r="D207" s="17">
        <v>3550</v>
      </c>
      <c r="E207" s="17">
        <v>170.6</v>
      </c>
      <c r="F207" s="17">
        <v>0.1759</v>
      </c>
      <c r="G207" s="17" t="s">
        <v>169</v>
      </c>
      <c r="H207" s="17">
        <v>3550</v>
      </c>
      <c r="I207" s="17">
        <v>170.6</v>
      </c>
      <c r="J207" s="17">
        <v>0.1759</v>
      </c>
      <c r="K207">
        <f t="shared" si="9"/>
        <v>1.6082191780821917</v>
      </c>
      <c r="L207">
        <f>_xll.YieldCurveZeroRate($X$6,B207)-$X$7</f>
        <v>-1.3445072992700726E-2</v>
      </c>
      <c r="M207" t="e">
        <f>_xll.black_scholes($X$4,D207,L207,K207,F207,G207)</f>
        <v>#VALUE!</v>
      </c>
      <c r="N207" t="str">
        <f>_xll.implied_volatility($X$4,D207,L207,K207,E207,G207)</f>
        <v>##TypeError: black_scholes() missing 1 required positional argument: 'option_type'</v>
      </c>
      <c r="O207" t="e">
        <f t="shared" si="10"/>
        <v>#VALUE!</v>
      </c>
      <c r="P207" t="e">
        <f t="shared" si="11"/>
        <v>#VALUE!</v>
      </c>
    </row>
    <row r="208" spans="2:16" ht="16.5" thickTop="1" thickBot="1">
      <c r="B208" s="16">
        <v>45459</v>
      </c>
      <c r="C208" s="17" t="s">
        <v>84</v>
      </c>
      <c r="D208" s="17">
        <v>2950</v>
      </c>
      <c r="E208" s="17">
        <v>449.6</v>
      </c>
      <c r="F208" s="17">
        <v>1E-4</v>
      </c>
      <c r="G208" s="17" t="s">
        <v>84</v>
      </c>
      <c r="H208" s="17">
        <v>2950</v>
      </c>
      <c r="I208" s="17">
        <v>449.6</v>
      </c>
      <c r="J208" s="17">
        <v>0</v>
      </c>
      <c r="K208">
        <f t="shared" si="9"/>
        <v>1.4547945205479451</v>
      </c>
      <c r="L208">
        <f>_xll.YieldCurveZeroRate($X$6,B208)-$X$7</f>
        <v>-1.3439963503649632E-2</v>
      </c>
      <c r="M208" t="e">
        <f>_xll.black_scholes($X$4,D208,L208,K208,F208,G208)</f>
        <v>#VALUE!</v>
      </c>
      <c r="N208" t="str">
        <f>_xll.implied_volatility($X$4,D208,L208,K208,E208,G208)</f>
        <v>##TypeError: black_scholes() missing 1 required positional argument: 'option_type'</v>
      </c>
      <c r="O208" t="e">
        <f t="shared" si="10"/>
        <v>#VALUE!</v>
      </c>
      <c r="P208" t="e">
        <f t="shared" si="11"/>
        <v>#VALUE!</v>
      </c>
    </row>
    <row r="209" spans="2:17" ht="16.5" thickTop="1" thickBot="1">
      <c r="B209" s="16">
        <v>45515</v>
      </c>
      <c r="C209" s="17" t="s">
        <v>169</v>
      </c>
      <c r="D209" s="17">
        <v>3800</v>
      </c>
      <c r="E209" s="17">
        <v>357.8</v>
      </c>
      <c r="F209" s="17">
        <v>0.18110000000000001</v>
      </c>
      <c r="G209" s="17" t="s">
        <v>169</v>
      </c>
      <c r="H209" s="17">
        <v>3800</v>
      </c>
      <c r="I209" s="17">
        <v>357.8</v>
      </c>
      <c r="J209" s="17">
        <v>0.18110000000000001</v>
      </c>
      <c r="K209">
        <f t="shared" si="9"/>
        <v>1.6082191780821917</v>
      </c>
      <c r="L209">
        <f>_xll.YieldCurveZeroRate($X$6,B209)-$X$7</f>
        <v>-1.3445072992700726E-2</v>
      </c>
      <c r="M209" t="e">
        <f>_xll.black_scholes($X$4,D209,L209,K209,F209,G209)</f>
        <v>#VALUE!</v>
      </c>
      <c r="N209" t="str">
        <f>_xll.implied_volatility($X$4,D209,L209,K209,E209,G209)</f>
        <v>##TypeError: black_scholes() missing 1 required positional argument: 'option_type'</v>
      </c>
      <c r="O209" t="e">
        <f t="shared" si="10"/>
        <v>#VALUE!</v>
      </c>
      <c r="P209" t="e">
        <f t="shared" si="11"/>
        <v>#VALUE!</v>
      </c>
    </row>
    <row r="210" spans="2:17" ht="16.5" thickTop="1" thickBot="1">
      <c r="B210" s="16">
        <v>45459</v>
      </c>
      <c r="C210" s="17" t="s">
        <v>169</v>
      </c>
      <c r="D210" s="17">
        <v>3550</v>
      </c>
      <c r="E210" s="17">
        <v>142.19999999999999</v>
      </c>
      <c r="F210" s="17">
        <v>0.18060000000000001</v>
      </c>
      <c r="G210" s="17" t="s">
        <v>169</v>
      </c>
      <c r="H210" s="17">
        <v>3550</v>
      </c>
      <c r="I210" s="17">
        <v>142.19999999999999</v>
      </c>
      <c r="J210" s="17">
        <v>0.18060000000000001</v>
      </c>
      <c r="K210">
        <f t="shared" si="9"/>
        <v>1.4547945205479451</v>
      </c>
      <c r="L210">
        <f>_xll.YieldCurveZeroRate($X$6,B210)-$X$7</f>
        <v>-1.3439963503649632E-2</v>
      </c>
      <c r="M210" t="e">
        <f>_xll.black_scholes($X$4,D210,L210,K210,F210,G210)</f>
        <v>#VALUE!</v>
      </c>
      <c r="N210" t="str">
        <f>_xll.implied_volatility($X$4,D210,L210,K210,E210,G210)</f>
        <v>##TypeError: black_scholes() missing 1 required positional argument: 'option_type'</v>
      </c>
      <c r="O210" t="e">
        <f t="shared" si="10"/>
        <v>#VALUE!</v>
      </c>
      <c r="P210" t="e">
        <f t="shared" si="11"/>
        <v>#VALUE!</v>
      </c>
    </row>
    <row r="211" spans="2:17" ht="16.5" thickTop="1" thickBot="1">
      <c r="B211" s="16">
        <v>45389</v>
      </c>
      <c r="C211" s="17" t="s">
        <v>169</v>
      </c>
      <c r="D211" s="17">
        <v>4500</v>
      </c>
      <c r="E211" s="17">
        <v>1044.8</v>
      </c>
      <c r="F211" s="17">
        <v>1E-4</v>
      </c>
      <c r="G211" s="17" t="s">
        <v>169</v>
      </c>
      <c r="H211" s="17">
        <v>4500</v>
      </c>
      <c r="I211" s="17">
        <v>1044.8</v>
      </c>
      <c r="J211" s="17">
        <v>0</v>
      </c>
      <c r="K211">
        <f t="shared" si="9"/>
        <v>1.263013698630137</v>
      </c>
      <c r="L211">
        <f>_xll.YieldCurveZeroRate($X$6,B211)-$X$7</f>
        <v>-1.3433576642335764E-2</v>
      </c>
      <c r="M211" t="e">
        <f>_xll.black_scholes($X$4,D211,L211,K211,F211,G211)</f>
        <v>#VALUE!</v>
      </c>
      <c r="N211" t="str">
        <f>_xll.implied_volatility($X$4,D211,L211,K211,E211,G211)</f>
        <v>##TypeError: black_scholes() missing 1 required positional argument: 'option_type'</v>
      </c>
      <c r="O211" t="e">
        <f t="shared" si="10"/>
        <v>#VALUE!</v>
      </c>
      <c r="P211" t="e">
        <f t="shared" si="11"/>
        <v>#VALUE!</v>
      </c>
    </row>
    <row r="212" spans="2:17" ht="16.5" thickTop="1" thickBot="1">
      <c r="B212" s="16">
        <v>45389</v>
      </c>
      <c r="C212" s="17" t="s">
        <v>84</v>
      </c>
      <c r="D212" s="17">
        <v>3400</v>
      </c>
      <c r="E212" s="17">
        <v>112.6</v>
      </c>
      <c r="F212" s="17">
        <v>0.18029999999999999</v>
      </c>
      <c r="G212" s="17" t="s">
        <v>84</v>
      </c>
      <c r="H212" s="17">
        <v>3400</v>
      </c>
      <c r="I212" s="17">
        <v>112.6</v>
      </c>
      <c r="J212" s="17">
        <v>0.18029999999999999</v>
      </c>
      <c r="K212">
        <f t="shared" si="9"/>
        <v>1.263013698630137</v>
      </c>
      <c r="L212">
        <f>_xll.YieldCurveZeroRate($X$6,B212)-$X$7</f>
        <v>-1.3433576642335764E-2</v>
      </c>
      <c r="M212" t="e">
        <f>_xll.black_scholes($X$4,D212,L212,K212,F212,G212)</f>
        <v>#VALUE!</v>
      </c>
      <c r="N212" t="str">
        <f>_xll.implied_volatility($X$4,D212,L212,K212,E212,G212)</f>
        <v>##TypeError: black_scholes() missing 1 required positional argument: 'option_type'</v>
      </c>
      <c r="O212" t="e">
        <f t="shared" si="10"/>
        <v>#VALUE!</v>
      </c>
      <c r="P212" t="e">
        <f t="shared" si="11"/>
        <v>#VALUE!</v>
      </c>
    </row>
    <row r="213" spans="2:17" ht="16.5" thickTop="1" thickBot="1">
      <c r="B213" s="16">
        <v>45389</v>
      </c>
      <c r="C213" s="17" t="s">
        <v>84</v>
      </c>
      <c r="D213" s="17">
        <v>3350</v>
      </c>
      <c r="E213" s="17">
        <v>149.6</v>
      </c>
      <c r="F213" s="17">
        <v>0.1842</v>
      </c>
      <c r="G213" s="17" t="s">
        <v>84</v>
      </c>
      <c r="H213" s="17">
        <v>3350</v>
      </c>
      <c r="I213" s="17">
        <v>149.6</v>
      </c>
      <c r="J213" s="17">
        <v>0.1842</v>
      </c>
      <c r="K213">
        <f t="shared" si="9"/>
        <v>1.263013698630137</v>
      </c>
      <c r="L213">
        <f>_xll.YieldCurveZeroRate($X$6,B213)-$X$7</f>
        <v>-1.3433576642335764E-2</v>
      </c>
      <c r="M213" t="e">
        <f>_xll.black_scholes($X$4,D213,L213,K213,F213,G213)</f>
        <v>#VALUE!</v>
      </c>
      <c r="N213" t="str">
        <f>_xll.implied_volatility($X$4,D213,L213,K213,E213,G213)</f>
        <v>##TypeError: black_scholes() missing 1 required positional argument: 'option_type'</v>
      </c>
      <c r="O213" t="e">
        <f t="shared" si="10"/>
        <v>#VALUE!</v>
      </c>
      <c r="P213" t="e">
        <f t="shared" si="11"/>
        <v>#VALUE!</v>
      </c>
    </row>
    <row r="214" spans="2:17" ht="16.5" thickTop="1" thickBot="1">
      <c r="B214" s="16">
        <v>45515</v>
      </c>
      <c r="C214" s="17" t="s">
        <v>169</v>
      </c>
      <c r="D214" s="17">
        <v>3200</v>
      </c>
      <c r="E214" s="17">
        <v>30.2</v>
      </c>
      <c r="F214" s="17">
        <v>0.1893</v>
      </c>
      <c r="G214" s="17" t="s">
        <v>169</v>
      </c>
      <c r="H214" s="17">
        <v>3200</v>
      </c>
      <c r="I214" s="17">
        <v>30.2</v>
      </c>
      <c r="J214" s="17">
        <v>0.1893</v>
      </c>
      <c r="K214">
        <f t="shared" si="9"/>
        <v>1.6082191780821917</v>
      </c>
      <c r="L214">
        <f>_xll.YieldCurveZeroRate($X$6,B214)-$X$7</f>
        <v>-1.3445072992700726E-2</v>
      </c>
      <c r="M214" t="e">
        <f>_xll.black_scholes($X$4,D214,L214,K214,F214,G214)</f>
        <v>#VALUE!</v>
      </c>
      <c r="N214" t="str">
        <f>_xll.implied_volatility($X$4,D214,L214,K214,E214,G214)</f>
        <v>##TypeError: black_scholes() missing 1 required positional argument: 'option_type'</v>
      </c>
      <c r="O214" t="e">
        <f t="shared" si="10"/>
        <v>#VALUE!</v>
      </c>
      <c r="P214" t="e">
        <f t="shared" si="11"/>
        <v>#VALUE!</v>
      </c>
    </row>
    <row r="215" spans="2:17" ht="16.5" thickTop="1" thickBot="1">
      <c r="B215" s="16">
        <v>45949</v>
      </c>
      <c r="C215" s="17" t="s">
        <v>169</v>
      </c>
      <c r="D215" s="17">
        <v>3500</v>
      </c>
      <c r="E215" s="17">
        <v>254.2</v>
      </c>
      <c r="F215" s="17">
        <v>0.184</v>
      </c>
      <c r="G215" s="17" t="s">
        <v>169</v>
      </c>
      <c r="H215" s="17">
        <v>3500</v>
      </c>
      <c r="I215" s="17">
        <v>254.2</v>
      </c>
      <c r="J215" s="17">
        <v>0.184</v>
      </c>
      <c r="K215">
        <f t="shared" si="9"/>
        <v>2.7972602739726029</v>
      </c>
      <c r="L215">
        <f>_xll.YieldCurveZeroRate($X$6,B215)-$X$7</f>
        <v>-1.3484671532846711E-2</v>
      </c>
      <c r="M215" t="e">
        <f>_xll.black_scholes($X$4,D215,L215,K215,F215,G215)</f>
        <v>#VALUE!</v>
      </c>
      <c r="N215" t="str">
        <f>_xll.implied_volatility($X$4,D215,L215,K215,E215,G215)</f>
        <v>##TypeError: black_scholes() missing 1 required positional argument: 'option_type'</v>
      </c>
      <c r="O215" t="e">
        <f t="shared" si="10"/>
        <v>#VALUE!</v>
      </c>
      <c r="P215" t="e">
        <f t="shared" si="11"/>
        <v>#VALUE!</v>
      </c>
    </row>
    <row r="216" spans="2:17" ht="16.5" thickTop="1" thickBot="1">
      <c r="B216" s="16">
        <v>45389</v>
      </c>
      <c r="C216" s="17" t="s">
        <v>169</v>
      </c>
      <c r="D216" s="17">
        <v>3250</v>
      </c>
      <c r="E216" s="17">
        <v>7.4</v>
      </c>
      <c r="F216" s="17">
        <v>0.1966</v>
      </c>
      <c r="G216" s="17" t="s">
        <v>169</v>
      </c>
      <c r="H216" s="17">
        <v>3250</v>
      </c>
      <c r="I216" s="17">
        <v>7.4</v>
      </c>
      <c r="J216" s="17">
        <v>0.1966</v>
      </c>
      <c r="K216">
        <f t="shared" si="9"/>
        <v>1.263013698630137</v>
      </c>
      <c r="L216">
        <f>_xll.YieldCurveZeroRate($X$6,B216)-$X$7</f>
        <v>-1.3433576642335764E-2</v>
      </c>
      <c r="M216" t="e">
        <f>_xll.black_scholes($X$4,D216,L216,K216,F216,G216)</f>
        <v>#VALUE!</v>
      </c>
      <c r="N216" t="str">
        <f>_xll.implied_volatility($X$4,D216,L216,K216,E216,G216)</f>
        <v>##TypeError: black_scholes() missing 1 required positional argument: 'option_type'</v>
      </c>
      <c r="O216" t="e">
        <f t="shared" si="10"/>
        <v>#VALUE!</v>
      </c>
      <c r="P216" t="e">
        <f t="shared" si="11"/>
        <v>#VALUE!</v>
      </c>
    </row>
    <row r="217" spans="2:17" ht="16.5" thickTop="1" thickBot="1">
      <c r="B217" s="16">
        <v>45389</v>
      </c>
      <c r="C217" s="17" t="s">
        <v>169</v>
      </c>
      <c r="D217" s="17">
        <v>4000</v>
      </c>
      <c r="E217" s="17">
        <v>527.4</v>
      </c>
      <c r="F217" s="17">
        <v>0.26900000000000002</v>
      </c>
      <c r="G217" s="17" t="s">
        <v>169</v>
      </c>
      <c r="H217" s="17">
        <v>4000</v>
      </c>
      <c r="I217" s="17">
        <v>527.4</v>
      </c>
      <c r="J217" s="17">
        <v>0.26900000000000002</v>
      </c>
      <c r="K217">
        <f t="shared" si="9"/>
        <v>1.263013698630137</v>
      </c>
      <c r="L217">
        <f>_xll.YieldCurveZeroRate($X$6,B217)-$X$7</f>
        <v>-1.3433576642335764E-2</v>
      </c>
      <c r="M217" t="e">
        <f>_xll.black_scholes($X$4,D217,L217,K217,F217,G217)</f>
        <v>#VALUE!</v>
      </c>
      <c r="N217" t="str">
        <f>_xll.implied_volatility($X$4,D217,L217,K217,E217,G217)</f>
        <v>##TypeError: black_scholes() missing 1 required positional argument: 'option_type'</v>
      </c>
      <c r="O217" t="e">
        <f t="shared" si="10"/>
        <v>#VALUE!</v>
      </c>
      <c r="P217" t="e">
        <f t="shared" si="11"/>
        <v>#VALUE!</v>
      </c>
    </row>
    <row r="218" spans="2:17" ht="16.5" thickTop="1" thickBot="1">
      <c r="B218" s="16">
        <v>45515</v>
      </c>
      <c r="C218" s="17" t="s">
        <v>84</v>
      </c>
      <c r="D218" s="17">
        <v>3050</v>
      </c>
      <c r="E218" s="17">
        <v>330.2</v>
      </c>
      <c r="F218" s="17">
        <v>9.9999999999999995E-8</v>
      </c>
      <c r="G218" s="17" t="s">
        <v>84</v>
      </c>
      <c r="H218" s="17">
        <v>3050</v>
      </c>
      <c r="I218" s="17">
        <v>330.2</v>
      </c>
      <c r="J218" s="17">
        <v>0</v>
      </c>
      <c r="K218">
        <f t="shared" si="9"/>
        <v>1.6082191780821917</v>
      </c>
      <c r="L218">
        <f>_xll.YieldCurveZeroRate($X$6,B218)-$X$7</f>
        <v>-1.3445072992700726E-2</v>
      </c>
      <c r="M218" t="e">
        <f>_xll.black_scholes($X$4,D218,L218,K218,F218,G218)</f>
        <v>#VALUE!</v>
      </c>
      <c r="N218" s="10" t="str">
        <f>_xll.implied_volatility($X$4,D218,L218,K218,E218,G218)</f>
        <v>##TypeError: black_scholes() missing 1 required positional argument: 'option_type'</v>
      </c>
      <c r="O218" t="e">
        <f t="shared" si="10"/>
        <v>#VALUE!</v>
      </c>
      <c r="P218" s="11" t="e">
        <f>N218-F218</f>
        <v>#VALUE!</v>
      </c>
      <c r="Q218" s="11"/>
    </row>
    <row r="219" spans="2:17" ht="15.75" thickTop="1"/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E47593-7610-4B2B-BDE3-7C8796FEB08E}">
          <x14:formula1>
            <xm:f>Enum!$K$12:$K$18</xm:f>
          </x14:formula1>
          <xm:sqref>X9</xm:sqref>
        </x14:dataValidation>
        <x14:dataValidation type="list" allowBlank="1" showInputMessage="1" showErrorMessage="1" xr:uid="{C88E3A74-1BD5-486F-8F59-BD95F6B50547}">
          <x14:formula1>
            <xm:f>Enum!$K$22:$K$26</xm:f>
          </x14:formula1>
          <xm:sqref>X8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8C7-40FA-4B16-9F42-AE1E1BE31402}">
  <dimension ref="B2:F37"/>
  <sheetViews>
    <sheetView tabSelected="1" topLeftCell="A19" workbookViewId="0">
      <selection activeCell="K31" sqref="K31"/>
    </sheetView>
  </sheetViews>
  <sheetFormatPr defaultRowHeight="15"/>
  <cols>
    <col min="2" max="2" width="16.7109375" customWidth="1"/>
    <col min="3" max="3" width="42.7109375" customWidth="1"/>
    <col min="5" max="5" width="18.140625" bestFit="1" customWidth="1"/>
    <col min="6" max="6" width="18.42578125" customWidth="1"/>
  </cols>
  <sheetData>
    <row r="2" spans="2:6" ht="15.75" thickBot="1">
      <c r="B2" s="12" t="s">
        <v>266</v>
      </c>
      <c r="C2" s="12"/>
      <c r="E2" s="12"/>
      <c r="F2" s="12"/>
    </row>
    <row r="3" spans="2:6" ht="16.5" thickTop="1" thickBot="1">
      <c r="B3" s="16" t="s">
        <v>222</v>
      </c>
      <c r="C3" s="16" t="s">
        <v>84</v>
      </c>
      <c r="E3" s="16" t="s">
        <v>222</v>
      </c>
      <c r="F3" s="16" t="s">
        <v>84</v>
      </c>
    </row>
    <row r="4" spans="2:6" ht="16.5" thickTop="1" thickBot="1">
      <c r="B4" s="16" t="s">
        <v>245</v>
      </c>
      <c r="C4" s="16">
        <f>'Equity-VolSurface'!X3</f>
        <v>44928</v>
      </c>
      <c r="E4" s="16" t="s">
        <v>245</v>
      </c>
      <c r="F4" s="16">
        <f>C4</f>
        <v>44928</v>
      </c>
    </row>
    <row r="5" spans="2:6" ht="16.5" thickTop="1" thickBot="1">
      <c r="B5" s="16" t="s">
        <v>251</v>
      </c>
      <c r="C5" s="17">
        <f>'Equity-VolSurface'!X4</f>
        <v>3477.94</v>
      </c>
      <c r="E5" s="16" t="s">
        <v>252</v>
      </c>
      <c r="F5" s="16">
        <f>C6</f>
        <v>45040</v>
      </c>
    </row>
    <row r="6" spans="2:6" ht="16.5" thickTop="1" thickBot="1">
      <c r="B6" s="16" t="s">
        <v>252</v>
      </c>
      <c r="C6" s="16">
        <f>C4+112</f>
        <v>45040</v>
      </c>
      <c r="E6" s="16" t="s">
        <v>268</v>
      </c>
      <c r="F6" s="17">
        <f>F5+2</f>
        <v>45042</v>
      </c>
    </row>
    <row r="7" spans="2:6" ht="16.5" thickTop="1" thickBot="1">
      <c r="B7" s="16" t="s">
        <v>268</v>
      </c>
      <c r="C7" s="16">
        <f>C6+2</f>
        <v>45042</v>
      </c>
      <c r="E7" s="16" t="s">
        <v>253</v>
      </c>
      <c r="F7" s="17">
        <f>C8</f>
        <v>3477.94</v>
      </c>
    </row>
    <row r="8" spans="2:6" ht="16.5" thickTop="1" thickBot="1">
      <c r="B8" s="16" t="s">
        <v>253</v>
      </c>
      <c r="C8" s="17">
        <f>'Equity-VolSurface'!X4</f>
        <v>3477.94</v>
      </c>
      <c r="E8" s="16" t="s">
        <v>235</v>
      </c>
      <c r="F8" s="18" t="str">
        <f>C21</f>
        <v>McpVolSurface2@0</v>
      </c>
    </row>
    <row r="9" spans="2:6" ht="16.5" thickTop="1" thickBot="1">
      <c r="B9" s="16" t="s">
        <v>254</v>
      </c>
      <c r="C9" s="17">
        <f>_xll.VolSurface2GetRiskFreeRate(C21,C6,FALSE,"bid")</f>
        <v>1.9100000000000002E-2</v>
      </c>
      <c r="E9" s="16" t="s">
        <v>257</v>
      </c>
      <c r="F9" s="16">
        <f>F4+2</f>
        <v>44930</v>
      </c>
    </row>
    <row r="10" spans="2:6" ht="16.5" thickTop="1" thickBot="1">
      <c r="B10" s="16" t="s">
        <v>255</v>
      </c>
      <c r="C10" s="17">
        <f>'Equity-VolSurface'!X7</f>
        <v>3.2524999999999998E-2</v>
      </c>
      <c r="E10" s="16" t="s">
        <v>259</v>
      </c>
      <c r="F10" s="17" t="s">
        <v>219</v>
      </c>
    </row>
    <row r="11" spans="2:6" ht="16.5" thickTop="1" thickBot="1">
      <c r="B11" s="16" t="s">
        <v>256</v>
      </c>
      <c r="C11" s="17">
        <f>_xll.VolSurface2GetVolatility(C21,C8,C6,"bid")</f>
        <v>5.2474838543764626E-2</v>
      </c>
      <c r="E11" s="16" t="s">
        <v>260</v>
      </c>
      <c r="F11" s="16" t="s">
        <v>220</v>
      </c>
    </row>
    <row r="12" spans="2:6" ht="16.5" thickTop="1" thickBot="1">
      <c r="B12" s="16" t="s">
        <v>257</v>
      </c>
      <c r="C12" s="16">
        <f>C4+2</f>
        <v>44930</v>
      </c>
      <c r="E12" s="16" t="s">
        <v>236</v>
      </c>
      <c r="F12" s="17" t="s">
        <v>237</v>
      </c>
    </row>
    <row r="13" spans="2:6" ht="16.5" thickTop="1" thickBot="1">
      <c r="B13" s="16" t="s">
        <v>247</v>
      </c>
      <c r="C13" s="16" t="str">
        <f>Calendar!B4</f>
        <v>McpCalendar@2</v>
      </c>
      <c r="E13" s="16" t="s">
        <v>261</v>
      </c>
      <c r="F13" s="16" t="s">
        <v>221</v>
      </c>
    </row>
    <row r="14" spans="2:6" ht="16.5" thickTop="1" thickBot="1">
      <c r="B14" s="16" t="s">
        <v>258</v>
      </c>
      <c r="C14" s="17" t="s">
        <v>1</v>
      </c>
      <c r="E14" s="16" t="s">
        <v>224</v>
      </c>
      <c r="F14" s="17">
        <v>100</v>
      </c>
    </row>
    <row r="15" spans="2:6" ht="16.5" thickTop="1" thickBot="1">
      <c r="B15" s="16" t="s">
        <v>259</v>
      </c>
      <c r="C15" s="16" t="s">
        <v>219</v>
      </c>
      <c r="E15" s="16" t="s">
        <v>262</v>
      </c>
      <c r="F15" s="17">
        <v>1000</v>
      </c>
    </row>
    <row r="16" spans="2:6" ht="16.5" thickTop="1" thickBot="1">
      <c r="B16" s="16" t="s">
        <v>260</v>
      </c>
      <c r="C16" s="17" t="s">
        <v>220</v>
      </c>
      <c r="E16" s="16" t="s">
        <v>263</v>
      </c>
      <c r="F16" s="17">
        <v>0</v>
      </c>
    </row>
    <row r="17" spans="2:6" ht="16.5" thickTop="1" thickBot="1">
      <c r="B17" s="16" t="s">
        <v>261</v>
      </c>
      <c r="C17" s="16" t="s">
        <v>221</v>
      </c>
    </row>
    <row r="18" spans="2:6" ht="16.5" thickTop="1" thickBot="1">
      <c r="B18" s="16" t="s">
        <v>224</v>
      </c>
      <c r="C18" s="17">
        <v>100</v>
      </c>
    </row>
    <row r="19" spans="2:6" ht="16.5" thickTop="1" thickBot="1">
      <c r="B19" s="16" t="s">
        <v>262</v>
      </c>
      <c r="C19" s="17">
        <v>1000</v>
      </c>
    </row>
    <row r="20" spans="2:6" ht="16.5" thickTop="1" thickBot="1">
      <c r="B20" s="16" t="s">
        <v>263</v>
      </c>
      <c r="C20" s="17">
        <v>0</v>
      </c>
    </row>
    <row r="21" spans="2:6" ht="16.5" thickTop="1" thickBot="1">
      <c r="B21" s="16" t="s">
        <v>223</v>
      </c>
      <c r="C21" s="18" t="str">
        <f>'Equity-VolSurface'!X15</f>
        <v>McpVolSurface2@0</v>
      </c>
    </row>
    <row r="22" spans="2:6" ht="15.75" thickTop="1"/>
    <row r="23" spans="2:6" ht="15.75" thickBot="1">
      <c r="C23" s="18" t="str">
        <f>_xll.McpVanillaOption(B3:C20)</f>
        <v>McpVanillaOption@0</v>
      </c>
      <c r="F23" s="18" t="str">
        <f>_xll.McpVanillaOption(E3:F16)</f>
        <v>McpVanillaOption@1</v>
      </c>
    </row>
    <row r="24" spans="2:6" ht="15.75" thickTop="1"/>
    <row r="25" spans="2:6" ht="15.75" thickBot="1">
      <c r="B25" s="12" t="s">
        <v>267</v>
      </c>
      <c r="C25" s="12"/>
      <c r="E25" s="12" t="s">
        <v>267</v>
      </c>
      <c r="F25" s="12"/>
    </row>
    <row r="26" spans="2:6" ht="16.5" thickTop="1" thickBot="1">
      <c r="B26" s="16" t="s">
        <v>225</v>
      </c>
      <c r="C26" s="18">
        <f>_xll.McpPrice(C23)</f>
        <v>3326.6969716845638</v>
      </c>
      <c r="E26" s="16" t="s">
        <v>225</v>
      </c>
      <c r="F26" s="18">
        <f>_xll.McpPrice(F23)</f>
        <v>3326.6969716845638</v>
      </c>
    </row>
    <row r="27" spans="2:6" ht="16.5" thickTop="1" thickBot="1">
      <c r="B27" s="16" t="s">
        <v>233</v>
      </c>
      <c r="C27" s="18">
        <f>_xll.McpDelta(C23,FALSE)</f>
        <v>-43.500755747641712</v>
      </c>
      <c r="E27" s="16" t="s">
        <v>233</v>
      </c>
      <c r="F27" s="18">
        <f>_xll.McpDelta(F23,FALSE)</f>
        <v>-43.500755747641712</v>
      </c>
    </row>
    <row r="28" spans="2:6" ht="16.5" thickTop="1" thickBot="1">
      <c r="B28" s="16" t="s">
        <v>226</v>
      </c>
      <c r="C28" s="18">
        <f>_xll.McpGamma(C23)</f>
        <v>-46869.225527669463</v>
      </c>
      <c r="E28" s="16" t="s">
        <v>226</v>
      </c>
      <c r="F28" s="18">
        <f>_xll.McpGamma(F23)</f>
        <v>-46869.225527669463</v>
      </c>
    </row>
    <row r="29" spans="2:6" ht="16.5" thickTop="1" thickBot="1">
      <c r="B29" s="16" t="s">
        <v>227</v>
      </c>
      <c r="C29" s="18">
        <f>_xll.McpVega(C23)</f>
        <v>-754.68209515179058</v>
      </c>
      <c r="E29" s="16" t="s">
        <v>227</v>
      </c>
      <c r="F29" s="18">
        <f>_xll.McpVega(F23)</f>
        <v>-754.68209515179058</v>
      </c>
    </row>
    <row r="30" spans="2:6" ht="16.5" thickTop="1" thickBot="1">
      <c r="B30" s="16" t="s">
        <v>228</v>
      </c>
      <c r="C30" s="18">
        <f>_xll.McpTheta(C23)</f>
        <v>11.783307434333642</v>
      </c>
      <c r="E30" s="16" t="s">
        <v>228</v>
      </c>
      <c r="F30" s="18">
        <f>_xll.McpTheta(F23)</f>
        <v>11.783307434333642</v>
      </c>
    </row>
    <row r="31" spans="2:6" ht="16.5" thickTop="1" thickBot="1">
      <c r="B31" s="16" t="s">
        <v>234</v>
      </c>
      <c r="C31" s="18">
        <f>_xll.McpRho(C23,TRUE)</f>
        <v>-464.24159084478742</v>
      </c>
      <c r="E31" s="16" t="s">
        <v>234</v>
      </c>
      <c r="F31" s="18">
        <f>_xll.McpRho(F23,TRUE)</f>
        <v>-464.24159084478742</v>
      </c>
    </row>
    <row r="32" spans="2:6" ht="16.5" thickTop="1" thickBot="1">
      <c r="B32" s="16" t="s">
        <v>229</v>
      </c>
      <c r="C32" s="18">
        <f t="array" ref="C32">_xll.McpVanna(C23)</f>
        <v>-1.1725683105225773</v>
      </c>
      <c r="E32" s="16" t="s">
        <v>229</v>
      </c>
      <c r="F32" s="18">
        <f t="array" ref="F32">_xll.McpVanna(F23)</f>
        <v>-1.1725683105225773</v>
      </c>
    </row>
    <row r="33" spans="2:6" ht="16.5" thickTop="1" thickBot="1">
      <c r="B33" s="16" t="s">
        <v>230</v>
      </c>
      <c r="C33" s="18">
        <f t="array" ref="C33">_xll.McpVolga(C23)</f>
        <v>-289.17471839275476</v>
      </c>
      <c r="E33" s="16" t="s">
        <v>230</v>
      </c>
      <c r="F33" s="18">
        <f t="array" ref="F33">_xll.McpVolga(F23)</f>
        <v>-289.17471839275476</v>
      </c>
    </row>
    <row r="34" spans="2:6" ht="16.5" thickTop="1" thickBot="1">
      <c r="B34" s="16" t="s">
        <v>264</v>
      </c>
      <c r="C34" s="18">
        <f>_xll.McpForwardDelta(C23)</f>
        <v>-44.907127534393965</v>
      </c>
      <c r="E34" s="16" t="s">
        <v>264</v>
      </c>
      <c r="F34" s="18">
        <f>_xll.McpForwardDelta(F23)</f>
        <v>-44.907127534393965</v>
      </c>
    </row>
    <row r="35" spans="2:6" ht="16.5" thickTop="1" thickBot="1">
      <c r="B35" s="16" t="s">
        <v>231</v>
      </c>
      <c r="C35" s="18">
        <f>_xll.McpMarketValue(C23)</f>
        <v>-3346.2513967383311</v>
      </c>
      <c r="E35" s="16" t="s">
        <v>231</v>
      </c>
      <c r="F35" s="18">
        <f>_xll.McpMarketValue(F23)</f>
        <v>-3346.2513967383311</v>
      </c>
    </row>
    <row r="36" spans="2:6" ht="16.5" thickTop="1" thickBot="1">
      <c r="B36" s="16" t="s">
        <v>232</v>
      </c>
      <c r="C36" s="18">
        <f>_xll.McpPV(C23)</f>
        <v>-3326.3488260006743</v>
      </c>
      <c r="E36" s="16" t="s">
        <v>232</v>
      </c>
      <c r="F36" s="18">
        <f>_xll.McpPV(F23)</f>
        <v>-3326.3488260006743</v>
      </c>
    </row>
    <row r="37" spans="2:6" ht="15.75" thickTop="1"/>
  </sheetData>
  <phoneticPr fontId="1" type="noConversion"/>
  <dataValidations count="2">
    <dataValidation type="list" allowBlank="1" showInputMessage="1" showErrorMessage="1" sqref="C17 F13" xr:uid="{91F4CD3F-A432-42D8-B339-4385CD4D97E1}">
      <formula1>"Buy, Sell"</formula1>
    </dataValidation>
    <dataValidation type="list" allowBlank="1" showInputMessage="1" showErrorMessage="1" sqref="C15 F10" xr:uid="{E8D823E4-3ABE-450E-8CC5-26076133CD38}">
      <formula1>"European, American"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96EB85-EEAC-4C55-9B1D-0854EC228359}">
          <x14:formula1>
            <xm:f>Enum!$H$25:$H$28</xm:f>
          </x14:formula1>
          <xm:sqref>C16 F11</xm:sqref>
        </x14:dataValidation>
        <x14:dataValidation type="list" allowBlank="1" showInputMessage="1" showErrorMessage="1" xr:uid="{B0FB3118-A212-48FE-AA22-4EAD6E8E5B0A}">
          <x14:formula1>
            <xm:f>Enum!$B$3:$B$16</xm:f>
          </x14:formula1>
          <xm:sqref>C14</xm:sqref>
        </x14:dataValidation>
        <x14:dataValidation type="list" allowBlank="1" showInputMessage="1" showErrorMessage="1" xr:uid="{EBCF7E93-B3C2-4A9E-9274-7ED79280F2E5}">
          <x14:formula1>
            <xm:f>Enum!$E$38:$E$39</xm:f>
          </x14:formula1>
          <xm:sqref>C3 F3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x:metadata xmlns:x="urn:pyxll:metadata">
  <x:addin_version>5.8.0</x:addin_version>
  <x:metadata_version>1</x:metadata_version>
  <x:dirty_cells>
    <x:cell>
      <x:sheet>Calendar</x:sheet>
      <x:address>B4</x:address>
    </x:cell>
    <x:cell>
      <x:sheet>Calendar</x:sheet>
      <x:address>C4</x:address>
    </x:cell>
    <x:cell>
      <x:sheet>Calendar</x:sheet>
      <x:address>D4</x:address>
    </x:cell>
    <x:cell>
      <x:sheet>Equity-VanillaOption</x:sheet>
      <x:address>C9</x:address>
    </x:cell>
    <x:cell>
      <x:sheet>Equity-VanillaOption</x:sheet>
      <x:address>C11</x:address>
    </x:cell>
    <x:cell>
      <x:sheet>Equity-VanillaOption</x:sheet>
      <x:address>C23</x:address>
    </x:cell>
    <x:cell>
      <x:sheet>Equity-VanillaOption</x:sheet>
      <x:address>F23</x:address>
    </x:cell>
    <x:cell>
      <x:sheet>Equity-VanillaOption</x:sheet>
      <x:address>C26</x:address>
    </x:cell>
    <x:cell>
      <x:sheet>Equity-VanillaOption</x:sheet>
      <x:address>F26</x:address>
    </x:cell>
    <x:cell>
      <x:sheet>Equity-VanillaOption</x:sheet>
      <x:address>C27</x:address>
    </x:cell>
    <x:cell>
      <x:sheet>Equity-VanillaOption</x:sheet>
      <x:address>F27</x:address>
    </x:cell>
    <x:cell>
      <x:sheet>Equity-VanillaOption</x:sheet>
      <x:address>C28</x:address>
    </x:cell>
    <x:cell>
      <x:sheet>Equity-VanillaOption</x:sheet>
      <x:address>F28</x:address>
    </x:cell>
    <x:cell>
      <x:sheet>Equity-VanillaOption</x:sheet>
      <x:address>C29</x:address>
    </x:cell>
    <x:cell>
      <x:sheet>Equity-VanillaOption</x:sheet>
      <x:address>F29</x:address>
    </x:cell>
    <x:cell>
      <x:sheet>Equity-VanillaOption</x:sheet>
      <x:address>C30</x:address>
    </x:cell>
    <x:cell>
      <x:sheet>Equity-VanillaOption</x:sheet>
      <x:address>F30</x:address>
    </x:cell>
    <x:cell>
      <x:sheet>Equity-VanillaOption</x:sheet>
      <x:address>C31</x:address>
    </x:cell>
    <x:cell>
      <x:sheet>Equity-VanillaOption</x:sheet>
      <x:address>F31</x:address>
    </x:cell>
    <x:cell>
      <x:sheet>Equity-VanillaOption</x:sheet>
      <x:address>C32</x:address>
    </x:cell>
    <x:cell>
      <x:sheet>Equity-VanillaOption</x:sheet>
      <x:address>F32</x:address>
    </x:cell>
    <x:cell>
      <x:sheet>Equity-VanillaOption</x:sheet>
      <x:address>C33</x:address>
    </x:cell>
    <x:cell>
      <x:sheet>Equity-VanillaOption</x:sheet>
      <x:address>F33</x:address>
    </x:cell>
    <x:cell>
      <x:sheet>Equity-VanillaOption</x:sheet>
      <x:address>C34</x:address>
    </x:cell>
    <x:cell>
      <x:sheet>Equity-VanillaOption</x:sheet>
      <x:address>F34</x:address>
    </x:cell>
    <x:cell>
      <x:sheet>Equity-VanillaOption</x:sheet>
      <x:address>C36</x:address>
    </x:cell>
    <x:cell>
      <x:sheet>Equity-VanillaOption</x:sheet>
      <x:address>F36</x:address>
    </x:cell>
    <x:cell>
      <x:sheet>Equity-VolSurface</x:sheet>
      <x:address>S12</x:address>
    </x:cell>
    <x:cell>
      <x:sheet>Equity-VolSurface</x:sheet>
      <x:address>X15</x:address>
    </x:cell>
    <x:cell>
      <x:sheet>Equity-VolSurface</x:sheet>
      <x:address>X17</x:address>
    </x:cell>
    <x:cell>
      <x:sheet>Equity-VolSurface</x:sheet>
      <x:address>X18</x:address>
    </x:cell>
    <x:cell>
      <x:sheet>Equity-VolSurface</x:sheet>
      <x:address>X19</x:address>
    </x:cell>
    <x:cell>
      <x:sheet>Equity-VolSurface</x:sheet>
      <x:address>X20</x:address>
    </x:cell>
    <x:cell>
      <x:sheet>Equity-VolSurface</x:sheet>
      <x:address>X22</x:address>
    </x:cell>
    <x:cell>
      <x:sheet>Equity-VolSurface</x:sheet>
      <x:address>W23</x:address>
    </x:cell>
    <x:cell>
      <x:sheet>Equity-VolSurface</x:sheet>
      <x:address>X23</x:address>
    </x:cell>
    <x:cell>
      <x:sheet>Equity-VolSurface</x:sheet>
      <x:address>Y23</x:address>
    </x:cell>
    <x:cell>
      <x:sheet>Equity-VolSurface</x:sheet>
      <x:address>Z23</x:address>
    </x:cell>
    <x:cell>
      <x:sheet>Equity-VolSurface</x:sheet>
      <x:address>AA23</x:address>
    </x:cell>
    <x:cell>
      <x:sheet>Equity-VolSurface</x:sheet>
      <x:address>AB23</x:address>
    </x:cell>
    <x:cell>
      <x:sheet>Equity-VolSurface</x:sheet>
      <x:address>AC23</x:address>
    </x:cell>
    <x:cell>
      <x:sheet>Equity-VolSurface</x:sheet>
      <x:address>AD23</x:address>
    </x:cell>
    <x:cell>
      <x:sheet>Equity-VolSurface</x:sheet>
      <x:address>AE23</x:address>
    </x:cell>
    <x:cell>
      <x:sheet>Equity-VolSurface</x:sheet>
      <x:address>AF23</x:address>
    </x:cell>
    <x:cell>
      <x:sheet>Equity-VolSurface</x:sheet>
      <x:address>AG23</x:address>
    </x:cell>
    <x:cell>
      <x:sheet>Equity-VolSurface</x:sheet>
      <x:address>AH23</x:address>
    </x:cell>
    <x:cell>
      <x:sheet>Equity-VolSurface</x:sheet>
      <x:address>AI23</x:address>
    </x:cell>
    <x:cell>
      <x:sheet>Equity-VolSurface</x:sheet>
      <x:address>AJ23</x:address>
    </x:cell>
    <x:cell>
      <x:sheet>Equity-VolSurface</x:sheet>
      <x:address>AK23</x:address>
    </x:cell>
    <x:cell>
      <x:sheet>Equity-VolSurface</x:sheet>
      <x:address>AL23</x:address>
    </x:cell>
    <x:cell>
      <x:sheet>Equity-VolSurface</x:sheet>
      <x:address>AM23</x:address>
    </x:cell>
    <x:cell>
      <x:sheet>Equity-VolSurface</x:sheet>
      <x:address>AN23</x:address>
    </x:cell>
    <x:cell>
      <x:sheet>Equity-VolSurface</x:sheet>
      <x:address>AO23</x:address>
    </x:cell>
    <x:cell>
      <x:sheet>Equity-VolSurface</x:sheet>
      <x:address>AP23</x:address>
    </x:cell>
    <x:cell>
      <x:sheet>Equity-VolSurface</x:sheet>
      <x:address>AQ23</x:address>
    </x:cell>
    <x:cell>
      <x:sheet>Equity-VolSurface</x:sheet>
      <x:address>AR23</x:address>
    </x:cell>
    <x:cell>
      <x:sheet>Equity-VolSurface</x:sheet>
      <x:address>AS23</x:address>
    </x:cell>
    <x:cell>
      <x:sheet>Equity-VolSurface</x:sheet>
      <x:address>AT23</x:address>
    </x:cell>
    <x:cell>
      <x:sheet>Equity-VolSurface</x:sheet>
      <x:address>AU23</x:address>
    </x:cell>
    <x:cell>
      <x:sheet>Equity-VolSurface</x:sheet>
      <x:address>AV23</x:address>
    </x:cell>
    <x:cell>
      <x:sheet>Equity-VolSurface</x:sheet>
      <x:address>AW23</x:address>
    </x:cell>
    <x:cell>
      <x:sheet>Equity-VolSurface</x:sheet>
      <x:address>AX23</x:address>
    </x:cell>
    <x:cell>
      <x:sheet>Equity-VolSurface</x:sheet>
      <x:address>AY23</x:address>
    </x:cell>
    <x:cell>
      <x:sheet>Equity-VolSurface</x:sheet>
      <x:address>AZ23</x:address>
    </x:cell>
    <x:cell>
      <x:sheet>Equity-VolSurface</x:sheet>
      <x:address>X24</x:address>
    </x:cell>
    <x:cell>
      <x:sheet>Equity-VolSurface</x:sheet>
      <x:address>Y24</x:address>
    </x:cell>
    <x:cell>
      <x:sheet>Equity-VolSurface</x:sheet>
      <x:address>Z24</x:address>
    </x:cell>
    <x:cell>
      <x:sheet>Equity-VolSurface</x:sheet>
      <x:address>AA24</x:address>
    </x:cell>
    <x:cell>
      <x:sheet>Equity-VolSurface</x:sheet>
      <x:address>AB24</x:address>
    </x:cell>
    <x:cell>
      <x:sheet>Equity-VolSurface</x:sheet>
      <x:address>AC24</x:address>
    </x:cell>
    <x:cell>
      <x:sheet>Equity-VolSurface</x:sheet>
      <x:address>AD24</x:address>
    </x:cell>
    <x:cell>
      <x:sheet>Equity-VolSurface</x:sheet>
      <x:address>AE24</x:address>
    </x:cell>
    <x:cell>
      <x:sheet>Equity-VolSurface</x:sheet>
      <x:address>AF24</x:address>
    </x:cell>
    <x:cell>
      <x:sheet>Equity-VolSurface</x:sheet>
      <x:address>AG24</x:address>
    </x:cell>
    <x:cell>
      <x:sheet>Equity-VolSurface</x:sheet>
      <x:address>AH24</x:address>
    </x:cell>
    <x:cell>
      <x:sheet>Equity-VolSurface</x:sheet>
      <x:address>AI24</x:address>
    </x:cell>
    <x:cell>
      <x:sheet>Equity-VolSurface</x:sheet>
      <x:address>AJ24</x:address>
    </x:cell>
    <x:cell>
      <x:sheet>Equity-VolSurface</x:sheet>
      <x:address>AK24</x:address>
    </x:cell>
    <x:cell>
      <x:sheet>Equity-VolSurface</x:sheet>
      <x:address>AL24</x:address>
    </x:cell>
    <x:cell>
      <x:sheet>Equity-VolSurface</x:sheet>
      <x:address>AM24</x:address>
    </x:cell>
    <x:cell>
      <x:sheet>Equity-VolSurface</x:sheet>
      <x:address>AN24</x:address>
    </x:cell>
    <x:cell>
      <x:sheet>Equity-VolSurface</x:sheet>
      <x:address>AO24</x:address>
    </x:cell>
    <x:cell>
      <x:sheet>Equity-VolSurface</x:sheet>
      <x:address>AP24</x:address>
    </x:cell>
    <x:cell>
      <x:sheet>Equity-VolSurface</x:sheet>
      <x:address>AQ24</x:address>
    </x:cell>
    <x:cell>
      <x:sheet>Equity-VolSurface</x:sheet>
      <x:address>AR24</x:address>
    </x:cell>
    <x:cell>
      <x:sheet>Equity-VolSurface</x:sheet>
      <x:address>AS24</x:address>
    </x:cell>
    <x:cell>
      <x:sheet>Equity-VolSurface</x:sheet>
      <x:address>AT24</x:address>
    </x:cell>
    <x:cell>
      <x:sheet>Equity-VolSurface</x:sheet>
      <x:address>AU24</x:address>
    </x:cell>
    <x:cell>
      <x:sheet>Equity-VolSurface</x:sheet>
      <x:address>AV24</x:address>
    </x:cell>
    <x:cell>
      <x:sheet>Equity-VolSurface</x:sheet>
      <x:address>AW24</x:address>
    </x:cell>
    <x:cell>
      <x:sheet>Equity-VolSurface</x:sheet>
      <x:address>AX24</x:address>
    </x:cell>
    <x:cell>
      <x:sheet>Equity-VolSurface</x:sheet>
      <x:address>AY24</x:address>
    </x:cell>
    <x:cell>
      <x:sheet>Equity-VolSurface</x:sheet>
      <x:address>AZ24</x:address>
    </x:cell>
    <x:cell>
      <x:sheet>Equity-VolSurface</x:sheet>
      <x:address>X25</x:address>
    </x:cell>
    <x:cell>
      <x:sheet>Equity-VolSurface</x:sheet>
      <x:address>Y25</x:address>
    </x:cell>
    <x:cell>
      <x:sheet>Equity-VolSurface</x:sheet>
      <x:address>Z25</x:address>
    </x:cell>
    <x:cell>
      <x:sheet>Equity-VolSurface</x:sheet>
      <x:address>AA25</x:address>
    </x:cell>
    <x:cell>
      <x:sheet>Equity-VolSurface</x:sheet>
      <x:address>AB25</x:address>
    </x:cell>
    <x:cell>
      <x:sheet>Equity-VolSurface</x:sheet>
      <x:address>AC25</x:address>
    </x:cell>
    <x:cell>
      <x:sheet>Equity-VolSurface</x:sheet>
      <x:address>AD25</x:address>
    </x:cell>
    <x:cell>
      <x:sheet>Equity-VolSurface</x:sheet>
      <x:address>AE25</x:address>
    </x:cell>
    <x:cell>
      <x:sheet>Equity-VolSurface</x:sheet>
      <x:address>AF25</x:address>
    </x:cell>
    <x:cell>
      <x:sheet>Equity-VolSurface</x:sheet>
      <x:address>AG25</x:address>
    </x:cell>
    <x:cell>
      <x:sheet>Equity-VolSurface</x:sheet>
      <x:address>AH25</x:address>
    </x:cell>
    <x:cell>
      <x:sheet>Equity-VolSurface</x:sheet>
      <x:address>AI25</x:address>
    </x:cell>
    <x:cell>
      <x:sheet>Equity-VolSurface</x:sheet>
      <x:address>AJ25</x:address>
    </x:cell>
    <x:cell>
      <x:sheet>Equity-VolSurface</x:sheet>
      <x:address>AK25</x:address>
    </x:cell>
    <x:cell>
      <x:sheet>Equity-VolSurface</x:sheet>
      <x:address>AL25</x:address>
    </x:cell>
    <x:cell>
      <x:sheet>Equity-VolSurface</x:sheet>
      <x:address>AM25</x:address>
    </x:cell>
    <x:cell>
      <x:sheet>Equity-VolSurface</x:sheet>
      <x:address>AN25</x:address>
    </x:cell>
    <x:cell>
      <x:sheet>Equity-VolSurface</x:sheet>
      <x:address>AO25</x:address>
    </x:cell>
    <x:cell>
      <x:sheet>Equity-VolSurface</x:sheet>
      <x:address>AP25</x:address>
    </x:cell>
    <x:cell>
      <x:sheet>Equity-VolSurface</x:sheet>
      <x:address>AQ25</x:address>
    </x:cell>
    <x:cell>
      <x:sheet>Equity-VolSurface</x:sheet>
      <x:address>AR25</x:address>
    </x:cell>
    <x:cell>
      <x:sheet>Equity-VolSurface</x:sheet>
      <x:address>AS25</x:address>
    </x:cell>
    <x:cell>
      <x:sheet>Equity-VolSurface</x:sheet>
      <x:address>AT25</x:address>
    </x:cell>
    <x:cell>
      <x:sheet>Equity-VolSurface</x:sheet>
      <x:address>AU25</x:address>
    </x:cell>
    <x:cell>
      <x:sheet>Equity-VolSurface</x:sheet>
      <x:address>AV25</x:address>
    </x:cell>
    <x:cell>
      <x:sheet>Equity-VolSurface</x:sheet>
      <x:address>AW25</x:address>
    </x:cell>
    <x:cell>
      <x:sheet>Equity-VolSurface</x:sheet>
      <x:address>AX25</x:address>
    </x:cell>
    <x:cell>
      <x:sheet>Equity-VolSurface</x:sheet>
      <x:address>AY25</x:address>
    </x:cell>
    <x:cell>
      <x:sheet>Equity-VolSurface</x:sheet>
      <x:address>AZ25</x:address>
    </x:cell>
    <x:cell>
      <x:sheet>Equity-VolSurface</x:sheet>
      <x:address>X26</x:address>
    </x:cell>
    <x:cell>
      <x:sheet>Equity-VolSurface</x:sheet>
      <x:address>Y26</x:address>
    </x:cell>
    <x:cell>
      <x:sheet>Equity-VolSurface</x:sheet>
      <x:address>Z26</x:address>
    </x:cell>
    <x:cell>
      <x:sheet>Equity-VolSurface</x:sheet>
      <x:address>AA26</x:address>
    </x:cell>
    <x:cell>
      <x:sheet>Equity-VolSurface</x:sheet>
      <x:address>AB26</x:address>
    </x:cell>
    <x:cell>
      <x:sheet>Equity-VolSurface</x:sheet>
      <x:address>AC26</x:address>
    </x:cell>
    <x:cell>
      <x:sheet>Equity-VolSurface</x:sheet>
      <x:address>AD26</x:address>
    </x:cell>
    <x:cell>
      <x:sheet>Equity-VolSurface</x:sheet>
      <x:address>AE26</x:address>
    </x:cell>
    <x:cell>
      <x:sheet>Equity-VolSurface</x:sheet>
      <x:address>AF26</x:address>
    </x:cell>
    <x:cell>
      <x:sheet>Equity-VolSurface</x:sheet>
      <x:address>AG26</x:address>
    </x:cell>
    <x:cell>
      <x:sheet>Equity-VolSurface</x:sheet>
      <x:address>AH26</x:address>
    </x:cell>
    <x:cell>
      <x:sheet>Equity-VolSurface</x:sheet>
      <x:address>AI26</x:address>
    </x:cell>
    <x:cell>
      <x:sheet>Equity-VolSurface</x:sheet>
      <x:address>AJ26</x:address>
    </x:cell>
    <x:cell>
      <x:sheet>Equity-VolSurface</x:sheet>
      <x:address>AK26</x:address>
    </x:cell>
    <x:cell>
      <x:sheet>Equity-VolSurface</x:sheet>
      <x:address>AL26</x:address>
    </x:cell>
    <x:cell>
      <x:sheet>Equity-VolSurface</x:sheet>
      <x:address>AM26</x:address>
    </x:cell>
    <x:cell>
      <x:sheet>Equity-VolSurface</x:sheet>
      <x:address>AN26</x:address>
    </x:cell>
    <x:cell>
      <x:sheet>Equity-VolSurface</x:sheet>
      <x:address>AO26</x:address>
    </x:cell>
    <x:cell>
      <x:sheet>Equity-VolSurface</x:sheet>
      <x:address>AP26</x:address>
    </x:cell>
    <x:cell>
      <x:sheet>Equity-VolSurface</x:sheet>
      <x:address>AQ26</x:address>
    </x:cell>
    <x:cell>
      <x:sheet>Equity-VolSurface</x:sheet>
      <x:address>AR26</x:address>
    </x:cell>
    <x:cell>
      <x:sheet>Equity-VolSurface</x:sheet>
      <x:address>AS26</x:address>
    </x:cell>
    <x:cell>
      <x:sheet>Equity-VolSurface</x:sheet>
      <x:address>AT26</x:address>
    </x:cell>
    <x:cell>
      <x:sheet>Equity-VolSurface</x:sheet>
      <x:address>AU26</x:address>
    </x:cell>
    <x:cell>
      <x:sheet>Equity-VolSurface</x:sheet>
      <x:address>AV26</x:address>
    </x:cell>
    <x:cell>
      <x:sheet>Equity-VolSurface</x:sheet>
      <x:address>AW26</x:address>
    </x:cell>
    <x:cell>
      <x:sheet>Equity-VolSurface</x:sheet>
      <x:address>AX26</x:address>
    </x:cell>
    <x:cell>
      <x:sheet>Equity-VolSurface</x:sheet>
      <x:address>AY26</x:address>
    </x:cell>
    <x:cell>
      <x:sheet>Equity-VolSurface</x:sheet>
      <x:address>AZ26</x:address>
    </x:cell>
    <x:cell>
      <x:sheet>Equity-VolSurface</x:sheet>
      <x:address>X27</x:address>
    </x:cell>
    <x:cell>
      <x:sheet>Equity-VolSurface</x:sheet>
      <x:address>Y27</x:address>
    </x:cell>
    <x:cell>
      <x:sheet>Equity-VolSurface</x:sheet>
      <x:address>Z27</x:address>
    </x:cell>
    <x:cell>
      <x:sheet>Equity-VolSurface</x:sheet>
      <x:address>AA27</x:address>
    </x:cell>
    <x:cell>
      <x:sheet>Equity-VolSurface</x:sheet>
      <x:address>AB27</x:address>
    </x:cell>
    <x:cell>
      <x:sheet>Equity-VolSurface</x:sheet>
      <x:address>AC27</x:address>
    </x:cell>
    <x:cell>
      <x:sheet>Equity-VolSurface</x:sheet>
      <x:address>AD27</x:address>
    </x:cell>
    <x:cell>
      <x:sheet>Equity-VolSurface</x:sheet>
      <x:address>AE27</x:address>
    </x:cell>
    <x:cell>
      <x:sheet>Equity-VolSurface</x:sheet>
      <x:address>AF27</x:address>
    </x:cell>
    <x:cell>
      <x:sheet>Equity-VolSurface</x:sheet>
      <x:address>AG27</x:address>
    </x:cell>
    <x:cell>
      <x:sheet>Equity-VolSurface</x:sheet>
      <x:address>AH27</x:address>
    </x:cell>
    <x:cell>
      <x:sheet>Equity-VolSurface</x:sheet>
      <x:address>AI27</x:address>
    </x:cell>
    <x:cell>
      <x:sheet>Equity-VolSurface</x:sheet>
      <x:address>AJ27</x:address>
    </x:cell>
    <x:cell>
      <x:sheet>Equity-VolSurface</x:sheet>
      <x:address>AK27</x:address>
    </x:cell>
    <x:cell>
      <x:sheet>Equity-VolSurface</x:sheet>
      <x:address>AL27</x:address>
    </x:cell>
    <x:cell>
      <x:sheet>Equity-VolSurface</x:sheet>
      <x:address>AM27</x:address>
    </x:cell>
    <x:cell>
      <x:sheet>Equity-VolSurface</x:sheet>
      <x:address>AN27</x:address>
    </x:cell>
    <x:cell>
      <x:sheet>Equity-VolSurface</x:sheet>
      <x:address>AO27</x:address>
    </x:cell>
    <x:cell>
      <x:sheet>Equity-VolSurface</x:sheet>
      <x:address>AP27</x:address>
    </x:cell>
    <x:cell>
      <x:sheet>Equity-VolSurface</x:sheet>
      <x:address>AQ27</x:address>
    </x:cell>
    <x:cell>
      <x:sheet>Equity-VolSurface</x:sheet>
      <x:address>AR27</x:address>
    </x:cell>
    <x:cell>
      <x:sheet>Equity-VolSurface</x:sheet>
      <x:address>AS27</x:address>
    </x:cell>
    <x:cell>
      <x:sheet>Equity-VolSurface</x:sheet>
      <x:address>AT27</x:address>
    </x:cell>
    <x:cell>
      <x:sheet>Equity-VolSurface</x:sheet>
      <x:address>AU27</x:address>
    </x:cell>
    <x:cell>
      <x:sheet>Equity-VolSurface</x:sheet>
      <x:address>AV27</x:address>
    </x:cell>
    <x:cell>
      <x:sheet>Equity-VolSurface</x:sheet>
      <x:address>AW27</x:address>
    </x:cell>
    <x:cell>
      <x:sheet>Equity-VolSurface</x:sheet>
      <x:address>AX27</x:address>
    </x:cell>
    <x:cell>
      <x:sheet>Equity-VolSurface</x:sheet>
      <x:address>AY27</x:address>
    </x:cell>
    <x:cell>
      <x:sheet>Equity-VolSurface</x:sheet>
      <x:address>AZ27</x:address>
    </x:cell>
    <x:cell>
      <x:sheet>Equity-VolSurface</x:sheet>
      <x:address>X28</x:address>
    </x:cell>
    <x:cell>
      <x:sheet>Equity-VolSurface</x:sheet>
      <x:address>Y28</x:address>
    </x:cell>
    <x:cell>
      <x:sheet>Equity-VolSurface</x:sheet>
      <x:address>Z28</x:address>
    </x:cell>
    <x:cell>
      <x:sheet>Equity-VolSurface</x:sheet>
      <x:address>AA28</x:address>
    </x:cell>
    <x:cell>
      <x:sheet>Equity-VolSurface</x:sheet>
      <x:address>AB28</x:address>
    </x:cell>
    <x:cell>
      <x:sheet>Equity-VolSurface</x:sheet>
      <x:address>AC28</x:address>
    </x:cell>
    <x:cell>
      <x:sheet>Equity-VolSurface</x:sheet>
      <x:address>AD28</x:address>
    </x:cell>
    <x:cell>
      <x:sheet>Equity-VolSurface</x:sheet>
      <x:address>AE28</x:address>
    </x:cell>
    <x:cell>
      <x:sheet>Equity-VolSurface</x:sheet>
      <x:address>AF28</x:address>
    </x:cell>
    <x:cell>
      <x:sheet>Equity-VolSurface</x:sheet>
      <x:address>AG28</x:address>
    </x:cell>
    <x:cell>
      <x:sheet>Equity-VolSurface</x:sheet>
      <x:address>AH28</x:address>
    </x:cell>
    <x:cell>
      <x:sheet>Equity-VolSurface</x:sheet>
      <x:address>AI28</x:address>
    </x:cell>
    <x:cell>
      <x:sheet>Equity-VolSurface</x:sheet>
      <x:address>AJ28</x:address>
    </x:cell>
    <x:cell>
      <x:sheet>Equity-VolSurface</x:sheet>
      <x:address>AK28</x:address>
    </x:cell>
    <x:cell>
      <x:sheet>Equity-VolSurface</x:sheet>
      <x:address>AL28</x:address>
    </x:cell>
    <x:cell>
      <x:sheet>Equity-VolSurface</x:sheet>
      <x:address>AM28</x:address>
    </x:cell>
    <x:cell>
      <x:sheet>Equity-VolSurface</x:sheet>
      <x:address>AN28</x:address>
    </x:cell>
    <x:cell>
      <x:sheet>Equity-VolSurface</x:sheet>
      <x:address>AO28</x:address>
    </x:cell>
    <x:cell>
      <x:sheet>Equity-VolSurface</x:sheet>
      <x:address>AP28</x:address>
    </x:cell>
    <x:cell>
      <x:sheet>Equity-VolSurface</x:sheet>
      <x:address>AQ28</x:address>
    </x:cell>
    <x:cell>
      <x:sheet>Equity-VolSurface</x:sheet>
      <x:address>AR28</x:address>
    </x:cell>
    <x:cell>
      <x:sheet>Equity-VolSurface</x:sheet>
      <x:address>AS28</x:address>
    </x:cell>
    <x:cell>
      <x:sheet>Equity-VolSurface</x:sheet>
      <x:address>AT28</x:address>
    </x:cell>
    <x:cell>
      <x:sheet>Equity-VolSurface</x:sheet>
      <x:address>AU28</x:address>
    </x:cell>
    <x:cell>
      <x:sheet>Equity-VolSurface</x:sheet>
      <x:address>AV28</x:address>
    </x:cell>
    <x:cell>
      <x:sheet>Equity-VolSurface</x:sheet>
      <x:address>AW28</x:address>
    </x:cell>
    <x:cell>
      <x:sheet>Equity-VolSurface</x:sheet>
      <x:address>AX28</x:address>
    </x:cell>
    <x:cell>
      <x:sheet>Equity-VolSurface</x:sheet>
      <x:address>AY28</x:address>
    </x:cell>
    <x:cell>
      <x:sheet>Equity-VolSurface</x:sheet>
      <x:address>AZ28</x:address>
    </x:cell>
  </x:dirty_cells>
</x:metadata>
</file>

<file path=customXml/itemProps1.xml><?xml version="1.0" encoding="utf-8"?>
<ds:datastoreItem xmlns:ds="http://schemas.openxmlformats.org/officeDocument/2006/customXml" ds:itemID="{FE6836E4-8D20-4871-AB11-B5913F06F4A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23A04F6-6FF3-4274-9FE1-E8A66CAEFBF4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Enum</vt:lpstr>
      <vt:lpstr>Calendar</vt:lpstr>
      <vt:lpstr>Equity-VolSurface</vt:lpstr>
      <vt:lpstr>Equity-VanillaOption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Chen</dc:creator>
  <cp:lastModifiedBy>miao xue</cp:lastModifiedBy>
  <dcterms:created xsi:type="dcterms:W3CDTF">2024-03-02T23:15:22Z</dcterms:created>
  <dcterms:modified xsi:type="dcterms:W3CDTF">2025-07-17T07:32:50Z</dcterms:modified>
</cp:coreProperties>
</file>