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epress\help-master3\zh\latest\api\excel\"/>
    </mc:Choice>
  </mc:AlternateContent>
  <xr:revisionPtr revIDLastSave="0" documentId="13_ncr:1_{23928C2C-508D-45CD-B234-2A02FD5DBE36}" xr6:coauthVersionLast="36" xr6:coauthVersionMax="47" xr10:uidLastSave="{00000000-0000-0000-0000-000000000000}"/>
  <bookViews>
    <workbookView xWindow="-120" yWindow="-120" windowWidth="29040" windowHeight="15840" tabRatio="714" activeTab="6" xr2:uid="{F01737DF-5C4C-4C69-A2C0-460393DCD652}"/>
  </bookViews>
  <sheets>
    <sheet name="Enum" sheetId="4" r:id="rId1"/>
    <sheet name="HistFixing" sheetId="8" r:id="rId2"/>
    <sheet name="SHIBOR3M Curve" sheetId="18" r:id="rId3"/>
    <sheet name="FR007 Curve" sheetId="19" r:id="rId4"/>
    <sheet name="Intertemporal Strategy" sheetId="3" r:id="rId5"/>
    <sheet name="Basis Strategy" sheetId="10" r:id="rId6"/>
    <sheet name="Butterfly Strategy" sheetId="12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9" l="1"/>
  <c r="I27" i="18"/>
  <c r="C12" i="18"/>
  <c r="I15" i="19"/>
  <c r="H26" i="3" l="1"/>
  <c r="R18" i="12"/>
  <c r="R17" i="12"/>
  <c r="Q26" i="12"/>
  <c r="P18" i="12"/>
  <c r="P17" i="12"/>
  <c r="O26" i="12"/>
  <c r="M18" i="12"/>
  <c r="M17" i="12"/>
  <c r="H26" i="12"/>
  <c r="P18" i="10"/>
  <c r="P17" i="10"/>
  <c r="O26" i="10"/>
  <c r="M18" i="10"/>
  <c r="M17" i="10"/>
  <c r="H26" i="10"/>
  <c r="P18" i="3"/>
  <c r="P17" i="3"/>
  <c r="O26" i="3"/>
  <c r="M18" i="3"/>
  <c r="M17" i="3"/>
  <c r="C3" i="19"/>
  <c r="H20" i="10" l="1"/>
  <c r="H20" i="12"/>
  <c r="H20" i="3"/>
  <c r="B19" i="19"/>
  <c r="J19" i="19"/>
  <c r="H10" i="3" l="1"/>
  <c r="O20" i="3"/>
  <c r="H10" i="12"/>
  <c r="O20" i="12"/>
  <c r="Q20" i="12"/>
  <c r="H10" i="10"/>
  <c r="O20" i="10"/>
  <c r="C11" i="19"/>
  <c r="J25" i="19"/>
  <c r="J27" i="19"/>
  <c r="I22" i="19"/>
  <c r="H6" i="3"/>
  <c r="C12" i="19" l="1"/>
  <c r="O10" i="12"/>
  <c r="O10" i="10"/>
  <c r="O10" i="3"/>
  <c r="H7" i="3"/>
  <c r="Q10" i="12" l="1"/>
  <c r="C3" i="18" l="1"/>
  <c r="G4" i="18"/>
  <c r="J21" i="18"/>
  <c r="J30" i="18"/>
  <c r="J32" i="18"/>
  <c r="C13" i="18" l="1"/>
  <c r="Q9" i="12" l="1"/>
  <c r="R9" i="12" s="1"/>
  <c r="R5" i="12"/>
  <c r="Q5" i="12"/>
  <c r="P5" i="12"/>
  <c r="O5" i="12"/>
  <c r="M5" i="12"/>
  <c r="H5" i="12"/>
  <c r="H4" i="12"/>
  <c r="M4" i="12" s="1"/>
  <c r="O4" i="12" l="1"/>
  <c r="P4" i="12" s="1"/>
  <c r="Q4" i="12" l="1"/>
  <c r="R4" i="12" s="1"/>
  <c r="H6" i="12"/>
  <c r="H8" i="12" l="1"/>
  <c r="O8" i="12" s="1"/>
  <c r="P8" i="12" s="1"/>
  <c r="M6" i="12"/>
  <c r="H7" i="12"/>
  <c r="O6" i="12"/>
  <c r="Q7" i="12"/>
  <c r="O7" i="12"/>
  <c r="M7" i="12" l="1"/>
  <c r="P7" i="12"/>
  <c r="P6" i="12"/>
  <c r="M8" i="12"/>
  <c r="Q6" i="12"/>
  <c r="AB8" i="12" l="1"/>
  <c r="R7" i="12"/>
  <c r="R6" i="12"/>
  <c r="R8" i="12" s="1"/>
  <c r="Q8" i="12"/>
  <c r="P5" i="10" l="1"/>
  <c r="O5" i="10"/>
  <c r="M5" i="10"/>
  <c r="H5" i="10"/>
  <c r="H4" i="10"/>
  <c r="H4" i="3"/>
  <c r="P5" i="3"/>
  <c r="O5" i="3"/>
  <c r="M5" i="3"/>
  <c r="H5" i="3"/>
  <c r="M4" i="10" l="1"/>
  <c r="O4" i="10" s="1"/>
  <c r="P4" i="10" s="1"/>
  <c r="M4" i="3"/>
  <c r="O4" i="3" s="1"/>
  <c r="P4" i="3" s="1"/>
  <c r="H6" i="10"/>
  <c r="H8" i="10" l="1"/>
  <c r="M6" i="10"/>
  <c r="H7" i="10"/>
  <c r="O6" i="10"/>
  <c r="O7" i="10" l="1"/>
  <c r="P7" i="10" s="1"/>
  <c r="M7" i="10"/>
  <c r="P6" i="10"/>
  <c r="O8" i="10"/>
  <c r="P8" i="10" s="1"/>
  <c r="M8" i="10"/>
  <c r="AB8" i="10" l="1"/>
  <c r="O9" i="10" s="1"/>
  <c r="M7" i="3"/>
  <c r="H8" i="3"/>
  <c r="P6" i="3"/>
  <c r="O6" i="3"/>
  <c r="M6" i="3"/>
  <c r="O7" i="3"/>
  <c r="P7" i="3" l="1"/>
  <c r="AB8" i="3"/>
  <c r="P8" i="3"/>
  <c r="O8" i="3"/>
  <c r="M8" i="3"/>
  <c r="C15" i="18" l="1"/>
  <c r="C14" i="19"/>
  <c r="C15" i="19"/>
  <c r="C16" i="18"/>
  <c r="AB5" i="12"/>
  <c r="AB4" i="3"/>
  <c r="AB4" i="10"/>
  <c r="H24" i="10"/>
  <c r="H25" i="10"/>
  <c r="M25" i="10"/>
  <c r="H39" i="10"/>
  <c r="H41" i="10"/>
  <c r="M49" i="10"/>
  <c r="H45" i="10"/>
  <c r="H42" i="10"/>
  <c r="H44" i="10"/>
  <c r="H47" i="10"/>
  <c r="H48" i="10"/>
  <c r="H43" i="10"/>
  <c r="H61" i="10"/>
  <c r="M41" i="10"/>
  <c r="H49" i="10"/>
  <c r="M42" i="10"/>
  <c r="M48" i="10"/>
  <c r="H46" i="10"/>
  <c r="M43" i="10"/>
  <c r="M46" i="10"/>
  <c r="M47" i="10"/>
  <c r="M44" i="10"/>
  <c r="M45" i="10"/>
  <c r="AB4" i="12"/>
  <c r="H24" i="12"/>
  <c r="H25" i="12"/>
  <c r="M25" i="12"/>
  <c r="H39" i="12"/>
  <c r="H58" i="12"/>
  <c r="M41" i="12"/>
  <c r="H43" i="12"/>
  <c r="H60" i="12"/>
  <c r="H61" i="12"/>
  <c r="H42" i="12"/>
  <c r="M44" i="12"/>
  <c r="H45" i="12"/>
  <c r="H44" i="12"/>
  <c r="H46" i="12"/>
  <c r="M47" i="12"/>
  <c r="M45" i="12"/>
  <c r="H47" i="12"/>
  <c r="M48" i="12"/>
  <c r="M43" i="12"/>
  <c r="H48" i="12"/>
  <c r="M49" i="12"/>
  <c r="H49" i="12"/>
  <c r="H59" i="12"/>
  <c r="H41" i="12"/>
  <c r="H52" i="12"/>
  <c r="M46" i="12"/>
  <c r="H53" i="12"/>
  <c r="M42" i="12"/>
  <c r="H54" i="12"/>
  <c r="H55" i="12"/>
  <c r="H56" i="12"/>
  <c r="H57" i="12"/>
  <c r="AB5" i="3"/>
  <c r="H24" i="3" s="1"/>
  <c r="M25" i="3" l="1"/>
  <c r="H25" i="3"/>
  <c r="O24" i="12"/>
  <c r="O25" i="12"/>
  <c r="P25" i="12"/>
  <c r="H39" i="3"/>
  <c r="O39" i="12"/>
  <c r="P49" i="12"/>
  <c r="O56" i="12"/>
  <c r="O54" i="12"/>
  <c r="O58" i="12"/>
  <c r="O55" i="12"/>
  <c r="O59" i="12"/>
  <c r="O52" i="12"/>
  <c r="O53" i="12"/>
  <c r="O60" i="12"/>
  <c r="P48" i="12"/>
  <c r="O61" i="12"/>
  <c r="O48" i="12"/>
  <c r="O57" i="12"/>
  <c r="P41" i="12"/>
  <c r="O41" i="12"/>
  <c r="P42" i="12"/>
  <c r="O49" i="12"/>
  <c r="O42" i="12"/>
  <c r="P43" i="12"/>
  <c r="O43" i="12"/>
  <c r="P44" i="12"/>
  <c r="O47" i="12"/>
  <c r="O44" i="12"/>
  <c r="P45" i="12"/>
  <c r="O45" i="12"/>
  <c r="P46" i="12"/>
  <c r="O46" i="12"/>
  <c r="P47" i="12"/>
  <c r="H43" i="3"/>
  <c r="H42" i="3"/>
  <c r="H41" i="3"/>
  <c r="H61" i="3"/>
  <c r="H46" i="3"/>
  <c r="M49" i="3"/>
  <c r="M48" i="3"/>
  <c r="M47" i="3"/>
  <c r="H48" i="3"/>
  <c r="M46" i="3"/>
  <c r="M42" i="3"/>
  <c r="M45" i="3"/>
  <c r="M44" i="3"/>
  <c r="M43" i="3"/>
  <c r="H44" i="3"/>
  <c r="M41" i="3"/>
  <c r="H49" i="3"/>
  <c r="H47" i="3"/>
  <c r="H45" i="3"/>
  <c r="H59" i="10"/>
  <c r="H58" i="3"/>
  <c r="O25" i="3"/>
  <c r="Q24" i="12"/>
  <c r="Q25" i="12"/>
  <c r="R25" i="12"/>
  <c r="Q39" i="12"/>
  <c r="Q52" i="12"/>
  <c r="D41" i="12"/>
  <c r="Q55" i="12"/>
  <c r="D44" i="12"/>
  <c r="Q54" i="12"/>
  <c r="D43" i="12"/>
  <c r="AB5" i="10"/>
  <c r="O24" i="10"/>
  <c r="O25" i="10" s="1"/>
  <c r="P25" i="10" s="1"/>
  <c r="O39" i="10"/>
  <c r="O48" i="10"/>
  <c r="P48" i="10"/>
  <c r="O59" i="10"/>
  <c r="D48" i="10" s="1"/>
  <c r="Q53" i="12"/>
  <c r="D42" i="12"/>
  <c r="H58" i="10"/>
  <c r="Q56" i="12"/>
  <c r="AB7" i="12"/>
  <c r="H60" i="10"/>
  <c r="H59" i="3"/>
  <c r="O24" i="3"/>
  <c r="P25" i="3"/>
  <c r="O39" i="3"/>
  <c r="O46" i="3"/>
  <c r="O47" i="3"/>
  <c r="O49" i="3"/>
  <c r="P41" i="3"/>
  <c r="P43" i="3"/>
  <c r="O45" i="3"/>
  <c r="O48" i="3"/>
  <c r="P44" i="3"/>
  <c r="P45" i="3"/>
  <c r="P46" i="3"/>
  <c r="P47" i="3"/>
  <c r="P48" i="3"/>
  <c r="O44" i="3"/>
  <c r="O61" i="3"/>
  <c r="P49" i="3"/>
  <c r="P42" i="3"/>
  <c r="O41" i="3"/>
  <c r="O42" i="3"/>
  <c r="O43" i="3"/>
  <c r="O59" i="3"/>
  <c r="H56" i="3"/>
  <c r="O56" i="3"/>
  <c r="AB7" i="3" s="1"/>
  <c r="O9" i="3" s="1"/>
  <c r="H60" i="3"/>
  <c r="O58" i="3"/>
  <c r="H53" i="3"/>
  <c r="H54" i="10"/>
  <c r="O43" i="10"/>
  <c r="P43" i="10"/>
  <c r="D45" i="3" l="1"/>
  <c r="O54" i="10"/>
  <c r="D43" i="10" s="1"/>
  <c r="D48" i="3"/>
  <c r="H56" i="10"/>
  <c r="O45" i="10"/>
  <c r="P45" i="10"/>
  <c r="O56" i="10"/>
  <c r="AB7" i="10" s="1"/>
  <c r="O53" i="3"/>
  <c r="D42" i="3"/>
  <c r="O55" i="3"/>
  <c r="H55" i="3"/>
  <c r="D44" i="3" s="1"/>
  <c r="O9" i="12"/>
  <c r="H52" i="3"/>
  <c r="H57" i="3"/>
  <c r="O57" i="3"/>
  <c r="D46" i="3" s="1"/>
  <c r="P47" i="10"/>
  <c r="P49" i="10"/>
  <c r="O42" i="10"/>
  <c r="O46" i="10"/>
  <c r="O47" i="10"/>
  <c r="O58" i="10"/>
  <c r="D47" i="10" s="1"/>
  <c r="O41" i="10"/>
  <c r="P46" i="10"/>
  <c r="O49" i="10"/>
  <c r="O61" i="10"/>
  <c r="O44" i="10"/>
  <c r="P44" i="10"/>
  <c r="O55" i="10"/>
  <c r="P41" i="10"/>
  <c r="P42" i="10"/>
  <c r="O54" i="3"/>
  <c r="O52" i="10"/>
  <c r="O57" i="10"/>
  <c r="H57" i="10"/>
  <c r="D46" i="10" s="1"/>
  <c r="D45" i="12"/>
  <c r="H54" i="3"/>
  <c r="D43" i="3"/>
  <c r="H52" i="10"/>
  <c r="D41" i="10" s="1"/>
  <c r="Q57" i="12"/>
  <c r="D46" i="12"/>
  <c r="O60" i="10"/>
  <c r="O53" i="10"/>
  <c r="H55" i="10"/>
  <c r="D44" i="10"/>
  <c r="D47" i="3"/>
  <c r="R42" i="12"/>
  <c r="R44" i="12"/>
  <c r="Q61" i="12"/>
  <c r="Q45" i="12"/>
  <c r="R46" i="12"/>
  <c r="Q42" i="12"/>
  <c r="Q47" i="12"/>
  <c r="R48" i="12"/>
  <c r="Q48" i="12"/>
  <c r="R49" i="12"/>
  <c r="Q60" i="12"/>
  <c r="Q49" i="12"/>
  <c r="R41" i="12"/>
  <c r="Q43" i="12"/>
  <c r="R45" i="12"/>
  <c r="R47" i="12"/>
  <c r="Q41" i="12"/>
  <c r="Q44" i="12"/>
  <c r="Q46" i="12"/>
  <c r="R43" i="12"/>
  <c r="Q58" i="12"/>
  <c r="Q59" i="12"/>
  <c r="D45" i="10"/>
  <c r="O52" i="3"/>
  <c r="D41" i="3" s="1"/>
  <c r="D48" i="12"/>
  <c r="D47" i="12"/>
  <c r="O60" i="3"/>
  <c r="H53" i="10"/>
  <c r="D42" i="10" s="1"/>
</calcChain>
</file>

<file path=xl/sharedStrings.xml><?xml version="1.0" encoding="utf-8"?>
<sst xmlns="http://schemas.openxmlformats.org/spreadsheetml/2006/main" count="1277" uniqueCount="520">
  <si>
    <t>IRS1</t>
    <phoneticPr fontId="4" type="noConversion"/>
  </si>
  <si>
    <t>IRS2</t>
    <phoneticPr fontId="4" type="noConversion"/>
  </si>
  <si>
    <t>基本参数</t>
    <phoneticPr fontId="4" type="noConversion"/>
  </si>
  <si>
    <t>策略名称</t>
    <phoneticPr fontId="4" type="noConversion"/>
  </si>
  <si>
    <t>收付方向</t>
    <phoneticPr fontId="4" type="noConversion"/>
  </si>
  <si>
    <t>FixedPayReceive</t>
  </si>
  <si>
    <t>收付方向</t>
  </si>
  <si>
    <t>Pay</t>
  </si>
  <si>
    <t>产品结构</t>
    <phoneticPr fontId="4" type="noConversion"/>
  </si>
  <si>
    <t>SHIBOR3M</t>
    <phoneticPr fontId="4" type="noConversion"/>
  </si>
  <si>
    <t>估值日</t>
  </si>
  <si>
    <t>ReferenceDate</t>
  </si>
  <si>
    <t>FR007</t>
    <phoneticPr fontId="4" type="noConversion"/>
  </si>
  <si>
    <t>匹配方式</t>
    <phoneticPr fontId="4" type="noConversion"/>
  </si>
  <si>
    <t>开始日</t>
  </si>
  <si>
    <t>StartDate</t>
  </si>
  <si>
    <t>期限1</t>
    <phoneticPr fontId="4" type="noConversion"/>
  </si>
  <si>
    <t>1Y</t>
    <phoneticPr fontId="4" type="noConversion"/>
  </si>
  <si>
    <t>结束日</t>
  </si>
  <si>
    <t>EndDate</t>
  </si>
  <si>
    <t>期限</t>
    <phoneticPr fontId="4" type="noConversion"/>
  </si>
  <si>
    <t>期限2</t>
    <phoneticPr fontId="4" type="noConversion"/>
  </si>
  <si>
    <t>滚动日</t>
  </si>
  <si>
    <t>RollDate</t>
  </si>
  <si>
    <t>近端浮动端</t>
    <phoneticPr fontId="4" type="noConversion"/>
  </si>
  <si>
    <t>本金</t>
    <phoneticPr fontId="4" type="noConversion"/>
  </si>
  <si>
    <t>Notional</t>
  </si>
  <si>
    <t>期差(bps)</t>
    <phoneticPr fontId="4" type="noConversion"/>
  </si>
  <si>
    <t>浮动点差</t>
  </si>
  <si>
    <t>Margin</t>
  </si>
  <si>
    <t>固定利率</t>
  </si>
  <si>
    <t>Coupon</t>
  </si>
  <si>
    <t>支付周期</t>
  </si>
  <si>
    <t>FloatPaymentFrequency</t>
  </si>
  <si>
    <t>Quarterly</t>
  </si>
  <si>
    <t>FixedPaymentFrequency</t>
  </si>
  <si>
    <t>支付日期调整</t>
  </si>
  <si>
    <t>FloatPaymentDateAdjuster</t>
  </si>
  <si>
    <t>ModifiedFollowing</t>
  </si>
  <si>
    <t>FixedPaymentDateAdjuster</t>
  </si>
  <si>
    <t>计息日期调整</t>
  </si>
  <si>
    <t>FloatResetDateAdjuster</t>
  </si>
  <si>
    <t>Actual</t>
  </si>
  <si>
    <t>FixedResetDateAdjuster</t>
  </si>
  <si>
    <t>计息规则</t>
  </si>
  <si>
    <t>FloatPaymentDayCounter</t>
  </si>
  <si>
    <t>Act360</t>
  </si>
  <si>
    <t>FixedPaymentDayCounter</t>
  </si>
  <si>
    <t>Act365Fixed</t>
  </si>
  <si>
    <t>定息时间(在前？）</t>
  </si>
  <si>
    <t>FixInAdvance</t>
  </si>
  <si>
    <t>定息前置天数</t>
  </si>
  <si>
    <t>FixDaysBackward</t>
  </si>
  <si>
    <t>定息计算方法</t>
  </si>
  <si>
    <t>FixingRateMethod</t>
  </si>
  <si>
    <t>COMPOUNDING</t>
  </si>
  <si>
    <t>定息节假日</t>
  </si>
  <si>
    <t>FixingCalendar</t>
  </si>
  <si>
    <t>定息周期</t>
  </si>
  <si>
    <t>FixingFrequency</t>
  </si>
  <si>
    <t>基准期限</t>
  </si>
  <si>
    <t>FixingIndex</t>
  </si>
  <si>
    <t>3M</t>
  </si>
  <si>
    <t>定息日期调整</t>
  </si>
  <si>
    <t>FixingDateAdjuster</t>
  </si>
  <si>
    <t>Following</t>
  </si>
  <si>
    <t>估值曲线</t>
  </si>
  <si>
    <t>FloatEstimationCurve</t>
  </si>
  <si>
    <t>贴现曲线</t>
  </si>
  <si>
    <t>FloatDiscountCurve</t>
  </si>
  <si>
    <t>FixedDiscountCurve</t>
  </si>
  <si>
    <t>周期计算参数</t>
    <phoneticPr fontId="4" type="noConversion"/>
  </si>
  <si>
    <t>本金交换和摊销</t>
    <phoneticPr fontId="4" type="noConversion"/>
  </si>
  <si>
    <t>月末？</t>
  </si>
  <si>
    <t>FloatKeepEndOfMonth</t>
  </si>
  <si>
    <t>FixedKeepEndOfMonth</t>
  </si>
  <si>
    <t>长残段？</t>
  </si>
  <si>
    <t>FloatLongStub</t>
  </si>
  <si>
    <t>FixedLongStub</t>
  </si>
  <si>
    <t>末段残段？</t>
  </si>
  <si>
    <t>FloatEndStub</t>
  </si>
  <si>
    <t>FixedEndStub</t>
  </si>
  <si>
    <t>开始日期调整？</t>
  </si>
  <si>
    <t>FloatAdjStartDate</t>
  </si>
  <si>
    <t>调整开始日期</t>
    <phoneticPr fontId="4" type="noConversion"/>
  </si>
  <si>
    <t>FixedAdjStartDate</t>
  </si>
  <si>
    <t>结束日期调整？</t>
  </si>
  <si>
    <t>FloatAdjEndDate</t>
  </si>
  <si>
    <t>调整结束日期</t>
    <phoneticPr fontId="4" type="noConversion"/>
  </si>
  <si>
    <t>FixedAdjEndDate</t>
  </si>
  <si>
    <t>本金交换方式</t>
  </si>
  <si>
    <t>FloatExchangeNotional</t>
  </si>
  <si>
    <t xml:space="preserve">BOTHENDS </t>
  </si>
  <si>
    <t>FixedExchangeNotional</t>
  </si>
  <si>
    <t>摊销本金剩余类型</t>
  </si>
  <si>
    <t>FloatResidualType</t>
  </si>
  <si>
    <t>AbsoluteValue</t>
  </si>
  <si>
    <t>FixedResidualType</t>
  </si>
  <si>
    <t>摊销本金剩余（Amt/%)</t>
  </si>
  <si>
    <t>FloatResidual</t>
  </si>
  <si>
    <t>FixedResidual</t>
  </si>
  <si>
    <t>第一次摊销日期</t>
  </si>
  <si>
    <t>FloatFirstAmortDate</t>
  </si>
  <si>
    <t>FixedFirstAmortDate</t>
  </si>
  <si>
    <t>本金摊销方式</t>
  </si>
  <si>
    <t>FloatAmortisationType</t>
  </si>
  <si>
    <t xml:space="preserve">AMRT_NONE </t>
  </si>
  <si>
    <t>FixedAmortisationType</t>
  </si>
  <si>
    <t>策略结果</t>
    <phoneticPr fontId="4" type="noConversion"/>
  </si>
  <si>
    <t>风险分析</t>
    <phoneticPr fontId="4" type="noConversion"/>
  </si>
  <si>
    <t>净现值</t>
  </si>
  <si>
    <t>FixedLegNPV</t>
  </si>
  <si>
    <t>净现值</t>
    <phoneticPr fontId="4" type="noConversion"/>
  </si>
  <si>
    <t>FloatingLegNPV</t>
  </si>
  <si>
    <t>市场价值</t>
  </si>
  <si>
    <t>FixedLegMarketValue</t>
  </si>
  <si>
    <t>市场价值</t>
    <phoneticPr fontId="4" type="noConversion"/>
  </si>
  <si>
    <t>FloatingLegMarketValue</t>
  </si>
  <si>
    <t>费率</t>
  </si>
  <si>
    <t>FixedLegPremium</t>
  </si>
  <si>
    <t>费率</t>
    <phoneticPr fontId="4" type="noConversion"/>
  </si>
  <si>
    <t>FloatingLegPremium</t>
  </si>
  <si>
    <t>应计利息</t>
  </si>
  <si>
    <t>FixedLegAccrued</t>
  </si>
  <si>
    <t>应计利息</t>
    <phoneticPr fontId="4" type="noConversion"/>
  </si>
  <si>
    <t>FloatingLegAccrued</t>
  </si>
  <si>
    <t>久期</t>
  </si>
  <si>
    <t>FixedLegDuration</t>
  </si>
  <si>
    <t>FloatingLegDuration</t>
  </si>
  <si>
    <t>修正久期</t>
  </si>
  <si>
    <t>FixedLegMDuration</t>
  </si>
  <si>
    <t>FloatingLegMDuration</t>
  </si>
  <si>
    <t>PVBP</t>
  </si>
  <si>
    <t>FixedLegPVBP</t>
  </si>
  <si>
    <t>PVBP</t>
    <phoneticPr fontId="4" type="noConversion"/>
  </si>
  <si>
    <t>SwapFloatingLegPVBP</t>
  </si>
  <si>
    <t>DV01</t>
  </si>
  <si>
    <t>FixedLegDV01</t>
  </si>
  <si>
    <t>DV01</t>
    <phoneticPr fontId="4" type="noConversion"/>
  </si>
  <si>
    <t>SwapFloatingLegDV01</t>
  </si>
  <si>
    <t>Par Rate/Yield</t>
  </si>
  <si>
    <t>MarketParRate</t>
  </si>
  <si>
    <t>年金</t>
  </si>
  <si>
    <t>FloatingLegAnnuity</t>
  </si>
  <si>
    <t>FixedLegAnnuity</t>
  </si>
  <si>
    <t>定息周期</t>
    <phoneticPr fontId="4" type="noConversion"/>
  </si>
  <si>
    <t>合约要素</t>
    <phoneticPr fontId="4" type="noConversion"/>
  </si>
  <si>
    <t>DayCounter:</t>
    <phoneticPr fontId="4" type="noConversion"/>
  </si>
  <si>
    <t>Frequency:</t>
    <phoneticPr fontId="4" type="noConversion"/>
  </si>
  <si>
    <t>Once</t>
  </si>
  <si>
    <t>Direction:</t>
    <phoneticPr fontId="4" type="noConversion"/>
  </si>
  <si>
    <t>UP</t>
  </si>
  <si>
    <t>BOOL</t>
    <phoneticPr fontId="4" type="noConversion"/>
  </si>
  <si>
    <t>PaymentType:</t>
    <phoneticPr fontId="4" type="noConversion"/>
  </si>
  <si>
    <t>NoFrequency</t>
  </si>
  <si>
    <t>NONE</t>
  </si>
  <si>
    <t>InArrears</t>
  </si>
  <si>
    <t>NEAREST</t>
  </si>
  <si>
    <t>InAdvance</t>
  </si>
  <si>
    <t>ThirtyE360</t>
  </si>
  <si>
    <t>Annual</t>
  </si>
  <si>
    <t>InDiscount</t>
  </si>
  <si>
    <t>ThirtyE360ISDA</t>
  </si>
  <si>
    <t>EveryEleventhMonth</t>
  </si>
  <si>
    <t>DOWN</t>
  </si>
  <si>
    <t>ThirtyEPlus360</t>
  </si>
  <si>
    <t>EveryNinthMonth</t>
  </si>
  <si>
    <t>FRAC</t>
  </si>
  <si>
    <t>Index Tenor</t>
    <phoneticPr fontId="4" type="noConversion"/>
  </si>
  <si>
    <t>ThirtyU360</t>
  </si>
  <si>
    <t>EveryEigthMonth</t>
  </si>
  <si>
    <t>TRUNC</t>
  </si>
  <si>
    <t>1D</t>
    <phoneticPr fontId="4" type="noConversion"/>
  </si>
  <si>
    <t>ActActISDA</t>
  </si>
  <si>
    <t>Semiannual</t>
  </si>
  <si>
    <t>7D</t>
    <phoneticPr fontId="4" type="noConversion"/>
  </si>
  <si>
    <t>ActActICMA</t>
  </si>
  <si>
    <t>EveryFifthMonth</t>
  </si>
  <si>
    <t>1M</t>
    <phoneticPr fontId="4" type="noConversion"/>
  </si>
  <si>
    <t>Act365L</t>
  </si>
  <si>
    <t>EveryFourthMonth</t>
  </si>
  <si>
    <t>3M</t>
    <phoneticPr fontId="4" type="noConversion"/>
  </si>
  <si>
    <t>ActActAFB</t>
  </si>
  <si>
    <t>6M</t>
    <phoneticPr fontId="4" type="noConversion"/>
  </si>
  <si>
    <t>Act365Leap</t>
  </si>
  <si>
    <t>Bimonthly</t>
  </si>
  <si>
    <t>ActActXTR</t>
  </si>
  <si>
    <t>Monthly</t>
  </si>
  <si>
    <t>支付周期</t>
    <phoneticPr fontId="4" type="noConversion"/>
  </si>
  <si>
    <t>ActActICMAComplement</t>
  </si>
  <si>
    <t>Fourweekly</t>
  </si>
  <si>
    <t>Once</t>
    <phoneticPr fontId="4" type="noConversion"/>
  </si>
  <si>
    <t>Act252</t>
  </si>
  <si>
    <t>Biweekly</t>
  </si>
  <si>
    <t>Weekly</t>
  </si>
  <si>
    <t>SemiAnnual</t>
    <phoneticPr fontId="4" type="noConversion"/>
  </si>
  <si>
    <t>EverySecondDay</t>
  </si>
  <si>
    <t>PayoffStyle:</t>
    <phoneticPr fontId="4" type="noConversion"/>
  </si>
  <si>
    <t>NO_PAY</t>
  </si>
  <si>
    <t>DateAdjusterRule:</t>
    <phoneticPr fontId="4" type="noConversion"/>
  </si>
  <si>
    <t>Daily</t>
  </si>
  <si>
    <t>NO_PAY</t>
    <phoneticPr fontId="4" type="noConversion"/>
  </si>
  <si>
    <t>Continuous</t>
  </si>
  <si>
    <t>EXACT_PAY</t>
    <phoneticPr fontId="4" type="noConversion"/>
  </si>
  <si>
    <t>Preceding</t>
  </si>
  <si>
    <t>FULL_PAY</t>
    <phoneticPr fontId="4" type="noConversion"/>
  </si>
  <si>
    <t>PayReceiveType</t>
    <phoneticPr fontId="4" type="noConversion"/>
  </si>
  <si>
    <t xml:space="preserve">Pay </t>
  </si>
  <si>
    <t>ModifiedPreceding</t>
  </si>
  <si>
    <t xml:space="preserve">Receive </t>
  </si>
  <si>
    <t>IMM</t>
  </si>
  <si>
    <t>PricingMethod(VanillaOption)</t>
    <phoneticPr fontId="4" type="noConversion"/>
  </si>
  <si>
    <t>BLACKSCHOLES</t>
    <phoneticPr fontId="4" type="noConversion"/>
  </si>
  <si>
    <t>LME</t>
  </si>
  <si>
    <t>BAW</t>
    <phoneticPr fontId="4" type="noConversion"/>
  </si>
  <si>
    <t>PaymentType</t>
    <phoneticPr fontId="4" type="noConversion"/>
  </si>
  <si>
    <t>BINOMIAL</t>
    <phoneticPr fontId="4" type="noConversion"/>
  </si>
  <si>
    <t xml:space="preserve">InArrears </t>
  </si>
  <si>
    <t>InterpolatedVariable:</t>
    <phoneticPr fontId="4" type="noConversion"/>
  </si>
  <si>
    <t>MONTECARLO</t>
    <phoneticPr fontId="4" type="noConversion"/>
  </si>
  <si>
    <t xml:space="preserve">InAdvance </t>
  </si>
  <si>
    <t>SIMPLERATES</t>
  </si>
  <si>
    <t>BarrierType:</t>
    <phoneticPr fontId="4" type="noConversion"/>
  </si>
  <si>
    <t>KNOCK_DOWN_IN</t>
  </si>
  <si>
    <t xml:space="preserve">InDiscount </t>
  </si>
  <si>
    <t>CONTINUOUSRATES</t>
  </si>
  <si>
    <t>INACTIVE</t>
  </si>
  <si>
    <t>PricingMethod(AsianOption)</t>
    <phoneticPr fontId="4" type="noConversion"/>
  </si>
  <si>
    <t>DISCOUNTFACTORS</t>
  </si>
  <si>
    <t>EomRules</t>
    <phoneticPr fontId="4" type="noConversion"/>
  </si>
  <si>
    <t>HAZARDRATES</t>
  </si>
  <si>
    <t>KNOCK_DOWN_OUT</t>
  </si>
  <si>
    <t>WILMOTT</t>
    <phoneticPr fontId="4" type="noConversion"/>
  </si>
  <si>
    <t xml:space="preserve">EOM_DISABLED </t>
  </si>
  <si>
    <t>PND</t>
  </si>
  <si>
    <t>KNOCK_UP_IN</t>
  </si>
  <si>
    <t>区间利息计算方法</t>
    <phoneticPr fontId="4" type="noConversion"/>
  </si>
  <si>
    <t>ResetRateMethod</t>
    <phoneticPr fontId="4" type="noConversion"/>
  </si>
  <si>
    <t xml:space="preserve">EOM_ENABLED_RATE_ENDS </t>
  </si>
  <si>
    <t>SPREADS</t>
  </si>
  <si>
    <t>KNOCK_UP_OUT</t>
  </si>
  <si>
    <t>COMPOUNDING</t>
    <phoneticPr fontId="4" type="noConversion"/>
  </si>
  <si>
    <t>复利</t>
    <phoneticPr fontId="4" type="noConversion"/>
  </si>
  <si>
    <t xml:space="preserve">EOM_ENABLED_SCHEDULE </t>
  </si>
  <si>
    <t>YIELDVOLS</t>
  </si>
  <si>
    <t>AverageMethod(AsianOption)</t>
    <phoneticPr fontId="4" type="noConversion"/>
  </si>
  <si>
    <t>SIMPLE_AVERAGE</t>
    <phoneticPr fontId="4" type="noConversion"/>
  </si>
  <si>
    <t>简单平均</t>
    <phoneticPr fontId="4" type="noConversion"/>
  </si>
  <si>
    <t>PRICEVOLS</t>
  </si>
  <si>
    <t>Arithmetic</t>
    <phoneticPr fontId="4" type="noConversion"/>
  </si>
  <si>
    <t>CALCULATE_AVERAGE</t>
    <phoneticPr fontId="4" type="noConversion"/>
  </si>
  <si>
    <t>自然天数加权平均</t>
    <phoneticPr fontId="4" type="noConversion"/>
  </si>
  <si>
    <t>YIELDTOTALVARIANCE</t>
  </si>
  <si>
    <t>CallPut:</t>
    <phoneticPr fontId="4" type="noConversion"/>
  </si>
  <si>
    <t>Call</t>
  </si>
  <si>
    <t>Geometric</t>
    <phoneticPr fontId="4" type="noConversion"/>
  </si>
  <si>
    <t>RESETRATE_MAX</t>
    <phoneticPr fontId="4" type="noConversion"/>
  </si>
  <si>
    <t>最大</t>
    <phoneticPr fontId="4" type="noConversion"/>
  </si>
  <si>
    <t>PRICETOTALVARIANCE</t>
  </si>
  <si>
    <t>Call</t>
    <phoneticPr fontId="4" type="noConversion"/>
  </si>
  <si>
    <t>RESETRATE_MIN</t>
    <phoneticPr fontId="4" type="noConversion"/>
  </si>
  <si>
    <t>最小</t>
    <phoneticPr fontId="4" type="noConversion"/>
  </si>
  <si>
    <t>OVERNIGHTRATES</t>
  </si>
  <si>
    <t>Put</t>
    <phoneticPr fontId="4" type="noConversion"/>
  </si>
  <si>
    <t>ADV_MIUNS_ARR</t>
    <phoneticPr fontId="4" type="noConversion"/>
  </si>
  <si>
    <t>前后差</t>
    <phoneticPr fontId="4" type="noConversion"/>
  </si>
  <si>
    <t>NORMALISEDYIELDVOL</t>
  </si>
  <si>
    <t>StrikeType(AsianOption)</t>
    <phoneticPr fontId="4" type="noConversion"/>
  </si>
  <si>
    <t>ADV_DIVIDE_ARR</t>
    <phoneticPr fontId="4" type="noConversion"/>
  </si>
  <si>
    <t>前后商</t>
    <phoneticPr fontId="4" type="noConversion"/>
  </si>
  <si>
    <t>NORMALISEDPRICEVOL</t>
  </si>
  <si>
    <t>Fixed</t>
    <phoneticPr fontId="4" type="noConversion"/>
  </si>
  <si>
    <t>ARR_DIVIDE_ADV</t>
    <phoneticPr fontId="4" type="noConversion"/>
  </si>
  <si>
    <t>后前商</t>
    <phoneticPr fontId="4" type="noConversion"/>
  </si>
  <si>
    <t>YIELDVOLPTSPERDAY</t>
  </si>
  <si>
    <t>DeltaType:</t>
    <phoneticPr fontId="4" type="noConversion"/>
  </si>
  <si>
    <t>SPOT_DELTA</t>
  </si>
  <si>
    <t>Floating</t>
    <phoneticPr fontId="4" type="noConversion"/>
  </si>
  <si>
    <t>PRICEVOLPTSPERDAY</t>
  </si>
  <si>
    <t>SPOT_DELTA</t>
    <phoneticPr fontId="4" type="noConversion"/>
  </si>
  <si>
    <t>SIMPLEINFLATIONRATE</t>
  </si>
  <si>
    <t>FORWARD_DELTA</t>
    <phoneticPr fontId="4" type="noConversion"/>
  </si>
  <si>
    <t>PricingMethod(FXForward)</t>
    <phoneticPr fontId="4" type="noConversion"/>
  </si>
  <si>
    <t>SIMPLEINFLATIONRATETIME</t>
  </si>
  <si>
    <t>MARKETFWD</t>
    <phoneticPr fontId="4" type="noConversion"/>
  </si>
  <si>
    <t>GenericVolStripping.InterpolationVariable</t>
    <phoneticPr fontId="4" type="noConversion"/>
  </si>
  <si>
    <t>CONTINUOUSINFLATIONRATE</t>
  </si>
  <si>
    <t>INTERESTPARITY</t>
    <phoneticPr fontId="4" type="noConversion"/>
  </si>
  <si>
    <t>YIELDVOL</t>
    <phoneticPr fontId="4" type="noConversion"/>
  </si>
  <si>
    <t>Yield Vol</t>
    <phoneticPr fontId="4" type="noConversion"/>
  </si>
  <si>
    <t>CONTINUOUSINFLATIONRATETIME</t>
  </si>
  <si>
    <t>ExtrapolationMethod:</t>
    <phoneticPr fontId="4" type="noConversion"/>
  </si>
  <si>
    <t>FLATEXTRAPOLATION</t>
  </si>
  <si>
    <t>YIELDNORMALISEDVOL</t>
    <phoneticPr fontId="4" type="noConversion"/>
  </si>
  <si>
    <t xml:space="preserve"> </t>
    <phoneticPr fontId="4" type="noConversion"/>
  </si>
  <si>
    <t>INFLATIONINDEX</t>
  </si>
  <si>
    <t>NONE</t>
    <phoneticPr fontId="4" type="noConversion"/>
  </si>
  <si>
    <t>YIELDPOINTSPERDAY</t>
  </si>
  <si>
    <t>FXFORWARDPOINTS</t>
  </si>
  <si>
    <t>FLATEXTRAPOLATION</t>
    <phoneticPr fontId="4" type="noConversion"/>
  </si>
  <si>
    <t>Side</t>
    <phoneticPr fontId="4" type="noConversion"/>
  </si>
  <si>
    <t>FORWARDSPLINEVARIABLE</t>
  </si>
  <si>
    <t>LINEAREXTRAPOLATION</t>
    <phoneticPr fontId="4" type="noConversion"/>
  </si>
  <si>
    <t>Bank</t>
    <phoneticPr fontId="4" type="noConversion"/>
  </si>
  <si>
    <t>PRICEVOL</t>
    <phoneticPr fontId="4" type="noConversion"/>
  </si>
  <si>
    <t>TAYLOREXTRAPOLATION</t>
    <phoneticPr fontId="4" type="noConversion"/>
  </si>
  <si>
    <t>Client</t>
    <phoneticPr fontId="4" type="noConversion"/>
  </si>
  <si>
    <t>PRICENORMALISEDVOL</t>
  </si>
  <si>
    <t>InterpolationMethod:</t>
    <phoneticPr fontId="4" type="noConversion"/>
  </si>
  <si>
    <t>LINEARINTERPOLATION</t>
  </si>
  <si>
    <t>PRICEPOINTSPERDAY</t>
  </si>
  <si>
    <t>FLATINTERPOLATION</t>
  </si>
  <si>
    <t>SmileInterpMethod</t>
    <phoneticPr fontId="4" type="noConversion"/>
  </si>
  <si>
    <t>CLOSESTINTERPOLATION</t>
  </si>
  <si>
    <t>FXInterpolationType:</t>
    <phoneticPr fontId="4" type="noConversion"/>
  </si>
  <si>
    <t>STRIKE_INTERPOLATION</t>
  </si>
  <si>
    <t xml:space="preserve">LINEAR </t>
  </si>
  <si>
    <t>DELTA_INTERPOLATION</t>
  </si>
  <si>
    <t xml:space="preserve">SVI </t>
  </si>
  <si>
    <t>GenericVolStripping.StrippingMethod</t>
    <phoneticPr fontId="4" type="noConversion"/>
  </si>
  <si>
    <t>LINEARXY</t>
  </si>
  <si>
    <t xml:space="preserve">CUBICSPLINE </t>
  </si>
  <si>
    <t>METHOD1</t>
    <phoneticPr fontId="4" type="noConversion"/>
  </si>
  <si>
    <t>LOGLINEAR</t>
  </si>
  <si>
    <t>LOG_MONEYNESS</t>
  </si>
  <si>
    <t xml:space="preserve">VANNAVOLGA </t>
  </si>
  <si>
    <t>METHOD2</t>
  </si>
  <si>
    <t>LAGRANGEPOLYNOMIAL</t>
  </si>
  <si>
    <t xml:space="preserve">SABR </t>
  </si>
  <si>
    <t>GenericVolStripping.PaymentType</t>
    <phoneticPr fontId="4" type="noConversion"/>
  </si>
  <si>
    <t>CUBICSPLINES</t>
  </si>
  <si>
    <t>ARREARS</t>
    <phoneticPr fontId="4" type="noConversion"/>
  </si>
  <si>
    <t>FORWARDFORWARDQUARTIC</t>
  </si>
  <si>
    <t>European Digital Type:</t>
    <phoneticPr fontId="4" type="noConversion"/>
  </si>
  <si>
    <t>DISCOUNT</t>
  </si>
  <si>
    <t>EXPLICITCLAMPEDCUBICSPLINES</t>
  </si>
  <si>
    <t xml:space="preserve">CASH_OR_NOTHING_CALL </t>
  </si>
  <si>
    <t>FORWARDSPLINEMETHOD</t>
  </si>
  <si>
    <t xml:space="preserve">ASSET_OR_NOTHING_CALL </t>
  </si>
  <si>
    <t>IROptionQuotation</t>
    <phoneticPr fontId="4" type="noConversion"/>
  </si>
  <si>
    <t xml:space="preserve">CASH_OR_NOTHING_PUT </t>
  </si>
  <si>
    <t>PARYIELDVOL</t>
    <phoneticPr fontId="4" type="noConversion"/>
  </si>
  <si>
    <t xml:space="preserve">ASSET_OR_NOTHING_PUT </t>
  </si>
  <si>
    <t>PREMIUMPER1M</t>
    <phoneticPr fontId="4" type="noConversion"/>
  </si>
  <si>
    <t xml:space="preserve"> //PRICE PER 1 MILLION CCY UNITS</t>
  </si>
  <si>
    <t xml:space="preserve">DOWN_CASH_AT_TOUCH </t>
  </si>
  <si>
    <t>PREMIUMPER10K</t>
    <phoneticPr fontId="4" type="noConversion"/>
  </si>
  <si>
    <t xml:space="preserve"> //PRICE PER 10 THOUSAND CCY UNITS</t>
  </si>
  <si>
    <t xml:space="preserve">DOWN_ASSET_AT_TOUCH </t>
  </si>
  <si>
    <t>PERCENTAGEPREMIUM</t>
  </si>
  <si>
    <t xml:space="preserve"> //PRICE PER CURRENCY UNIT </t>
  </si>
  <si>
    <t xml:space="preserve">UP_CASH_AT_TOUCH </t>
  </si>
  <si>
    <t>YIELDVOLQUOTE</t>
  </si>
  <si>
    <t xml:space="preserve">UP_ASSET_AT_TOUCH </t>
  </si>
  <si>
    <t>PRICEVOLQUOTE</t>
  </si>
  <si>
    <t xml:space="preserve">DOWN_IN_CASH_AT_EXPIRY </t>
  </si>
  <si>
    <t xml:space="preserve">DOWN_IN_ASSET_AT_EXPIRY </t>
  </si>
  <si>
    <t xml:space="preserve">UP_IN_CASH_AT_EXPIRY </t>
  </si>
  <si>
    <t>Match the cap premiums calculated from the (market) constant vols with the ones	calculated using the caplets term structure volatilities</t>
    <phoneticPr fontId="4" type="noConversion"/>
  </si>
  <si>
    <t xml:space="preserve">UP_IN_ASSET_AT_EXPIRY </t>
  </si>
  <si>
    <t>METHOD2</t>
    <phoneticPr fontId="4" type="noConversion"/>
  </si>
  <si>
    <t xml:space="preserve">Get the caplet premium doing the difference between the cap premium with constant vol and the cap premium with term structure vol and perform black76^-1		</t>
    <phoneticPr fontId="4" type="noConversion"/>
  </si>
  <si>
    <t xml:space="preserve">DOWN_OUT_CASH_AT_EXPIRY </t>
  </si>
  <si>
    <t xml:space="preserve">DOWN_OUT_ASSET_AT_EXPIRY </t>
  </si>
  <si>
    <t xml:space="preserve">UP_OUT_CASH_AT_EXPIRY </t>
  </si>
  <si>
    <t>AmortisationType:</t>
  </si>
  <si>
    <t xml:space="preserve">UP_OUT_ASSET_AT_EXPIRY </t>
  </si>
  <si>
    <t xml:space="preserve">AMRT_NONE </t>
    <phoneticPr fontId="4" type="noConversion"/>
  </si>
  <si>
    <t xml:space="preserve">DOWN_IN_CASH_CALL </t>
  </si>
  <si>
    <t xml:space="preserve">AMRT_LINEAR_RT </t>
    <phoneticPr fontId="4" type="noConversion"/>
  </si>
  <si>
    <t xml:space="preserve">DOWN_IN_ASSET_CALL </t>
  </si>
  <si>
    <t xml:space="preserve">AMRT_CONSTANT </t>
    <phoneticPr fontId="4" type="noConversion"/>
  </si>
  <si>
    <t xml:space="preserve">UP_IN_CASH_CALL </t>
  </si>
  <si>
    <t xml:space="preserve">AMRT_CONST_ANNU </t>
    <phoneticPr fontId="4" type="noConversion"/>
  </si>
  <si>
    <t xml:space="preserve">UP_IN_ASSET_CALL </t>
  </si>
  <si>
    <t xml:space="preserve">AMRT_CPN_REINVEST </t>
    <phoneticPr fontId="4" type="noConversion"/>
  </si>
  <si>
    <t xml:space="preserve">DOWN_IN_CASH_PUT </t>
  </si>
  <si>
    <t xml:space="preserve">AMRT_LINEAR_AMT </t>
    <phoneticPr fontId="4" type="noConversion"/>
  </si>
  <si>
    <t xml:space="preserve">DOWN_IN_ASSET_PUT </t>
  </si>
  <si>
    <t xml:space="preserve">AMRT_SCHEDULED </t>
    <phoneticPr fontId="4" type="noConversion"/>
  </si>
  <si>
    <t xml:space="preserve">UP_IN_CASH_PUT </t>
  </si>
  <si>
    <t xml:space="preserve">UP_IN_ASSET_PUT </t>
  </si>
  <si>
    <t>ExchangePrincipal</t>
    <phoneticPr fontId="4" type="noConversion"/>
  </si>
  <si>
    <t xml:space="preserve">DOWN_OUT_CASH_CALL </t>
  </si>
  <si>
    <t xml:space="preserve">DOWN_OUT_ASSET_CALL </t>
  </si>
  <si>
    <t xml:space="preserve">STARTONLY </t>
  </si>
  <si>
    <t xml:space="preserve">UP_OUT_CASH_CALL </t>
  </si>
  <si>
    <t xml:space="preserve">ENDONLY </t>
  </si>
  <si>
    <t xml:space="preserve">UP_OUT_ASSET_CALL </t>
  </si>
  <si>
    <t xml:space="preserve">NOEXCHANGE </t>
  </si>
  <si>
    <t xml:space="preserve">DOWN_OUT_CASH_PUT </t>
  </si>
  <si>
    <t xml:space="preserve">DOWN_OUT_ASSET_PUT </t>
  </si>
  <si>
    <t>ResidualType</t>
    <phoneticPr fontId="4" type="noConversion"/>
  </si>
  <si>
    <t xml:space="preserve">UP_OUT_CASH_PUT </t>
  </si>
  <si>
    <t>AbsoluteValue</t>
    <phoneticPr fontId="4" type="noConversion"/>
  </si>
  <si>
    <t xml:space="preserve">UP_OUT_ASSET_PUT </t>
  </si>
  <si>
    <t xml:space="preserve">Percent </t>
  </si>
  <si>
    <t>Calendar</t>
  </si>
  <si>
    <t>HistoryFixingDates</t>
    <phoneticPr fontId="4" type="noConversion"/>
  </si>
  <si>
    <t>HistoryFixingRates</t>
    <phoneticPr fontId="4" type="noConversion"/>
  </si>
  <si>
    <t>InterpolatedVariable</t>
  </si>
  <si>
    <t>InterpolationMethod</t>
  </si>
  <si>
    <t>CalibrationSet</t>
  </si>
  <si>
    <t>FixedDayCounter</t>
  </si>
  <si>
    <t>FloatDayCounter</t>
  </si>
  <si>
    <t>UseIndexEstimation</t>
  </si>
  <si>
    <t>1Y</t>
  </si>
  <si>
    <t>2Y</t>
  </si>
  <si>
    <t>5Y</t>
  </si>
  <si>
    <t>FloatPayReceive</t>
    <phoneticPr fontId="4" type="noConversion"/>
  </si>
  <si>
    <t>PaymentCalendar</t>
    <phoneticPr fontId="4" type="noConversion"/>
  </si>
  <si>
    <t>估值日</t>
    <phoneticPr fontId="4" type="noConversion"/>
  </si>
  <si>
    <t>久期匹配</t>
  </si>
  <si>
    <t>FR007</t>
  </si>
  <si>
    <t>CALCULATE_AVERAGE</t>
  </si>
  <si>
    <t>IRS3</t>
    <phoneticPr fontId="4" type="noConversion"/>
  </si>
  <si>
    <t xml:space="preserve">NOEXCHANGE </t>
    <phoneticPr fontId="4" type="noConversion"/>
  </si>
  <si>
    <t>期限匹配</t>
  </si>
  <si>
    <t>SHIBOR3M</t>
  </si>
  <si>
    <t>7D</t>
  </si>
  <si>
    <t>SIMPLE_AVERAGE</t>
  </si>
  <si>
    <t>floatResetDayCounter</t>
  </si>
  <si>
    <t>fixedResetFrequency</t>
    <phoneticPr fontId="6" type="noConversion"/>
  </si>
  <si>
    <t>fixedResetDayCounter</t>
    <phoneticPr fontId="6" type="noConversion"/>
  </si>
  <si>
    <t>Margin</t>
    <phoneticPr fontId="5" type="noConversion"/>
  </si>
  <si>
    <t>浮动利息默认利差（BPS）</t>
    <phoneticPr fontId="5" type="noConversion"/>
  </si>
  <si>
    <t>浮动利息首次利息确定日</t>
    <phoneticPr fontId="5" type="noConversion"/>
  </si>
  <si>
    <t>FixingRateMethod</t>
    <phoneticPr fontId="5" type="noConversion"/>
  </si>
  <si>
    <t>浮动利息计息方式</t>
    <phoneticPr fontId="5" type="noConversion"/>
  </si>
  <si>
    <t>3M</t>
    <phoneticPr fontId="5" type="noConversion"/>
  </si>
  <si>
    <t>FixingIndex</t>
    <phoneticPr fontId="5" type="noConversion"/>
  </si>
  <si>
    <t>浮动利息重置频率（浮动利息基准）</t>
    <phoneticPr fontId="5" type="noConversion"/>
  </si>
  <si>
    <t>是否使用浮动利息基准</t>
    <phoneticPr fontId="5" type="noConversion"/>
  </si>
  <si>
    <t>Y</t>
    <phoneticPr fontId="5" type="noConversion"/>
  </si>
  <si>
    <t>Act360</t>
    <phoneticPr fontId="5" type="noConversion"/>
  </si>
  <si>
    <t>浮动利息计息基准</t>
    <phoneticPr fontId="5" type="noConversion"/>
  </si>
  <si>
    <t>固定利息计息基准</t>
    <phoneticPr fontId="5" type="noConversion"/>
  </si>
  <si>
    <t>FloatFrequency</t>
    <phoneticPr fontId="5" type="noConversion"/>
  </si>
  <si>
    <t>浮动利息支付周期</t>
    <phoneticPr fontId="5" type="noConversion"/>
  </si>
  <si>
    <t>FixedFrequency</t>
    <phoneticPr fontId="5" type="noConversion"/>
  </si>
  <si>
    <t>固定利率支付周期</t>
    <phoneticPr fontId="5" type="noConversion"/>
  </si>
  <si>
    <t>AccrDateAdjuster</t>
    <phoneticPr fontId="5" type="noConversion"/>
  </si>
  <si>
    <t>计息天数调整</t>
    <phoneticPr fontId="5" type="noConversion"/>
  </si>
  <si>
    <t>PaymentDateAdjuster</t>
    <phoneticPr fontId="5" type="noConversion"/>
  </si>
  <si>
    <t>支付日调整</t>
    <phoneticPr fontId="5" type="noConversion"/>
  </si>
  <si>
    <t>节假日</t>
    <phoneticPr fontId="5" type="noConversion"/>
  </si>
  <si>
    <t>SwapStartLag</t>
    <phoneticPr fontId="5" type="noConversion"/>
  </si>
  <si>
    <t>起息日调整</t>
    <phoneticPr fontId="5" type="noConversion"/>
  </si>
  <si>
    <t>ReferenceDate</t>
    <phoneticPr fontId="5" type="noConversion"/>
  </si>
  <si>
    <t>交易日</t>
    <phoneticPr fontId="5" type="noConversion"/>
  </si>
  <si>
    <t>Buses</t>
    <phoneticPr fontId="5" type="noConversion"/>
  </si>
  <si>
    <t>BumpAmounts</t>
    <phoneticPr fontId="5" type="noConversion"/>
  </si>
  <si>
    <t>Coupons</t>
    <phoneticPr fontId="5" type="noConversion"/>
  </si>
  <si>
    <t>MaturityDates</t>
    <phoneticPr fontId="5" type="noConversion"/>
  </si>
  <si>
    <t>Swap object construction parameters</t>
  </si>
  <si>
    <t>Market data from VanillaSwapCurveData</t>
  </si>
  <si>
    <t>DayCounter</t>
    <phoneticPr fontId="5" type="noConversion"/>
  </si>
  <si>
    <t>Yields</t>
    <phoneticPr fontId="5" type="noConversion"/>
  </si>
  <si>
    <t>SettlementDates</t>
    <phoneticPr fontId="5" type="noConversion"/>
  </si>
  <si>
    <t>Bill object construction parameters</t>
  </si>
  <si>
    <t>Market data from BillCurveData</t>
  </si>
  <si>
    <t>SwapCurve</t>
    <phoneticPr fontId="5" type="noConversion"/>
  </si>
  <si>
    <t>Swap Curve</t>
    <phoneticPr fontId="5" type="noConversion"/>
  </si>
  <si>
    <t>VanillaSwapCurveData</t>
  </si>
  <si>
    <t>BillCurveData</t>
  </si>
  <si>
    <t>OvernightRateCurveData</t>
    <phoneticPr fontId="5" type="noConversion"/>
  </si>
  <si>
    <t>Curve Data Set</t>
    <phoneticPr fontId="5" type="noConversion"/>
  </si>
  <si>
    <t>PillarEndDate</t>
    <phoneticPr fontId="5" type="noConversion"/>
  </si>
  <si>
    <t>（不用）</t>
    <phoneticPr fontId="5" type="noConversion"/>
  </si>
  <si>
    <t>UseGlobalSolver</t>
    <phoneticPr fontId="5" type="noConversion"/>
  </si>
  <si>
    <t>使用Global方法求解</t>
    <phoneticPr fontId="5" type="noConversion"/>
  </si>
  <si>
    <t>计息基准</t>
    <phoneticPr fontId="5" type="noConversion"/>
  </si>
  <si>
    <t>插值方法</t>
    <phoneticPr fontId="5" type="noConversion"/>
  </si>
  <si>
    <t>利息类型</t>
    <phoneticPr fontId="5" type="noConversion"/>
  </si>
  <si>
    <t>parameters</t>
  </si>
  <si>
    <t>Swap Curve Construction Parameters</t>
  </si>
  <si>
    <t>Onsh. CNY （Qtrly vs. 3M SHIBOR）</t>
    <phoneticPr fontId="5" type="noConversion"/>
  </si>
  <si>
    <t>Margin</t>
    <phoneticPr fontId="3" type="noConversion"/>
  </si>
  <si>
    <t>FixingRateMethod</t>
    <phoneticPr fontId="3" type="noConversion"/>
  </si>
  <si>
    <t>Y</t>
  </si>
  <si>
    <t>7D</t>
    <phoneticPr fontId="3" type="noConversion"/>
  </si>
  <si>
    <t>FixingIndex</t>
    <phoneticPr fontId="3" type="noConversion"/>
  </si>
  <si>
    <t>FloatFrequency</t>
    <phoneticPr fontId="3" type="noConversion"/>
  </si>
  <si>
    <t>FixedFrequency</t>
    <phoneticPr fontId="3" type="noConversion"/>
  </si>
  <si>
    <t>Actual</t>
    <phoneticPr fontId="3" type="noConversion"/>
  </si>
  <si>
    <t>AccrDateAdjuster</t>
    <phoneticPr fontId="3" type="noConversion"/>
  </si>
  <si>
    <t>PaymentDateAdjuster</t>
    <phoneticPr fontId="3" type="noConversion"/>
  </si>
  <si>
    <t>SwapStartLag</t>
    <phoneticPr fontId="3" type="noConversion"/>
  </si>
  <si>
    <t>ReferenceDate</t>
    <phoneticPr fontId="3" type="noConversion"/>
  </si>
  <si>
    <t>Buses</t>
    <phoneticPr fontId="3" type="noConversion"/>
  </si>
  <si>
    <t>BumpAmounts</t>
    <phoneticPr fontId="3" type="noConversion"/>
  </si>
  <si>
    <t>Coupons</t>
    <phoneticPr fontId="3" type="noConversion"/>
  </si>
  <si>
    <t>MaturityDates</t>
    <phoneticPr fontId="3" type="noConversion"/>
  </si>
  <si>
    <t>DayCounter</t>
  </si>
  <si>
    <t>Yields</t>
    <phoneticPr fontId="3" type="noConversion"/>
  </si>
  <si>
    <t>SettlementDates</t>
    <phoneticPr fontId="3" type="noConversion"/>
  </si>
  <si>
    <t>SwapCurve</t>
    <phoneticPr fontId="3" type="noConversion"/>
  </si>
  <si>
    <t>Swap Curve</t>
    <phoneticPr fontId="3" type="noConversion"/>
  </si>
  <si>
    <t>VanillaSwapCurveData</t>
    <phoneticPr fontId="3" type="noConversion"/>
  </si>
  <si>
    <t>BillCurveData</t>
    <phoneticPr fontId="3" type="noConversion"/>
  </si>
  <si>
    <t>Curve Data Set</t>
    <phoneticPr fontId="3" type="noConversion"/>
  </si>
  <si>
    <t>PillarEndDate</t>
    <phoneticPr fontId="3" type="noConversion"/>
  </si>
  <si>
    <t>（不用）</t>
    <phoneticPr fontId="3" type="noConversion"/>
  </si>
  <si>
    <t>UseGlobalSolver</t>
    <phoneticPr fontId="3" type="noConversion"/>
  </si>
  <si>
    <t>使用Global方法求解</t>
    <phoneticPr fontId="3" type="noConversion"/>
  </si>
  <si>
    <t>计息基准</t>
    <phoneticPr fontId="3" type="noConversion"/>
  </si>
  <si>
    <t>插值方法</t>
    <phoneticPr fontId="3" type="noConversion"/>
  </si>
  <si>
    <t>利息类型</t>
    <phoneticPr fontId="3" type="noConversion"/>
  </si>
  <si>
    <t>交易日</t>
    <phoneticPr fontId="3" type="noConversion"/>
  </si>
  <si>
    <t>Qtrly vs. 7D REPO</t>
  </si>
  <si>
    <t>Intertemporal Strategy</t>
  </si>
  <si>
    <t>Basis Strategy</t>
  </si>
  <si>
    <t>Butterfly Strategy</t>
  </si>
  <si>
    <t>Leg2（Float）</t>
  </si>
  <si>
    <t>Leg1（Fixed）</t>
  </si>
  <si>
    <t>Curve Settings</t>
  </si>
  <si>
    <t>Duration Ratio</t>
  </si>
  <si>
    <t>Term Ratio</t>
  </si>
  <si>
    <t>Risk analysis</t>
  </si>
  <si>
    <t>swap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</si>
</sst>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0%"/>
    <numFmt numFmtId="177" formatCode="0.0000"/>
    <numFmt numFmtId="178" formatCode="0.0000_);[Red]\(0.0000\)"/>
    <numFmt numFmtId="179" formatCode="0.0000%"/>
    <numFmt numFmtId="180" formatCode="0.00_);[Red]\(0.00\)"/>
    <numFmt numFmtId="181" formatCode="0.000000"/>
    <numFmt numFmtId="182" formatCode="_ * #,##0.0000_ ;_ * \-#,##0.0000_ ;_ * &quot;-&quot;??_ ;_ @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onsolas"/>
      <family val="3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rgb="FF59595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 tint="0.14999847407452621"/>
      <name val="等线"/>
      <family val="2"/>
      <charset val="238"/>
      <scheme val="minor"/>
    </font>
    <font>
      <b/>
      <sz val="11"/>
      <color theme="1" tint="0.1499984740745262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rgb="FFC0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 tint="0.14996795556505021"/>
      <name val="等线"/>
      <family val="3"/>
      <charset val="134"/>
      <scheme val="minor"/>
    </font>
    <font>
      <sz val="12"/>
      <name val="Verdana"/>
      <family val="2"/>
    </font>
    <font>
      <sz val="11"/>
      <color rgb="FF000000"/>
      <name val="宋体"/>
      <family val="3"/>
      <charset val="134"/>
    </font>
    <font>
      <sz val="12"/>
      <color rgb="FF40404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42A2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Border="0" applyAlignment="0"/>
    <xf numFmtId="0" fontId="19" fillId="0" borderId="0">
      <alignment vertical="center"/>
    </xf>
  </cellStyleXfs>
  <cellXfs count="61">
    <xf numFmtId="0" fontId="0" fillId="0" borderId="0" xfId="0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14" fontId="0" fillId="0" borderId="0" xfId="0" applyNumberFormat="1">
      <alignment vertical="center"/>
    </xf>
    <xf numFmtId="176" fontId="0" fillId="3" borderId="0" xfId="2" applyNumberFormat="1" applyFont="1" applyFill="1">
      <alignment vertical="center"/>
    </xf>
    <xf numFmtId="43" fontId="0" fillId="0" borderId="0" xfId="1" applyFont="1">
      <alignment vertical="center"/>
    </xf>
    <xf numFmtId="177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  <xf numFmtId="0" fontId="8" fillId="4" borderId="0" xfId="0" applyFont="1" applyFill="1">
      <alignment vertical="center"/>
    </xf>
    <xf numFmtId="14" fontId="0" fillId="0" borderId="0" xfId="0" applyNumberFormat="1" applyAlignment="1">
      <alignment horizontal="right" vertical="center"/>
    </xf>
    <xf numFmtId="0" fontId="10" fillId="0" borderId="0" xfId="0" applyFont="1" applyAlignment="1">
      <alignment horizontal="left" vertical="center" readingOrder="1"/>
    </xf>
    <xf numFmtId="0" fontId="11" fillId="5" borderId="0" xfId="0" applyFont="1" applyFill="1">
      <alignment vertical="center"/>
    </xf>
    <xf numFmtId="14" fontId="11" fillId="5" borderId="0" xfId="0" applyNumberFormat="1" applyFont="1" applyFill="1">
      <alignment vertical="center"/>
    </xf>
    <xf numFmtId="0" fontId="11" fillId="0" borderId="0" xfId="0" applyFont="1">
      <alignment vertical="center"/>
    </xf>
    <xf numFmtId="14" fontId="12" fillId="5" borderId="2" xfId="0" applyNumberFormat="1" applyFont="1" applyFill="1" applyBorder="1">
      <alignment vertical="center"/>
    </xf>
    <xf numFmtId="14" fontId="12" fillId="3" borderId="2" xfId="0" applyNumberFormat="1" applyFont="1" applyFill="1" applyBorder="1">
      <alignment vertical="center"/>
    </xf>
    <xf numFmtId="0" fontId="3" fillId="0" borderId="0" xfId="0" applyFont="1" applyAlignment="1">
      <alignment horizontal="left" vertical="center"/>
    </xf>
    <xf numFmtId="14" fontId="12" fillId="5" borderId="2" xfId="0" applyNumberFormat="1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180" fontId="12" fillId="5" borderId="2" xfId="0" applyNumberFormat="1" applyFont="1" applyFill="1" applyBorder="1">
      <alignment vertical="center"/>
    </xf>
    <xf numFmtId="0" fontId="13" fillId="5" borderId="3" xfId="0" applyFont="1" applyFill="1" applyBorder="1">
      <alignment vertical="center"/>
    </xf>
    <xf numFmtId="0" fontId="12" fillId="5" borderId="3" xfId="0" applyFont="1" applyFill="1" applyBorder="1">
      <alignment vertical="center"/>
    </xf>
    <xf numFmtId="178" fontId="12" fillId="5" borderId="2" xfId="0" applyNumberFormat="1" applyFont="1" applyFill="1" applyBorder="1">
      <alignment vertical="center"/>
    </xf>
    <xf numFmtId="0" fontId="12" fillId="5" borderId="2" xfId="0" applyFont="1" applyFill="1" applyBorder="1">
      <alignment vertical="center"/>
    </xf>
    <xf numFmtId="0" fontId="14" fillId="0" borderId="0" xfId="0" applyFont="1">
      <alignment vertical="center"/>
    </xf>
    <xf numFmtId="0" fontId="9" fillId="0" borderId="0" xfId="3">
      <alignment vertical="center"/>
    </xf>
    <xf numFmtId="181" fontId="0" fillId="0" borderId="0" xfId="0" applyNumberFormat="1">
      <alignment vertical="center"/>
    </xf>
    <xf numFmtId="14" fontId="16" fillId="6" borderId="0" xfId="0" applyNumberFormat="1" applyFont="1" applyFill="1">
      <alignment vertical="center"/>
    </xf>
    <xf numFmtId="14" fontId="17" fillId="0" borderId="0" xfId="0" applyNumberFormat="1" applyFont="1">
      <alignment vertical="center"/>
    </xf>
    <xf numFmtId="43" fontId="0" fillId="3" borderId="0" xfId="1" applyFont="1" applyFill="1">
      <alignment vertical="center"/>
    </xf>
    <xf numFmtId="43" fontId="16" fillId="6" borderId="0" xfId="1" applyFont="1" applyFill="1">
      <alignment vertical="center"/>
    </xf>
    <xf numFmtId="43" fontId="0" fillId="0" borderId="0" xfId="0" applyNumberFormat="1">
      <alignment vertical="center"/>
    </xf>
    <xf numFmtId="43" fontId="2" fillId="0" borderId="0" xfId="1" applyFont="1">
      <alignment vertical="center"/>
    </xf>
    <xf numFmtId="0" fontId="6" fillId="6" borderId="1" xfId="0" applyFont="1" applyFill="1" applyBorder="1">
      <alignment vertical="center"/>
    </xf>
    <xf numFmtId="0" fontId="0" fillId="0" borderId="1" xfId="0" applyBorder="1">
      <alignment vertical="center"/>
    </xf>
    <xf numFmtId="0" fontId="9" fillId="5" borderId="0" xfId="3" applyFill="1">
      <alignment vertical="center"/>
    </xf>
    <xf numFmtId="43" fontId="17" fillId="0" borderId="0" xfId="1" applyFont="1">
      <alignment vertical="center"/>
    </xf>
    <xf numFmtId="43" fontId="17" fillId="6" borderId="0" xfId="1" applyFont="1" applyFill="1">
      <alignment vertical="center"/>
    </xf>
    <xf numFmtId="0" fontId="7" fillId="0" borderId="5" xfId="0" applyFont="1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0" fontId="12" fillId="5" borderId="4" xfId="0" applyFont="1" applyFill="1" applyBorder="1" applyAlignment="1">
      <alignment horizontal="right" vertical="center"/>
    </xf>
    <xf numFmtId="182" fontId="0" fillId="0" borderId="0" xfId="1" applyNumberFormat="1" applyFont="1">
      <alignment vertical="center"/>
    </xf>
    <xf numFmtId="0" fontId="18" fillId="5" borderId="6" xfId="0" applyFont="1" applyFill="1" applyBorder="1" applyAlignment="1">
      <alignment horizontal="right" vertical="center"/>
    </xf>
    <xf numFmtId="0" fontId="18" fillId="5" borderId="6" xfId="0" applyFont="1" applyFill="1" applyBorder="1">
      <alignment vertical="center"/>
    </xf>
    <xf numFmtId="14" fontId="18" fillId="5" borderId="6" xfId="0" applyNumberFormat="1" applyFont="1" applyFill="1" applyBorder="1" applyAlignment="1">
      <alignment horizontal="right" vertical="center"/>
    </xf>
    <xf numFmtId="181" fontId="12" fillId="5" borderId="2" xfId="0" applyNumberFormat="1" applyFont="1" applyFill="1" applyBorder="1">
      <alignment vertical="center"/>
    </xf>
    <xf numFmtId="0" fontId="19" fillId="0" borderId="0" xfId="5" applyAlignment="1">
      <alignment horizontal="center" vertical="center"/>
    </xf>
    <xf numFmtId="14" fontId="6" fillId="7" borderId="7" xfId="0" applyNumberFormat="1" applyFont="1" applyFill="1" applyBorder="1">
      <alignment vertical="center"/>
    </xf>
    <xf numFmtId="0" fontId="8" fillId="8" borderId="8" xfId="0" applyFont="1" applyFill="1" applyBorder="1">
      <alignment vertical="center"/>
    </xf>
    <xf numFmtId="0" fontId="20" fillId="8" borderId="0" xfId="5" applyFont="1" applyFill="1">
      <alignment vertical="center"/>
    </xf>
    <xf numFmtId="14" fontId="19" fillId="0" borderId="0" xfId="5" applyNumberFormat="1" applyAlignment="1">
      <alignment horizontal="center" vertical="center"/>
    </xf>
    <xf numFmtId="10" fontId="19" fillId="0" borderId="0" xfId="5" applyNumberFormat="1" applyAlignment="1">
      <alignment horizontal="center" vertical="center"/>
    </xf>
    <xf numFmtId="0" fontId="21" fillId="0" borderId="0" xfId="0" applyFont="1">
      <alignment vertical="center"/>
    </xf>
  </cellXfs>
  <cellStyles count="6">
    <cellStyle name="百分比" xfId="2" builtinId="5"/>
    <cellStyle name="常规" xfId="0" builtinId="0"/>
    <cellStyle name="常规 2" xfId="4" xr:uid="{9B21B0FB-9C8B-4C86-9BA1-835300AF61A1}"/>
    <cellStyle name="常规 3" xfId="5" xr:uid="{097C0AD8-E808-4AB3-9760-A87A33F71042}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273843</xdr:colOff>
      <xdr:row>2</xdr:row>
      <xdr:rowOff>142875</xdr:rowOff>
    </xdr:from>
    <xdr:to>
      <xdr:col>17</xdr:col>
      <xdr:colOff>202405</xdr:colOff>
      <xdr:row>8</xdr:row>
      <xdr:rowOff>71438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9F716E99-9F72-4007-9337-22899B288278}"/>
            </a:ext>
          </a:extLst>
        </xdr:cNvPr>
        <xdr:cNvSpPr/>
      </xdr:nvSpPr>
      <xdr:spPr>
        <a:xfrm>
          <a:off x="7917656" y="500063"/>
          <a:ext cx="1119187" cy="1000125"/>
        </a:xfrm>
        <a:prstGeom prst="wedgeRoundRectCallout">
          <a:avLst>
            <a:gd name="adj1" fmla="val -74269"/>
            <a:gd name="adj2" fmla="val 54644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防止</a:t>
          </a:r>
          <a:r>
            <a:rPr lang="en-US" altLang="zh-CN" sz="1100"/>
            <a:t>excel</a:t>
          </a:r>
          <a:r>
            <a:rPr lang="zh-CN" altLang="en-US" sz="1100"/>
            <a:t>循环引用，这里需要手工修改等于</a:t>
          </a:r>
          <a:r>
            <a:rPr lang="en-US" altLang="zh-CN" sz="1100"/>
            <a:t>O10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273843</xdr:colOff>
      <xdr:row>2</xdr:row>
      <xdr:rowOff>142875</xdr:rowOff>
    </xdr:from>
    <xdr:to>
      <xdr:col>17</xdr:col>
      <xdr:colOff>202405</xdr:colOff>
      <xdr:row>8</xdr:row>
      <xdr:rowOff>71438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80B20A85-CF57-4BF9-8AF2-4F898F471C10}"/>
            </a:ext>
          </a:extLst>
        </xdr:cNvPr>
        <xdr:cNvSpPr/>
      </xdr:nvSpPr>
      <xdr:spPr>
        <a:xfrm>
          <a:off x="7912893" y="504825"/>
          <a:ext cx="1119187" cy="1014413"/>
        </a:xfrm>
        <a:prstGeom prst="wedgeRoundRectCallout">
          <a:avLst>
            <a:gd name="adj1" fmla="val -74269"/>
            <a:gd name="adj2" fmla="val 54644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防止</a:t>
          </a:r>
          <a:r>
            <a:rPr lang="en-US" altLang="zh-CN" sz="1100"/>
            <a:t>excel</a:t>
          </a:r>
          <a:r>
            <a:rPr lang="zh-CN" altLang="en-US" sz="1100"/>
            <a:t>循环引用，这里需要手工修改等于</a:t>
          </a:r>
          <a:r>
            <a:rPr lang="en-US" altLang="zh-CN" sz="1100"/>
            <a:t>O10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0</xdr:row>
      <xdr:rowOff>83343</xdr:rowOff>
    </xdr:from>
    <xdr:to>
      <xdr:col>20</xdr:col>
      <xdr:colOff>440530</xdr:colOff>
      <xdr:row>6</xdr:row>
      <xdr:rowOff>11906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88DB8A7A-64E2-4E7A-94AA-8337466DB0F1}"/>
            </a:ext>
          </a:extLst>
        </xdr:cNvPr>
        <xdr:cNvSpPr/>
      </xdr:nvSpPr>
      <xdr:spPr>
        <a:xfrm>
          <a:off x="10810875" y="83343"/>
          <a:ext cx="940593" cy="1000126"/>
        </a:xfrm>
        <a:prstGeom prst="wedgeRoundRectCallout">
          <a:avLst>
            <a:gd name="adj1" fmla="val -386928"/>
            <a:gd name="adj2" fmla="val 97501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防止</a:t>
          </a:r>
          <a:r>
            <a:rPr lang="en-US" altLang="zh-CN" sz="1100"/>
            <a:t>excel</a:t>
          </a:r>
          <a:r>
            <a:rPr lang="zh-CN" altLang="en-US" sz="1100"/>
            <a:t>循环引用，这里需要手工修改等于</a:t>
          </a:r>
          <a:r>
            <a:rPr lang="en-US" altLang="zh-CN" sz="1100"/>
            <a:t>O10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ibrationSet@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F3E6-4A24-46F7-B587-EEE9DABCD274}">
  <dimension ref="B2:Q92"/>
  <sheetViews>
    <sheetView workbookViewId="0">
      <selection activeCell="B3" sqref="B3"/>
    </sheetView>
  </sheetViews>
  <sheetFormatPr defaultRowHeight="14.25" x14ac:dyDescent="0.2"/>
  <cols>
    <col min="2" max="2" width="23.375" customWidth="1"/>
    <col min="3" max="3" width="12.75" customWidth="1"/>
    <col min="5" max="5" width="21.25" customWidth="1"/>
    <col min="8" max="8" width="18.125" customWidth="1"/>
  </cols>
  <sheetData>
    <row r="2" spans="2:17" x14ac:dyDescent="0.2">
      <c r="B2" t="s">
        <v>147</v>
      </c>
      <c r="C2" t="s">
        <v>48</v>
      </c>
      <c r="E2" t="s">
        <v>148</v>
      </c>
      <c r="F2" t="s">
        <v>149</v>
      </c>
      <c r="H2" t="s">
        <v>150</v>
      </c>
      <c r="I2" t="s">
        <v>151</v>
      </c>
      <c r="L2" t="s">
        <v>152</v>
      </c>
      <c r="P2" t="s">
        <v>153</v>
      </c>
    </row>
    <row r="3" spans="2:17" x14ac:dyDescent="0.2">
      <c r="B3" t="s">
        <v>46</v>
      </c>
      <c r="C3">
        <v>0</v>
      </c>
      <c r="E3" t="s">
        <v>154</v>
      </c>
      <c r="F3">
        <v>-1</v>
      </c>
      <c r="H3" t="s">
        <v>155</v>
      </c>
      <c r="I3">
        <v>0</v>
      </c>
      <c r="L3" t="b">
        <v>1</v>
      </c>
      <c r="M3">
        <v>1</v>
      </c>
      <c r="P3" t="s">
        <v>156</v>
      </c>
      <c r="Q3">
        <v>0</v>
      </c>
    </row>
    <row r="4" spans="2:17" x14ac:dyDescent="0.2">
      <c r="B4" t="s">
        <v>48</v>
      </c>
      <c r="C4">
        <v>1</v>
      </c>
      <c r="E4" t="s">
        <v>149</v>
      </c>
      <c r="F4">
        <v>0</v>
      </c>
      <c r="H4" t="s">
        <v>157</v>
      </c>
      <c r="I4">
        <v>1</v>
      </c>
      <c r="L4" t="b">
        <v>0</v>
      </c>
      <c r="M4">
        <v>-1</v>
      </c>
      <c r="P4" t="s">
        <v>158</v>
      </c>
      <c r="Q4">
        <v>1</v>
      </c>
    </row>
    <row r="5" spans="2:17" x14ac:dyDescent="0.2">
      <c r="B5" t="s">
        <v>159</v>
      </c>
      <c r="C5">
        <v>2</v>
      </c>
      <c r="E5" t="s">
        <v>160</v>
      </c>
      <c r="F5">
        <v>1</v>
      </c>
      <c r="H5" t="s">
        <v>151</v>
      </c>
      <c r="I5">
        <v>2</v>
      </c>
      <c r="P5" t="s">
        <v>161</v>
      </c>
      <c r="Q5">
        <v>2</v>
      </c>
    </row>
    <row r="6" spans="2:17" x14ac:dyDescent="0.2">
      <c r="B6" t="s">
        <v>162</v>
      </c>
      <c r="C6">
        <v>3</v>
      </c>
      <c r="E6" t="s">
        <v>163</v>
      </c>
      <c r="F6">
        <v>-11</v>
      </c>
      <c r="H6" t="s">
        <v>164</v>
      </c>
      <c r="I6">
        <v>3</v>
      </c>
    </row>
    <row r="7" spans="2:17" x14ac:dyDescent="0.2">
      <c r="B7" t="s">
        <v>165</v>
      </c>
      <c r="C7">
        <v>4</v>
      </c>
      <c r="E7" t="s">
        <v>166</v>
      </c>
      <c r="F7">
        <v>-9</v>
      </c>
      <c r="H7" t="s">
        <v>167</v>
      </c>
      <c r="I7">
        <v>4</v>
      </c>
      <c r="L7" t="s">
        <v>168</v>
      </c>
    </row>
    <row r="8" spans="2:17" x14ac:dyDescent="0.2">
      <c r="B8" t="s">
        <v>169</v>
      </c>
      <c r="C8">
        <v>5</v>
      </c>
      <c r="E8" t="s">
        <v>170</v>
      </c>
      <c r="F8">
        <v>-8</v>
      </c>
      <c r="H8" t="s">
        <v>171</v>
      </c>
      <c r="I8">
        <v>5</v>
      </c>
      <c r="L8" t="s">
        <v>172</v>
      </c>
    </row>
    <row r="9" spans="2:17" x14ac:dyDescent="0.2">
      <c r="B9" t="s">
        <v>173</v>
      </c>
      <c r="C9">
        <v>6</v>
      </c>
      <c r="E9" t="s">
        <v>174</v>
      </c>
      <c r="F9">
        <v>2</v>
      </c>
      <c r="L9" t="s">
        <v>175</v>
      </c>
    </row>
    <row r="10" spans="2:17" x14ac:dyDescent="0.2">
      <c r="B10" t="s">
        <v>176</v>
      </c>
      <c r="C10">
        <v>7</v>
      </c>
      <c r="E10" t="s">
        <v>177</v>
      </c>
      <c r="F10">
        <v>-5</v>
      </c>
      <c r="L10" t="s">
        <v>178</v>
      </c>
    </row>
    <row r="11" spans="2:17" x14ac:dyDescent="0.2">
      <c r="B11" t="s">
        <v>179</v>
      </c>
      <c r="C11">
        <v>8</v>
      </c>
      <c r="E11" t="s">
        <v>180</v>
      </c>
      <c r="F11">
        <v>3</v>
      </c>
      <c r="L11" t="s">
        <v>181</v>
      </c>
    </row>
    <row r="12" spans="2:17" x14ac:dyDescent="0.2">
      <c r="B12" t="s">
        <v>182</v>
      </c>
      <c r="C12">
        <v>9</v>
      </c>
      <c r="E12" t="s">
        <v>34</v>
      </c>
      <c r="F12">
        <v>4</v>
      </c>
      <c r="L12" t="s">
        <v>183</v>
      </c>
      <c r="P12" t="s">
        <v>150</v>
      </c>
    </row>
    <row r="13" spans="2:17" x14ac:dyDescent="0.2">
      <c r="B13" t="s">
        <v>184</v>
      </c>
      <c r="C13">
        <v>10</v>
      </c>
      <c r="E13" t="s">
        <v>185</v>
      </c>
      <c r="F13">
        <v>6</v>
      </c>
      <c r="P13" t="s">
        <v>155</v>
      </c>
      <c r="Q13">
        <v>0</v>
      </c>
    </row>
    <row r="14" spans="2:17" x14ac:dyDescent="0.2">
      <c r="B14" t="s">
        <v>186</v>
      </c>
      <c r="C14">
        <v>11</v>
      </c>
      <c r="E14" t="s">
        <v>187</v>
      </c>
      <c r="F14">
        <v>12</v>
      </c>
      <c r="L14" t="s">
        <v>188</v>
      </c>
      <c r="P14" t="s">
        <v>157</v>
      </c>
      <c r="Q14">
        <v>1</v>
      </c>
    </row>
    <row r="15" spans="2:17" x14ac:dyDescent="0.2">
      <c r="B15" t="s">
        <v>189</v>
      </c>
      <c r="C15">
        <v>12</v>
      </c>
      <c r="E15" t="s">
        <v>190</v>
      </c>
      <c r="F15">
        <v>13</v>
      </c>
      <c r="L15" t="s">
        <v>191</v>
      </c>
      <c r="M15">
        <v>0</v>
      </c>
      <c r="P15" t="s">
        <v>151</v>
      </c>
      <c r="Q15">
        <v>2</v>
      </c>
    </row>
    <row r="16" spans="2:17" x14ac:dyDescent="0.2">
      <c r="B16" t="s">
        <v>192</v>
      </c>
      <c r="C16">
        <v>13</v>
      </c>
      <c r="E16" t="s">
        <v>193</v>
      </c>
      <c r="F16">
        <v>26</v>
      </c>
      <c r="L16" t="s">
        <v>160</v>
      </c>
      <c r="M16">
        <v>1</v>
      </c>
      <c r="P16" t="s">
        <v>164</v>
      </c>
      <c r="Q16">
        <v>3</v>
      </c>
    </row>
    <row r="17" spans="2:17" x14ac:dyDescent="0.2">
      <c r="E17" t="s">
        <v>194</v>
      </c>
      <c r="F17">
        <v>52</v>
      </c>
      <c r="L17" t="s">
        <v>195</v>
      </c>
      <c r="M17">
        <v>2</v>
      </c>
      <c r="P17" t="s">
        <v>167</v>
      </c>
      <c r="Q17">
        <v>4</v>
      </c>
    </row>
    <row r="18" spans="2:17" x14ac:dyDescent="0.2">
      <c r="E18" t="s">
        <v>196</v>
      </c>
      <c r="F18">
        <v>260</v>
      </c>
      <c r="H18" t="s">
        <v>197</v>
      </c>
      <c r="I18" t="s">
        <v>198</v>
      </c>
      <c r="L18" t="s">
        <v>34</v>
      </c>
      <c r="M18">
        <v>4</v>
      </c>
      <c r="P18" t="s">
        <v>171</v>
      </c>
      <c r="Q18">
        <v>5</v>
      </c>
    </row>
    <row r="19" spans="2:17" x14ac:dyDescent="0.2">
      <c r="B19" t="s">
        <v>199</v>
      </c>
      <c r="C19" t="s">
        <v>38</v>
      </c>
      <c r="E19" t="s">
        <v>200</v>
      </c>
      <c r="F19">
        <v>365</v>
      </c>
      <c r="H19" t="s">
        <v>201</v>
      </c>
      <c r="I19">
        <v>1</v>
      </c>
      <c r="L19" t="s">
        <v>185</v>
      </c>
      <c r="M19">
        <v>6</v>
      </c>
    </row>
    <row r="20" spans="2:17" x14ac:dyDescent="0.2">
      <c r="B20" t="s">
        <v>65</v>
      </c>
      <c r="C20">
        <v>0</v>
      </c>
      <c r="E20" t="s">
        <v>202</v>
      </c>
      <c r="F20">
        <v>-1</v>
      </c>
      <c r="H20" t="s">
        <v>203</v>
      </c>
      <c r="I20">
        <v>2</v>
      </c>
      <c r="L20" t="s">
        <v>187</v>
      </c>
      <c r="M20">
        <v>12</v>
      </c>
    </row>
    <row r="21" spans="2:17" x14ac:dyDescent="0.2">
      <c r="B21" t="s">
        <v>204</v>
      </c>
      <c r="C21">
        <v>1</v>
      </c>
      <c r="H21" t="s">
        <v>205</v>
      </c>
      <c r="I21">
        <v>3</v>
      </c>
      <c r="L21" t="s">
        <v>194</v>
      </c>
      <c r="M21">
        <v>52</v>
      </c>
      <c r="P21" t="s">
        <v>206</v>
      </c>
    </row>
    <row r="22" spans="2:17" x14ac:dyDescent="0.2">
      <c r="B22" t="s">
        <v>38</v>
      </c>
      <c r="C22">
        <v>2</v>
      </c>
      <c r="P22" t="s">
        <v>207</v>
      </c>
      <c r="Q22">
        <v>-1</v>
      </c>
    </row>
    <row r="23" spans="2:17" x14ac:dyDescent="0.2">
      <c r="B23" t="s">
        <v>208</v>
      </c>
      <c r="C23">
        <v>3</v>
      </c>
      <c r="E23" t="s">
        <v>153</v>
      </c>
      <c r="F23" t="s">
        <v>156</v>
      </c>
      <c r="L23" t="s">
        <v>145</v>
      </c>
      <c r="P23" t="s">
        <v>209</v>
      </c>
      <c r="Q23">
        <v>1</v>
      </c>
    </row>
    <row r="24" spans="2:17" x14ac:dyDescent="0.2">
      <c r="B24" t="s">
        <v>210</v>
      </c>
      <c r="C24">
        <v>4</v>
      </c>
      <c r="E24" t="s">
        <v>156</v>
      </c>
      <c r="F24">
        <v>0</v>
      </c>
      <c r="H24" t="s">
        <v>211</v>
      </c>
      <c r="L24" t="s">
        <v>160</v>
      </c>
      <c r="M24">
        <v>1</v>
      </c>
    </row>
    <row r="25" spans="2:17" x14ac:dyDescent="0.2">
      <c r="B25" t="s">
        <v>42</v>
      </c>
      <c r="C25">
        <v>5</v>
      </c>
      <c r="E25" t="s">
        <v>158</v>
      </c>
      <c r="F25">
        <v>1</v>
      </c>
      <c r="H25" t="s">
        <v>212</v>
      </c>
      <c r="L25" t="s">
        <v>195</v>
      </c>
      <c r="M25">
        <v>2</v>
      </c>
    </row>
    <row r="26" spans="2:17" x14ac:dyDescent="0.2">
      <c r="B26" t="s">
        <v>213</v>
      </c>
      <c r="C26">
        <v>6</v>
      </c>
      <c r="E26" t="s">
        <v>161</v>
      </c>
      <c r="F26">
        <v>2</v>
      </c>
      <c r="H26" t="s">
        <v>214</v>
      </c>
      <c r="L26" t="s">
        <v>34</v>
      </c>
      <c r="M26">
        <v>4</v>
      </c>
      <c r="P26" t="s">
        <v>215</v>
      </c>
    </row>
    <row r="27" spans="2:17" x14ac:dyDescent="0.2">
      <c r="H27" t="s">
        <v>216</v>
      </c>
      <c r="L27" t="s">
        <v>185</v>
      </c>
      <c r="M27">
        <v>6</v>
      </c>
      <c r="P27" t="s">
        <v>217</v>
      </c>
      <c r="Q27">
        <v>0</v>
      </c>
    </row>
    <row r="28" spans="2:17" x14ac:dyDescent="0.2">
      <c r="B28" t="s">
        <v>218</v>
      </c>
      <c r="H28" t="s">
        <v>219</v>
      </c>
      <c r="L28" t="s">
        <v>187</v>
      </c>
      <c r="M28">
        <v>12</v>
      </c>
      <c r="P28" t="s">
        <v>220</v>
      </c>
      <c r="Q28">
        <v>1</v>
      </c>
    </row>
    <row r="29" spans="2:17" x14ac:dyDescent="0.2">
      <c r="B29" t="s">
        <v>221</v>
      </c>
      <c r="C29">
        <v>0</v>
      </c>
      <c r="E29" t="s">
        <v>222</v>
      </c>
      <c r="F29" t="s">
        <v>223</v>
      </c>
      <c r="L29" t="s">
        <v>194</v>
      </c>
      <c r="M29">
        <v>52</v>
      </c>
      <c r="P29" t="s">
        <v>224</v>
      </c>
      <c r="Q29">
        <v>2</v>
      </c>
    </row>
    <row r="30" spans="2:17" x14ac:dyDescent="0.2">
      <c r="B30" t="s">
        <v>225</v>
      </c>
      <c r="C30">
        <v>1</v>
      </c>
      <c r="E30" t="s">
        <v>226</v>
      </c>
      <c r="F30">
        <v>1</v>
      </c>
      <c r="H30" t="s">
        <v>227</v>
      </c>
      <c r="L30" t="s">
        <v>200</v>
      </c>
      <c r="M30">
        <v>365</v>
      </c>
    </row>
    <row r="31" spans="2:17" x14ac:dyDescent="0.2">
      <c r="B31" t="s">
        <v>228</v>
      </c>
      <c r="C31">
        <v>2</v>
      </c>
      <c r="E31" t="s">
        <v>223</v>
      </c>
      <c r="F31">
        <v>2</v>
      </c>
      <c r="H31" t="s">
        <v>216</v>
      </c>
      <c r="P31" t="s">
        <v>229</v>
      </c>
    </row>
    <row r="32" spans="2:17" x14ac:dyDescent="0.2">
      <c r="B32" t="s">
        <v>230</v>
      </c>
      <c r="C32">
        <v>3</v>
      </c>
      <c r="E32" t="s">
        <v>231</v>
      </c>
      <c r="F32">
        <v>3</v>
      </c>
      <c r="H32" t="s">
        <v>232</v>
      </c>
      <c r="P32" t="s">
        <v>233</v>
      </c>
      <c r="Q32">
        <v>0</v>
      </c>
    </row>
    <row r="33" spans="2:17" x14ac:dyDescent="0.2">
      <c r="B33" t="s">
        <v>234</v>
      </c>
      <c r="C33">
        <v>4</v>
      </c>
      <c r="E33" t="s">
        <v>235</v>
      </c>
      <c r="F33">
        <v>4</v>
      </c>
      <c r="H33" t="s">
        <v>219</v>
      </c>
      <c r="L33" s="8" t="s">
        <v>236</v>
      </c>
      <c r="M33" t="s">
        <v>237</v>
      </c>
      <c r="P33" t="s">
        <v>238</v>
      </c>
      <c r="Q33">
        <v>1</v>
      </c>
    </row>
    <row r="34" spans="2:17" x14ac:dyDescent="0.2">
      <c r="B34" t="s">
        <v>239</v>
      </c>
      <c r="C34">
        <v>5</v>
      </c>
      <c r="E34" t="s">
        <v>240</v>
      </c>
      <c r="F34">
        <v>5</v>
      </c>
      <c r="L34" t="s">
        <v>241</v>
      </c>
      <c r="M34">
        <v>1</v>
      </c>
      <c r="N34" t="s">
        <v>242</v>
      </c>
      <c r="P34" t="s">
        <v>243</v>
      </c>
      <c r="Q34">
        <v>2</v>
      </c>
    </row>
    <row r="35" spans="2:17" x14ac:dyDescent="0.2">
      <c r="B35" t="s">
        <v>244</v>
      </c>
      <c r="C35">
        <v>6</v>
      </c>
      <c r="H35" t="s">
        <v>245</v>
      </c>
      <c r="L35" t="s">
        <v>246</v>
      </c>
      <c r="M35">
        <v>2</v>
      </c>
      <c r="N35" t="s">
        <v>247</v>
      </c>
    </row>
    <row r="36" spans="2:17" x14ac:dyDescent="0.2">
      <c r="B36" t="s">
        <v>248</v>
      </c>
      <c r="C36">
        <v>7</v>
      </c>
      <c r="H36" t="s">
        <v>249</v>
      </c>
      <c r="L36" t="s">
        <v>250</v>
      </c>
      <c r="M36">
        <v>3</v>
      </c>
      <c r="N36" t="s">
        <v>251</v>
      </c>
    </row>
    <row r="37" spans="2:17" x14ac:dyDescent="0.2">
      <c r="B37" t="s">
        <v>252</v>
      </c>
      <c r="C37">
        <v>8</v>
      </c>
      <c r="E37" t="s">
        <v>253</v>
      </c>
      <c r="F37" t="s">
        <v>254</v>
      </c>
      <c r="H37" t="s">
        <v>255</v>
      </c>
      <c r="L37" t="s">
        <v>256</v>
      </c>
      <c r="M37">
        <v>4</v>
      </c>
      <c r="N37" t="s">
        <v>257</v>
      </c>
    </row>
    <row r="38" spans="2:17" x14ac:dyDescent="0.2">
      <c r="B38" t="s">
        <v>258</v>
      </c>
      <c r="C38">
        <v>9</v>
      </c>
      <c r="E38" t="s">
        <v>259</v>
      </c>
      <c r="F38">
        <v>0</v>
      </c>
      <c r="L38" t="s">
        <v>260</v>
      </c>
      <c r="M38">
        <v>5</v>
      </c>
      <c r="N38" t="s">
        <v>261</v>
      </c>
    </row>
    <row r="39" spans="2:17" x14ac:dyDescent="0.2">
      <c r="B39" t="s">
        <v>262</v>
      </c>
      <c r="C39">
        <v>10</v>
      </c>
      <c r="E39" t="s">
        <v>263</v>
      </c>
      <c r="F39">
        <v>1</v>
      </c>
      <c r="L39" t="s">
        <v>264</v>
      </c>
      <c r="M39">
        <v>6</v>
      </c>
      <c r="N39" t="s">
        <v>265</v>
      </c>
    </row>
    <row r="40" spans="2:17" x14ac:dyDescent="0.2">
      <c r="B40" t="s">
        <v>266</v>
      </c>
      <c r="C40">
        <v>11</v>
      </c>
      <c r="H40" t="s">
        <v>267</v>
      </c>
      <c r="L40" t="s">
        <v>268</v>
      </c>
      <c r="M40">
        <v>7</v>
      </c>
      <c r="N40" t="s">
        <v>269</v>
      </c>
    </row>
    <row r="41" spans="2:17" x14ac:dyDescent="0.2">
      <c r="B41" t="s">
        <v>270</v>
      </c>
      <c r="C41">
        <v>12</v>
      </c>
      <c r="H41" t="s">
        <v>271</v>
      </c>
      <c r="L41" t="s">
        <v>272</v>
      </c>
      <c r="M41">
        <v>8</v>
      </c>
      <c r="N41" t="s">
        <v>273</v>
      </c>
    </row>
    <row r="42" spans="2:17" x14ac:dyDescent="0.2">
      <c r="B42" t="s">
        <v>274</v>
      </c>
      <c r="C42">
        <v>13</v>
      </c>
      <c r="E42" t="s">
        <v>275</v>
      </c>
      <c r="F42" t="s">
        <v>276</v>
      </c>
      <c r="H42" t="s">
        <v>277</v>
      </c>
    </row>
    <row r="43" spans="2:17" x14ac:dyDescent="0.2">
      <c r="B43" t="s">
        <v>278</v>
      </c>
      <c r="C43">
        <v>14</v>
      </c>
      <c r="E43" t="s">
        <v>279</v>
      </c>
      <c r="F43">
        <v>0</v>
      </c>
    </row>
    <row r="44" spans="2:17" x14ac:dyDescent="0.2">
      <c r="B44" t="s">
        <v>280</v>
      </c>
      <c r="C44">
        <v>15</v>
      </c>
      <c r="E44" t="s">
        <v>281</v>
      </c>
      <c r="F44">
        <v>1</v>
      </c>
      <c r="H44" t="s">
        <v>282</v>
      </c>
    </row>
    <row r="45" spans="2:17" x14ac:dyDescent="0.2">
      <c r="B45" t="s">
        <v>283</v>
      </c>
      <c r="C45">
        <v>16</v>
      </c>
      <c r="H45" s="9" t="s">
        <v>284</v>
      </c>
      <c r="I45">
        <v>1</v>
      </c>
      <c r="L45" t="s">
        <v>285</v>
      </c>
    </row>
    <row r="46" spans="2:17" x14ac:dyDescent="0.2">
      <c r="B46" t="s">
        <v>286</v>
      </c>
      <c r="C46">
        <v>17</v>
      </c>
      <c r="H46" s="9" t="s">
        <v>287</v>
      </c>
      <c r="I46">
        <v>2</v>
      </c>
      <c r="L46" t="s">
        <v>288</v>
      </c>
      <c r="N46" t="s">
        <v>289</v>
      </c>
    </row>
    <row r="47" spans="2:17" x14ac:dyDescent="0.2">
      <c r="B47" t="s">
        <v>290</v>
      </c>
      <c r="C47">
        <v>18</v>
      </c>
      <c r="E47" t="s">
        <v>291</v>
      </c>
      <c r="F47" t="s">
        <v>292</v>
      </c>
      <c r="H47" t="s">
        <v>219</v>
      </c>
      <c r="L47" t="s">
        <v>293</v>
      </c>
      <c r="N47" t="s">
        <v>294</v>
      </c>
    </row>
    <row r="48" spans="2:17" x14ac:dyDescent="0.2">
      <c r="B48" t="s">
        <v>295</v>
      </c>
      <c r="C48">
        <v>19</v>
      </c>
      <c r="E48" t="s">
        <v>296</v>
      </c>
      <c r="L48" t="s">
        <v>297</v>
      </c>
    </row>
    <row r="49" spans="2:14" x14ac:dyDescent="0.2">
      <c r="B49" t="s">
        <v>298</v>
      </c>
      <c r="C49">
        <v>20</v>
      </c>
      <c r="E49" t="s">
        <v>299</v>
      </c>
      <c r="H49" t="s">
        <v>300</v>
      </c>
      <c r="L49" t="s">
        <v>252</v>
      </c>
    </row>
    <row r="50" spans="2:14" x14ac:dyDescent="0.2">
      <c r="B50" t="s">
        <v>301</v>
      </c>
      <c r="C50">
        <v>21</v>
      </c>
      <c r="E50" t="s">
        <v>302</v>
      </c>
      <c r="H50" t="s">
        <v>303</v>
      </c>
      <c r="I50">
        <v>1</v>
      </c>
      <c r="L50" t="s">
        <v>304</v>
      </c>
    </row>
    <row r="51" spans="2:14" x14ac:dyDescent="0.2">
      <c r="E51" t="s">
        <v>305</v>
      </c>
      <c r="H51" t="s">
        <v>306</v>
      </c>
      <c r="I51">
        <v>-1</v>
      </c>
      <c r="L51" t="s">
        <v>307</v>
      </c>
    </row>
    <row r="52" spans="2:14" x14ac:dyDescent="0.2">
      <c r="B52" t="s">
        <v>308</v>
      </c>
      <c r="C52" t="s">
        <v>309</v>
      </c>
      <c r="L52" t="s">
        <v>310</v>
      </c>
    </row>
    <row r="53" spans="2:14" x14ac:dyDescent="0.2">
      <c r="B53" t="s">
        <v>311</v>
      </c>
      <c r="C53">
        <v>0</v>
      </c>
      <c r="H53" t="s">
        <v>312</v>
      </c>
      <c r="L53" t="s">
        <v>258</v>
      </c>
    </row>
    <row r="54" spans="2:14" x14ac:dyDescent="0.2">
      <c r="B54" t="s">
        <v>313</v>
      </c>
      <c r="C54">
        <v>1</v>
      </c>
      <c r="E54" t="s">
        <v>314</v>
      </c>
      <c r="F54" t="s">
        <v>315</v>
      </c>
      <c r="H54" t="s">
        <v>316</v>
      </c>
      <c r="I54">
        <v>0</v>
      </c>
    </row>
    <row r="55" spans="2:14" x14ac:dyDescent="0.2">
      <c r="B55" t="s">
        <v>309</v>
      </c>
      <c r="C55">
        <v>2</v>
      </c>
      <c r="E55" t="s">
        <v>317</v>
      </c>
      <c r="F55">
        <v>1</v>
      </c>
      <c r="H55" t="s">
        <v>318</v>
      </c>
      <c r="I55">
        <v>1</v>
      </c>
      <c r="L55" t="s">
        <v>319</v>
      </c>
    </row>
    <row r="56" spans="2:14" x14ac:dyDescent="0.2">
      <c r="B56" t="s">
        <v>320</v>
      </c>
      <c r="C56">
        <v>3</v>
      </c>
      <c r="E56" t="s">
        <v>315</v>
      </c>
      <c r="F56">
        <v>2</v>
      </c>
      <c r="H56" t="s">
        <v>321</v>
      </c>
      <c r="I56">
        <v>2</v>
      </c>
      <c r="L56" t="s">
        <v>322</v>
      </c>
    </row>
    <row r="57" spans="2:14" x14ac:dyDescent="0.2">
      <c r="B57" t="s">
        <v>323</v>
      </c>
      <c r="C57">
        <v>4</v>
      </c>
      <c r="E57" t="s">
        <v>324</v>
      </c>
      <c r="F57">
        <v>3</v>
      </c>
      <c r="H57" t="s">
        <v>325</v>
      </c>
      <c r="I57">
        <v>3</v>
      </c>
      <c r="L57" t="s">
        <v>326</v>
      </c>
    </row>
    <row r="58" spans="2:14" x14ac:dyDescent="0.2">
      <c r="B58" t="s">
        <v>327</v>
      </c>
      <c r="C58">
        <v>5</v>
      </c>
      <c r="H58" t="s">
        <v>328</v>
      </c>
      <c r="I58">
        <v>4</v>
      </c>
      <c r="L58" t="s">
        <v>329</v>
      </c>
    </row>
    <row r="59" spans="2:14" x14ac:dyDescent="0.2">
      <c r="B59" t="s">
        <v>330</v>
      </c>
      <c r="C59">
        <v>6</v>
      </c>
      <c r="L59" t="s">
        <v>331</v>
      </c>
    </row>
    <row r="60" spans="2:14" x14ac:dyDescent="0.2">
      <c r="B60" t="s">
        <v>332</v>
      </c>
      <c r="C60">
        <v>7</v>
      </c>
      <c r="E60" t="s">
        <v>333</v>
      </c>
      <c r="L60" t="s">
        <v>334</v>
      </c>
    </row>
    <row r="61" spans="2:14" x14ac:dyDescent="0.2">
      <c r="B61" t="s">
        <v>335</v>
      </c>
      <c r="C61">
        <v>8</v>
      </c>
      <c r="E61" t="s">
        <v>336</v>
      </c>
    </row>
    <row r="62" spans="2:14" x14ac:dyDescent="0.2">
      <c r="B62" t="s">
        <v>337</v>
      </c>
      <c r="C62">
        <v>9</v>
      </c>
      <c r="E62" t="s">
        <v>338</v>
      </c>
      <c r="L62" t="s">
        <v>339</v>
      </c>
    </row>
    <row r="63" spans="2:14" x14ac:dyDescent="0.2">
      <c r="E63" t="s">
        <v>340</v>
      </c>
      <c r="L63" t="s">
        <v>341</v>
      </c>
      <c r="M63">
        <v>0</v>
      </c>
    </row>
    <row r="64" spans="2:14" x14ac:dyDescent="0.2">
      <c r="E64" t="s">
        <v>342</v>
      </c>
      <c r="L64" t="s">
        <v>343</v>
      </c>
      <c r="M64">
        <v>1</v>
      </c>
      <c r="N64" t="s">
        <v>344</v>
      </c>
    </row>
    <row r="65" spans="5:14" x14ac:dyDescent="0.2">
      <c r="E65" t="s">
        <v>345</v>
      </c>
      <c r="L65" t="s">
        <v>346</v>
      </c>
      <c r="M65">
        <v>2</v>
      </c>
      <c r="N65" t="s">
        <v>347</v>
      </c>
    </row>
    <row r="66" spans="5:14" x14ac:dyDescent="0.2">
      <c r="E66" t="s">
        <v>348</v>
      </c>
      <c r="L66" t="s">
        <v>349</v>
      </c>
      <c r="M66">
        <v>3</v>
      </c>
      <c r="N66" t="s">
        <v>350</v>
      </c>
    </row>
    <row r="67" spans="5:14" x14ac:dyDescent="0.2">
      <c r="E67" t="s">
        <v>351</v>
      </c>
      <c r="L67" t="s">
        <v>352</v>
      </c>
      <c r="M67">
        <v>4</v>
      </c>
    </row>
    <row r="68" spans="5:14" x14ac:dyDescent="0.2">
      <c r="E68" t="s">
        <v>353</v>
      </c>
      <c r="L68" t="s">
        <v>354</v>
      </c>
      <c r="M68">
        <v>5</v>
      </c>
    </row>
    <row r="69" spans="5:14" x14ac:dyDescent="0.2">
      <c r="E69" t="s">
        <v>355</v>
      </c>
    </row>
    <row r="70" spans="5:14" x14ac:dyDescent="0.2">
      <c r="E70" t="s">
        <v>356</v>
      </c>
      <c r="L70" t="s">
        <v>319</v>
      </c>
    </row>
    <row r="71" spans="5:14" ht="28.5" x14ac:dyDescent="0.2">
      <c r="E71" t="s">
        <v>357</v>
      </c>
      <c r="L71" s="10" t="s">
        <v>322</v>
      </c>
      <c r="N71" t="s">
        <v>358</v>
      </c>
    </row>
    <row r="72" spans="5:14" x14ac:dyDescent="0.2">
      <c r="E72" t="s">
        <v>359</v>
      </c>
      <c r="L72" t="s">
        <v>360</v>
      </c>
      <c r="N72" t="s">
        <v>361</v>
      </c>
    </row>
    <row r="73" spans="5:14" x14ac:dyDescent="0.2">
      <c r="E73" t="s">
        <v>362</v>
      </c>
    </row>
    <row r="74" spans="5:14" x14ac:dyDescent="0.2">
      <c r="E74" t="s">
        <v>363</v>
      </c>
    </row>
    <row r="75" spans="5:14" ht="15" x14ac:dyDescent="0.2">
      <c r="E75" t="s">
        <v>364</v>
      </c>
      <c r="L75" s="11" t="s">
        <v>365</v>
      </c>
    </row>
    <row r="76" spans="5:14" ht="15" x14ac:dyDescent="0.2">
      <c r="E76" t="s">
        <v>366</v>
      </c>
      <c r="L76" s="12" t="s">
        <v>367</v>
      </c>
      <c r="N76">
        <v>0</v>
      </c>
    </row>
    <row r="77" spans="5:14" ht="15" x14ac:dyDescent="0.2">
      <c r="E77" t="s">
        <v>368</v>
      </c>
      <c r="L77" s="12" t="s">
        <v>369</v>
      </c>
      <c r="N77">
        <v>1</v>
      </c>
    </row>
    <row r="78" spans="5:14" ht="15" x14ac:dyDescent="0.2">
      <c r="E78" t="s">
        <v>370</v>
      </c>
      <c r="L78" s="12" t="s">
        <v>371</v>
      </c>
      <c r="N78">
        <v>2</v>
      </c>
    </row>
    <row r="79" spans="5:14" ht="15" x14ac:dyDescent="0.2">
      <c r="E79" t="s">
        <v>372</v>
      </c>
      <c r="L79" s="12" t="s">
        <v>373</v>
      </c>
      <c r="N79">
        <v>3</v>
      </c>
    </row>
    <row r="80" spans="5:14" ht="15" x14ac:dyDescent="0.2">
      <c r="E80" t="s">
        <v>374</v>
      </c>
      <c r="L80" s="12" t="s">
        <v>375</v>
      </c>
      <c r="N80">
        <v>5</v>
      </c>
    </row>
    <row r="81" spans="5:14" ht="15" x14ac:dyDescent="0.2">
      <c r="E81" t="s">
        <v>376</v>
      </c>
      <c r="L81" s="12" t="s">
        <v>377</v>
      </c>
      <c r="N81">
        <v>7</v>
      </c>
    </row>
    <row r="82" spans="5:14" ht="15" x14ac:dyDescent="0.2">
      <c r="E82" t="s">
        <v>378</v>
      </c>
      <c r="L82" s="12" t="s">
        <v>379</v>
      </c>
      <c r="N82">
        <v>8</v>
      </c>
    </row>
    <row r="83" spans="5:14" x14ac:dyDescent="0.2">
      <c r="E83" t="s">
        <v>380</v>
      </c>
    </row>
    <row r="84" spans="5:14" ht="15" x14ac:dyDescent="0.2">
      <c r="E84" t="s">
        <v>381</v>
      </c>
      <c r="L84" s="12" t="s">
        <v>382</v>
      </c>
    </row>
    <row r="85" spans="5:14" x14ac:dyDescent="0.2">
      <c r="E85" t="s">
        <v>383</v>
      </c>
      <c r="L85" t="s">
        <v>92</v>
      </c>
      <c r="N85">
        <v>0</v>
      </c>
    </row>
    <row r="86" spans="5:14" x14ac:dyDescent="0.2">
      <c r="E86" t="s">
        <v>384</v>
      </c>
      <c r="L86" t="s">
        <v>385</v>
      </c>
      <c r="N86">
        <v>1</v>
      </c>
    </row>
    <row r="87" spans="5:14" x14ac:dyDescent="0.2">
      <c r="E87" t="s">
        <v>386</v>
      </c>
      <c r="L87" t="s">
        <v>387</v>
      </c>
      <c r="N87">
        <v>2</v>
      </c>
    </row>
    <row r="88" spans="5:14" x14ac:dyDescent="0.2">
      <c r="E88" t="s">
        <v>388</v>
      </c>
      <c r="L88" t="s">
        <v>389</v>
      </c>
      <c r="N88">
        <v>3</v>
      </c>
    </row>
    <row r="89" spans="5:14" x14ac:dyDescent="0.2">
      <c r="E89" t="s">
        <v>390</v>
      </c>
    </row>
    <row r="90" spans="5:14" x14ac:dyDescent="0.2">
      <c r="E90" t="s">
        <v>391</v>
      </c>
      <c r="L90" t="s">
        <v>392</v>
      </c>
    </row>
    <row r="91" spans="5:14" x14ac:dyDescent="0.2">
      <c r="E91" t="s">
        <v>393</v>
      </c>
      <c r="L91" t="s">
        <v>394</v>
      </c>
      <c r="N91">
        <v>0</v>
      </c>
    </row>
    <row r="92" spans="5:14" x14ac:dyDescent="0.2">
      <c r="E92" t="s">
        <v>395</v>
      </c>
      <c r="L92" t="s">
        <v>396</v>
      </c>
      <c r="N92">
        <v>1</v>
      </c>
    </row>
  </sheetData>
  <phoneticPr fontId="4" type="noConversion"/>
  <dataValidations count="12">
    <dataValidation type="list" allowBlank="1" showInputMessage="1" showErrorMessage="1" sqref="C2" xr:uid="{E04CBD48-D552-481A-962F-FF0427735A91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C19" xr:uid="{075AB868-2D7B-4524-9882-4DE523278E11}">
      <formula1>"Preceding,ModifiedFollowing,ModifiedPreceding,IMM,Actual,LME"</formula1>
    </dataValidation>
    <dataValidation type="list" allowBlank="1" showInputMessage="1" showErrorMessage="1" sqref="C52" xr:uid="{4446C8D3-65CF-4815-BBFD-275C7EB8B785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F2" xr:uid="{A379BCC7-9F4C-4001-B1F0-E07080C24F32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F23" xr:uid="{8E2037CE-C82C-4D43-A49F-2CB29A024271}">
      <formula1>"InArrears,InAdvance,InDiscount"</formula1>
    </dataValidation>
    <dataValidation type="list" allowBlank="1" showInputMessage="1" showErrorMessage="1" sqref="F29" xr:uid="{82E0DAFF-C24C-47B0-9A46-C0F5289D6059}">
      <formula1>"INACTIVE,KNOCK_DOWN_IN,KNOCK_DOWN_OUT,KNOCK_UP_IN,KNOCK_UP_OUT"</formula1>
    </dataValidation>
    <dataValidation type="list" allowBlank="1" showInputMessage="1" showErrorMessage="1" sqref="I2" xr:uid="{582184C8-1B84-4B09-900E-8A96118FC608}">
      <formula1>"NONE,NEAREST,UP,DOWN,FRAC,TRUNC"</formula1>
    </dataValidation>
    <dataValidation type="list" allowBlank="1" showInputMessage="1" showErrorMessage="1" sqref="I18" xr:uid="{136C3E72-4FFE-47F1-8902-9FC004443BB8}">
      <formula1>"NO_PAY,EXACT_PAY,FULL_PAY"</formula1>
    </dataValidation>
    <dataValidation type="list" allowBlank="1" showInputMessage="1" showErrorMessage="1" sqref="F37" xr:uid="{6781D17F-0515-471F-ABCC-2B39B4974820}">
      <formula1>"Call,Put"</formula1>
    </dataValidation>
    <dataValidation type="list" allowBlank="1" showInputMessage="1" showErrorMessage="1" sqref="F42" xr:uid="{89DB857F-D0EE-4C24-BF74-D626801B5304}">
      <formula1>"SPOT_DELTA,FORWARD_DELTA"</formula1>
    </dataValidation>
    <dataValidation type="list" allowBlank="1" showInputMessage="1" showErrorMessage="1" sqref="F47" xr:uid="{ED12BE85-351D-4313-98F5-4F9591D6BF51}">
      <formula1>"NONE,FLATEXTRAPOLATION,LINEAREXTRAPOLATION,TAYLOREXTRAPOLATION"</formula1>
    </dataValidation>
    <dataValidation type="list" allowBlank="1" showInputMessage="1" showErrorMessage="1" sqref="F54" xr:uid="{D2D8074E-A73D-4AA4-A4E0-F75D7B970FE4}">
      <formula1>"DELTA_INTERPOLATION,STRIKE_INTERPOLATION,LOG_MONEYNESS"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349F-B011-4A35-9348-E025F781CD96}">
  <dimension ref="B1:AD506"/>
  <sheetViews>
    <sheetView workbookViewId="0">
      <selection activeCell="I13" sqref="I13"/>
    </sheetView>
  </sheetViews>
  <sheetFormatPr defaultRowHeight="14.25" x14ac:dyDescent="0.2"/>
  <cols>
    <col min="1" max="1" width="7.375" customWidth="1"/>
    <col min="2" max="3" width="23.25" bestFit="1" customWidth="1"/>
    <col min="4" max="4" width="7.375" customWidth="1"/>
    <col min="29" max="30" width="23.25" bestFit="1" customWidth="1"/>
  </cols>
  <sheetData>
    <row r="1" spans="2:30" x14ac:dyDescent="0.2">
      <c r="D1" s="14"/>
      <c r="AC1" s="15" t="s">
        <v>398</v>
      </c>
      <c r="AD1" s="15" t="s">
        <v>399</v>
      </c>
    </row>
    <row r="2" spans="2:30" x14ac:dyDescent="0.2">
      <c r="B2" s="15" t="s">
        <v>398</v>
      </c>
      <c r="C2" s="15" t="s">
        <v>399</v>
      </c>
      <c r="D2" s="14"/>
      <c r="AC2" s="3">
        <v>44392</v>
      </c>
      <c r="AD2" s="14">
        <v>2.2000000000000002E-2</v>
      </c>
    </row>
    <row r="3" spans="2:30" x14ac:dyDescent="0.2">
      <c r="B3" s="3">
        <v>45511</v>
      </c>
      <c r="C3" s="14">
        <v>2.2000000000000002E-2</v>
      </c>
      <c r="D3" s="14"/>
      <c r="AC3" s="3">
        <v>44391</v>
      </c>
      <c r="AD3" s="14">
        <v>2.2000000000000002E-2</v>
      </c>
    </row>
    <row r="4" spans="2:30" x14ac:dyDescent="0.2">
      <c r="B4" s="3">
        <v>45510</v>
      </c>
      <c r="C4" s="14">
        <v>2.2000000000000002E-2</v>
      </c>
      <c r="D4" s="14"/>
      <c r="AC4" s="3">
        <v>44390</v>
      </c>
      <c r="AD4" s="14">
        <v>2.2000000000000002E-2</v>
      </c>
    </row>
    <row r="5" spans="2:30" x14ac:dyDescent="0.2">
      <c r="B5" s="3">
        <v>45509</v>
      </c>
      <c r="C5" s="14">
        <v>2.2000000000000002E-2</v>
      </c>
      <c r="D5" s="14"/>
      <c r="AC5" s="3">
        <v>44389</v>
      </c>
      <c r="AD5" s="14">
        <v>2.2000000000000002E-2</v>
      </c>
    </row>
    <row r="6" spans="2:30" x14ac:dyDescent="0.2">
      <c r="B6" s="3">
        <v>45508</v>
      </c>
      <c r="C6" s="14">
        <v>2.2000000000000002E-2</v>
      </c>
      <c r="D6" s="14"/>
      <c r="AC6" s="3">
        <v>44386</v>
      </c>
      <c r="AD6" s="14">
        <v>2.2200000000000001E-2</v>
      </c>
    </row>
    <row r="7" spans="2:30" x14ac:dyDescent="0.2">
      <c r="B7" s="3">
        <v>45507</v>
      </c>
      <c r="C7" s="14">
        <v>2.2000000000000002E-2</v>
      </c>
      <c r="D7" s="14"/>
      <c r="AC7" s="3">
        <v>44385</v>
      </c>
      <c r="AD7" s="14">
        <v>2.1000000000000001E-2</v>
      </c>
    </row>
    <row r="8" spans="2:30" x14ac:dyDescent="0.2">
      <c r="B8" s="3">
        <v>45506</v>
      </c>
      <c r="C8" s="14">
        <v>2.2000000000000002E-2</v>
      </c>
      <c r="D8" s="14"/>
      <c r="AC8" s="3">
        <v>44384</v>
      </c>
      <c r="AD8" s="14">
        <v>2.1165E-2</v>
      </c>
    </row>
    <row r="9" spans="2:30" x14ac:dyDescent="0.2">
      <c r="B9" s="3">
        <v>45505</v>
      </c>
      <c r="C9" s="14">
        <v>2.2000000000000002E-2</v>
      </c>
      <c r="D9" s="14"/>
      <c r="AC9" s="3">
        <v>44383</v>
      </c>
      <c r="AD9" s="14">
        <v>2.0400000000000001E-2</v>
      </c>
    </row>
    <row r="10" spans="2:30" x14ac:dyDescent="0.2">
      <c r="B10" s="3">
        <v>45504</v>
      </c>
      <c r="C10" s="14">
        <v>2.2000000000000002E-2</v>
      </c>
      <c r="D10" s="14"/>
      <c r="AC10" s="3">
        <v>44382</v>
      </c>
      <c r="AD10" s="14">
        <v>2.0199999999999999E-2</v>
      </c>
    </row>
    <row r="11" spans="2:30" x14ac:dyDescent="0.2">
      <c r="B11" s="3">
        <v>45501</v>
      </c>
      <c r="C11" s="14">
        <v>2.2200000000000001E-2</v>
      </c>
      <c r="D11" s="14"/>
      <c r="AC11" s="3">
        <v>44379</v>
      </c>
      <c r="AD11" s="14">
        <v>0.02</v>
      </c>
    </row>
    <row r="12" spans="2:30" x14ac:dyDescent="0.2">
      <c r="B12" s="3">
        <v>45500</v>
      </c>
      <c r="C12" s="14">
        <v>2.1000000000000001E-2</v>
      </c>
      <c r="D12" s="14"/>
      <c r="AC12" s="3">
        <v>44378</v>
      </c>
      <c r="AD12" s="14">
        <v>2.18E-2</v>
      </c>
    </row>
    <row r="13" spans="2:30" x14ac:dyDescent="0.2">
      <c r="B13" s="3">
        <v>45499</v>
      </c>
      <c r="C13" s="14">
        <v>2.1165E-2</v>
      </c>
      <c r="D13" s="14"/>
      <c r="AC13" s="3">
        <v>44377</v>
      </c>
      <c r="AD13" s="14">
        <v>3.1E-2</v>
      </c>
    </row>
    <row r="14" spans="2:30" x14ac:dyDescent="0.2">
      <c r="B14" s="3">
        <v>45498</v>
      </c>
      <c r="C14" s="14">
        <v>2.0400000000000001E-2</v>
      </c>
      <c r="D14" s="14"/>
      <c r="AC14" s="3">
        <v>44376</v>
      </c>
      <c r="AD14" s="14">
        <v>3.15E-2</v>
      </c>
    </row>
    <row r="15" spans="2:30" x14ac:dyDescent="0.2">
      <c r="B15" s="3">
        <v>45497</v>
      </c>
      <c r="C15" s="14">
        <v>2.0199999999999999E-2</v>
      </c>
      <c r="D15" s="14"/>
      <c r="AC15" s="3">
        <v>44375</v>
      </c>
      <c r="AD15" s="14">
        <v>2.6000000000000002E-2</v>
      </c>
    </row>
    <row r="16" spans="2:30" x14ac:dyDescent="0.2">
      <c r="B16" s="3">
        <v>45494</v>
      </c>
      <c r="C16" s="14">
        <v>0.02</v>
      </c>
      <c r="D16" s="14"/>
      <c r="AC16" s="3">
        <v>44372</v>
      </c>
      <c r="AD16" s="14">
        <v>2.6499999999999999E-2</v>
      </c>
    </row>
    <row r="17" spans="2:30" x14ac:dyDescent="0.2">
      <c r="B17" s="3">
        <v>45493</v>
      </c>
      <c r="C17" s="14">
        <v>2.18E-2</v>
      </c>
      <c r="D17" s="14"/>
      <c r="AC17" s="3">
        <v>44371</v>
      </c>
      <c r="AD17" s="14">
        <v>2.6600000000000002E-2</v>
      </c>
    </row>
    <row r="18" spans="2:30" x14ac:dyDescent="0.2">
      <c r="B18" s="3">
        <v>45492</v>
      </c>
      <c r="C18" s="14">
        <v>3.1E-2</v>
      </c>
      <c r="D18" s="14"/>
      <c r="AC18" s="3">
        <v>44370</v>
      </c>
      <c r="AD18" s="14">
        <v>2.3E-2</v>
      </c>
    </row>
    <row r="19" spans="2:30" x14ac:dyDescent="0.2">
      <c r="B19" s="3">
        <v>45491</v>
      </c>
      <c r="C19" s="14">
        <v>3.15E-2</v>
      </c>
      <c r="D19" s="14"/>
      <c r="AC19" s="3">
        <v>44369</v>
      </c>
      <c r="AD19" s="14">
        <v>2.3511999999999998E-2</v>
      </c>
    </row>
    <row r="20" spans="2:30" x14ac:dyDescent="0.2">
      <c r="B20" s="3">
        <v>45490</v>
      </c>
      <c r="C20" s="14">
        <v>2.6000000000000002E-2</v>
      </c>
      <c r="D20" s="14"/>
      <c r="AC20" s="3">
        <v>44368</v>
      </c>
      <c r="AD20" s="14">
        <v>2.3E-2</v>
      </c>
    </row>
    <row r="21" spans="2:30" x14ac:dyDescent="0.2">
      <c r="B21" s="3">
        <v>45487</v>
      </c>
      <c r="C21" s="14">
        <v>2.6499999999999999E-2</v>
      </c>
      <c r="D21" s="14"/>
      <c r="AC21" s="3">
        <v>44365</v>
      </c>
      <c r="AD21" s="14">
        <v>2.2099999999999998E-2</v>
      </c>
    </row>
    <row r="22" spans="2:30" x14ac:dyDescent="0.2">
      <c r="B22" s="3">
        <v>45486</v>
      </c>
      <c r="C22" s="14">
        <v>2.6600000000000002E-2</v>
      </c>
      <c r="D22" s="14"/>
      <c r="AC22" s="3">
        <v>44364</v>
      </c>
      <c r="AD22" s="14">
        <v>2.2000000000000002E-2</v>
      </c>
    </row>
    <row r="23" spans="2:30" x14ac:dyDescent="0.2">
      <c r="B23" s="3">
        <v>45485</v>
      </c>
      <c r="C23" s="14">
        <v>2.3E-2</v>
      </c>
      <c r="D23" s="14"/>
      <c r="AC23" s="3">
        <v>44363</v>
      </c>
      <c r="AD23" s="14">
        <v>2.2499999999999999E-2</v>
      </c>
    </row>
    <row r="24" spans="2:30" x14ac:dyDescent="0.2">
      <c r="B24" s="3">
        <v>45484</v>
      </c>
      <c r="C24" s="14">
        <v>2.3511999999999998E-2</v>
      </c>
      <c r="D24" s="14"/>
      <c r="AC24" s="3">
        <v>44362</v>
      </c>
      <c r="AD24" s="14">
        <v>2.2416999999999999E-2</v>
      </c>
    </row>
    <row r="25" spans="2:30" x14ac:dyDescent="0.2">
      <c r="B25" s="3">
        <v>45483</v>
      </c>
      <c r="C25" s="14">
        <v>2.3E-2</v>
      </c>
      <c r="D25" s="14"/>
      <c r="AC25" s="3">
        <v>44358</v>
      </c>
      <c r="AD25" s="14">
        <v>2.1524000000000001E-2</v>
      </c>
    </row>
    <row r="26" spans="2:30" x14ac:dyDescent="0.2">
      <c r="B26" s="3">
        <v>45480</v>
      </c>
      <c r="C26" s="14">
        <v>2.2099999999999998E-2</v>
      </c>
      <c r="D26" s="14"/>
      <c r="AC26" s="3">
        <v>44357</v>
      </c>
      <c r="AD26" s="14">
        <v>2.1499999999999998E-2</v>
      </c>
    </row>
    <row r="27" spans="2:30" x14ac:dyDescent="0.2">
      <c r="B27" s="3">
        <v>45479</v>
      </c>
      <c r="C27" s="14">
        <v>2.2000000000000002E-2</v>
      </c>
      <c r="D27" s="14"/>
      <c r="AC27" s="3">
        <v>44356</v>
      </c>
      <c r="AD27" s="14">
        <v>2.3E-2</v>
      </c>
    </row>
    <row r="28" spans="2:30" x14ac:dyDescent="0.2">
      <c r="B28" s="3">
        <v>45478</v>
      </c>
      <c r="C28" s="14">
        <v>2.2499999999999999E-2</v>
      </c>
      <c r="D28" s="14"/>
      <c r="AC28" s="3">
        <v>44355</v>
      </c>
      <c r="AD28" s="14">
        <v>2.3E-2</v>
      </c>
    </row>
    <row r="29" spans="2:30" x14ac:dyDescent="0.2">
      <c r="B29" s="3">
        <v>45477</v>
      </c>
      <c r="C29" s="14">
        <v>2.2416999999999999E-2</v>
      </c>
      <c r="D29" s="14"/>
      <c r="AC29" s="3">
        <v>44354</v>
      </c>
      <c r="AD29" s="14">
        <v>2.3E-2</v>
      </c>
    </row>
    <row r="30" spans="2:30" x14ac:dyDescent="0.2">
      <c r="B30" s="3">
        <v>45473</v>
      </c>
      <c r="C30" s="14">
        <v>2.1524000000000001E-2</v>
      </c>
      <c r="D30" s="14"/>
      <c r="AC30" s="3">
        <v>44351</v>
      </c>
      <c r="AD30" s="14">
        <v>2.1499999999999998E-2</v>
      </c>
    </row>
    <row r="31" spans="2:30" x14ac:dyDescent="0.2">
      <c r="B31" s="3">
        <v>45472</v>
      </c>
      <c r="C31" s="14">
        <v>2.1499999999999998E-2</v>
      </c>
      <c r="D31" s="14"/>
      <c r="AC31" s="3">
        <v>44350</v>
      </c>
      <c r="AD31" s="14">
        <v>2.0990999999999999E-2</v>
      </c>
    </row>
    <row r="32" spans="2:30" x14ac:dyDescent="0.2">
      <c r="B32" s="3">
        <v>45471</v>
      </c>
      <c r="C32" s="14">
        <v>2.3E-2</v>
      </c>
      <c r="D32" s="14"/>
      <c r="AC32" s="3">
        <v>44349</v>
      </c>
      <c r="AD32" s="14">
        <v>2.2099999999999998E-2</v>
      </c>
    </row>
    <row r="33" spans="2:30" x14ac:dyDescent="0.2">
      <c r="B33" s="3">
        <v>45470</v>
      </c>
      <c r="C33" s="14">
        <v>2.3E-2</v>
      </c>
      <c r="D33" s="14"/>
      <c r="AC33" s="3">
        <v>44348</v>
      </c>
      <c r="AD33" s="14">
        <v>2.2499999999999999E-2</v>
      </c>
    </row>
    <row r="34" spans="2:30" x14ac:dyDescent="0.2">
      <c r="B34" s="3">
        <v>45469</v>
      </c>
      <c r="C34" s="14">
        <v>2.3E-2</v>
      </c>
      <c r="D34" s="14"/>
      <c r="AC34" s="3">
        <v>44347</v>
      </c>
      <c r="AD34" s="14">
        <v>2.6499999999999999E-2</v>
      </c>
    </row>
    <row r="35" spans="2:30" x14ac:dyDescent="0.2">
      <c r="B35" s="3">
        <v>45466</v>
      </c>
      <c r="C35" s="14">
        <v>2.1499999999999998E-2</v>
      </c>
      <c r="D35" s="14"/>
      <c r="AC35" s="3">
        <v>44344</v>
      </c>
      <c r="AD35" s="14">
        <v>2.4E-2</v>
      </c>
    </row>
    <row r="36" spans="2:30" x14ac:dyDescent="0.2">
      <c r="B36" s="3">
        <v>45465</v>
      </c>
      <c r="C36" s="14">
        <v>2.0990999999999999E-2</v>
      </c>
      <c r="D36" s="14"/>
      <c r="AC36" s="3">
        <v>44343</v>
      </c>
      <c r="AD36" s="14">
        <v>2.35E-2</v>
      </c>
    </row>
    <row r="37" spans="2:30" x14ac:dyDescent="0.2">
      <c r="B37" s="3">
        <v>45464</v>
      </c>
      <c r="C37" s="14">
        <v>2.2099999999999998E-2</v>
      </c>
      <c r="D37" s="14"/>
      <c r="AC37" s="3">
        <v>44342</v>
      </c>
      <c r="AD37" s="14">
        <v>2.35E-2</v>
      </c>
    </row>
    <row r="38" spans="2:30" x14ac:dyDescent="0.2">
      <c r="B38" s="3">
        <v>45463</v>
      </c>
      <c r="C38" s="14">
        <v>2.2499999999999999E-2</v>
      </c>
      <c r="D38" s="14"/>
      <c r="AC38" s="3">
        <v>44341</v>
      </c>
      <c r="AD38" s="14">
        <v>2.4E-2</v>
      </c>
    </row>
    <row r="39" spans="2:30" x14ac:dyDescent="0.2">
      <c r="B39" s="3">
        <v>45462</v>
      </c>
      <c r="C39" s="14">
        <v>2.6499999999999999E-2</v>
      </c>
      <c r="D39" s="14"/>
      <c r="AC39" s="3">
        <v>44340</v>
      </c>
      <c r="AD39" s="14">
        <v>2.1299999999999999E-2</v>
      </c>
    </row>
    <row r="40" spans="2:30" x14ac:dyDescent="0.2">
      <c r="B40" s="3">
        <v>45459</v>
      </c>
      <c r="C40" s="14">
        <v>2.4E-2</v>
      </c>
      <c r="D40" s="14"/>
      <c r="AC40" s="3">
        <v>44337</v>
      </c>
      <c r="AD40" s="14">
        <v>2.1499999999999998E-2</v>
      </c>
    </row>
    <row r="41" spans="2:30" x14ac:dyDescent="0.2">
      <c r="B41" s="3">
        <v>45458</v>
      </c>
      <c r="C41" s="14">
        <v>2.35E-2</v>
      </c>
      <c r="D41" s="14"/>
      <c r="AC41" s="3">
        <v>44336</v>
      </c>
      <c r="AD41" s="14">
        <v>2.1700000000000001E-2</v>
      </c>
    </row>
    <row r="42" spans="2:30" x14ac:dyDescent="0.2">
      <c r="B42" s="3">
        <v>45457</v>
      </c>
      <c r="C42" s="14">
        <v>2.35E-2</v>
      </c>
      <c r="D42" s="14"/>
      <c r="AC42" s="3">
        <v>44335</v>
      </c>
      <c r="AD42" s="14">
        <v>2.1676000000000001E-2</v>
      </c>
    </row>
    <row r="43" spans="2:30" x14ac:dyDescent="0.2">
      <c r="B43" s="3">
        <v>45456</v>
      </c>
      <c r="C43" s="14">
        <v>2.4E-2</v>
      </c>
      <c r="D43" s="14"/>
      <c r="AC43" s="3">
        <v>44334</v>
      </c>
      <c r="AD43" s="14">
        <v>2.2200000000000001E-2</v>
      </c>
    </row>
    <row r="44" spans="2:30" x14ac:dyDescent="0.2">
      <c r="B44" s="3">
        <v>45455</v>
      </c>
      <c r="C44" s="14">
        <v>2.1299999999999999E-2</v>
      </c>
      <c r="D44" s="14"/>
      <c r="AC44" s="3">
        <v>44333</v>
      </c>
      <c r="AD44" s="14">
        <v>2.18E-2</v>
      </c>
    </row>
    <row r="45" spans="2:30" x14ac:dyDescent="0.2">
      <c r="B45" s="3">
        <v>45452</v>
      </c>
      <c r="C45" s="14">
        <v>2.1499999999999998E-2</v>
      </c>
      <c r="D45" s="14"/>
      <c r="AC45" s="3">
        <v>44330</v>
      </c>
      <c r="AD45" s="14">
        <v>2.0499999999999997E-2</v>
      </c>
    </row>
    <row r="46" spans="2:30" x14ac:dyDescent="0.2">
      <c r="B46" s="3">
        <v>45451</v>
      </c>
      <c r="C46" s="14">
        <v>2.1700000000000001E-2</v>
      </c>
      <c r="D46" s="14"/>
      <c r="AC46" s="3">
        <v>44329</v>
      </c>
      <c r="AD46" s="14">
        <v>2.07E-2</v>
      </c>
    </row>
    <row r="47" spans="2:30" x14ac:dyDescent="0.2">
      <c r="B47" s="3">
        <v>45450</v>
      </c>
      <c r="C47" s="14">
        <v>2.1676000000000001E-2</v>
      </c>
      <c r="D47" s="14"/>
      <c r="AC47" s="3">
        <v>44328</v>
      </c>
      <c r="AD47" s="14">
        <v>0.02</v>
      </c>
    </row>
    <row r="48" spans="2:30" x14ac:dyDescent="0.2">
      <c r="B48" s="3">
        <v>45449</v>
      </c>
      <c r="C48" s="14">
        <v>2.2200000000000001E-2</v>
      </c>
      <c r="D48" s="14"/>
      <c r="AC48" s="3">
        <v>44327</v>
      </c>
      <c r="AD48" s="14">
        <v>0.02</v>
      </c>
    </row>
    <row r="49" spans="2:30" x14ac:dyDescent="0.2">
      <c r="B49" s="3">
        <v>45448</v>
      </c>
      <c r="C49" s="14">
        <v>2.18E-2</v>
      </c>
      <c r="D49" s="14"/>
      <c r="AC49" s="3">
        <v>44326</v>
      </c>
      <c r="AD49" s="14">
        <v>1.9E-2</v>
      </c>
    </row>
    <row r="50" spans="2:30" x14ac:dyDescent="0.2">
      <c r="B50" s="3">
        <v>45445</v>
      </c>
      <c r="C50" s="14">
        <v>2.0499999999999997E-2</v>
      </c>
      <c r="D50" s="14"/>
      <c r="AC50" s="3">
        <v>44324</v>
      </c>
      <c r="AD50" s="14">
        <v>1.8500000000000003E-2</v>
      </c>
    </row>
    <row r="51" spans="2:30" x14ac:dyDescent="0.2">
      <c r="B51" s="3">
        <v>45444</v>
      </c>
      <c r="C51" s="14">
        <v>2.07E-2</v>
      </c>
      <c r="D51" s="14"/>
      <c r="AC51" s="3">
        <v>44323</v>
      </c>
      <c r="AD51" s="14">
        <v>1.9809E-2</v>
      </c>
    </row>
    <row r="52" spans="2:30" x14ac:dyDescent="0.2">
      <c r="B52" s="3">
        <v>45443</v>
      </c>
      <c r="C52" s="14">
        <v>0.02</v>
      </c>
      <c r="D52" s="14"/>
      <c r="AC52" s="3">
        <v>44322</v>
      </c>
      <c r="AD52" s="14">
        <v>2.1299999999999999E-2</v>
      </c>
    </row>
    <row r="53" spans="2:30" x14ac:dyDescent="0.2">
      <c r="B53" s="3">
        <v>45442</v>
      </c>
      <c r="C53" s="14">
        <v>0.02</v>
      </c>
      <c r="D53" s="14"/>
      <c r="AC53" s="3">
        <v>44316</v>
      </c>
      <c r="AD53" s="14">
        <v>2.3599999999999999E-2</v>
      </c>
    </row>
    <row r="54" spans="2:30" x14ac:dyDescent="0.2">
      <c r="B54" s="3">
        <v>45441</v>
      </c>
      <c r="C54" s="14">
        <v>1.9E-2</v>
      </c>
      <c r="D54" s="14"/>
      <c r="AC54" s="3">
        <v>44315</v>
      </c>
      <c r="AD54" s="14">
        <v>2.3E-2</v>
      </c>
    </row>
    <row r="55" spans="2:30" x14ac:dyDescent="0.2">
      <c r="B55" s="3">
        <v>45439</v>
      </c>
      <c r="C55" s="14">
        <v>1.8500000000000003E-2</v>
      </c>
      <c r="D55" s="14"/>
      <c r="AC55" s="3">
        <v>44314</v>
      </c>
      <c r="AD55" s="14">
        <v>2.2185E-2</v>
      </c>
    </row>
    <row r="56" spans="2:30" x14ac:dyDescent="0.2">
      <c r="B56" s="3">
        <v>45438</v>
      </c>
      <c r="C56" s="14">
        <v>1.9809E-2</v>
      </c>
      <c r="D56" s="14"/>
      <c r="AC56" s="3">
        <v>44313</v>
      </c>
      <c r="AD56" s="14">
        <v>2.3E-2</v>
      </c>
    </row>
    <row r="57" spans="2:30" x14ac:dyDescent="0.2">
      <c r="B57" s="3">
        <v>45437</v>
      </c>
      <c r="C57" s="14">
        <v>2.1299999999999999E-2</v>
      </c>
      <c r="D57" s="14"/>
      <c r="AC57" s="3">
        <v>44312</v>
      </c>
      <c r="AD57" s="14">
        <v>2.3E-2</v>
      </c>
    </row>
    <row r="58" spans="2:30" x14ac:dyDescent="0.2">
      <c r="B58" s="3">
        <v>45431</v>
      </c>
      <c r="C58" s="14">
        <v>2.3599999999999999E-2</v>
      </c>
      <c r="D58" s="14"/>
      <c r="AC58" s="3">
        <v>44311</v>
      </c>
      <c r="AD58" s="14">
        <v>2.2000000000000002E-2</v>
      </c>
    </row>
    <row r="59" spans="2:30" x14ac:dyDescent="0.2">
      <c r="B59" s="3">
        <v>45430</v>
      </c>
      <c r="C59" s="14">
        <v>2.3E-2</v>
      </c>
      <c r="D59" s="14"/>
      <c r="AC59" s="3">
        <v>44309</v>
      </c>
      <c r="AD59" s="14">
        <v>2.12E-2</v>
      </c>
    </row>
    <row r="60" spans="2:30" x14ac:dyDescent="0.2">
      <c r="B60" s="3">
        <v>45429</v>
      </c>
      <c r="C60" s="14">
        <v>2.2185E-2</v>
      </c>
      <c r="D60" s="14"/>
      <c r="AC60" s="3">
        <v>44308</v>
      </c>
      <c r="AD60" s="14">
        <v>2.1400000000000002E-2</v>
      </c>
    </row>
    <row r="61" spans="2:30" x14ac:dyDescent="0.2">
      <c r="B61" s="3">
        <v>45428</v>
      </c>
      <c r="C61" s="14">
        <v>2.3E-2</v>
      </c>
      <c r="D61" s="14"/>
      <c r="AC61" s="3">
        <v>44307</v>
      </c>
      <c r="AD61" s="14">
        <v>2.1000000000000001E-2</v>
      </c>
    </row>
    <row r="62" spans="2:30" x14ac:dyDescent="0.2">
      <c r="B62" s="3">
        <v>45427</v>
      </c>
      <c r="C62" s="14">
        <v>2.3E-2</v>
      </c>
      <c r="D62" s="14"/>
      <c r="AC62" s="3">
        <v>44306</v>
      </c>
      <c r="AD62" s="14">
        <v>2.2200000000000001E-2</v>
      </c>
    </row>
    <row r="63" spans="2:30" x14ac:dyDescent="0.2">
      <c r="B63" s="3">
        <v>45426</v>
      </c>
      <c r="C63" s="14">
        <v>2.2000000000000002E-2</v>
      </c>
      <c r="D63" s="14"/>
      <c r="AC63" s="3">
        <v>44305</v>
      </c>
      <c r="AD63" s="14">
        <v>2.2499999999999999E-2</v>
      </c>
    </row>
    <row r="64" spans="2:30" x14ac:dyDescent="0.2">
      <c r="B64" s="3">
        <v>45424</v>
      </c>
      <c r="C64" s="14">
        <v>2.12E-2</v>
      </c>
      <c r="D64" s="14"/>
      <c r="AC64" s="3">
        <v>44302</v>
      </c>
      <c r="AD64" s="14">
        <v>2.1932999999999998E-2</v>
      </c>
    </row>
    <row r="65" spans="2:30" x14ac:dyDescent="0.2">
      <c r="B65" s="3">
        <v>45423</v>
      </c>
      <c r="C65" s="14">
        <v>2.1400000000000002E-2</v>
      </c>
      <c r="D65" s="14"/>
      <c r="AC65" s="3">
        <v>44301</v>
      </c>
      <c r="AD65" s="14">
        <v>2.0499999999999997E-2</v>
      </c>
    </row>
    <row r="66" spans="2:30" x14ac:dyDescent="0.2">
      <c r="B66" s="3">
        <v>45422</v>
      </c>
      <c r="C66" s="14">
        <v>2.1000000000000001E-2</v>
      </c>
      <c r="D66" s="14"/>
      <c r="AC66" s="3">
        <v>44300</v>
      </c>
      <c r="AD66" s="14">
        <v>0.02</v>
      </c>
    </row>
    <row r="67" spans="2:30" x14ac:dyDescent="0.2">
      <c r="B67" s="3">
        <v>45421</v>
      </c>
      <c r="C67" s="14">
        <v>2.2200000000000001E-2</v>
      </c>
      <c r="D67" s="14"/>
      <c r="AC67" s="3">
        <v>44299</v>
      </c>
      <c r="AD67" s="14">
        <v>0.02</v>
      </c>
    </row>
    <row r="68" spans="2:30" x14ac:dyDescent="0.2">
      <c r="B68" s="3">
        <v>45420</v>
      </c>
      <c r="C68" s="14">
        <v>2.2499999999999999E-2</v>
      </c>
      <c r="D68" s="14"/>
      <c r="AC68" s="3">
        <v>44298</v>
      </c>
      <c r="AD68" s="14">
        <v>0.02</v>
      </c>
    </row>
    <row r="69" spans="2:30" x14ac:dyDescent="0.2">
      <c r="B69" s="3">
        <v>45417</v>
      </c>
      <c r="C69" s="14">
        <v>2.1932999999999998E-2</v>
      </c>
      <c r="D69" s="14"/>
      <c r="AC69" s="3">
        <v>44295</v>
      </c>
      <c r="AD69" s="14">
        <v>1.95E-2</v>
      </c>
    </row>
    <row r="70" spans="2:30" x14ac:dyDescent="0.2">
      <c r="B70" s="3">
        <v>45416</v>
      </c>
      <c r="C70" s="14">
        <v>2.0499999999999997E-2</v>
      </c>
      <c r="D70" s="14"/>
      <c r="AC70" s="3">
        <v>44294</v>
      </c>
      <c r="AD70" s="14">
        <v>1.95E-2</v>
      </c>
    </row>
    <row r="71" spans="2:30" x14ac:dyDescent="0.2">
      <c r="B71" s="3">
        <v>45415</v>
      </c>
      <c r="C71" s="14">
        <v>0.02</v>
      </c>
      <c r="D71" s="14"/>
      <c r="AC71" s="3">
        <v>44293</v>
      </c>
      <c r="AD71" s="14">
        <v>1.9199999999999998E-2</v>
      </c>
    </row>
    <row r="72" spans="2:30" x14ac:dyDescent="0.2">
      <c r="B72" s="3">
        <v>45414</v>
      </c>
      <c r="C72" s="14">
        <v>0.02</v>
      </c>
      <c r="D72" s="14"/>
      <c r="AC72" s="3">
        <v>44292</v>
      </c>
      <c r="AD72" s="14">
        <v>0.02</v>
      </c>
    </row>
    <row r="73" spans="2:30" x14ac:dyDescent="0.2">
      <c r="B73" s="3">
        <v>45413</v>
      </c>
      <c r="C73" s="14">
        <v>0.02</v>
      </c>
      <c r="D73" s="14"/>
      <c r="AC73" s="3">
        <v>44288</v>
      </c>
      <c r="AD73" s="14">
        <v>2.1299999999999999E-2</v>
      </c>
    </row>
    <row r="74" spans="2:30" x14ac:dyDescent="0.2">
      <c r="B74" s="3">
        <v>45410</v>
      </c>
      <c r="C74" s="14">
        <v>1.95E-2</v>
      </c>
      <c r="D74" s="14"/>
      <c r="AC74" s="3">
        <v>44287</v>
      </c>
      <c r="AD74" s="14">
        <v>2.1507000000000002E-2</v>
      </c>
    </row>
    <row r="75" spans="2:30" x14ac:dyDescent="0.2">
      <c r="B75" s="3">
        <v>45409</v>
      </c>
      <c r="C75" s="14">
        <v>1.95E-2</v>
      </c>
      <c r="D75" s="14"/>
      <c r="AC75" s="16">
        <v>44286</v>
      </c>
      <c r="AD75" s="14">
        <v>2.5499999999999998E-2</v>
      </c>
    </row>
    <row r="76" spans="2:30" x14ac:dyDescent="0.2">
      <c r="B76" s="3">
        <v>45408</v>
      </c>
      <c r="C76" s="14">
        <v>1.9199999999999998E-2</v>
      </c>
      <c r="D76" s="14"/>
      <c r="AC76" s="3">
        <v>44285</v>
      </c>
      <c r="AD76" s="14">
        <v>2.4E-2</v>
      </c>
    </row>
    <row r="77" spans="2:30" x14ac:dyDescent="0.2">
      <c r="B77" s="3">
        <v>45407</v>
      </c>
      <c r="C77" s="14">
        <v>0.02</v>
      </c>
      <c r="D77" s="14"/>
      <c r="AC77" s="3">
        <v>44284</v>
      </c>
      <c r="AD77" s="14">
        <v>2.4E-2</v>
      </c>
    </row>
    <row r="78" spans="2:30" x14ac:dyDescent="0.2">
      <c r="B78" s="3">
        <v>45403</v>
      </c>
      <c r="C78" s="14">
        <v>2.1299999999999999E-2</v>
      </c>
      <c r="D78" s="14"/>
      <c r="AC78" s="3">
        <v>44281</v>
      </c>
      <c r="AD78" s="14">
        <v>2.4500000000000001E-2</v>
      </c>
    </row>
    <row r="79" spans="2:30" x14ac:dyDescent="0.2">
      <c r="B79" s="3">
        <v>45402</v>
      </c>
      <c r="C79" s="14">
        <v>2.1507000000000002E-2</v>
      </c>
      <c r="D79" s="14"/>
      <c r="AC79" s="3">
        <v>44280</v>
      </c>
      <c r="AD79" s="14">
        <v>2.2799999999999997E-2</v>
      </c>
    </row>
    <row r="80" spans="2:30" x14ac:dyDescent="0.2">
      <c r="B80" s="16">
        <v>45401</v>
      </c>
      <c r="C80" s="14">
        <v>2.5499999999999998E-2</v>
      </c>
      <c r="D80" s="14"/>
      <c r="AC80" s="3">
        <v>44279</v>
      </c>
      <c r="AD80" s="14">
        <v>0.02</v>
      </c>
    </row>
    <row r="81" spans="2:30" x14ac:dyDescent="0.2">
      <c r="B81" s="3">
        <v>45400</v>
      </c>
      <c r="C81" s="14">
        <v>2.4E-2</v>
      </c>
      <c r="D81" s="14"/>
      <c r="AC81" s="3">
        <v>44278</v>
      </c>
      <c r="AD81" s="14">
        <v>2.1096E-2</v>
      </c>
    </row>
    <row r="82" spans="2:30" x14ac:dyDescent="0.2">
      <c r="B82" s="3">
        <v>45399</v>
      </c>
      <c r="C82" s="14">
        <v>2.4E-2</v>
      </c>
      <c r="D82" s="14"/>
      <c r="AC82" s="3">
        <v>44277</v>
      </c>
      <c r="AD82" s="14">
        <v>2.1499999999999998E-2</v>
      </c>
    </row>
    <row r="83" spans="2:30" x14ac:dyDescent="0.2">
      <c r="B83" s="3">
        <v>45396</v>
      </c>
      <c r="C83" s="14">
        <v>2.4500000000000001E-2</v>
      </c>
      <c r="D83" s="14"/>
      <c r="AC83" s="3">
        <v>44274</v>
      </c>
      <c r="AD83" s="14">
        <v>2.2000000000000002E-2</v>
      </c>
    </row>
    <row r="84" spans="2:30" x14ac:dyDescent="0.2">
      <c r="B84" s="3">
        <v>45395</v>
      </c>
      <c r="C84" s="14">
        <v>2.2799999999999997E-2</v>
      </c>
      <c r="D84" s="14"/>
      <c r="AC84" s="3">
        <v>44273</v>
      </c>
      <c r="AD84" s="14">
        <v>2.18E-2</v>
      </c>
    </row>
    <row r="85" spans="2:30" x14ac:dyDescent="0.2">
      <c r="B85" s="3">
        <v>45394</v>
      </c>
      <c r="C85" s="14">
        <v>0.02</v>
      </c>
      <c r="D85" s="14"/>
      <c r="AC85" s="3">
        <v>44272</v>
      </c>
      <c r="AD85" s="14">
        <v>2.1499999999999998E-2</v>
      </c>
    </row>
    <row r="86" spans="2:30" x14ac:dyDescent="0.2">
      <c r="B86" s="3">
        <v>45393</v>
      </c>
      <c r="C86" s="14">
        <v>2.1096E-2</v>
      </c>
      <c r="D86" s="14"/>
      <c r="AC86" s="3">
        <v>44271</v>
      </c>
      <c r="AD86" s="14">
        <v>2.2599999999999999E-2</v>
      </c>
    </row>
    <row r="87" spans="2:30" x14ac:dyDescent="0.2">
      <c r="B87" s="3">
        <v>45392</v>
      </c>
      <c r="C87" s="14">
        <v>2.1499999999999998E-2</v>
      </c>
      <c r="D87" s="14"/>
      <c r="AC87" s="3">
        <v>44270</v>
      </c>
      <c r="AD87" s="14">
        <v>2.2799999999999997E-2</v>
      </c>
    </row>
    <row r="88" spans="2:30" x14ac:dyDescent="0.2">
      <c r="B88" s="3">
        <v>45389</v>
      </c>
      <c r="C88" s="14">
        <v>2.2000000000000002E-2</v>
      </c>
      <c r="D88" s="14"/>
      <c r="AC88" s="3">
        <v>44267</v>
      </c>
      <c r="AD88" s="14">
        <v>2.1000000000000001E-2</v>
      </c>
    </row>
    <row r="89" spans="2:30" x14ac:dyDescent="0.2">
      <c r="B89" s="3">
        <v>45388</v>
      </c>
      <c r="C89" s="14">
        <v>2.18E-2</v>
      </c>
      <c r="D89" s="14"/>
      <c r="AC89" s="3">
        <v>44266</v>
      </c>
      <c r="AD89" s="14">
        <v>2.0499999999999997E-2</v>
      </c>
    </row>
    <row r="90" spans="2:30" x14ac:dyDescent="0.2">
      <c r="B90" s="3">
        <v>45387</v>
      </c>
      <c r="C90" s="14">
        <v>2.1499999999999998E-2</v>
      </c>
      <c r="D90" s="14"/>
      <c r="AC90" s="3">
        <v>44265</v>
      </c>
      <c r="AD90" s="14">
        <v>2.0099999999999996E-2</v>
      </c>
    </row>
    <row r="91" spans="2:30" x14ac:dyDescent="0.2">
      <c r="B91" s="3">
        <v>45386</v>
      </c>
      <c r="C91" s="14">
        <v>2.2599999999999999E-2</v>
      </c>
      <c r="D91" s="14"/>
      <c r="AC91" s="3">
        <v>44264</v>
      </c>
      <c r="AD91" s="14">
        <v>2.0499999999999997E-2</v>
      </c>
    </row>
    <row r="92" spans="2:30" x14ac:dyDescent="0.2">
      <c r="B92" s="3">
        <v>45385</v>
      </c>
      <c r="C92" s="14">
        <v>2.2799999999999997E-2</v>
      </c>
      <c r="D92" s="14"/>
      <c r="AC92" s="3">
        <v>44263</v>
      </c>
      <c r="AD92" s="14">
        <v>2.1000000000000001E-2</v>
      </c>
    </row>
    <row r="93" spans="2:30" x14ac:dyDescent="0.2">
      <c r="B93" s="3">
        <v>45382</v>
      </c>
      <c r="C93" s="14">
        <v>2.1000000000000001E-2</v>
      </c>
      <c r="D93" s="14"/>
      <c r="AC93" s="3">
        <v>44260</v>
      </c>
      <c r="AD93" s="14">
        <v>0.02</v>
      </c>
    </row>
    <row r="94" spans="2:30" x14ac:dyDescent="0.2">
      <c r="B94" s="3">
        <v>45381</v>
      </c>
      <c r="C94" s="14">
        <v>2.0499999999999997E-2</v>
      </c>
      <c r="D94" s="14"/>
      <c r="AC94" s="3">
        <v>44259</v>
      </c>
      <c r="AD94" s="14">
        <v>2.1400000000000002E-2</v>
      </c>
    </row>
    <row r="95" spans="2:30" x14ac:dyDescent="0.2">
      <c r="B95" s="3">
        <v>45380</v>
      </c>
      <c r="C95" s="14">
        <v>2.0099999999999996E-2</v>
      </c>
      <c r="D95" s="14"/>
      <c r="AC95" s="3">
        <v>44258</v>
      </c>
      <c r="AD95" s="14">
        <v>1.95E-2</v>
      </c>
    </row>
    <row r="96" spans="2:30" x14ac:dyDescent="0.2">
      <c r="B96" s="3">
        <v>45379</v>
      </c>
      <c r="C96" s="14">
        <v>2.0499999999999997E-2</v>
      </c>
      <c r="D96" s="14"/>
      <c r="AC96" s="3">
        <v>44257</v>
      </c>
      <c r="AD96" s="14">
        <v>2.1499999999999998E-2</v>
      </c>
    </row>
    <row r="97" spans="2:30" x14ac:dyDescent="0.2">
      <c r="B97" s="3">
        <v>45378</v>
      </c>
      <c r="C97" s="14">
        <v>2.1000000000000001E-2</v>
      </c>
      <c r="D97" s="14"/>
      <c r="AC97" s="3">
        <v>44256</v>
      </c>
      <c r="AD97" s="14">
        <v>2.2000000000000002E-2</v>
      </c>
    </row>
    <row r="98" spans="2:30" x14ac:dyDescent="0.2">
      <c r="B98" s="3">
        <v>45375</v>
      </c>
      <c r="C98" s="14">
        <v>0.02</v>
      </c>
      <c r="D98" s="14"/>
      <c r="AC98" s="3">
        <v>44253</v>
      </c>
      <c r="AD98" s="14">
        <v>2.2499999999999999E-2</v>
      </c>
    </row>
    <row r="99" spans="2:30" x14ac:dyDescent="0.2">
      <c r="B99" s="3">
        <v>45374</v>
      </c>
      <c r="C99" s="14">
        <v>2.1400000000000002E-2</v>
      </c>
      <c r="D99" s="14"/>
      <c r="AC99" s="3">
        <v>44252</v>
      </c>
      <c r="AD99" s="14">
        <v>2.2499999999999999E-2</v>
      </c>
    </row>
    <row r="100" spans="2:30" x14ac:dyDescent="0.2">
      <c r="B100" s="3">
        <v>45373</v>
      </c>
      <c r="C100" s="14">
        <v>1.95E-2</v>
      </c>
      <c r="D100" s="14"/>
      <c r="AC100" s="3">
        <v>44251</v>
      </c>
      <c r="AD100" s="14">
        <v>2.2599999999999999E-2</v>
      </c>
    </row>
    <row r="101" spans="2:30" x14ac:dyDescent="0.2">
      <c r="B101" s="3">
        <v>45372</v>
      </c>
      <c r="C101" s="14">
        <v>2.1499999999999998E-2</v>
      </c>
      <c r="D101" s="14"/>
      <c r="AC101" s="3">
        <v>44250</v>
      </c>
      <c r="AD101" s="14">
        <v>2.4E-2</v>
      </c>
    </row>
    <row r="102" spans="2:30" x14ac:dyDescent="0.2">
      <c r="B102" s="3">
        <v>45371</v>
      </c>
      <c r="C102" s="14">
        <v>2.2000000000000002E-2</v>
      </c>
      <c r="D102" s="14"/>
      <c r="AC102" s="3">
        <v>44249</v>
      </c>
      <c r="AD102" s="14">
        <v>2.4E-2</v>
      </c>
    </row>
    <row r="103" spans="2:30" x14ac:dyDescent="0.2">
      <c r="B103" s="3">
        <v>45368</v>
      </c>
      <c r="C103" s="14">
        <v>2.2499999999999999E-2</v>
      </c>
      <c r="D103" s="14"/>
      <c r="AC103" s="3">
        <v>44247</v>
      </c>
      <c r="AD103" s="14">
        <v>0.02</v>
      </c>
    </row>
    <row r="104" spans="2:30" x14ac:dyDescent="0.2">
      <c r="B104" s="3">
        <v>45367</v>
      </c>
      <c r="C104" s="14">
        <v>2.2499999999999999E-2</v>
      </c>
      <c r="D104" s="14"/>
      <c r="AC104" s="3">
        <v>44246</v>
      </c>
      <c r="AD104" s="14">
        <v>2.0799999999999999E-2</v>
      </c>
    </row>
    <row r="105" spans="2:30" x14ac:dyDescent="0.2">
      <c r="B105" s="3">
        <v>45366</v>
      </c>
      <c r="C105" s="14">
        <v>2.2599999999999999E-2</v>
      </c>
      <c r="D105" s="14"/>
      <c r="AC105" s="3">
        <v>44245</v>
      </c>
      <c r="AD105" s="14">
        <v>2.2000000000000002E-2</v>
      </c>
    </row>
    <row r="106" spans="2:30" x14ac:dyDescent="0.2">
      <c r="B106" s="3">
        <v>45365</v>
      </c>
      <c r="C106" s="14">
        <v>2.4E-2</v>
      </c>
      <c r="D106" s="14"/>
      <c r="AC106" s="3">
        <v>44237</v>
      </c>
      <c r="AD106" s="14">
        <v>2.2000000000000002E-2</v>
      </c>
    </row>
    <row r="107" spans="2:30" x14ac:dyDescent="0.2">
      <c r="B107" s="3">
        <v>45364</v>
      </c>
      <c r="C107" s="14">
        <v>2.4E-2</v>
      </c>
      <c r="D107" s="14"/>
      <c r="AC107" s="3">
        <v>44236</v>
      </c>
      <c r="AD107" s="14">
        <v>2.6000000000000002E-2</v>
      </c>
    </row>
    <row r="108" spans="2:30" x14ac:dyDescent="0.2">
      <c r="B108" s="3">
        <v>45362</v>
      </c>
      <c r="C108" s="14">
        <v>0.02</v>
      </c>
      <c r="D108" s="14"/>
      <c r="AC108" s="3">
        <v>44235</v>
      </c>
      <c r="AD108" s="14">
        <v>2.4399999999999998E-2</v>
      </c>
    </row>
    <row r="109" spans="2:30" x14ac:dyDescent="0.2">
      <c r="B109" s="3">
        <v>45361</v>
      </c>
      <c r="C109" s="14">
        <v>2.0799999999999999E-2</v>
      </c>
      <c r="D109" s="14"/>
      <c r="AC109" s="3">
        <v>44234</v>
      </c>
      <c r="AD109" s="14">
        <v>2.3799999999999998E-2</v>
      </c>
    </row>
    <row r="110" spans="2:30" x14ac:dyDescent="0.2">
      <c r="B110" s="3">
        <v>45360</v>
      </c>
      <c r="C110" s="14">
        <v>2.2000000000000002E-2</v>
      </c>
      <c r="D110" s="14"/>
      <c r="AC110" s="3">
        <v>44232</v>
      </c>
      <c r="AD110" s="14">
        <v>2.3399999999999997E-2</v>
      </c>
    </row>
    <row r="111" spans="2:30" x14ac:dyDescent="0.2">
      <c r="B111" s="3">
        <v>45352</v>
      </c>
      <c r="C111" s="14">
        <v>2.2000000000000002E-2</v>
      </c>
      <c r="D111" s="14"/>
      <c r="AC111" s="3">
        <v>44231</v>
      </c>
      <c r="AD111" s="14">
        <v>2.3199999999999998E-2</v>
      </c>
    </row>
    <row r="112" spans="2:30" x14ac:dyDescent="0.2">
      <c r="B112" s="3">
        <v>45351</v>
      </c>
      <c r="C112" s="14">
        <v>2.6000000000000002E-2</v>
      </c>
      <c r="D112" s="14"/>
      <c r="AC112" s="3">
        <v>44230</v>
      </c>
      <c r="AD112" s="14">
        <v>2.1333000000000001E-2</v>
      </c>
    </row>
    <row r="113" spans="2:30" x14ac:dyDescent="0.2">
      <c r="B113" s="3">
        <v>45350</v>
      </c>
      <c r="C113" s="14">
        <v>2.4399999999999998E-2</v>
      </c>
      <c r="D113" s="14"/>
      <c r="AC113" s="3">
        <v>44229</v>
      </c>
      <c r="AD113" s="14">
        <v>2.2799999999999997E-2</v>
      </c>
    </row>
    <row r="114" spans="2:30" x14ac:dyDescent="0.2">
      <c r="B114" s="3">
        <v>45349</v>
      </c>
      <c r="C114" s="14">
        <v>2.3799999999999998E-2</v>
      </c>
      <c r="D114" s="14"/>
      <c r="AC114" s="3">
        <v>44228</v>
      </c>
      <c r="AD114" s="14">
        <v>3.1899999999999998E-2</v>
      </c>
    </row>
    <row r="115" spans="2:30" x14ac:dyDescent="0.2">
      <c r="B115" s="3">
        <v>45347</v>
      </c>
      <c r="C115" s="14">
        <v>2.3399999999999997E-2</v>
      </c>
      <c r="D115" s="14"/>
      <c r="AC115" s="3">
        <v>44225</v>
      </c>
      <c r="AD115" s="14">
        <v>3.1899999999999998E-2</v>
      </c>
    </row>
    <row r="116" spans="2:30" x14ac:dyDescent="0.2">
      <c r="B116" s="3">
        <v>45346</v>
      </c>
      <c r="C116" s="14">
        <v>2.3199999999999998E-2</v>
      </c>
      <c r="D116" s="14"/>
      <c r="AC116" s="3">
        <v>44224</v>
      </c>
      <c r="AD116" s="14">
        <v>3.1899999999999998E-2</v>
      </c>
    </row>
    <row r="117" spans="2:30" x14ac:dyDescent="0.2">
      <c r="B117" s="3">
        <v>45345</v>
      </c>
      <c r="C117" s="14">
        <v>2.1333000000000001E-2</v>
      </c>
      <c r="D117" s="14"/>
      <c r="AC117" s="3">
        <v>44223</v>
      </c>
      <c r="AD117" s="14">
        <v>3.1E-2</v>
      </c>
    </row>
    <row r="118" spans="2:30" x14ac:dyDescent="0.2">
      <c r="B118" s="3">
        <v>45344</v>
      </c>
      <c r="C118" s="14">
        <v>2.2799999999999997E-2</v>
      </c>
      <c r="D118" s="14"/>
      <c r="AC118" s="3">
        <v>44222</v>
      </c>
      <c r="AD118" s="14">
        <v>2.7699999999999999E-2</v>
      </c>
    </row>
    <row r="119" spans="2:30" x14ac:dyDescent="0.2">
      <c r="B119" s="3">
        <v>45343</v>
      </c>
      <c r="C119" s="14">
        <v>3.1899999999999998E-2</v>
      </c>
      <c r="D119" s="14"/>
      <c r="AC119" s="3">
        <v>44221</v>
      </c>
      <c r="AD119" s="14">
        <v>2.5000000000000001E-2</v>
      </c>
    </row>
    <row r="120" spans="2:30" x14ac:dyDescent="0.2">
      <c r="B120" s="3">
        <v>45340</v>
      </c>
      <c r="C120" s="14">
        <v>3.1899999999999998E-2</v>
      </c>
      <c r="D120" s="14"/>
      <c r="AC120" s="3">
        <v>44218</v>
      </c>
      <c r="AD120" s="14">
        <v>2.4E-2</v>
      </c>
    </row>
    <row r="121" spans="2:30" x14ac:dyDescent="0.2">
      <c r="B121" s="3">
        <v>45339</v>
      </c>
      <c r="C121" s="14">
        <v>3.1899999999999998E-2</v>
      </c>
      <c r="D121" s="14"/>
      <c r="AC121" s="3">
        <v>44217</v>
      </c>
      <c r="AD121" s="14">
        <v>2.6000000000000002E-2</v>
      </c>
    </row>
    <row r="122" spans="2:30" x14ac:dyDescent="0.2">
      <c r="B122" s="3">
        <v>45338</v>
      </c>
      <c r="C122" s="14">
        <v>3.1E-2</v>
      </c>
      <c r="D122" s="14"/>
      <c r="AC122" s="3">
        <v>44216</v>
      </c>
      <c r="AD122" s="14">
        <v>2.6499999999999999E-2</v>
      </c>
    </row>
    <row r="123" spans="2:30" x14ac:dyDescent="0.2">
      <c r="B123" s="3">
        <v>45337</v>
      </c>
      <c r="C123" s="14">
        <v>2.7699999999999999E-2</v>
      </c>
      <c r="D123" s="14"/>
      <c r="AC123" s="3">
        <v>44215</v>
      </c>
      <c r="AD123" s="14">
        <v>2.46E-2</v>
      </c>
    </row>
    <row r="124" spans="2:30" x14ac:dyDescent="0.2">
      <c r="B124" s="3">
        <v>45336</v>
      </c>
      <c r="C124" s="14">
        <v>2.5000000000000001E-2</v>
      </c>
      <c r="D124" s="14"/>
      <c r="AC124" s="3">
        <v>44214</v>
      </c>
      <c r="AD124" s="14">
        <v>2.1899999999999999E-2</v>
      </c>
    </row>
    <row r="125" spans="2:30" x14ac:dyDescent="0.2">
      <c r="B125" s="3">
        <v>45333</v>
      </c>
      <c r="C125" s="14">
        <v>2.4E-2</v>
      </c>
      <c r="D125" s="14"/>
      <c r="AC125" s="3">
        <v>44211</v>
      </c>
      <c r="AD125" s="14">
        <v>0.02</v>
      </c>
    </row>
    <row r="126" spans="2:30" x14ac:dyDescent="0.2">
      <c r="B126" s="3">
        <v>45332</v>
      </c>
      <c r="C126" s="14">
        <v>2.6000000000000002E-2</v>
      </c>
      <c r="D126" s="14"/>
      <c r="AC126" s="3">
        <v>44210</v>
      </c>
      <c r="AD126" s="14">
        <v>1.9687E-2</v>
      </c>
    </row>
    <row r="127" spans="2:30" x14ac:dyDescent="0.2">
      <c r="B127" s="3">
        <v>45331</v>
      </c>
      <c r="C127" s="14">
        <v>2.6499999999999999E-2</v>
      </c>
      <c r="D127" s="14"/>
      <c r="AC127" s="3">
        <v>44209</v>
      </c>
      <c r="AD127" s="14">
        <v>1.985E-2</v>
      </c>
    </row>
    <row r="128" spans="2:30" x14ac:dyDescent="0.2">
      <c r="B128" s="3">
        <v>45330</v>
      </c>
      <c r="C128" s="14">
        <v>2.46E-2</v>
      </c>
      <c r="D128" s="14"/>
      <c r="AC128" s="3">
        <v>44208</v>
      </c>
      <c r="AD128" s="14">
        <v>1.9599999999999999E-2</v>
      </c>
    </row>
    <row r="129" spans="2:30" x14ac:dyDescent="0.2">
      <c r="B129" s="3">
        <v>45329</v>
      </c>
      <c r="C129" s="14">
        <v>2.1899999999999999E-2</v>
      </c>
      <c r="D129" s="14"/>
      <c r="AC129" s="3">
        <v>44207</v>
      </c>
      <c r="AD129" s="14">
        <v>0.02</v>
      </c>
    </row>
    <row r="130" spans="2:30" x14ac:dyDescent="0.2">
      <c r="B130" s="3">
        <v>45326</v>
      </c>
      <c r="C130" s="14">
        <v>0.02</v>
      </c>
      <c r="D130" s="14"/>
      <c r="AC130" s="3">
        <v>44204</v>
      </c>
      <c r="AD130" s="14">
        <v>2.0799999999999999E-2</v>
      </c>
    </row>
    <row r="131" spans="2:30" x14ac:dyDescent="0.2">
      <c r="B131" s="3">
        <v>45325</v>
      </c>
      <c r="C131" s="14">
        <v>1.9687E-2</v>
      </c>
      <c r="D131" s="14"/>
      <c r="AC131" s="3">
        <v>44203</v>
      </c>
      <c r="AD131" s="14">
        <v>1.8500000000000003E-2</v>
      </c>
    </row>
    <row r="132" spans="2:30" x14ac:dyDescent="0.2">
      <c r="B132" s="3">
        <v>45324</v>
      </c>
      <c r="C132" s="14">
        <v>1.985E-2</v>
      </c>
      <c r="D132" s="14"/>
      <c r="AC132" s="3">
        <v>44202</v>
      </c>
      <c r="AD132" s="14">
        <v>0.02</v>
      </c>
    </row>
    <row r="133" spans="2:30" x14ac:dyDescent="0.2">
      <c r="B133" s="3">
        <v>45323</v>
      </c>
      <c r="C133" s="14">
        <v>1.9599999999999999E-2</v>
      </c>
      <c r="D133" s="14"/>
      <c r="AC133" s="3">
        <v>44201</v>
      </c>
      <c r="AD133" s="14">
        <v>1.8200000000000001E-2</v>
      </c>
    </row>
    <row r="134" spans="2:30" x14ac:dyDescent="0.2">
      <c r="B134" s="3">
        <v>45322</v>
      </c>
      <c r="C134" s="14">
        <v>0.02</v>
      </c>
      <c r="D134" s="14"/>
      <c r="AC134" s="3">
        <v>44200</v>
      </c>
      <c r="AD134" s="14">
        <v>2.0199999999999999E-2</v>
      </c>
    </row>
    <row r="135" spans="2:30" x14ac:dyDescent="0.2">
      <c r="B135" s="3">
        <v>45319</v>
      </c>
      <c r="C135" s="14">
        <v>2.0799999999999999E-2</v>
      </c>
      <c r="D135" s="14"/>
      <c r="AC135" s="3">
        <v>44196</v>
      </c>
      <c r="AD135" s="14">
        <v>2.6000000000000002E-2</v>
      </c>
    </row>
    <row r="136" spans="2:30" x14ac:dyDescent="0.2">
      <c r="B136" s="3">
        <v>45318</v>
      </c>
      <c r="C136" s="14">
        <v>1.8500000000000003E-2</v>
      </c>
      <c r="D136" s="14"/>
      <c r="AC136" s="3">
        <v>44195</v>
      </c>
      <c r="AD136" s="14">
        <v>0.03</v>
      </c>
    </row>
    <row r="137" spans="2:30" x14ac:dyDescent="0.2">
      <c r="B137" s="3">
        <v>45317</v>
      </c>
      <c r="C137" s="14">
        <v>0.02</v>
      </c>
      <c r="D137" s="14"/>
      <c r="AC137" s="3">
        <v>44194</v>
      </c>
      <c r="AD137" s="14">
        <v>2.6600000000000002E-2</v>
      </c>
    </row>
    <row r="138" spans="2:30" x14ac:dyDescent="0.2">
      <c r="B138" s="3">
        <v>45316</v>
      </c>
      <c r="C138" s="14">
        <v>1.8200000000000001E-2</v>
      </c>
      <c r="D138" s="14"/>
      <c r="AC138" s="3">
        <v>44193</v>
      </c>
      <c r="AD138" s="14">
        <v>2.6000000000000002E-2</v>
      </c>
    </row>
    <row r="139" spans="2:30" x14ac:dyDescent="0.2">
      <c r="B139" s="3">
        <v>45315</v>
      </c>
      <c r="C139" s="14">
        <v>2.0199999999999999E-2</v>
      </c>
      <c r="D139" s="14"/>
      <c r="AC139" s="3">
        <v>44190</v>
      </c>
      <c r="AD139" s="14">
        <v>2.1600000000000001E-2</v>
      </c>
    </row>
    <row r="140" spans="2:30" x14ac:dyDescent="0.2">
      <c r="B140" s="3">
        <v>45311</v>
      </c>
      <c r="C140" s="14">
        <v>2.6000000000000002E-2</v>
      </c>
      <c r="D140" s="14"/>
      <c r="AC140" s="3">
        <v>44189</v>
      </c>
      <c r="AD140" s="14">
        <v>1.6500000000000001E-2</v>
      </c>
    </row>
    <row r="141" spans="2:30" x14ac:dyDescent="0.2">
      <c r="B141" s="3">
        <v>45310</v>
      </c>
      <c r="C141" s="14">
        <v>0.03</v>
      </c>
      <c r="D141" s="14"/>
      <c r="AC141" s="3">
        <v>44188</v>
      </c>
      <c r="AD141" s="14">
        <v>0.02</v>
      </c>
    </row>
    <row r="142" spans="2:30" x14ac:dyDescent="0.2">
      <c r="B142" s="3">
        <v>45309</v>
      </c>
      <c r="C142" s="14">
        <v>2.6600000000000002E-2</v>
      </c>
      <c r="D142" s="14"/>
      <c r="AC142" s="3">
        <v>44187</v>
      </c>
      <c r="AD142" s="14">
        <v>2.1000000000000001E-2</v>
      </c>
    </row>
    <row r="143" spans="2:30" x14ac:dyDescent="0.2">
      <c r="B143" s="3">
        <v>45308</v>
      </c>
      <c r="C143" s="14">
        <v>2.6000000000000002E-2</v>
      </c>
      <c r="D143" s="14"/>
      <c r="AC143" s="3">
        <v>44186</v>
      </c>
      <c r="AD143" s="14">
        <v>2.1000000000000001E-2</v>
      </c>
    </row>
    <row r="144" spans="2:30" x14ac:dyDescent="0.2">
      <c r="B144" s="3">
        <v>45305</v>
      </c>
      <c r="C144" s="14">
        <v>2.1600000000000001E-2</v>
      </c>
      <c r="D144" s="14"/>
      <c r="AC144" s="3">
        <v>44183</v>
      </c>
      <c r="AD144" s="14">
        <v>2.2000000000000002E-2</v>
      </c>
    </row>
    <row r="145" spans="2:30" x14ac:dyDescent="0.2">
      <c r="B145" s="3">
        <v>45304</v>
      </c>
      <c r="C145" s="14">
        <v>1.6500000000000001E-2</v>
      </c>
      <c r="D145" s="14"/>
      <c r="AC145" s="3">
        <v>44182</v>
      </c>
      <c r="AD145" s="14">
        <v>0.02</v>
      </c>
    </row>
    <row r="146" spans="2:30" x14ac:dyDescent="0.2">
      <c r="B146" s="3">
        <v>45303</v>
      </c>
      <c r="C146" s="14">
        <v>0.02</v>
      </c>
      <c r="D146" s="14"/>
      <c r="AC146" s="3">
        <v>44181</v>
      </c>
      <c r="AD146" s="14">
        <v>2.1000000000000001E-2</v>
      </c>
    </row>
    <row r="147" spans="2:30" x14ac:dyDescent="0.2">
      <c r="B147" s="3">
        <v>45302</v>
      </c>
      <c r="C147" s="14">
        <v>2.1000000000000001E-2</v>
      </c>
      <c r="D147" s="14"/>
      <c r="AC147" s="3">
        <v>44180</v>
      </c>
      <c r="AD147" s="14">
        <v>2.2000000000000002E-2</v>
      </c>
    </row>
    <row r="148" spans="2:30" x14ac:dyDescent="0.2">
      <c r="B148" s="3">
        <v>45301</v>
      </c>
      <c r="C148" s="14">
        <v>2.1000000000000001E-2</v>
      </c>
      <c r="D148" s="14"/>
      <c r="AC148" s="3">
        <v>44179</v>
      </c>
      <c r="AD148" s="14">
        <v>2.23E-2</v>
      </c>
    </row>
    <row r="149" spans="2:30" x14ac:dyDescent="0.2">
      <c r="B149" s="3">
        <v>45298</v>
      </c>
      <c r="C149" s="14">
        <v>2.2000000000000002E-2</v>
      </c>
      <c r="D149" s="14"/>
      <c r="AC149" s="3">
        <v>44176</v>
      </c>
      <c r="AD149" s="14">
        <v>2.2200000000000001E-2</v>
      </c>
    </row>
    <row r="150" spans="2:30" x14ac:dyDescent="0.2">
      <c r="B150" s="3">
        <v>45297</v>
      </c>
      <c r="C150" s="14">
        <v>0.02</v>
      </c>
      <c r="D150" s="14"/>
      <c r="AC150" s="3">
        <v>44175</v>
      </c>
      <c r="AD150" s="14">
        <v>2.1000000000000001E-2</v>
      </c>
    </row>
    <row r="151" spans="2:30" x14ac:dyDescent="0.2">
      <c r="B151" s="3">
        <v>45296</v>
      </c>
      <c r="C151" s="14">
        <v>2.1000000000000001E-2</v>
      </c>
      <c r="D151" s="14"/>
      <c r="AC151" s="3">
        <v>44174</v>
      </c>
      <c r="AD151" s="14">
        <v>2.2000000000000002E-2</v>
      </c>
    </row>
    <row r="152" spans="2:30" x14ac:dyDescent="0.2">
      <c r="B152" s="3">
        <v>45295</v>
      </c>
      <c r="C152" s="14">
        <v>2.2000000000000002E-2</v>
      </c>
      <c r="D152" s="14"/>
      <c r="AC152" s="3">
        <v>44173</v>
      </c>
      <c r="AD152" s="14">
        <v>2.1700000000000001E-2</v>
      </c>
    </row>
    <row r="153" spans="2:30" x14ac:dyDescent="0.2">
      <c r="B153" s="3">
        <v>45294</v>
      </c>
      <c r="C153" s="14">
        <v>2.23E-2</v>
      </c>
      <c r="D153" s="14"/>
      <c r="AC153" s="3">
        <v>44172</v>
      </c>
      <c r="AD153" s="14">
        <v>2.18E-2</v>
      </c>
    </row>
    <row r="154" spans="2:30" x14ac:dyDescent="0.2">
      <c r="B154" s="3">
        <v>45291</v>
      </c>
      <c r="C154" s="14">
        <v>2.2200000000000001E-2</v>
      </c>
      <c r="D154" s="14"/>
      <c r="AC154" s="3">
        <v>44169</v>
      </c>
      <c r="AD154" s="14">
        <v>2.1600000000000001E-2</v>
      </c>
    </row>
    <row r="155" spans="2:30" x14ac:dyDescent="0.2">
      <c r="B155" s="3">
        <v>45290</v>
      </c>
      <c r="C155" s="14">
        <v>2.1000000000000001E-2</v>
      </c>
      <c r="D155" s="14"/>
      <c r="AC155" s="3">
        <v>44168</v>
      </c>
      <c r="AD155" s="14">
        <v>2.1499999999999998E-2</v>
      </c>
    </row>
    <row r="156" spans="2:30" x14ac:dyDescent="0.2">
      <c r="B156" s="3">
        <v>45289</v>
      </c>
      <c r="C156" s="14">
        <v>2.2000000000000002E-2</v>
      </c>
      <c r="D156" s="14"/>
      <c r="AC156" s="3">
        <v>44167</v>
      </c>
      <c r="AD156" s="14">
        <v>2.0499999999999997E-2</v>
      </c>
    </row>
    <row r="157" spans="2:30" x14ac:dyDescent="0.2">
      <c r="B157" s="3">
        <v>45288</v>
      </c>
      <c r="C157" s="14">
        <v>2.1700000000000001E-2</v>
      </c>
      <c r="D157" s="14"/>
      <c r="AC157" s="3">
        <v>44166</v>
      </c>
      <c r="AD157" s="14">
        <v>0.02</v>
      </c>
    </row>
    <row r="158" spans="2:30" x14ac:dyDescent="0.2">
      <c r="B158" s="3">
        <v>45287</v>
      </c>
      <c r="C158" s="14">
        <v>2.18E-2</v>
      </c>
      <c r="D158" s="14"/>
      <c r="AC158" s="3">
        <v>44165</v>
      </c>
      <c r="AD158" s="14">
        <v>2.4700000000000003E-2</v>
      </c>
    </row>
    <row r="159" spans="2:30" x14ac:dyDescent="0.2">
      <c r="B159" s="3">
        <v>45284</v>
      </c>
      <c r="C159" s="14">
        <v>2.1600000000000001E-2</v>
      </c>
      <c r="D159" s="14"/>
      <c r="AC159" s="3">
        <v>44162</v>
      </c>
      <c r="AD159" s="14">
        <v>2.5000000000000001E-2</v>
      </c>
    </row>
    <row r="160" spans="2:30" x14ac:dyDescent="0.2">
      <c r="B160" s="3">
        <v>45283</v>
      </c>
      <c r="C160" s="14">
        <v>2.1499999999999998E-2</v>
      </c>
      <c r="D160" s="14"/>
      <c r="AC160" s="3">
        <v>44161</v>
      </c>
      <c r="AD160" s="14">
        <v>2.8999999999999998E-2</v>
      </c>
    </row>
    <row r="161" spans="2:30" x14ac:dyDescent="0.2">
      <c r="B161" s="3">
        <v>45282</v>
      </c>
      <c r="C161" s="14">
        <v>2.0499999999999997E-2</v>
      </c>
      <c r="D161" s="14"/>
      <c r="AC161" s="3">
        <v>44160</v>
      </c>
      <c r="AD161" s="14">
        <v>3.3000000000000002E-2</v>
      </c>
    </row>
    <row r="162" spans="2:30" x14ac:dyDescent="0.2">
      <c r="B162" s="3">
        <v>45281</v>
      </c>
      <c r="C162" s="14">
        <v>0.02</v>
      </c>
      <c r="D162" s="14"/>
      <c r="AC162" s="3">
        <v>44159</v>
      </c>
      <c r="AD162" s="14">
        <v>3.1E-2</v>
      </c>
    </row>
    <row r="163" spans="2:30" x14ac:dyDescent="0.2">
      <c r="B163" s="3">
        <v>45280</v>
      </c>
      <c r="C163" s="14">
        <v>2.4700000000000003E-2</v>
      </c>
      <c r="D163" s="14"/>
      <c r="AC163" s="3">
        <v>44158</v>
      </c>
      <c r="AD163" s="14">
        <v>2.2499999999999999E-2</v>
      </c>
    </row>
    <row r="164" spans="2:30" x14ac:dyDescent="0.2">
      <c r="B164" s="3">
        <v>45277</v>
      </c>
      <c r="C164" s="14">
        <v>2.5000000000000001E-2</v>
      </c>
      <c r="D164" s="14"/>
      <c r="AC164" s="3">
        <v>44155</v>
      </c>
      <c r="AD164" s="14">
        <v>2.3E-2</v>
      </c>
    </row>
    <row r="165" spans="2:30" x14ac:dyDescent="0.2">
      <c r="B165" s="3">
        <v>45276</v>
      </c>
      <c r="C165" s="14">
        <v>2.8999999999999998E-2</v>
      </c>
      <c r="D165" s="14"/>
      <c r="AC165" s="3">
        <v>44154</v>
      </c>
      <c r="AD165" s="14">
        <v>2.3E-2</v>
      </c>
    </row>
    <row r="166" spans="2:30" x14ac:dyDescent="0.2">
      <c r="B166" s="3">
        <v>45275</v>
      </c>
      <c r="C166" s="14">
        <v>3.3000000000000002E-2</v>
      </c>
      <c r="D166" s="14"/>
      <c r="AC166" s="3">
        <v>44153</v>
      </c>
      <c r="AD166" s="14">
        <v>2.3E-2</v>
      </c>
    </row>
    <row r="167" spans="2:30" x14ac:dyDescent="0.2">
      <c r="B167" s="3">
        <v>45274</v>
      </c>
      <c r="C167" s="14">
        <v>3.1E-2</v>
      </c>
      <c r="D167" s="14"/>
      <c r="AC167" s="3">
        <v>44152</v>
      </c>
      <c r="AD167" s="14">
        <v>2.4E-2</v>
      </c>
    </row>
    <row r="168" spans="2:30" x14ac:dyDescent="0.2">
      <c r="B168" s="3">
        <v>45273</v>
      </c>
      <c r="C168" s="14">
        <v>2.2499999999999999E-2</v>
      </c>
      <c r="D168" s="14"/>
      <c r="AC168" s="3">
        <v>44151</v>
      </c>
      <c r="AD168" s="14">
        <v>2.53E-2</v>
      </c>
    </row>
    <row r="169" spans="2:30" x14ac:dyDescent="0.2">
      <c r="B169" s="3">
        <v>45270</v>
      </c>
      <c r="C169" s="14">
        <v>2.3E-2</v>
      </c>
      <c r="D169" s="14"/>
      <c r="AC169" s="3">
        <v>44148</v>
      </c>
      <c r="AD169" s="14">
        <v>3.2000000000000001E-2</v>
      </c>
    </row>
    <row r="170" spans="2:30" x14ac:dyDescent="0.2">
      <c r="B170" s="3">
        <v>45269</v>
      </c>
      <c r="C170" s="14">
        <v>2.3E-2</v>
      </c>
      <c r="D170" s="14"/>
      <c r="AC170" s="3">
        <v>44147</v>
      </c>
      <c r="AD170" s="14">
        <v>2.8999999999999998E-2</v>
      </c>
    </row>
    <row r="171" spans="2:30" x14ac:dyDescent="0.2">
      <c r="B171" s="3">
        <v>45268</v>
      </c>
      <c r="C171" s="14">
        <v>2.3E-2</v>
      </c>
      <c r="D171" s="14"/>
      <c r="AC171" s="3">
        <v>44146</v>
      </c>
      <c r="AD171" s="14">
        <v>2.7000000000000003E-2</v>
      </c>
    </row>
    <row r="172" spans="2:30" x14ac:dyDescent="0.2">
      <c r="B172" s="3">
        <v>45267</v>
      </c>
      <c r="C172" s="14">
        <v>2.4E-2</v>
      </c>
      <c r="D172" s="14"/>
      <c r="AC172" s="3">
        <v>44145</v>
      </c>
      <c r="AD172" s="14">
        <v>2.5499999999999998E-2</v>
      </c>
    </row>
    <row r="173" spans="2:30" x14ac:dyDescent="0.2">
      <c r="B173" s="3">
        <v>45266</v>
      </c>
      <c r="C173" s="14">
        <v>2.53E-2</v>
      </c>
      <c r="D173" s="14"/>
      <c r="AC173" s="3">
        <v>44144</v>
      </c>
      <c r="AD173" s="14">
        <v>2.4E-2</v>
      </c>
    </row>
    <row r="174" spans="2:30" x14ac:dyDescent="0.2">
      <c r="B174" s="3">
        <v>45263</v>
      </c>
      <c r="C174" s="14">
        <v>3.2000000000000001E-2</v>
      </c>
      <c r="D174" s="14"/>
      <c r="AC174" s="3">
        <v>44141</v>
      </c>
      <c r="AD174" s="14">
        <v>2.3E-2</v>
      </c>
    </row>
    <row r="175" spans="2:30" x14ac:dyDescent="0.2">
      <c r="B175" s="3">
        <v>45262</v>
      </c>
      <c r="C175" s="14">
        <v>2.8999999999999998E-2</v>
      </c>
      <c r="D175" s="14"/>
      <c r="AC175" s="3">
        <v>44140</v>
      </c>
      <c r="AD175" s="14">
        <v>2.1000000000000001E-2</v>
      </c>
    </row>
    <row r="176" spans="2:30" x14ac:dyDescent="0.2">
      <c r="B176" s="3">
        <v>45261</v>
      </c>
      <c r="C176" s="14">
        <v>2.7000000000000003E-2</v>
      </c>
      <c r="D176" s="14"/>
      <c r="AC176" s="3">
        <v>44139</v>
      </c>
      <c r="AD176" s="14">
        <v>2.1899999999999999E-2</v>
      </c>
    </row>
    <row r="177" spans="2:30" x14ac:dyDescent="0.2">
      <c r="B177" s="3">
        <v>45260</v>
      </c>
      <c r="C177" s="14">
        <v>2.5499999999999998E-2</v>
      </c>
      <c r="D177" s="14"/>
      <c r="AC177" s="3">
        <v>44138</v>
      </c>
      <c r="AD177" s="14">
        <v>2.35E-2</v>
      </c>
    </row>
    <row r="178" spans="2:30" x14ac:dyDescent="0.2">
      <c r="B178" s="3">
        <v>45259</v>
      </c>
      <c r="C178" s="14">
        <v>2.4E-2</v>
      </c>
      <c r="D178" s="14"/>
      <c r="AC178" s="3">
        <v>44137</v>
      </c>
      <c r="AD178" s="14">
        <v>2.6000000000000002E-2</v>
      </c>
    </row>
    <row r="179" spans="2:30" x14ac:dyDescent="0.2">
      <c r="B179" s="3">
        <v>45256</v>
      </c>
      <c r="C179" s="14">
        <v>2.3E-2</v>
      </c>
      <c r="D179" s="14"/>
      <c r="AC179" s="3">
        <v>44134</v>
      </c>
      <c r="AD179" s="14">
        <v>3.3000000000000002E-2</v>
      </c>
    </row>
    <row r="180" spans="2:30" x14ac:dyDescent="0.2">
      <c r="B180" s="3">
        <v>45255</v>
      </c>
      <c r="C180" s="14">
        <v>2.1000000000000001E-2</v>
      </c>
      <c r="D180" s="14"/>
      <c r="AC180" s="3">
        <v>44133</v>
      </c>
      <c r="AD180" s="14">
        <v>3.15E-2</v>
      </c>
    </row>
    <row r="181" spans="2:30" x14ac:dyDescent="0.2">
      <c r="B181" s="3">
        <v>45254</v>
      </c>
      <c r="C181" s="14">
        <v>2.1899999999999999E-2</v>
      </c>
      <c r="D181" s="14"/>
      <c r="AC181" s="3">
        <v>44132</v>
      </c>
      <c r="AD181" s="14">
        <v>0.03</v>
      </c>
    </row>
    <row r="182" spans="2:30" x14ac:dyDescent="0.2">
      <c r="B182" s="3">
        <v>45253</v>
      </c>
      <c r="C182" s="14">
        <v>2.35E-2</v>
      </c>
      <c r="D182" s="14"/>
      <c r="AC182" s="3">
        <v>44131</v>
      </c>
      <c r="AD182" s="14">
        <v>0.03</v>
      </c>
    </row>
    <row r="183" spans="2:30" x14ac:dyDescent="0.2">
      <c r="B183" s="3">
        <v>45252</v>
      </c>
      <c r="C183" s="14">
        <v>2.6000000000000002E-2</v>
      </c>
      <c r="D183" s="14"/>
      <c r="AC183" s="3">
        <v>44130</v>
      </c>
      <c r="AD183" s="14">
        <v>2.5000000000000001E-2</v>
      </c>
    </row>
    <row r="184" spans="2:30" x14ac:dyDescent="0.2">
      <c r="B184" s="3">
        <v>45249</v>
      </c>
      <c r="C184" s="14">
        <v>3.3000000000000002E-2</v>
      </c>
      <c r="D184" s="14"/>
      <c r="AC184" s="3">
        <v>44127</v>
      </c>
      <c r="AD184" s="14">
        <v>2.2000000000000002E-2</v>
      </c>
    </row>
    <row r="185" spans="2:30" x14ac:dyDescent="0.2">
      <c r="B185" s="3">
        <v>45248</v>
      </c>
      <c r="C185" s="14">
        <v>3.15E-2</v>
      </c>
      <c r="D185" s="14"/>
      <c r="AC185" s="3">
        <v>44126</v>
      </c>
      <c r="AD185" s="14">
        <v>2.3E-2</v>
      </c>
    </row>
    <row r="186" spans="2:30" x14ac:dyDescent="0.2">
      <c r="B186" s="3">
        <v>45247</v>
      </c>
      <c r="C186" s="14">
        <v>0.03</v>
      </c>
      <c r="D186" s="14"/>
      <c r="AC186" s="3">
        <v>44125</v>
      </c>
      <c r="AD186" s="14">
        <v>2.35E-2</v>
      </c>
    </row>
    <row r="187" spans="2:30" x14ac:dyDescent="0.2">
      <c r="B187" s="3">
        <v>45246</v>
      </c>
      <c r="C187" s="14">
        <v>0.03</v>
      </c>
      <c r="D187" s="14"/>
      <c r="AC187" s="3">
        <v>44124</v>
      </c>
      <c r="AD187" s="14">
        <v>2.4E-2</v>
      </c>
    </row>
    <row r="188" spans="2:30" x14ac:dyDescent="0.2">
      <c r="B188" s="3">
        <v>45245</v>
      </c>
      <c r="C188" s="14">
        <v>2.5000000000000001E-2</v>
      </c>
      <c r="D188" s="14"/>
      <c r="AC188" s="3">
        <v>44123</v>
      </c>
      <c r="AD188" s="14">
        <v>2.3E-2</v>
      </c>
    </row>
    <row r="189" spans="2:30" x14ac:dyDescent="0.2">
      <c r="B189" s="3">
        <v>45242</v>
      </c>
      <c r="C189" s="14">
        <v>2.2000000000000002E-2</v>
      </c>
      <c r="D189" s="14"/>
      <c r="AC189" s="3">
        <v>44120</v>
      </c>
      <c r="AD189" s="14">
        <v>2.2499999999999999E-2</v>
      </c>
    </row>
    <row r="190" spans="2:30" x14ac:dyDescent="0.2">
      <c r="B190" s="3">
        <v>45241</v>
      </c>
      <c r="C190" s="14">
        <v>2.3E-2</v>
      </c>
      <c r="D190" s="14"/>
      <c r="AC190" s="3">
        <v>44119</v>
      </c>
      <c r="AD190" s="14">
        <v>2.3E-2</v>
      </c>
    </row>
    <row r="191" spans="2:30" x14ac:dyDescent="0.2">
      <c r="B191" s="3">
        <v>45240</v>
      </c>
      <c r="C191" s="14">
        <v>2.35E-2</v>
      </c>
      <c r="D191" s="14"/>
      <c r="AC191" s="3">
        <v>44118</v>
      </c>
      <c r="AD191" s="14">
        <v>2.2000000000000002E-2</v>
      </c>
    </row>
    <row r="192" spans="2:30" x14ac:dyDescent="0.2">
      <c r="B192" s="3">
        <v>45239</v>
      </c>
      <c r="C192" s="14">
        <v>2.4E-2</v>
      </c>
      <c r="D192" s="14"/>
      <c r="AC192" s="3">
        <v>44117</v>
      </c>
      <c r="AD192" s="14">
        <v>2.1499999999999998E-2</v>
      </c>
    </row>
    <row r="193" spans="2:30" x14ac:dyDescent="0.2">
      <c r="B193" s="3">
        <v>45238</v>
      </c>
      <c r="C193" s="14">
        <v>2.3E-2</v>
      </c>
      <c r="D193" s="14"/>
      <c r="AC193" s="3">
        <v>44116</v>
      </c>
      <c r="AD193" s="14">
        <v>2.1408E-2</v>
      </c>
    </row>
    <row r="194" spans="2:30" x14ac:dyDescent="0.2">
      <c r="B194" s="3">
        <v>45235</v>
      </c>
      <c r="C194" s="14">
        <v>2.2499999999999999E-2</v>
      </c>
      <c r="D194" s="14"/>
      <c r="AC194" s="3">
        <v>44114</v>
      </c>
      <c r="AD194" s="14">
        <v>0.02</v>
      </c>
    </row>
    <row r="195" spans="2:30" x14ac:dyDescent="0.2">
      <c r="B195" s="3">
        <v>45234</v>
      </c>
      <c r="C195" s="14">
        <v>2.3E-2</v>
      </c>
      <c r="D195" s="14"/>
      <c r="AC195" s="3">
        <v>44113</v>
      </c>
      <c r="AD195" s="14">
        <v>2.23E-2</v>
      </c>
    </row>
    <row r="196" spans="2:30" x14ac:dyDescent="0.2">
      <c r="B196" s="3">
        <v>45233</v>
      </c>
      <c r="C196" s="14">
        <v>2.2000000000000002E-2</v>
      </c>
      <c r="D196" s="14"/>
      <c r="AC196" s="3">
        <v>44104</v>
      </c>
      <c r="AD196" s="14">
        <v>2.5000000000000001E-2</v>
      </c>
    </row>
    <row r="197" spans="2:30" x14ac:dyDescent="0.2">
      <c r="B197" s="3">
        <v>45232</v>
      </c>
      <c r="C197" s="14">
        <v>2.1499999999999998E-2</v>
      </c>
      <c r="D197" s="14"/>
      <c r="AC197" s="3">
        <v>44103</v>
      </c>
      <c r="AD197" s="14">
        <v>2.4900000000000002E-2</v>
      </c>
    </row>
    <row r="198" spans="2:30" x14ac:dyDescent="0.2">
      <c r="B198" s="3">
        <v>45231</v>
      </c>
      <c r="C198" s="14">
        <v>2.1408E-2</v>
      </c>
      <c r="D198" s="14"/>
      <c r="AC198" s="3">
        <v>44102</v>
      </c>
      <c r="AD198" s="14">
        <v>2.4500000000000001E-2</v>
      </c>
    </row>
    <row r="199" spans="2:30" x14ac:dyDescent="0.2">
      <c r="B199" s="3">
        <v>45229</v>
      </c>
      <c r="C199" s="14">
        <v>0.02</v>
      </c>
      <c r="D199" s="14"/>
      <c r="AC199" s="3">
        <v>44101</v>
      </c>
      <c r="AD199" s="14">
        <v>1.8500000000000003E-2</v>
      </c>
    </row>
    <row r="200" spans="2:30" x14ac:dyDescent="0.2">
      <c r="B200" s="3">
        <v>45228</v>
      </c>
      <c r="C200" s="14">
        <v>2.23E-2</v>
      </c>
      <c r="D200" s="14"/>
      <c r="AC200" s="3">
        <v>44099</v>
      </c>
      <c r="AD200" s="14">
        <v>0.02</v>
      </c>
    </row>
    <row r="201" spans="2:30" x14ac:dyDescent="0.2">
      <c r="B201" s="3">
        <v>45219</v>
      </c>
      <c r="C201" s="14">
        <v>2.5000000000000001E-2</v>
      </c>
      <c r="D201" s="14"/>
      <c r="AC201" s="3">
        <v>44098</v>
      </c>
      <c r="AD201" s="14">
        <v>2.1144E-2</v>
      </c>
    </row>
    <row r="202" spans="2:30" x14ac:dyDescent="0.2">
      <c r="B202" s="3">
        <v>45218</v>
      </c>
      <c r="C202" s="14">
        <v>2.4900000000000002E-2</v>
      </c>
      <c r="D202" s="14"/>
      <c r="AC202" s="3">
        <v>44097</v>
      </c>
      <c r="AD202" s="14">
        <v>2.2000000000000002E-2</v>
      </c>
    </row>
    <row r="203" spans="2:30" x14ac:dyDescent="0.2">
      <c r="B203" s="3">
        <v>45217</v>
      </c>
      <c r="C203" s="14">
        <v>2.4500000000000001E-2</v>
      </c>
      <c r="D203" s="14"/>
      <c r="AC203" s="3">
        <v>44096</v>
      </c>
      <c r="AD203" s="14">
        <v>2.5000000000000001E-2</v>
      </c>
    </row>
    <row r="204" spans="2:30" x14ac:dyDescent="0.2">
      <c r="B204" s="3">
        <v>45216</v>
      </c>
      <c r="C204" s="14">
        <v>1.8500000000000003E-2</v>
      </c>
      <c r="D204" s="14"/>
      <c r="AC204" s="3">
        <v>44095</v>
      </c>
      <c r="AD204" s="14">
        <v>2.5000000000000001E-2</v>
      </c>
    </row>
    <row r="205" spans="2:30" x14ac:dyDescent="0.2">
      <c r="B205" s="3">
        <v>45214</v>
      </c>
      <c r="C205" s="14">
        <v>0.02</v>
      </c>
      <c r="D205" s="14"/>
      <c r="AC205" s="3">
        <v>44092</v>
      </c>
      <c r="AD205" s="14">
        <v>2.3199999999999998E-2</v>
      </c>
    </row>
    <row r="206" spans="2:30" x14ac:dyDescent="0.2">
      <c r="B206" s="3">
        <v>45213</v>
      </c>
      <c r="C206" s="14">
        <v>2.1144E-2</v>
      </c>
      <c r="D206" s="14"/>
      <c r="AC206" s="3">
        <v>44091</v>
      </c>
      <c r="AD206" s="14">
        <v>2.23E-2</v>
      </c>
    </row>
    <row r="207" spans="2:30" x14ac:dyDescent="0.2">
      <c r="B207" s="3">
        <v>45212</v>
      </c>
      <c r="C207" s="14">
        <v>2.2000000000000002E-2</v>
      </c>
      <c r="D207" s="14"/>
      <c r="AC207" s="3">
        <v>44090</v>
      </c>
      <c r="AD207" s="14">
        <v>2.2000000000000002E-2</v>
      </c>
    </row>
    <row r="208" spans="2:30" x14ac:dyDescent="0.2">
      <c r="B208" s="3">
        <v>45211</v>
      </c>
      <c r="C208" s="14">
        <v>2.5000000000000001E-2</v>
      </c>
      <c r="D208" s="14"/>
      <c r="AC208" s="3">
        <v>44089</v>
      </c>
      <c r="AD208" s="14">
        <v>2.2000000000000002E-2</v>
      </c>
    </row>
    <row r="209" spans="2:30" x14ac:dyDescent="0.2">
      <c r="B209" s="3">
        <v>45210</v>
      </c>
      <c r="C209" s="14">
        <v>2.5000000000000001E-2</v>
      </c>
      <c r="D209" s="14"/>
      <c r="AC209" s="3">
        <v>44088</v>
      </c>
      <c r="AD209" s="14">
        <v>2.2000000000000002E-2</v>
      </c>
    </row>
    <row r="210" spans="2:30" x14ac:dyDescent="0.2">
      <c r="B210" s="3">
        <v>45207</v>
      </c>
      <c r="C210" s="14">
        <v>2.3199999999999998E-2</v>
      </c>
      <c r="D210" s="14"/>
      <c r="AC210" s="3">
        <v>44085</v>
      </c>
      <c r="AD210" s="14">
        <v>2.2000000000000002E-2</v>
      </c>
    </row>
    <row r="211" spans="2:30" x14ac:dyDescent="0.2">
      <c r="B211" s="3">
        <v>45206</v>
      </c>
      <c r="C211" s="14">
        <v>2.23E-2</v>
      </c>
      <c r="D211" s="14"/>
      <c r="AC211" s="3">
        <v>44084</v>
      </c>
      <c r="AD211" s="14">
        <v>2.1600000000000001E-2</v>
      </c>
    </row>
    <row r="212" spans="2:30" x14ac:dyDescent="0.2">
      <c r="B212" s="3">
        <v>45205</v>
      </c>
      <c r="C212" s="14">
        <v>2.2000000000000002E-2</v>
      </c>
      <c r="D212" s="14"/>
      <c r="AC212" s="3">
        <v>44083</v>
      </c>
      <c r="AD212" s="14">
        <v>2.2499999999999999E-2</v>
      </c>
    </row>
    <row r="213" spans="2:30" x14ac:dyDescent="0.2">
      <c r="B213" s="3">
        <v>45204</v>
      </c>
      <c r="C213" s="14">
        <v>2.2000000000000002E-2</v>
      </c>
      <c r="D213" s="14"/>
      <c r="AC213" s="3">
        <v>44082</v>
      </c>
      <c r="AD213" s="14">
        <v>2.2599999999999999E-2</v>
      </c>
    </row>
    <row r="214" spans="2:30" x14ac:dyDescent="0.2">
      <c r="B214" s="3">
        <v>45203</v>
      </c>
      <c r="C214" s="14">
        <v>2.2000000000000002E-2</v>
      </c>
      <c r="D214" s="14"/>
      <c r="AC214" s="3">
        <v>44081</v>
      </c>
      <c r="AD214" s="14">
        <v>2.2499999999999999E-2</v>
      </c>
    </row>
    <row r="215" spans="2:30" x14ac:dyDescent="0.2">
      <c r="B215" s="3">
        <v>45200</v>
      </c>
      <c r="C215" s="14">
        <v>2.2000000000000002E-2</v>
      </c>
      <c r="D215" s="14"/>
      <c r="AC215" s="3">
        <v>44078</v>
      </c>
      <c r="AD215" s="14">
        <v>2.3E-2</v>
      </c>
    </row>
    <row r="216" spans="2:30" x14ac:dyDescent="0.2">
      <c r="B216" s="3">
        <v>45199</v>
      </c>
      <c r="C216" s="14">
        <v>2.1600000000000001E-2</v>
      </c>
      <c r="D216" s="14"/>
      <c r="AC216" s="3">
        <v>44077</v>
      </c>
      <c r="AD216" s="14">
        <v>2.2499999999999999E-2</v>
      </c>
    </row>
    <row r="217" spans="2:30" x14ac:dyDescent="0.2">
      <c r="B217" s="3">
        <v>45198</v>
      </c>
      <c r="C217" s="14">
        <v>2.2499999999999999E-2</v>
      </c>
      <c r="D217" s="14"/>
      <c r="AC217" s="3">
        <v>44076</v>
      </c>
      <c r="AD217" s="14">
        <v>2.3E-2</v>
      </c>
    </row>
    <row r="218" spans="2:30" x14ac:dyDescent="0.2">
      <c r="B218" s="3">
        <v>45197</v>
      </c>
      <c r="C218" s="14">
        <v>2.2599999999999999E-2</v>
      </c>
      <c r="D218" s="14"/>
      <c r="AC218" s="3">
        <v>44075</v>
      </c>
      <c r="AD218" s="14">
        <v>2.2499999999999999E-2</v>
      </c>
    </row>
    <row r="219" spans="2:30" x14ac:dyDescent="0.2">
      <c r="B219" s="3">
        <v>45196</v>
      </c>
      <c r="C219" s="14">
        <v>2.2499999999999999E-2</v>
      </c>
      <c r="D219" s="14"/>
      <c r="AC219" s="3">
        <v>44074</v>
      </c>
      <c r="AD219" s="14">
        <v>2.4E-2</v>
      </c>
    </row>
    <row r="220" spans="2:30" x14ac:dyDescent="0.2">
      <c r="B220" s="3">
        <v>45193</v>
      </c>
      <c r="C220" s="14">
        <v>2.3E-2</v>
      </c>
      <c r="D220" s="14"/>
      <c r="AC220" s="3">
        <v>44071</v>
      </c>
      <c r="AD220" s="14">
        <v>2.4E-2</v>
      </c>
    </row>
    <row r="221" spans="2:30" x14ac:dyDescent="0.2">
      <c r="B221" s="3">
        <v>45192</v>
      </c>
      <c r="C221" s="14">
        <v>2.2499999999999999E-2</v>
      </c>
      <c r="D221" s="14"/>
      <c r="AC221" s="3">
        <v>44070</v>
      </c>
      <c r="AD221" s="14">
        <v>2.5000000000000001E-2</v>
      </c>
    </row>
    <row r="222" spans="2:30" x14ac:dyDescent="0.2">
      <c r="B222" s="3">
        <v>45191</v>
      </c>
      <c r="C222" s="14">
        <v>2.3E-2</v>
      </c>
      <c r="D222" s="14"/>
      <c r="AC222" s="3">
        <v>44069</v>
      </c>
      <c r="AD222" s="14">
        <v>2.5000000000000001E-2</v>
      </c>
    </row>
    <row r="223" spans="2:30" x14ac:dyDescent="0.2">
      <c r="B223" s="3">
        <v>45190</v>
      </c>
      <c r="C223" s="14">
        <v>2.2499999999999999E-2</v>
      </c>
      <c r="D223" s="14"/>
      <c r="AC223" s="3">
        <v>44068</v>
      </c>
      <c r="AD223" s="14">
        <v>2.6000000000000002E-2</v>
      </c>
    </row>
    <row r="224" spans="2:30" x14ac:dyDescent="0.2">
      <c r="B224" s="3">
        <v>45189</v>
      </c>
      <c r="C224" s="14">
        <v>2.4E-2</v>
      </c>
      <c r="D224" s="14"/>
      <c r="AC224" s="3">
        <v>44067</v>
      </c>
      <c r="AD224" s="14">
        <v>2.3700000000000002E-2</v>
      </c>
    </row>
    <row r="225" spans="2:30" x14ac:dyDescent="0.2">
      <c r="B225" s="3">
        <v>45186</v>
      </c>
      <c r="C225" s="14">
        <v>2.4E-2</v>
      </c>
      <c r="D225" s="14"/>
      <c r="AC225" s="3">
        <v>44064</v>
      </c>
      <c r="AD225" s="14">
        <v>2.4700000000000003E-2</v>
      </c>
    </row>
    <row r="226" spans="2:30" x14ac:dyDescent="0.2">
      <c r="B226" s="3">
        <v>45185</v>
      </c>
      <c r="C226" s="14">
        <v>2.5000000000000001E-2</v>
      </c>
      <c r="D226" s="14"/>
      <c r="AC226" s="3">
        <v>44063</v>
      </c>
      <c r="AD226" s="14">
        <v>2.3300000000000001E-2</v>
      </c>
    </row>
    <row r="227" spans="2:30" x14ac:dyDescent="0.2">
      <c r="B227" s="3">
        <v>45184</v>
      </c>
      <c r="C227" s="14">
        <v>2.5000000000000001E-2</v>
      </c>
      <c r="D227" s="14"/>
      <c r="AC227" s="3">
        <v>44062</v>
      </c>
      <c r="AD227" s="14">
        <v>2.3300000000000001E-2</v>
      </c>
    </row>
    <row r="228" spans="2:30" x14ac:dyDescent="0.2">
      <c r="B228" s="3">
        <v>45183</v>
      </c>
      <c r="C228" s="14">
        <v>2.6000000000000002E-2</v>
      </c>
      <c r="D228" s="14"/>
      <c r="AC228" s="3">
        <v>44061</v>
      </c>
      <c r="AD228" s="14">
        <v>2.3E-2</v>
      </c>
    </row>
    <row r="229" spans="2:30" x14ac:dyDescent="0.2">
      <c r="B229" s="3">
        <v>45182</v>
      </c>
      <c r="C229" s="14">
        <v>2.3700000000000002E-2</v>
      </c>
      <c r="D229" s="14"/>
      <c r="AC229" s="3">
        <v>44060</v>
      </c>
      <c r="AD229" s="14">
        <v>2.3E-2</v>
      </c>
    </row>
    <row r="230" spans="2:30" x14ac:dyDescent="0.2">
      <c r="B230" s="3">
        <v>45179</v>
      </c>
      <c r="C230" s="14">
        <v>2.4700000000000003E-2</v>
      </c>
      <c r="D230" s="14"/>
      <c r="AC230" s="3">
        <v>44057</v>
      </c>
      <c r="AD230" s="14">
        <v>2.35E-2</v>
      </c>
    </row>
    <row r="231" spans="2:30" x14ac:dyDescent="0.2">
      <c r="B231" s="3">
        <v>45178</v>
      </c>
      <c r="C231" s="14">
        <v>2.3300000000000001E-2</v>
      </c>
      <c r="D231" s="14"/>
      <c r="AC231" s="3">
        <v>44056</v>
      </c>
      <c r="AD231" s="14">
        <v>2.3E-2</v>
      </c>
    </row>
    <row r="232" spans="2:30" x14ac:dyDescent="0.2">
      <c r="B232" s="3">
        <v>45177</v>
      </c>
      <c r="C232" s="14">
        <v>2.3300000000000001E-2</v>
      </c>
      <c r="D232" s="14"/>
      <c r="AC232" s="3">
        <v>44055</v>
      </c>
      <c r="AD232" s="14">
        <v>2.3E-2</v>
      </c>
    </row>
    <row r="233" spans="2:30" x14ac:dyDescent="0.2">
      <c r="B233" s="3">
        <v>45176</v>
      </c>
      <c r="C233" s="14">
        <v>2.3E-2</v>
      </c>
      <c r="D233" s="14"/>
      <c r="AC233" s="3">
        <v>44054</v>
      </c>
      <c r="AD233" s="14">
        <v>2.29E-2</v>
      </c>
    </row>
    <row r="234" spans="2:30" x14ac:dyDescent="0.2">
      <c r="B234" s="3">
        <v>45175</v>
      </c>
      <c r="C234" s="14">
        <v>2.3E-2</v>
      </c>
      <c r="D234" s="14"/>
      <c r="AC234" s="3">
        <v>44053</v>
      </c>
      <c r="AD234" s="14">
        <v>2.2000000000000002E-2</v>
      </c>
    </row>
    <row r="235" spans="2:30" x14ac:dyDescent="0.2">
      <c r="B235" s="3">
        <v>45172</v>
      </c>
      <c r="C235" s="14">
        <v>2.35E-2</v>
      </c>
      <c r="D235" s="14"/>
      <c r="AC235" s="3">
        <v>44050</v>
      </c>
      <c r="AD235" s="14">
        <v>2.2000000000000002E-2</v>
      </c>
    </row>
    <row r="236" spans="2:30" x14ac:dyDescent="0.2">
      <c r="B236" s="3">
        <v>45171</v>
      </c>
      <c r="C236" s="14">
        <v>2.3E-2</v>
      </c>
      <c r="D236" s="14"/>
      <c r="AC236" s="3">
        <v>44049</v>
      </c>
      <c r="AD236" s="14">
        <v>2.07E-2</v>
      </c>
    </row>
    <row r="237" spans="2:30" x14ac:dyDescent="0.2">
      <c r="B237" s="3">
        <v>45170</v>
      </c>
      <c r="C237" s="14">
        <v>2.3E-2</v>
      </c>
      <c r="D237" s="14"/>
      <c r="AC237" s="3">
        <v>44048</v>
      </c>
      <c r="AD237" s="14">
        <v>2.1000000000000001E-2</v>
      </c>
    </row>
    <row r="238" spans="2:30" x14ac:dyDescent="0.2">
      <c r="B238" s="3">
        <v>45169</v>
      </c>
      <c r="C238" s="14">
        <v>2.29E-2</v>
      </c>
      <c r="D238" s="14"/>
      <c r="AC238" s="3">
        <v>44047</v>
      </c>
      <c r="AD238" s="14">
        <v>2.1400000000000002E-2</v>
      </c>
    </row>
    <row r="239" spans="2:30" x14ac:dyDescent="0.2">
      <c r="B239" s="3">
        <v>45168</v>
      </c>
      <c r="C239" s="14">
        <v>2.2000000000000002E-2</v>
      </c>
      <c r="D239" s="14"/>
      <c r="AC239" s="3">
        <v>44046</v>
      </c>
      <c r="AD239" s="14">
        <v>2.07E-2</v>
      </c>
    </row>
    <row r="240" spans="2:30" x14ac:dyDescent="0.2">
      <c r="B240" s="3">
        <v>45165</v>
      </c>
      <c r="C240" s="14">
        <v>2.2000000000000002E-2</v>
      </c>
      <c r="D240" s="14"/>
      <c r="AC240" s="3">
        <v>44043</v>
      </c>
      <c r="AD240" s="14">
        <v>2.3E-2</v>
      </c>
    </row>
    <row r="241" spans="2:30" x14ac:dyDescent="0.2">
      <c r="B241" s="3">
        <v>45164</v>
      </c>
      <c r="C241" s="14">
        <v>2.07E-2</v>
      </c>
      <c r="D241" s="14"/>
      <c r="AC241" s="3">
        <v>44042</v>
      </c>
      <c r="AD241" s="14">
        <v>2.3E-2</v>
      </c>
    </row>
    <row r="242" spans="2:30" x14ac:dyDescent="0.2">
      <c r="B242" s="3">
        <v>45163</v>
      </c>
      <c r="C242" s="14">
        <v>2.1000000000000001E-2</v>
      </c>
      <c r="D242" s="14"/>
      <c r="AC242" s="3">
        <v>44041</v>
      </c>
      <c r="AD242" s="14">
        <v>2.35E-2</v>
      </c>
    </row>
    <row r="243" spans="2:30" x14ac:dyDescent="0.2">
      <c r="B243" s="3">
        <v>45162</v>
      </c>
      <c r="C243" s="14">
        <v>2.1400000000000002E-2</v>
      </c>
      <c r="D243" s="14"/>
      <c r="AC243" s="3">
        <v>44040</v>
      </c>
      <c r="AD243" s="14">
        <v>2.4E-2</v>
      </c>
    </row>
    <row r="244" spans="2:30" x14ac:dyDescent="0.2">
      <c r="B244" s="3">
        <v>45161</v>
      </c>
      <c r="C244" s="14">
        <v>2.07E-2</v>
      </c>
      <c r="D244" s="14"/>
      <c r="AC244" s="3">
        <v>44039</v>
      </c>
      <c r="AD244" s="14">
        <v>2.4E-2</v>
      </c>
    </row>
    <row r="245" spans="2:30" x14ac:dyDescent="0.2">
      <c r="B245" s="3">
        <v>45158</v>
      </c>
      <c r="C245" s="14">
        <v>2.3E-2</v>
      </c>
      <c r="D245" s="14"/>
      <c r="AC245" s="3">
        <v>44036</v>
      </c>
      <c r="AD245" s="14">
        <v>2.1299999999999999E-2</v>
      </c>
    </row>
    <row r="246" spans="2:30" x14ac:dyDescent="0.2">
      <c r="B246" s="3">
        <v>45157</v>
      </c>
      <c r="C246" s="14">
        <v>2.3E-2</v>
      </c>
      <c r="D246" s="14"/>
      <c r="AC246" s="3">
        <v>44035</v>
      </c>
      <c r="AD246" s="14">
        <v>2.2000000000000002E-2</v>
      </c>
    </row>
    <row r="247" spans="2:30" x14ac:dyDescent="0.2">
      <c r="B247" s="3">
        <v>45156</v>
      </c>
      <c r="C247" s="14">
        <v>2.35E-2</v>
      </c>
      <c r="D247" s="14"/>
      <c r="AC247" s="3">
        <v>44034</v>
      </c>
      <c r="AD247" s="14">
        <v>0.02</v>
      </c>
    </row>
    <row r="248" spans="2:30" x14ac:dyDescent="0.2">
      <c r="B248" s="3">
        <v>45155</v>
      </c>
      <c r="C248" s="14">
        <v>2.4E-2</v>
      </c>
      <c r="D248" s="14"/>
      <c r="AC248" s="3">
        <v>44033</v>
      </c>
      <c r="AD248" s="14">
        <v>2.1000000000000001E-2</v>
      </c>
    </row>
    <row r="249" spans="2:30" x14ac:dyDescent="0.2">
      <c r="B249" s="3">
        <v>45154</v>
      </c>
      <c r="C249" s="14">
        <v>2.4E-2</v>
      </c>
      <c r="D249" s="14"/>
      <c r="AC249" s="3">
        <v>44032</v>
      </c>
      <c r="AD249" s="14">
        <v>2.2000000000000002E-2</v>
      </c>
    </row>
    <row r="250" spans="2:30" x14ac:dyDescent="0.2">
      <c r="B250" s="3">
        <v>45151</v>
      </c>
      <c r="C250" s="14">
        <v>2.1299999999999999E-2</v>
      </c>
      <c r="D250" s="14"/>
      <c r="AC250" s="3">
        <v>44029</v>
      </c>
      <c r="AD250" s="14">
        <v>2.35E-2</v>
      </c>
    </row>
    <row r="251" spans="2:30" x14ac:dyDescent="0.2">
      <c r="B251" s="3">
        <v>45150</v>
      </c>
      <c r="C251" s="14">
        <v>2.2000000000000002E-2</v>
      </c>
      <c r="D251" s="14"/>
      <c r="AC251" s="3">
        <v>44028</v>
      </c>
      <c r="AD251" s="14">
        <v>2.2499999999999999E-2</v>
      </c>
    </row>
    <row r="252" spans="2:30" x14ac:dyDescent="0.2">
      <c r="B252" s="3">
        <v>45149</v>
      </c>
      <c r="C252" s="14">
        <v>0.02</v>
      </c>
      <c r="D252" s="14"/>
      <c r="AC252" s="3">
        <v>44027</v>
      </c>
      <c r="AD252" s="14">
        <v>2.2000000000000002E-2</v>
      </c>
    </row>
    <row r="253" spans="2:30" x14ac:dyDescent="0.2">
      <c r="B253" s="3">
        <v>45148</v>
      </c>
      <c r="C253" s="14">
        <v>2.1000000000000001E-2</v>
      </c>
      <c r="D253" s="14"/>
      <c r="AC253" s="3">
        <v>44026</v>
      </c>
      <c r="AD253" s="14">
        <v>2.2000000000000002E-2</v>
      </c>
    </row>
    <row r="254" spans="2:30" x14ac:dyDescent="0.2">
      <c r="B254" s="3">
        <v>45147</v>
      </c>
      <c r="C254" s="14">
        <v>2.2000000000000002E-2</v>
      </c>
      <c r="D254" s="14"/>
      <c r="AC254" s="3">
        <v>44025</v>
      </c>
      <c r="AD254" s="14">
        <v>2.2000000000000002E-2</v>
      </c>
    </row>
    <row r="255" spans="2:30" x14ac:dyDescent="0.2">
      <c r="B255" s="3">
        <v>45144</v>
      </c>
      <c r="C255" s="14">
        <v>2.35E-2</v>
      </c>
      <c r="D255" s="14"/>
      <c r="AC255" s="3">
        <v>44024</v>
      </c>
      <c r="AD255" s="14">
        <v>2.2000000000000002E-2</v>
      </c>
    </row>
    <row r="256" spans="2:30" x14ac:dyDescent="0.2">
      <c r="B256" s="3">
        <v>45143</v>
      </c>
      <c r="C256" s="14">
        <v>2.2499999999999999E-2</v>
      </c>
      <c r="D256" s="14"/>
      <c r="AC256" s="3">
        <v>44023</v>
      </c>
      <c r="AD256" s="14">
        <v>2.2200000000000001E-2</v>
      </c>
    </row>
    <row r="257" spans="2:30" x14ac:dyDescent="0.2">
      <c r="B257" s="3">
        <v>45142</v>
      </c>
      <c r="C257" s="14">
        <v>2.2000000000000002E-2</v>
      </c>
      <c r="D257" s="14"/>
      <c r="AC257" s="3">
        <v>44022</v>
      </c>
      <c r="AD257" s="14">
        <v>2.1000000000000001E-2</v>
      </c>
    </row>
    <row r="258" spans="2:30" x14ac:dyDescent="0.2">
      <c r="B258" s="3">
        <v>45141</v>
      </c>
      <c r="C258" s="14">
        <v>2.2000000000000002E-2</v>
      </c>
      <c r="D258" s="14"/>
      <c r="AC258" s="3">
        <v>44021</v>
      </c>
      <c r="AD258" s="14">
        <v>2.1165E-2</v>
      </c>
    </row>
    <row r="259" spans="2:30" x14ac:dyDescent="0.2">
      <c r="B259" s="3">
        <v>45140</v>
      </c>
      <c r="C259" s="14">
        <v>2.2000000000000002E-2</v>
      </c>
      <c r="D259" s="14"/>
      <c r="AC259" s="3">
        <v>44020</v>
      </c>
      <c r="AD259" s="14">
        <v>2.0400000000000001E-2</v>
      </c>
    </row>
    <row r="260" spans="2:30" x14ac:dyDescent="0.2">
      <c r="B260" s="3">
        <v>45139</v>
      </c>
      <c r="C260" s="14">
        <v>2.2000000000000002E-2</v>
      </c>
      <c r="D260" s="14"/>
      <c r="AC260" s="3">
        <v>44019</v>
      </c>
      <c r="AD260" s="14">
        <v>2.0199999999999999E-2</v>
      </c>
    </row>
    <row r="261" spans="2:30" x14ac:dyDescent="0.2">
      <c r="B261" s="3">
        <v>45138</v>
      </c>
      <c r="C261" s="14">
        <v>2.2200000000000001E-2</v>
      </c>
      <c r="D261" s="14"/>
      <c r="AC261" s="3">
        <v>44018</v>
      </c>
      <c r="AD261" s="14">
        <v>0.02</v>
      </c>
    </row>
    <row r="262" spans="2:30" x14ac:dyDescent="0.2">
      <c r="B262" s="3">
        <v>45137</v>
      </c>
      <c r="C262" s="14">
        <v>2.1000000000000001E-2</v>
      </c>
      <c r="D262" s="14"/>
      <c r="AC262" s="3">
        <v>44017</v>
      </c>
      <c r="AD262" s="14">
        <v>2.18E-2</v>
      </c>
    </row>
    <row r="263" spans="2:30" x14ac:dyDescent="0.2">
      <c r="B263" s="3">
        <v>45136</v>
      </c>
      <c r="C263" s="14">
        <v>2.1165E-2</v>
      </c>
      <c r="D263" s="14"/>
      <c r="AC263" s="3">
        <v>44016</v>
      </c>
      <c r="AD263" s="14">
        <v>3.1E-2</v>
      </c>
    </row>
    <row r="264" spans="2:30" x14ac:dyDescent="0.2">
      <c r="B264" s="3">
        <v>45135</v>
      </c>
      <c r="C264" s="14">
        <v>2.0400000000000001E-2</v>
      </c>
      <c r="D264" s="14"/>
      <c r="AC264" s="3">
        <v>44015</v>
      </c>
      <c r="AD264" s="14">
        <v>3.15E-2</v>
      </c>
    </row>
    <row r="265" spans="2:30" x14ac:dyDescent="0.2">
      <c r="B265" s="3">
        <v>45134</v>
      </c>
      <c r="C265" s="14">
        <v>2.0199999999999999E-2</v>
      </c>
      <c r="D265" s="14"/>
      <c r="AC265" s="3">
        <v>44014</v>
      </c>
      <c r="AD265" s="14">
        <v>2.6000000000000002E-2</v>
      </c>
    </row>
    <row r="266" spans="2:30" x14ac:dyDescent="0.2">
      <c r="B266" s="3">
        <v>45133</v>
      </c>
      <c r="C266" s="14">
        <v>0.02</v>
      </c>
      <c r="D266" s="14"/>
      <c r="AC266" s="3">
        <v>44013</v>
      </c>
      <c r="AD266" s="14">
        <v>2.6499999999999999E-2</v>
      </c>
    </row>
    <row r="267" spans="2:30" x14ac:dyDescent="0.2">
      <c r="B267" s="3">
        <v>45132</v>
      </c>
      <c r="C267" s="14">
        <v>2.18E-2</v>
      </c>
      <c r="D267" s="14"/>
      <c r="AC267" s="3">
        <v>44012</v>
      </c>
      <c r="AD267" s="14">
        <v>2.6600000000000002E-2</v>
      </c>
    </row>
    <row r="268" spans="2:30" x14ac:dyDescent="0.2">
      <c r="B268" s="3">
        <v>45131</v>
      </c>
      <c r="C268" s="14">
        <v>3.1E-2</v>
      </c>
      <c r="D268" s="14"/>
      <c r="AC268" s="3">
        <v>44011</v>
      </c>
      <c r="AD268" s="14">
        <v>2.3E-2</v>
      </c>
    </row>
    <row r="269" spans="2:30" x14ac:dyDescent="0.2">
      <c r="B269" s="3">
        <v>45130</v>
      </c>
      <c r="C269" s="14">
        <v>3.15E-2</v>
      </c>
      <c r="D269" s="14"/>
      <c r="AC269" s="3">
        <v>44010</v>
      </c>
      <c r="AD269" s="14">
        <v>2.3511999999999998E-2</v>
      </c>
    </row>
    <row r="270" spans="2:30" x14ac:dyDescent="0.2">
      <c r="B270" s="3">
        <v>45129</v>
      </c>
      <c r="C270" s="14">
        <v>2.6000000000000002E-2</v>
      </c>
      <c r="D270" s="14"/>
      <c r="AC270" s="3">
        <v>44009</v>
      </c>
      <c r="AD270" s="14">
        <v>2.3E-2</v>
      </c>
    </row>
    <row r="271" spans="2:30" x14ac:dyDescent="0.2">
      <c r="B271" s="3">
        <v>45128</v>
      </c>
      <c r="C271" s="14">
        <v>2.6499999999999999E-2</v>
      </c>
      <c r="D271" s="14"/>
      <c r="AC271" s="3">
        <v>44008</v>
      </c>
      <c r="AD271" s="14">
        <v>2.2099999999999998E-2</v>
      </c>
    </row>
    <row r="272" spans="2:30" x14ac:dyDescent="0.2">
      <c r="B272" s="3">
        <v>45127</v>
      </c>
      <c r="C272" s="14">
        <v>2.6600000000000002E-2</v>
      </c>
      <c r="D272" s="14"/>
      <c r="AC272" s="3">
        <v>44007</v>
      </c>
      <c r="AD272" s="14">
        <v>2.2000000000000002E-2</v>
      </c>
    </row>
    <row r="273" spans="2:30" x14ac:dyDescent="0.2">
      <c r="B273" s="3">
        <v>45126</v>
      </c>
      <c r="C273" s="14">
        <v>2.3E-2</v>
      </c>
      <c r="D273" s="14"/>
      <c r="AC273" s="3">
        <v>44006</v>
      </c>
      <c r="AD273" s="14">
        <v>2.2499999999999999E-2</v>
      </c>
    </row>
    <row r="274" spans="2:30" x14ac:dyDescent="0.2">
      <c r="B274" s="3">
        <v>45125</v>
      </c>
      <c r="C274" s="14">
        <v>2.3511999999999998E-2</v>
      </c>
      <c r="D274" s="14"/>
      <c r="AC274" s="3">
        <v>44005</v>
      </c>
      <c r="AD274" s="14">
        <v>2.2416999999999999E-2</v>
      </c>
    </row>
    <row r="275" spans="2:30" x14ac:dyDescent="0.2">
      <c r="B275" s="3">
        <v>45124</v>
      </c>
      <c r="C275" s="14">
        <v>2.3E-2</v>
      </c>
      <c r="D275" s="14"/>
      <c r="AC275" s="3">
        <v>44004</v>
      </c>
      <c r="AD275" s="14">
        <v>2.1524000000000001E-2</v>
      </c>
    </row>
    <row r="276" spans="2:30" x14ac:dyDescent="0.2">
      <c r="B276" s="3">
        <v>45123</v>
      </c>
      <c r="C276" s="14">
        <v>2.2099999999999998E-2</v>
      </c>
      <c r="D276" s="14"/>
      <c r="AC276" s="3">
        <v>44003</v>
      </c>
      <c r="AD276" s="14">
        <v>2.1499999999999998E-2</v>
      </c>
    </row>
    <row r="277" spans="2:30" x14ac:dyDescent="0.2">
      <c r="B277" s="3">
        <v>45122</v>
      </c>
      <c r="C277" s="14">
        <v>2.2000000000000002E-2</v>
      </c>
      <c r="D277" s="14"/>
      <c r="AC277" s="3">
        <v>44002</v>
      </c>
      <c r="AD277" s="14">
        <v>2.3E-2</v>
      </c>
    </row>
    <row r="278" spans="2:30" x14ac:dyDescent="0.2">
      <c r="B278" s="3">
        <v>45121</v>
      </c>
      <c r="C278" s="14">
        <v>2.2499999999999999E-2</v>
      </c>
      <c r="D278" s="14"/>
      <c r="AC278" s="3">
        <v>44001</v>
      </c>
      <c r="AD278" s="14">
        <v>2.3E-2</v>
      </c>
    </row>
    <row r="279" spans="2:30" x14ac:dyDescent="0.2">
      <c r="B279" s="3">
        <v>45120</v>
      </c>
      <c r="C279" s="14">
        <v>2.2416999999999999E-2</v>
      </c>
      <c r="D279" s="14"/>
      <c r="AC279" s="3">
        <v>44000</v>
      </c>
      <c r="AD279" s="14">
        <v>2.3E-2</v>
      </c>
    </row>
    <row r="280" spans="2:30" x14ac:dyDescent="0.2">
      <c r="B280" s="3">
        <v>45119</v>
      </c>
      <c r="C280" s="14">
        <v>2.1524000000000001E-2</v>
      </c>
      <c r="D280" s="14"/>
      <c r="AC280" s="3">
        <v>43999</v>
      </c>
      <c r="AD280" s="14">
        <v>2.1499999999999998E-2</v>
      </c>
    </row>
    <row r="281" spans="2:30" x14ac:dyDescent="0.2">
      <c r="B281" s="3">
        <v>45118</v>
      </c>
      <c r="C281" s="14">
        <v>2.1499999999999998E-2</v>
      </c>
      <c r="D281" s="14"/>
      <c r="AC281" s="3">
        <v>43998</v>
      </c>
      <c r="AD281" s="14">
        <v>2.0990999999999999E-2</v>
      </c>
    </row>
    <row r="282" spans="2:30" x14ac:dyDescent="0.2">
      <c r="B282" s="3">
        <v>45117</v>
      </c>
      <c r="C282" s="14">
        <v>2.3E-2</v>
      </c>
      <c r="D282" s="14"/>
      <c r="AC282" s="3">
        <v>43997</v>
      </c>
      <c r="AD282" s="14">
        <v>2.2099999999999998E-2</v>
      </c>
    </row>
    <row r="283" spans="2:30" x14ac:dyDescent="0.2">
      <c r="B283" s="3">
        <v>45116</v>
      </c>
      <c r="C283" s="14">
        <v>2.3E-2</v>
      </c>
      <c r="D283" s="14"/>
      <c r="AC283" s="3">
        <v>43996</v>
      </c>
      <c r="AD283" s="14">
        <v>2.2499999999999999E-2</v>
      </c>
    </row>
    <row r="284" spans="2:30" x14ac:dyDescent="0.2">
      <c r="B284" s="3">
        <v>45115</v>
      </c>
      <c r="C284" s="14">
        <v>2.3E-2</v>
      </c>
      <c r="D284" s="14"/>
      <c r="AC284" s="3">
        <v>43995</v>
      </c>
      <c r="AD284" s="14">
        <v>2.6499999999999999E-2</v>
      </c>
    </row>
    <row r="285" spans="2:30" x14ac:dyDescent="0.2">
      <c r="B285" s="3">
        <v>45114</v>
      </c>
      <c r="C285" s="14">
        <v>2.1499999999999998E-2</v>
      </c>
      <c r="D285" s="14"/>
      <c r="AC285" s="3">
        <v>43994</v>
      </c>
      <c r="AD285" s="14">
        <v>2.4E-2</v>
      </c>
    </row>
    <row r="286" spans="2:30" x14ac:dyDescent="0.2">
      <c r="B286" s="3">
        <v>45113</v>
      </c>
      <c r="C286" s="14">
        <v>2.0990999999999999E-2</v>
      </c>
      <c r="D286" s="14"/>
      <c r="AC286" s="3">
        <v>43993</v>
      </c>
      <c r="AD286" s="14">
        <v>2.35E-2</v>
      </c>
    </row>
    <row r="287" spans="2:30" x14ac:dyDescent="0.2">
      <c r="B287" s="3">
        <v>45112</v>
      </c>
      <c r="C287" s="14">
        <v>2.2099999999999998E-2</v>
      </c>
      <c r="D287" s="14"/>
      <c r="AC287" s="3">
        <v>43992</v>
      </c>
      <c r="AD287" s="14">
        <v>2.35E-2</v>
      </c>
    </row>
    <row r="288" spans="2:30" x14ac:dyDescent="0.2">
      <c r="B288" s="3">
        <v>45111</v>
      </c>
      <c r="C288" s="14">
        <v>2.2499999999999999E-2</v>
      </c>
      <c r="D288" s="14"/>
      <c r="AC288" s="3">
        <v>43991</v>
      </c>
      <c r="AD288" s="14">
        <v>2.4E-2</v>
      </c>
    </row>
    <row r="289" spans="2:30" x14ac:dyDescent="0.2">
      <c r="B289" s="3">
        <v>45110</v>
      </c>
      <c r="C289" s="14">
        <v>2.6499999999999999E-2</v>
      </c>
      <c r="D289" s="14"/>
      <c r="AC289" s="3">
        <v>43990</v>
      </c>
      <c r="AD289" s="14">
        <v>2.1299999999999999E-2</v>
      </c>
    </row>
    <row r="290" spans="2:30" x14ac:dyDescent="0.2">
      <c r="B290" s="3">
        <v>45109</v>
      </c>
      <c r="C290" s="14">
        <v>2.4E-2</v>
      </c>
      <c r="D290" s="14"/>
      <c r="AC290" s="3">
        <v>43989</v>
      </c>
      <c r="AD290" s="14">
        <v>2.1499999999999998E-2</v>
      </c>
    </row>
    <row r="291" spans="2:30" x14ac:dyDescent="0.2">
      <c r="B291" s="3">
        <v>45108</v>
      </c>
      <c r="C291" s="14">
        <v>2.35E-2</v>
      </c>
      <c r="D291" s="14"/>
      <c r="AC291" s="3">
        <v>43988</v>
      </c>
      <c r="AD291" s="14">
        <v>2.1700000000000001E-2</v>
      </c>
    </row>
    <row r="292" spans="2:30" x14ac:dyDescent="0.2">
      <c r="B292" s="3">
        <v>45107</v>
      </c>
      <c r="C292" s="14">
        <v>2.35E-2</v>
      </c>
      <c r="D292" s="14"/>
      <c r="AC292" s="3">
        <v>43987</v>
      </c>
      <c r="AD292" s="14">
        <v>2.1676000000000001E-2</v>
      </c>
    </row>
    <row r="293" spans="2:30" x14ac:dyDescent="0.2">
      <c r="B293" s="3">
        <v>45106</v>
      </c>
      <c r="C293" s="14">
        <v>2.4E-2</v>
      </c>
      <c r="D293" s="14"/>
      <c r="AC293" s="3">
        <v>43986</v>
      </c>
      <c r="AD293" s="14">
        <v>2.2200000000000001E-2</v>
      </c>
    </row>
    <row r="294" spans="2:30" x14ac:dyDescent="0.2">
      <c r="B294" s="3">
        <v>45105</v>
      </c>
      <c r="C294" s="14">
        <v>2.1299999999999999E-2</v>
      </c>
      <c r="D294" s="14"/>
      <c r="AC294" s="3">
        <v>43985</v>
      </c>
      <c r="AD294" s="14">
        <v>2.18E-2</v>
      </c>
    </row>
    <row r="295" spans="2:30" x14ac:dyDescent="0.2">
      <c r="B295" s="3">
        <v>45104</v>
      </c>
      <c r="C295" s="14">
        <v>2.1499999999999998E-2</v>
      </c>
      <c r="D295" s="14"/>
      <c r="AC295" s="3">
        <v>43984</v>
      </c>
      <c r="AD295" s="14">
        <v>2.0499999999999997E-2</v>
      </c>
    </row>
    <row r="296" spans="2:30" x14ac:dyDescent="0.2">
      <c r="B296" s="3">
        <v>45103</v>
      </c>
      <c r="C296" s="14">
        <v>2.1700000000000001E-2</v>
      </c>
      <c r="D296" s="14"/>
      <c r="AC296" s="3">
        <v>43983</v>
      </c>
      <c r="AD296" s="14">
        <v>2.07E-2</v>
      </c>
    </row>
    <row r="297" spans="2:30" x14ac:dyDescent="0.2">
      <c r="B297" s="3">
        <v>45102</v>
      </c>
      <c r="C297" s="14">
        <v>2.1676000000000001E-2</v>
      </c>
      <c r="D297" s="14"/>
      <c r="AC297" s="3">
        <v>43982</v>
      </c>
      <c r="AD297" s="14">
        <v>0.02</v>
      </c>
    </row>
    <row r="298" spans="2:30" x14ac:dyDescent="0.2">
      <c r="B298" s="3">
        <v>45101</v>
      </c>
      <c r="C298" s="14">
        <v>2.2200000000000001E-2</v>
      </c>
      <c r="D298" s="14"/>
      <c r="AC298" s="3">
        <v>43981</v>
      </c>
      <c r="AD298" s="14">
        <v>0.02</v>
      </c>
    </row>
    <row r="299" spans="2:30" x14ac:dyDescent="0.2">
      <c r="B299" s="3">
        <v>45100</v>
      </c>
      <c r="C299" s="14">
        <v>2.18E-2</v>
      </c>
      <c r="D299" s="14"/>
      <c r="AC299" s="3">
        <v>43980</v>
      </c>
      <c r="AD299" s="14">
        <v>1.9E-2</v>
      </c>
    </row>
    <row r="300" spans="2:30" x14ac:dyDescent="0.2">
      <c r="B300" s="3">
        <v>45099</v>
      </c>
      <c r="C300" s="14">
        <v>2.0499999999999997E-2</v>
      </c>
      <c r="D300" s="14"/>
      <c r="AC300" s="3">
        <v>43979</v>
      </c>
      <c r="AD300" s="14">
        <v>1.8500000000000003E-2</v>
      </c>
    </row>
    <row r="301" spans="2:30" x14ac:dyDescent="0.2">
      <c r="B301" s="3">
        <v>45098</v>
      </c>
      <c r="C301" s="14">
        <v>2.07E-2</v>
      </c>
      <c r="D301" s="14"/>
      <c r="AC301" s="3">
        <v>43978</v>
      </c>
      <c r="AD301" s="14">
        <v>1.9809E-2</v>
      </c>
    </row>
    <row r="302" spans="2:30" x14ac:dyDescent="0.2">
      <c r="B302" s="3">
        <v>45097</v>
      </c>
      <c r="C302" s="14">
        <v>0.02</v>
      </c>
      <c r="D302" s="14"/>
      <c r="AC302" s="3">
        <v>43977</v>
      </c>
      <c r="AD302" s="14">
        <v>2.1299999999999999E-2</v>
      </c>
    </row>
    <row r="303" spans="2:30" x14ac:dyDescent="0.2">
      <c r="B303" s="3">
        <v>45096</v>
      </c>
      <c r="C303" s="14">
        <v>0.02</v>
      </c>
      <c r="D303" s="14"/>
      <c r="AC303" s="3">
        <v>43976</v>
      </c>
      <c r="AD303" s="14">
        <v>2.3599999999999999E-2</v>
      </c>
    </row>
    <row r="304" spans="2:30" x14ac:dyDescent="0.2">
      <c r="B304" s="3">
        <v>45095</v>
      </c>
      <c r="C304" s="14">
        <v>1.9E-2</v>
      </c>
      <c r="D304" s="14"/>
      <c r="AC304" s="3">
        <v>43975</v>
      </c>
      <c r="AD304" s="14">
        <v>2.3E-2</v>
      </c>
    </row>
    <row r="305" spans="2:30" x14ac:dyDescent="0.2">
      <c r="B305" s="3">
        <v>45094</v>
      </c>
      <c r="C305" s="14">
        <v>1.8500000000000003E-2</v>
      </c>
      <c r="D305" s="14"/>
      <c r="AC305" s="3">
        <v>43974</v>
      </c>
      <c r="AD305" s="14">
        <v>2.2185E-2</v>
      </c>
    </row>
    <row r="306" spans="2:30" x14ac:dyDescent="0.2">
      <c r="B306" s="3">
        <v>45093</v>
      </c>
      <c r="C306" s="14">
        <v>1.9809E-2</v>
      </c>
      <c r="D306" s="14"/>
      <c r="AC306" s="3">
        <v>43973</v>
      </c>
      <c r="AD306" s="14">
        <v>2.3E-2</v>
      </c>
    </row>
    <row r="307" spans="2:30" x14ac:dyDescent="0.2">
      <c r="B307" s="3">
        <v>45092</v>
      </c>
      <c r="C307" s="14">
        <v>2.1299999999999999E-2</v>
      </c>
      <c r="D307" s="14"/>
      <c r="AC307" s="3">
        <v>43972</v>
      </c>
      <c r="AD307" s="14">
        <v>2.3E-2</v>
      </c>
    </row>
    <row r="308" spans="2:30" x14ac:dyDescent="0.2">
      <c r="B308" s="3">
        <v>45091</v>
      </c>
      <c r="C308" s="14">
        <v>2.3599999999999999E-2</v>
      </c>
      <c r="D308" s="14"/>
      <c r="AC308" s="3">
        <v>43971</v>
      </c>
      <c r="AD308" s="14">
        <v>2.2000000000000002E-2</v>
      </c>
    </row>
    <row r="309" spans="2:30" x14ac:dyDescent="0.2">
      <c r="B309" s="3">
        <v>45090</v>
      </c>
      <c r="C309" s="14">
        <v>2.3E-2</v>
      </c>
      <c r="D309" s="14"/>
      <c r="AC309" s="3">
        <v>43970</v>
      </c>
      <c r="AD309" s="14">
        <v>2.12E-2</v>
      </c>
    </row>
    <row r="310" spans="2:30" x14ac:dyDescent="0.2">
      <c r="B310" s="3">
        <v>45089</v>
      </c>
      <c r="C310" s="14">
        <v>2.2185E-2</v>
      </c>
      <c r="D310" s="14"/>
      <c r="AC310" s="3">
        <v>43969</v>
      </c>
      <c r="AD310" s="14">
        <v>2.1400000000000002E-2</v>
      </c>
    </row>
    <row r="311" spans="2:30" x14ac:dyDescent="0.2">
      <c r="B311" s="3">
        <v>45088</v>
      </c>
      <c r="C311" s="14">
        <v>2.3E-2</v>
      </c>
      <c r="D311" s="14"/>
      <c r="AC311" s="3">
        <v>43968</v>
      </c>
      <c r="AD311" s="14">
        <v>2.1000000000000001E-2</v>
      </c>
    </row>
    <row r="312" spans="2:30" x14ac:dyDescent="0.2">
      <c r="B312" s="3">
        <v>45087</v>
      </c>
      <c r="C312" s="14">
        <v>2.3E-2</v>
      </c>
      <c r="D312" s="14"/>
      <c r="AC312" s="3">
        <v>43967</v>
      </c>
      <c r="AD312" s="14">
        <v>2.2200000000000001E-2</v>
      </c>
    </row>
    <row r="313" spans="2:30" x14ac:dyDescent="0.2">
      <c r="B313" s="3">
        <v>45086</v>
      </c>
      <c r="C313" s="14">
        <v>2.2000000000000002E-2</v>
      </c>
      <c r="D313" s="14"/>
      <c r="AC313" s="3">
        <v>43966</v>
      </c>
      <c r="AD313" s="14">
        <v>2.2499999999999999E-2</v>
      </c>
    </row>
    <row r="314" spans="2:30" x14ac:dyDescent="0.2">
      <c r="B314" s="3">
        <v>45085</v>
      </c>
      <c r="C314" s="14">
        <v>2.12E-2</v>
      </c>
      <c r="D314" s="14"/>
      <c r="AC314" s="3">
        <v>43965</v>
      </c>
      <c r="AD314" s="14">
        <v>2.1932999999999998E-2</v>
      </c>
    </row>
    <row r="315" spans="2:30" x14ac:dyDescent="0.2">
      <c r="B315" s="3">
        <v>45084</v>
      </c>
      <c r="C315" s="14">
        <v>2.1400000000000002E-2</v>
      </c>
      <c r="D315" s="14"/>
      <c r="AC315" s="3">
        <v>43964</v>
      </c>
      <c r="AD315" s="14">
        <v>2.0499999999999997E-2</v>
      </c>
    </row>
    <row r="316" spans="2:30" x14ac:dyDescent="0.2">
      <c r="B316" s="3">
        <v>45083</v>
      </c>
      <c r="C316" s="14">
        <v>2.1000000000000001E-2</v>
      </c>
      <c r="D316" s="14"/>
      <c r="AC316" s="3">
        <v>43963</v>
      </c>
      <c r="AD316" s="14">
        <v>0.02</v>
      </c>
    </row>
    <row r="317" spans="2:30" x14ac:dyDescent="0.2">
      <c r="B317" s="3">
        <v>45082</v>
      </c>
      <c r="C317" s="14">
        <v>2.2200000000000001E-2</v>
      </c>
      <c r="D317" s="14"/>
      <c r="AC317" s="3">
        <v>43962</v>
      </c>
      <c r="AD317" s="14">
        <v>0.02</v>
      </c>
    </row>
    <row r="318" spans="2:30" x14ac:dyDescent="0.2">
      <c r="B318" s="3">
        <v>45081</v>
      </c>
      <c r="C318" s="14">
        <v>2.2499999999999999E-2</v>
      </c>
      <c r="D318" s="14"/>
      <c r="AC318" s="3">
        <v>43961</v>
      </c>
      <c r="AD318" s="14">
        <v>0.02</v>
      </c>
    </row>
    <row r="319" spans="2:30" x14ac:dyDescent="0.2">
      <c r="B319" s="3">
        <v>45080</v>
      </c>
      <c r="C319" s="14">
        <v>2.1932999999999998E-2</v>
      </c>
      <c r="D319" s="14"/>
      <c r="AC319" s="3">
        <v>43960</v>
      </c>
      <c r="AD319" s="14">
        <v>1.95E-2</v>
      </c>
    </row>
    <row r="320" spans="2:30" x14ac:dyDescent="0.2">
      <c r="B320" s="3">
        <v>45079</v>
      </c>
      <c r="C320" s="14">
        <v>2.0499999999999997E-2</v>
      </c>
      <c r="D320" s="14"/>
      <c r="AC320" s="3">
        <v>43959</v>
      </c>
      <c r="AD320" s="14">
        <v>1.95E-2</v>
      </c>
    </row>
    <row r="321" spans="2:30" x14ac:dyDescent="0.2">
      <c r="B321" s="3">
        <v>45078</v>
      </c>
      <c r="C321" s="14">
        <v>0.02</v>
      </c>
      <c r="D321" s="14"/>
      <c r="AC321" s="3">
        <v>43958</v>
      </c>
      <c r="AD321" s="14">
        <v>1.9199999999999998E-2</v>
      </c>
    </row>
    <row r="322" spans="2:30" x14ac:dyDescent="0.2">
      <c r="B322" s="3">
        <v>45077</v>
      </c>
      <c r="C322" s="14">
        <v>0.02</v>
      </c>
      <c r="D322" s="14"/>
      <c r="AC322" s="3">
        <v>43957</v>
      </c>
      <c r="AD322" s="14">
        <v>0.02</v>
      </c>
    </row>
    <row r="323" spans="2:30" x14ac:dyDescent="0.2">
      <c r="B323" s="3">
        <v>45076</v>
      </c>
      <c r="C323" s="14">
        <v>0.02</v>
      </c>
      <c r="D323" s="14"/>
      <c r="AC323" s="3">
        <v>43956</v>
      </c>
      <c r="AD323" s="14">
        <v>2.1299999999999999E-2</v>
      </c>
    </row>
    <row r="324" spans="2:30" x14ac:dyDescent="0.2">
      <c r="B324" s="3">
        <v>45075</v>
      </c>
      <c r="C324" s="14">
        <v>1.95E-2</v>
      </c>
      <c r="D324" s="14"/>
      <c r="AC324" s="3">
        <v>43955</v>
      </c>
      <c r="AD324" s="14">
        <v>2.1507000000000002E-2</v>
      </c>
    </row>
    <row r="325" spans="2:30" x14ac:dyDescent="0.2">
      <c r="B325" s="3">
        <v>45074</v>
      </c>
      <c r="C325" s="14">
        <v>1.95E-2</v>
      </c>
      <c r="D325" s="14"/>
      <c r="AC325" s="3">
        <v>43954</v>
      </c>
      <c r="AD325" s="14">
        <v>2.5499999999999998E-2</v>
      </c>
    </row>
    <row r="326" spans="2:30" x14ac:dyDescent="0.2">
      <c r="B326" s="3">
        <v>45073</v>
      </c>
      <c r="C326" s="14">
        <v>1.9199999999999998E-2</v>
      </c>
      <c r="D326" s="14"/>
      <c r="AC326" s="3">
        <v>43953</v>
      </c>
      <c r="AD326" s="14">
        <v>2.4E-2</v>
      </c>
    </row>
    <row r="327" spans="2:30" x14ac:dyDescent="0.2">
      <c r="B327" s="3">
        <v>45072</v>
      </c>
      <c r="C327" s="14">
        <v>0.02</v>
      </c>
      <c r="D327" s="14"/>
      <c r="AC327" s="3">
        <v>43952</v>
      </c>
      <c r="AD327" s="14">
        <v>2.4E-2</v>
      </c>
    </row>
    <row r="328" spans="2:30" x14ac:dyDescent="0.2">
      <c r="B328" s="3">
        <v>45071</v>
      </c>
      <c r="C328" s="14">
        <v>2.1299999999999999E-2</v>
      </c>
      <c r="D328" s="14"/>
      <c r="AC328" s="3">
        <v>43951</v>
      </c>
      <c r="AD328" s="14">
        <v>2.4500000000000001E-2</v>
      </c>
    </row>
    <row r="329" spans="2:30" x14ac:dyDescent="0.2">
      <c r="B329" s="3">
        <v>45070</v>
      </c>
      <c r="C329" s="14">
        <v>2.1507000000000002E-2</v>
      </c>
      <c r="D329" s="14"/>
      <c r="AC329" s="3">
        <v>43950</v>
      </c>
      <c r="AD329" s="14">
        <v>2.2799999999999997E-2</v>
      </c>
    </row>
    <row r="330" spans="2:30" x14ac:dyDescent="0.2">
      <c r="B330" s="3">
        <v>45069</v>
      </c>
      <c r="C330" s="14">
        <v>2.5499999999999998E-2</v>
      </c>
      <c r="D330" s="14"/>
      <c r="AC330" s="3">
        <v>43949</v>
      </c>
      <c r="AD330" s="14">
        <v>0.02</v>
      </c>
    </row>
    <row r="331" spans="2:30" x14ac:dyDescent="0.2">
      <c r="B331" s="3">
        <v>45068</v>
      </c>
      <c r="C331" s="14">
        <v>2.4E-2</v>
      </c>
      <c r="D331" s="14"/>
      <c r="AC331" s="3">
        <v>43948</v>
      </c>
      <c r="AD331" s="14">
        <v>2.1096E-2</v>
      </c>
    </row>
    <row r="332" spans="2:30" x14ac:dyDescent="0.2">
      <c r="B332" s="3">
        <v>45067</v>
      </c>
      <c r="C332" s="14">
        <v>2.4E-2</v>
      </c>
      <c r="D332" s="14"/>
      <c r="AC332" s="3">
        <v>43947</v>
      </c>
      <c r="AD332" s="14">
        <v>2.1499999999999998E-2</v>
      </c>
    </row>
    <row r="333" spans="2:30" x14ac:dyDescent="0.2">
      <c r="B333" s="3">
        <v>45066</v>
      </c>
      <c r="C333" s="14">
        <v>2.4500000000000001E-2</v>
      </c>
      <c r="D333" s="14"/>
      <c r="AC333" s="3">
        <v>43946</v>
      </c>
      <c r="AD333" s="14">
        <v>2.2000000000000002E-2</v>
      </c>
    </row>
    <row r="334" spans="2:30" x14ac:dyDescent="0.2">
      <c r="B334" s="3">
        <v>45065</v>
      </c>
      <c r="C334" s="14">
        <v>2.2799999999999997E-2</v>
      </c>
      <c r="D334" s="14"/>
      <c r="AC334" s="3">
        <v>43945</v>
      </c>
      <c r="AD334" s="14">
        <v>2.18E-2</v>
      </c>
    </row>
    <row r="335" spans="2:30" x14ac:dyDescent="0.2">
      <c r="B335" s="3">
        <v>45064</v>
      </c>
      <c r="C335" s="14">
        <v>0.02</v>
      </c>
      <c r="D335" s="14"/>
      <c r="AC335" s="3">
        <v>43944</v>
      </c>
      <c r="AD335" s="14">
        <v>2.1499999999999998E-2</v>
      </c>
    </row>
    <row r="336" spans="2:30" x14ac:dyDescent="0.2">
      <c r="B336" s="3">
        <v>45063</v>
      </c>
      <c r="C336" s="14">
        <v>2.1096E-2</v>
      </c>
      <c r="D336" s="14"/>
      <c r="AC336" s="3">
        <v>43943</v>
      </c>
      <c r="AD336" s="14">
        <v>2.2599999999999999E-2</v>
      </c>
    </row>
    <row r="337" spans="2:30" x14ac:dyDescent="0.2">
      <c r="B337" s="3">
        <v>45062</v>
      </c>
      <c r="C337" s="14">
        <v>2.1499999999999998E-2</v>
      </c>
      <c r="D337" s="14"/>
      <c r="AC337" s="3">
        <v>43942</v>
      </c>
      <c r="AD337" s="14">
        <v>2.2799999999999997E-2</v>
      </c>
    </row>
    <row r="338" spans="2:30" x14ac:dyDescent="0.2">
      <c r="B338" s="3">
        <v>45061</v>
      </c>
      <c r="C338" s="14">
        <v>2.2000000000000002E-2</v>
      </c>
      <c r="D338" s="14"/>
      <c r="AC338" s="3">
        <v>43941</v>
      </c>
      <c r="AD338" s="14">
        <v>2.1000000000000001E-2</v>
      </c>
    </row>
    <row r="339" spans="2:30" x14ac:dyDescent="0.2">
      <c r="B339" s="3">
        <v>45060</v>
      </c>
      <c r="C339" s="14">
        <v>2.18E-2</v>
      </c>
      <c r="D339" s="14"/>
      <c r="AC339" s="3">
        <v>43940</v>
      </c>
      <c r="AD339" s="14">
        <v>2.0499999999999997E-2</v>
      </c>
    </row>
    <row r="340" spans="2:30" x14ac:dyDescent="0.2">
      <c r="B340" s="3">
        <v>45059</v>
      </c>
      <c r="C340" s="14">
        <v>2.1499999999999998E-2</v>
      </c>
      <c r="D340" s="14"/>
      <c r="AC340" s="3">
        <v>43939</v>
      </c>
      <c r="AD340" s="14">
        <v>2.0099999999999996E-2</v>
      </c>
    </row>
    <row r="341" spans="2:30" x14ac:dyDescent="0.2">
      <c r="B341" s="3">
        <v>45058</v>
      </c>
      <c r="C341" s="14">
        <v>2.2599999999999999E-2</v>
      </c>
      <c r="D341" s="14"/>
      <c r="AC341" s="3">
        <v>43938</v>
      </c>
      <c r="AD341" s="14">
        <v>2.0499999999999997E-2</v>
      </c>
    </row>
    <row r="342" spans="2:30" x14ac:dyDescent="0.2">
      <c r="B342" s="3">
        <v>45057</v>
      </c>
      <c r="C342" s="14">
        <v>2.2799999999999997E-2</v>
      </c>
      <c r="D342" s="14"/>
      <c r="AC342" s="3">
        <v>43937</v>
      </c>
      <c r="AD342" s="14">
        <v>2.1000000000000001E-2</v>
      </c>
    </row>
    <row r="343" spans="2:30" x14ac:dyDescent="0.2">
      <c r="B343" s="3">
        <v>45056</v>
      </c>
      <c r="C343" s="14">
        <v>2.1000000000000001E-2</v>
      </c>
      <c r="D343" s="14"/>
      <c r="AC343" s="3">
        <v>43936</v>
      </c>
      <c r="AD343" s="14">
        <v>0.02</v>
      </c>
    </row>
    <row r="344" spans="2:30" x14ac:dyDescent="0.2">
      <c r="B344" s="3">
        <v>45055</v>
      </c>
      <c r="C344" s="14">
        <v>2.0499999999999997E-2</v>
      </c>
      <c r="D344" s="14"/>
      <c r="AC344" s="3">
        <v>43935</v>
      </c>
      <c r="AD344" s="14">
        <v>2.1400000000000002E-2</v>
      </c>
    </row>
    <row r="345" spans="2:30" x14ac:dyDescent="0.2">
      <c r="B345" s="3">
        <v>45054</v>
      </c>
      <c r="C345" s="14">
        <v>2.0099999999999996E-2</v>
      </c>
      <c r="D345" s="14"/>
      <c r="AC345" s="3">
        <v>43934</v>
      </c>
      <c r="AD345" s="14">
        <v>1.95E-2</v>
      </c>
    </row>
    <row r="346" spans="2:30" x14ac:dyDescent="0.2">
      <c r="B346" s="3">
        <v>45053</v>
      </c>
      <c r="C346" s="14">
        <v>2.0499999999999997E-2</v>
      </c>
      <c r="D346" s="14"/>
      <c r="AC346" s="3">
        <v>43933</v>
      </c>
      <c r="AD346" s="14">
        <v>2.1499999999999998E-2</v>
      </c>
    </row>
    <row r="347" spans="2:30" x14ac:dyDescent="0.2">
      <c r="B347" s="3">
        <v>45052</v>
      </c>
      <c r="C347" s="14">
        <v>2.1000000000000001E-2</v>
      </c>
      <c r="D347" s="14"/>
      <c r="AC347" s="3">
        <v>43932</v>
      </c>
      <c r="AD347" s="14">
        <v>2.2000000000000002E-2</v>
      </c>
    </row>
    <row r="348" spans="2:30" x14ac:dyDescent="0.2">
      <c r="B348" s="3">
        <v>45051</v>
      </c>
      <c r="C348" s="14">
        <v>0.02</v>
      </c>
      <c r="D348" s="14"/>
      <c r="AC348" s="3">
        <v>43931</v>
      </c>
      <c r="AD348" s="14">
        <v>2.2499999999999999E-2</v>
      </c>
    </row>
    <row r="349" spans="2:30" x14ac:dyDescent="0.2">
      <c r="B349" s="3">
        <v>45050</v>
      </c>
      <c r="C349" s="14">
        <v>2.1400000000000002E-2</v>
      </c>
      <c r="D349" s="14"/>
      <c r="AC349" s="3">
        <v>43930</v>
      </c>
      <c r="AD349" s="14">
        <v>2.2499999999999999E-2</v>
      </c>
    </row>
    <row r="350" spans="2:30" x14ac:dyDescent="0.2">
      <c r="B350" s="3">
        <v>45049</v>
      </c>
      <c r="C350" s="14">
        <v>1.95E-2</v>
      </c>
      <c r="D350" s="14"/>
      <c r="AC350" s="3">
        <v>43929</v>
      </c>
      <c r="AD350" s="14">
        <v>2.2599999999999999E-2</v>
      </c>
    </row>
    <row r="351" spans="2:30" x14ac:dyDescent="0.2">
      <c r="B351" s="3">
        <v>45048</v>
      </c>
      <c r="C351" s="14">
        <v>2.1499999999999998E-2</v>
      </c>
      <c r="D351" s="14"/>
      <c r="AC351" s="3">
        <v>43928</v>
      </c>
      <c r="AD351" s="14">
        <v>2.4E-2</v>
      </c>
    </row>
    <row r="352" spans="2:30" x14ac:dyDescent="0.2">
      <c r="B352" s="3">
        <v>45047</v>
      </c>
      <c r="C352" s="14">
        <v>2.2000000000000002E-2</v>
      </c>
      <c r="D352" s="14"/>
      <c r="AC352" s="3">
        <v>43927</v>
      </c>
      <c r="AD352" s="14">
        <v>2.4E-2</v>
      </c>
    </row>
    <row r="353" spans="2:30" x14ac:dyDescent="0.2">
      <c r="B353" s="3">
        <v>45046</v>
      </c>
      <c r="C353" s="14">
        <v>2.2499999999999999E-2</v>
      </c>
      <c r="D353" s="14"/>
      <c r="AC353" s="3">
        <v>43926</v>
      </c>
      <c r="AD353" s="14">
        <v>0.02</v>
      </c>
    </row>
    <row r="354" spans="2:30" x14ac:dyDescent="0.2">
      <c r="B354" s="3">
        <v>45045</v>
      </c>
      <c r="C354" s="14">
        <v>2.2499999999999999E-2</v>
      </c>
      <c r="D354" s="14"/>
      <c r="AC354" s="3">
        <v>43925</v>
      </c>
      <c r="AD354" s="14">
        <v>2.0799999999999999E-2</v>
      </c>
    </row>
    <row r="355" spans="2:30" x14ac:dyDescent="0.2">
      <c r="B355" s="3">
        <v>45044</v>
      </c>
      <c r="C355" s="14">
        <v>2.2599999999999999E-2</v>
      </c>
      <c r="D355" s="14"/>
      <c r="AC355" s="3">
        <v>43924</v>
      </c>
      <c r="AD355" s="14">
        <v>2.2000000000000002E-2</v>
      </c>
    </row>
    <row r="356" spans="2:30" x14ac:dyDescent="0.2">
      <c r="B356" s="3">
        <v>45043</v>
      </c>
      <c r="C356" s="14">
        <v>2.4E-2</v>
      </c>
      <c r="D356" s="14"/>
      <c r="AC356" s="3">
        <v>43923</v>
      </c>
      <c r="AD356" s="14">
        <v>2.2000000000000002E-2</v>
      </c>
    </row>
    <row r="357" spans="2:30" x14ac:dyDescent="0.2">
      <c r="B357" s="3">
        <v>45042</v>
      </c>
      <c r="C357" s="14">
        <v>2.4E-2</v>
      </c>
      <c r="D357" s="14"/>
      <c r="AC357" s="3">
        <v>43922</v>
      </c>
      <c r="AD357" s="14">
        <v>2.6000000000000002E-2</v>
      </c>
    </row>
    <row r="358" spans="2:30" x14ac:dyDescent="0.2">
      <c r="B358" s="3">
        <v>45041</v>
      </c>
      <c r="C358" s="14">
        <v>0.02</v>
      </c>
      <c r="D358" s="14"/>
      <c r="AC358" s="3">
        <v>43921</v>
      </c>
      <c r="AD358" s="14">
        <v>2.4399999999999998E-2</v>
      </c>
    </row>
    <row r="359" spans="2:30" x14ac:dyDescent="0.2">
      <c r="B359" s="3">
        <v>45040</v>
      </c>
      <c r="C359" s="14">
        <v>2.0799999999999999E-2</v>
      </c>
      <c r="D359" s="14"/>
      <c r="AC359" s="3">
        <v>43920</v>
      </c>
      <c r="AD359" s="14">
        <v>2.3799999999999998E-2</v>
      </c>
    </row>
    <row r="360" spans="2:30" x14ac:dyDescent="0.2">
      <c r="B360" s="3">
        <v>45039</v>
      </c>
      <c r="C360" s="14">
        <v>2.2000000000000002E-2</v>
      </c>
      <c r="D360" s="14"/>
      <c r="AC360" s="3">
        <v>43919</v>
      </c>
      <c r="AD360" s="14">
        <v>2.3399999999999997E-2</v>
      </c>
    </row>
    <row r="361" spans="2:30" x14ac:dyDescent="0.2">
      <c r="B361" s="3">
        <v>45038</v>
      </c>
      <c r="C361" s="14">
        <v>2.2000000000000002E-2</v>
      </c>
      <c r="D361" s="14"/>
      <c r="AC361" s="3">
        <v>43918</v>
      </c>
      <c r="AD361" s="14">
        <v>2.3199999999999998E-2</v>
      </c>
    </row>
    <row r="362" spans="2:30" x14ac:dyDescent="0.2">
      <c r="B362" s="3">
        <v>45037</v>
      </c>
      <c r="C362" s="14">
        <v>2.6000000000000002E-2</v>
      </c>
      <c r="D362" s="14"/>
      <c r="AC362" s="3">
        <v>43917</v>
      </c>
      <c r="AD362" s="14">
        <v>2.1333000000000001E-2</v>
      </c>
    </row>
    <row r="363" spans="2:30" x14ac:dyDescent="0.2">
      <c r="B363" s="3">
        <v>45036</v>
      </c>
      <c r="C363" s="14">
        <v>2.4399999999999998E-2</v>
      </c>
      <c r="D363" s="14"/>
      <c r="AC363" s="3">
        <v>43916</v>
      </c>
      <c r="AD363" s="14">
        <v>2.2799999999999997E-2</v>
      </c>
    </row>
    <row r="364" spans="2:30" x14ac:dyDescent="0.2">
      <c r="B364" s="3">
        <v>45035</v>
      </c>
      <c r="C364" s="14">
        <v>2.3799999999999998E-2</v>
      </c>
      <c r="D364" s="14"/>
      <c r="AC364" s="3">
        <v>43915</v>
      </c>
      <c r="AD364" s="14">
        <v>3.1899999999999998E-2</v>
      </c>
    </row>
    <row r="365" spans="2:30" x14ac:dyDescent="0.2">
      <c r="B365" s="3">
        <v>45034</v>
      </c>
      <c r="C365" s="14">
        <v>2.3399999999999997E-2</v>
      </c>
      <c r="D365" s="14"/>
      <c r="AC365" s="3">
        <v>43914</v>
      </c>
      <c r="AD365" s="14">
        <v>3.1899999999999998E-2</v>
      </c>
    </row>
    <row r="366" spans="2:30" x14ac:dyDescent="0.2">
      <c r="B366" s="3">
        <v>45033</v>
      </c>
      <c r="C366" s="14">
        <v>2.3199999999999998E-2</v>
      </c>
      <c r="D366" s="14"/>
      <c r="AC366" s="3">
        <v>43913</v>
      </c>
      <c r="AD366" s="14">
        <v>3.1899999999999998E-2</v>
      </c>
    </row>
    <row r="367" spans="2:30" x14ac:dyDescent="0.2">
      <c r="B367" s="3">
        <v>45032</v>
      </c>
      <c r="C367" s="14">
        <v>2.1333000000000001E-2</v>
      </c>
      <c r="D367" s="14"/>
      <c r="AC367" s="3">
        <v>43912</v>
      </c>
      <c r="AD367" s="14">
        <v>3.1E-2</v>
      </c>
    </row>
    <row r="368" spans="2:30" x14ac:dyDescent="0.2">
      <c r="B368" s="3">
        <v>45031</v>
      </c>
      <c r="C368" s="14">
        <v>2.2799999999999997E-2</v>
      </c>
      <c r="D368" s="14"/>
      <c r="AC368" s="3">
        <v>43911</v>
      </c>
      <c r="AD368" s="14">
        <v>2.7699999999999999E-2</v>
      </c>
    </row>
    <row r="369" spans="2:30" x14ac:dyDescent="0.2">
      <c r="B369" s="3">
        <v>45030</v>
      </c>
      <c r="C369" s="14">
        <v>3.1899999999999998E-2</v>
      </c>
      <c r="D369" s="14"/>
      <c r="AC369" s="3">
        <v>43910</v>
      </c>
      <c r="AD369" s="14">
        <v>2.5000000000000001E-2</v>
      </c>
    </row>
    <row r="370" spans="2:30" x14ac:dyDescent="0.2">
      <c r="B370" s="3">
        <v>45029</v>
      </c>
      <c r="C370" s="14">
        <v>3.1899999999999998E-2</v>
      </c>
      <c r="D370" s="14"/>
      <c r="AC370" s="3">
        <v>43909</v>
      </c>
      <c r="AD370" s="14">
        <v>2.4E-2</v>
      </c>
    </row>
    <row r="371" spans="2:30" x14ac:dyDescent="0.2">
      <c r="B371" s="3">
        <v>45028</v>
      </c>
      <c r="C371" s="14">
        <v>3.1899999999999998E-2</v>
      </c>
      <c r="D371" s="14"/>
      <c r="AC371" s="3">
        <v>43908</v>
      </c>
      <c r="AD371" s="14">
        <v>2.6000000000000002E-2</v>
      </c>
    </row>
    <row r="372" spans="2:30" x14ac:dyDescent="0.2">
      <c r="B372" s="3">
        <v>45027</v>
      </c>
      <c r="C372" s="14">
        <v>3.1E-2</v>
      </c>
      <c r="D372" s="14"/>
      <c r="AC372" s="3">
        <v>43907</v>
      </c>
      <c r="AD372" s="14">
        <v>2.6499999999999999E-2</v>
      </c>
    </row>
    <row r="373" spans="2:30" x14ac:dyDescent="0.2">
      <c r="B373" s="3">
        <v>45026</v>
      </c>
      <c r="C373" s="14">
        <v>2.7699999999999999E-2</v>
      </c>
      <c r="D373" s="14"/>
      <c r="AC373" s="3">
        <v>43906</v>
      </c>
      <c r="AD373" s="14">
        <v>2.46E-2</v>
      </c>
    </row>
    <row r="374" spans="2:30" x14ac:dyDescent="0.2">
      <c r="B374" s="3">
        <v>45025</v>
      </c>
      <c r="C374" s="14">
        <v>2.5000000000000001E-2</v>
      </c>
      <c r="D374" s="14"/>
      <c r="AC374" s="3">
        <v>43905</v>
      </c>
      <c r="AD374" s="14">
        <v>2.1899999999999999E-2</v>
      </c>
    </row>
    <row r="375" spans="2:30" x14ac:dyDescent="0.2">
      <c r="B375" s="3">
        <v>45024</v>
      </c>
      <c r="C375" s="14">
        <v>2.4E-2</v>
      </c>
      <c r="D375" s="14"/>
      <c r="AC375" s="3">
        <v>43904</v>
      </c>
      <c r="AD375" s="14">
        <v>0.02</v>
      </c>
    </row>
    <row r="376" spans="2:30" x14ac:dyDescent="0.2">
      <c r="B376" s="3">
        <v>45023</v>
      </c>
      <c r="C376" s="14">
        <v>2.6000000000000002E-2</v>
      </c>
      <c r="D376" s="14"/>
      <c r="AC376" s="3">
        <v>43903</v>
      </c>
      <c r="AD376" s="14">
        <v>1.9687E-2</v>
      </c>
    </row>
    <row r="377" spans="2:30" x14ac:dyDescent="0.2">
      <c r="B377" s="3">
        <v>45022</v>
      </c>
      <c r="C377" s="14">
        <v>2.6499999999999999E-2</v>
      </c>
      <c r="D377" s="14"/>
      <c r="AC377" s="3">
        <v>43902</v>
      </c>
      <c r="AD377" s="14">
        <v>1.985E-2</v>
      </c>
    </row>
    <row r="378" spans="2:30" x14ac:dyDescent="0.2">
      <c r="B378" s="3">
        <v>45021</v>
      </c>
      <c r="C378" s="14">
        <v>2.46E-2</v>
      </c>
      <c r="D378" s="14"/>
      <c r="AC378" s="3">
        <v>43901</v>
      </c>
      <c r="AD378" s="14">
        <v>1.9599999999999999E-2</v>
      </c>
    </row>
    <row r="379" spans="2:30" x14ac:dyDescent="0.2">
      <c r="B379" s="3">
        <v>45020</v>
      </c>
      <c r="C379" s="14">
        <v>2.1899999999999999E-2</v>
      </c>
      <c r="D379" s="14"/>
      <c r="AC379" s="3">
        <v>43900</v>
      </c>
      <c r="AD379" s="14">
        <v>0.02</v>
      </c>
    </row>
    <row r="380" spans="2:30" x14ac:dyDescent="0.2">
      <c r="B380" s="3">
        <v>45019</v>
      </c>
      <c r="C380" s="14">
        <v>0.02</v>
      </c>
      <c r="D380" s="14"/>
      <c r="AC380" s="3">
        <v>43899</v>
      </c>
      <c r="AD380" s="14">
        <v>2.0799999999999999E-2</v>
      </c>
    </row>
    <row r="381" spans="2:30" x14ac:dyDescent="0.2">
      <c r="B381" s="3">
        <v>45018</v>
      </c>
      <c r="C381" s="14">
        <v>1.9687E-2</v>
      </c>
      <c r="D381" s="14"/>
      <c r="AC381" s="3">
        <v>43898</v>
      </c>
      <c r="AD381" s="14">
        <v>1.8500000000000003E-2</v>
      </c>
    </row>
    <row r="382" spans="2:30" x14ac:dyDescent="0.2">
      <c r="B382" s="3">
        <v>45017</v>
      </c>
      <c r="C382" s="14">
        <v>1.985E-2</v>
      </c>
      <c r="D382" s="14"/>
      <c r="AC382" s="3">
        <v>43897</v>
      </c>
      <c r="AD382" s="14">
        <v>0.02</v>
      </c>
    </row>
    <row r="383" spans="2:30" x14ac:dyDescent="0.2">
      <c r="B383" s="3">
        <v>45016</v>
      </c>
      <c r="C383" s="14">
        <v>1.9599999999999999E-2</v>
      </c>
      <c r="D383" s="14"/>
      <c r="AC383" s="3">
        <v>43896</v>
      </c>
      <c r="AD383" s="14">
        <v>1.8200000000000001E-2</v>
      </c>
    </row>
    <row r="384" spans="2:30" x14ac:dyDescent="0.2">
      <c r="B384" s="3">
        <v>45015</v>
      </c>
      <c r="C384" s="14">
        <v>0.02</v>
      </c>
      <c r="D384" s="14"/>
      <c r="AC384" s="3">
        <v>43895</v>
      </c>
      <c r="AD384" s="14">
        <v>2.0199999999999999E-2</v>
      </c>
    </row>
    <row r="385" spans="2:30" x14ac:dyDescent="0.2">
      <c r="B385" s="3">
        <v>45014</v>
      </c>
      <c r="C385" s="14">
        <v>2.0799999999999999E-2</v>
      </c>
      <c r="D385" s="14"/>
      <c r="AC385" s="3">
        <v>43894</v>
      </c>
      <c r="AD385" s="14">
        <v>2.6000000000000002E-2</v>
      </c>
    </row>
    <row r="386" spans="2:30" x14ac:dyDescent="0.2">
      <c r="B386" s="3">
        <v>45013</v>
      </c>
      <c r="C386" s="14">
        <v>1.8500000000000003E-2</v>
      </c>
      <c r="D386" s="14"/>
      <c r="AC386" s="3">
        <v>43893</v>
      </c>
      <c r="AD386" s="14">
        <v>0.03</v>
      </c>
    </row>
    <row r="387" spans="2:30" x14ac:dyDescent="0.2">
      <c r="B387" s="3">
        <v>45012</v>
      </c>
      <c r="C387" s="14">
        <v>0.02</v>
      </c>
      <c r="D387" s="14"/>
      <c r="AC387" s="3">
        <v>43892</v>
      </c>
      <c r="AD387" s="14">
        <v>2.6600000000000002E-2</v>
      </c>
    </row>
    <row r="388" spans="2:30" x14ac:dyDescent="0.2">
      <c r="B388" s="3">
        <v>45011</v>
      </c>
      <c r="C388" s="14">
        <v>1.8200000000000001E-2</v>
      </c>
      <c r="D388" s="14"/>
      <c r="AC388" s="3">
        <v>43891</v>
      </c>
      <c r="AD388" s="14">
        <v>2.6000000000000002E-2</v>
      </c>
    </row>
    <row r="389" spans="2:30" x14ac:dyDescent="0.2">
      <c r="B389" s="3">
        <v>45010</v>
      </c>
      <c r="C389" s="14">
        <v>2.0199999999999999E-2</v>
      </c>
      <c r="D389" s="14"/>
      <c r="AC389" s="3">
        <v>43890</v>
      </c>
      <c r="AD389" s="14">
        <v>2.1600000000000001E-2</v>
      </c>
    </row>
    <row r="390" spans="2:30" x14ac:dyDescent="0.2">
      <c r="B390" s="3">
        <v>45009</v>
      </c>
      <c r="C390" s="14">
        <v>2.6000000000000002E-2</v>
      </c>
      <c r="D390" s="14"/>
      <c r="AC390" s="3">
        <v>43889</v>
      </c>
      <c r="AD390" s="14">
        <v>1.6500000000000001E-2</v>
      </c>
    </row>
    <row r="391" spans="2:30" x14ac:dyDescent="0.2">
      <c r="B391" s="3">
        <v>45008</v>
      </c>
      <c r="C391" s="14">
        <v>0.03</v>
      </c>
      <c r="D391" s="14"/>
      <c r="AC391" s="3">
        <v>43888</v>
      </c>
      <c r="AD391" s="14">
        <v>0.02</v>
      </c>
    </row>
    <row r="392" spans="2:30" x14ac:dyDescent="0.2">
      <c r="B392" s="3">
        <v>45007</v>
      </c>
      <c r="C392" s="14">
        <v>2.6600000000000002E-2</v>
      </c>
      <c r="D392" s="14"/>
      <c r="AC392" s="3">
        <v>43887</v>
      </c>
      <c r="AD392" s="14">
        <v>2.1000000000000001E-2</v>
      </c>
    </row>
    <row r="393" spans="2:30" x14ac:dyDescent="0.2">
      <c r="B393" s="3">
        <v>45006</v>
      </c>
      <c r="C393" s="14">
        <v>2.6000000000000002E-2</v>
      </c>
      <c r="D393" s="14"/>
      <c r="AC393" s="3">
        <v>43886</v>
      </c>
      <c r="AD393" s="14">
        <v>2.1000000000000001E-2</v>
      </c>
    </row>
    <row r="394" spans="2:30" x14ac:dyDescent="0.2">
      <c r="B394" s="3">
        <v>45005</v>
      </c>
      <c r="C394" s="14">
        <v>2.1600000000000001E-2</v>
      </c>
      <c r="D394" s="14"/>
      <c r="AC394" s="3">
        <v>43885</v>
      </c>
      <c r="AD394" s="14">
        <v>2.2000000000000002E-2</v>
      </c>
    </row>
    <row r="395" spans="2:30" x14ac:dyDescent="0.2">
      <c r="B395" s="3">
        <v>45004</v>
      </c>
      <c r="C395" s="14">
        <v>1.6500000000000001E-2</v>
      </c>
      <c r="D395" s="14"/>
      <c r="AC395" s="3">
        <v>43884</v>
      </c>
      <c r="AD395" s="14">
        <v>0.02</v>
      </c>
    </row>
    <row r="396" spans="2:30" x14ac:dyDescent="0.2">
      <c r="B396" s="3">
        <v>45003</v>
      </c>
      <c r="C396" s="14">
        <v>0.02</v>
      </c>
      <c r="D396" s="14"/>
      <c r="AC396" s="3">
        <v>43883</v>
      </c>
      <c r="AD396" s="14">
        <v>2.1000000000000001E-2</v>
      </c>
    </row>
    <row r="397" spans="2:30" x14ac:dyDescent="0.2">
      <c r="B397" s="3">
        <v>45002</v>
      </c>
      <c r="C397" s="14">
        <v>2.1000000000000001E-2</v>
      </c>
      <c r="D397" s="14"/>
      <c r="AC397" s="3">
        <v>43882</v>
      </c>
      <c r="AD397" s="14">
        <v>2.2000000000000002E-2</v>
      </c>
    </row>
    <row r="398" spans="2:30" x14ac:dyDescent="0.2">
      <c r="B398" s="3">
        <v>45001</v>
      </c>
      <c r="C398" s="14">
        <v>2.1000000000000001E-2</v>
      </c>
      <c r="D398" s="14"/>
      <c r="AC398" s="3">
        <v>43881</v>
      </c>
      <c r="AD398" s="14">
        <v>2.23E-2</v>
      </c>
    </row>
    <row r="399" spans="2:30" x14ac:dyDescent="0.2">
      <c r="B399" s="3">
        <v>45000</v>
      </c>
      <c r="C399" s="14">
        <v>2.2000000000000002E-2</v>
      </c>
      <c r="D399" s="14"/>
      <c r="AC399" s="3">
        <v>43880</v>
      </c>
      <c r="AD399" s="14">
        <v>2.2200000000000001E-2</v>
      </c>
    </row>
    <row r="400" spans="2:30" x14ac:dyDescent="0.2">
      <c r="B400" s="3">
        <v>44999</v>
      </c>
      <c r="C400" s="14">
        <v>0.02</v>
      </c>
      <c r="D400" s="14"/>
      <c r="AC400" s="3">
        <v>43879</v>
      </c>
      <c r="AD400" s="14">
        <v>2.1000000000000001E-2</v>
      </c>
    </row>
    <row r="401" spans="2:30" x14ac:dyDescent="0.2">
      <c r="B401" s="3">
        <v>44998</v>
      </c>
      <c r="C401" s="14">
        <v>2.1000000000000001E-2</v>
      </c>
      <c r="D401" s="14"/>
      <c r="AC401" s="3">
        <v>43878</v>
      </c>
      <c r="AD401" s="14">
        <v>2.2000000000000002E-2</v>
      </c>
    </row>
    <row r="402" spans="2:30" x14ac:dyDescent="0.2">
      <c r="B402" s="3">
        <v>44997</v>
      </c>
      <c r="C402" s="14">
        <v>2.2000000000000002E-2</v>
      </c>
      <c r="D402" s="14"/>
      <c r="AC402" s="3">
        <v>43877</v>
      </c>
      <c r="AD402" s="14">
        <v>2.1700000000000001E-2</v>
      </c>
    </row>
    <row r="403" spans="2:30" x14ac:dyDescent="0.2">
      <c r="B403" s="3">
        <v>44996</v>
      </c>
      <c r="C403" s="14">
        <v>2.23E-2</v>
      </c>
      <c r="D403" s="14"/>
      <c r="AC403" s="3">
        <v>43876</v>
      </c>
      <c r="AD403" s="14">
        <v>2.18E-2</v>
      </c>
    </row>
    <row r="404" spans="2:30" x14ac:dyDescent="0.2">
      <c r="B404" s="3">
        <v>44995</v>
      </c>
      <c r="C404" s="14">
        <v>2.2200000000000001E-2</v>
      </c>
      <c r="D404" s="14"/>
      <c r="AC404" s="3">
        <v>43875</v>
      </c>
      <c r="AD404" s="14">
        <v>2.1600000000000001E-2</v>
      </c>
    </row>
    <row r="405" spans="2:30" x14ac:dyDescent="0.2">
      <c r="B405" s="3">
        <v>44994</v>
      </c>
      <c r="C405" s="14">
        <v>2.1000000000000001E-2</v>
      </c>
      <c r="D405" s="14"/>
      <c r="AC405" s="3">
        <v>43874</v>
      </c>
      <c r="AD405" s="14">
        <v>2.1499999999999998E-2</v>
      </c>
    </row>
    <row r="406" spans="2:30" x14ac:dyDescent="0.2">
      <c r="B406" s="3">
        <v>44993</v>
      </c>
      <c r="C406" s="14">
        <v>2.2000000000000002E-2</v>
      </c>
      <c r="D406" s="14"/>
      <c r="AC406" s="3">
        <v>43873</v>
      </c>
      <c r="AD406" s="14">
        <v>2.0499999999999997E-2</v>
      </c>
    </row>
    <row r="407" spans="2:30" x14ac:dyDescent="0.2">
      <c r="B407" s="3">
        <v>44992</v>
      </c>
      <c r="C407" s="14">
        <v>2.1700000000000001E-2</v>
      </c>
      <c r="D407" s="14"/>
      <c r="AC407" s="3">
        <v>43872</v>
      </c>
      <c r="AD407" s="14">
        <v>0.02</v>
      </c>
    </row>
    <row r="408" spans="2:30" x14ac:dyDescent="0.2">
      <c r="B408" s="3">
        <v>44991</v>
      </c>
      <c r="C408" s="14">
        <v>2.18E-2</v>
      </c>
      <c r="D408" s="14"/>
      <c r="AC408" s="3">
        <v>43871</v>
      </c>
      <c r="AD408" s="14">
        <v>2.4700000000000003E-2</v>
      </c>
    </row>
    <row r="409" spans="2:30" x14ac:dyDescent="0.2">
      <c r="B409" s="3">
        <v>44990</v>
      </c>
      <c r="C409" s="14">
        <v>2.1600000000000001E-2</v>
      </c>
      <c r="D409" s="14"/>
      <c r="AC409" s="3">
        <v>43870</v>
      </c>
      <c r="AD409" s="14">
        <v>2.5000000000000001E-2</v>
      </c>
    </row>
    <row r="410" spans="2:30" x14ac:dyDescent="0.2">
      <c r="B410" s="3">
        <v>44989</v>
      </c>
      <c r="C410" s="14">
        <v>2.1499999999999998E-2</v>
      </c>
      <c r="D410" s="14"/>
      <c r="AC410" s="3">
        <v>43869</v>
      </c>
      <c r="AD410" s="14">
        <v>2.8999999999999998E-2</v>
      </c>
    </row>
    <row r="411" spans="2:30" x14ac:dyDescent="0.2">
      <c r="B411" s="3">
        <v>44988</v>
      </c>
      <c r="C411" s="14">
        <v>2.0499999999999997E-2</v>
      </c>
      <c r="D411" s="14"/>
      <c r="AC411" s="3">
        <v>43868</v>
      </c>
      <c r="AD411" s="14">
        <v>3.3000000000000002E-2</v>
      </c>
    </row>
    <row r="412" spans="2:30" x14ac:dyDescent="0.2">
      <c r="B412" s="3">
        <v>44987</v>
      </c>
      <c r="C412" s="14">
        <v>0.02</v>
      </c>
      <c r="D412" s="14"/>
      <c r="AC412" s="3">
        <v>43867</v>
      </c>
      <c r="AD412" s="14">
        <v>3.1E-2</v>
      </c>
    </row>
    <row r="413" spans="2:30" x14ac:dyDescent="0.2">
      <c r="B413" s="3">
        <v>44986</v>
      </c>
      <c r="C413" s="14">
        <v>2.4700000000000003E-2</v>
      </c>
      <c r="D413" s="14"/>
      <c r="AC413" s="3">
        <v>43866</v>
      </c>
      <c r="AD413" s="14">
        <v>2.2499999999999999E-2</v>
      </c>
    </row>
    <row r="414" spans="2:30" x14ac:dyDescent="0.2">
      <c r="B414" s="3">
        <v>44985</v>
      </c>
      <c r="C414" s="14">
        <v>2.5000000000000001E-2</v>
      </c>
      <c r="D414" s="14"/>
      <c r="AC414" s="3">
        <v>43865</v>
      </c>
      <c r="AD414" s="14">
        <v>2.3E-2</v>
      </c>
    </row>
    <row r="415" spans="2:30" x14ac:dyDescent="0.2">
      <c r="B415" s="3">
        <v>44984</v>
      </c>
      <c r="C415" s="14">
        <v>2.8999999999999998E-2</v>
      </c>
      <c r="D415" s="14"/>
      <c r="AC415" s="3">
        <v>43864</v>
      </c>
      <c r="AD415" s="14">
        <v>2.3E-2</v>
      </c>
    </row>
    <row r="416" spans="2:30" x14ac:dyDescent="0.2">
      <c r="B416" s="3">
        <v>44983</v>
      </c>
      <c r="C416" s="14">
        <v>3.3000000000000002E-2</v>
      </c>
      <c r="D416" s="14"/>
      <c r="AC416" s="3">
        <v>43863</v>
      </c>
      <c r="AD416" s="14">
        <v>2.3E-2</v>
      </c>
    </row>
    <row r="417" spans="2:30" x14ac:dyDescent="0.2">
      <c r="B417" s="3">
        <v>44982</v>
      </c>
      <c r="C417" s="14">
        <v>3.1E-2</v>
      </c>
      <c r="D417" s="14"/>
      <c r="AC417" s="3">
        <v>43862</v>
      </c>
      <c r="AD417" s="14">
        <v>2.4E-2</v>
      </c>
    </row>
    <row r="418" spans="2:30" x14ac:dyDescent="0.2">
      <c r="B418" s="3">
        <v>44981</v>
      </c>
      <c r="C418" s="14">
        <v>2.2499999999999999E-2</v>
      </c>
      <c r="D418" s="14"/>
      <c r="AC418" s="3">
        <v>43861</v>
      </c>
      <c r="AD418" s="14">
        <v>2.53E-2</v>
      </c>
    </row>
    <row r="419" spans="2:30" x14ac:dyDescent="0.2">
      <c r="B419" s="3">
        <v>44980</v>
      </c>
      <c r="C419" s="14">
        <v>2.3E-2</v>
      </c>
      <c r="D419" s="14"/>
      <c r="AC419" s="3">
        <v>43860</v>
      </c>
      <c r="AD419" s="14">
        <v>3.2000000000000001E-2</v>
      </c>
    </row>
    <row r="420" spans="2:30" x14ac:dyDescent="0.2">
      <c r="B420" s="3">
        <v>44979</v>
      </c>
      <c r="C420" s="14">
        <v>2.3E-2</v>
      </c>
      <c r="D420" s="14"/>
      <c r="AC420" s="3">
        <v>43859</v>
      </c>
      <c r="AD420" s="14">
        <v>2.8999999999999998E-2</v>
      </c>
    </row>
    <row r="421" spans="2:30" x14ac:dyDescent="0.2">
      <c r="B421" s="3">
        <v>44978</v>
      </c>
      <c r="C421" s="14">
        <v>2.3E-2</v>
      </c>
      <c r="D421" s="14"/>
      <c r="AC421" s="3">
        <v>43858</v>
      </c>
      <c r="AD421" s="14">
        <v>2.7000000000000003E-2</v>
      </c>
    </row>
    <row r="422" spans="2:30" x14ac:dyDescent="0.2">
      <c r="B422" s="3">
        <v>44977</v>
      </c>
      <c r="C422" s="14">
        <v>2.4E-2</v>
      </c>
      <c r="D422" s="14"/>
      <c r="AC422" s="3">
        <v>43857</v>
      </c>
      <c r="AD422" s="14">
        <v>2.5499999999999998E-2</v>
      </c>
    </row>
    <row r="423" spans="2:30" x14ac:dyDescent="0.2">
      <c r="B423" s="3">
        <v>44976</v>
      </c>
      <c r="C423" s="14">
        <v>2.53E-2</v>
      </c>
      <c r="D423" s="14"/>
      <c r="AC423" s="3">
        <v>43856</v>
      </c>
      <c r="AD423" s="14">
        <v>2.4E-2</v>
      </c>
    </row>
    <row r="424" spans="2:30" x14ac:dyDescent="0.2">
      <c r="B424" s="3">
        <v>44975</v>
      </c>
      <c r="C424" s="14">
        <v>3.2000000000000001E-2</v>
      </c>
      <c r="D424" s="14"/>
      <c r="AC424" s="3">
        <v>43855</v>
      </c>
      <c r="AD424" s="14">
        <v>2.3E-2</v>
      </c>
    </row>
    <row r="425" spans="2:30" x14ac:dyDescent="0.2">
      <c r="B425" s="3">
        <v>44974</v>
      </c>
      <c r="C425" s="14">
        <v>2.8999999999999998E-2</v>
      </c>
      <c r="D425" s="14"/>
      <c r="AC425" s="3">
        <v>43854</v>
      </c>
      <c r="AD425" s="14">
        <v>2.1000000000000001E-2</v>
      </c>
    </row>
    <row r="426" spans="2:30" x14ac:dyDescent="0.2">
      <c r="B426" s="3">
        <v>44973</v>
      </c>
      <c r="C426" s="14">
        <v>2.7000000000000003E-2</v>
      </c>
      <c r="D426" s="14"/>
      <c r="AC426" s="3">
        <v>43853</v>
      </c>
      <c r="AD426" s="14">
        <v>2.1899999999999999E-2</v>
      </c>
    </row>
    <row r="427" spans="2:30" x14ac:dyDescent="0.2">
      <c r="B427" s="3">
        <v>44972</v>
      </c>
      <c r="C427" s="14">
        <v>2.5499999999999998E-2</v>
      </c>
      <c r="D427" s="14"/>
      <c r="AC427" s="3">
        <v>43852</v>
      </c>
      <c r="AD427" s="14">
        <v>2.35E-2</v>
      </c>
    </row>
    <row r="428" spans="2:30" x14ac:dyDescent="0.2">
      <c r="B428" s="3">
        <v>44971</v>
      </c>
      <c r="C428" s="14">
        <v>2.4E-2</v>
      </c>
      <c r="D428" s="14"/>
      <c r="AC428" s="3">
        <v>43851</v>
      </c>
      <c r="AD428" s="14">
        <v>2.6000000000000002E-2</v>
      </c>
    </row>
    <row r="429" spans="2:30" x14ac:dyDescent="0.2">
      <c r="B429" s="3">
        <v>44970</v>
      </c>
      <c r="C429" s="14">
        <v>2.3E-2</v>
      </c>
      <c r="D429" s="14"/>
      <c r="AC429" s="3">
        <v>43850</v>
      </c>
      <c r="AD429" s="14">
        <v>3.3000000000000002E-2</v>
      </c>
    </row>
    <row r="430" spans="2:30" x14ac:dyDescent="0.2">
      <c r="B430" s="3">
        <v>44969</v>
      </c>
      <c r="C430" s="14">
        <v>2.1000000000000001E-2</v>
      </c>
      <c r="D430" s="14"/>
      <c r="AC430" s="3">
        <v>43849</v>
      </c>
      <c r="AD430" s="14">
        <v>3.15E-2</v>
      </c>
    </row>
    <row r="431" spans="2:30" x14ac:dyDescent="0.2">
      <c r="B431" s="3">
        <v>44968</v>
      </c>
      <c r="C431" s="14">
        <v>2.1899999999999999E-2</v>
      </c>
      <c r="D431" s="14"/>
      <c r="AC431" s="3">
        <v>43848</v>
      </c>
      <c r="AD431" s="14">
        <v>0.03</v>
      </c>
    </row>
    <row r="432" spans="2:30" x14ac:dyDescent="0.2">
      <c r="B432" s="3">
        <v>44967</v>
      </c>
      <c r="C432" s="14">
        <v>2.35E-2</v>
      </c>
      <c r="D432" s="14"/>
      <c r="AC432" s="3">
        <v>43847</v>
      </c>
      <c r="AD432" s="14">
        <v>0.03</v>
      </c>
    </row>
    <row r="433" spans="2:30" x14ac:dyDescent="0.2">
      <c r="B433" s="3">
        <v>44966</v>
      </c>
      <c r="C433" s="14">
        <v>2.6000000000000002E-2</v>
      </c>
      <c r="D433" s="14"/>
      <c r="AC433" s="3">
        <v>43846</v>
      </c>
      <c r="AD433" s="14">
        <v>2.5000000000000001E-2</v>
      </c>
    </row>
    <row r="434" spans="2:30" x14ac:dyDescent="0.2">
      <c r="B434" s="3">
        <v>44965</v>
      </c>
      <c r="C434" s="14">
        <v>3.3000000000000002E-2</v>
      </c>
      <c r="D434" s="14"/>
      <c r="AC434" s="3">
        <v>43845</v>
      </c>
      <c r="AD434" s="14">
        <v>2.2000000000000002E-2</v>
      </c>
    </row>
    <row r="435" spans="2:30" x14ac:dyDescent="0.2">
      <c r="B435" s="3">
        <v>44964</v>
      </c>
      <c r="C435" s="14">
        <v>3.15E-2</v>
      </c>
      <c r="D435" s="14"/>
      <c r="AC435" s="3">
        <v>43844</v>
      </c>
      <c r="AD435" s="14">
        <v>2.3E-2</v>
      </c>
    </row>
    <row r="436" spans="2:30" x14ac:dyDescent="0.2">
      <c r="B436" s="3">
        <v>44963</v>
      </c>
      <c r="C436" s="14">
        <v>0.03</v>
      </c>
      <c r="D436" s="14"/>
      <c r="AC436" s="3">
        <v>43843</v>
      </c>
      <c r="AD436" s="14">
        <v>2.35E-2</v>
      </c>
    </row>
    <row r="437" spans="2:30" x14ac:dyDescent="0.2">
      <c r="B437" s="3">
        <v>44962</v>
      </c>
      <c r="C437" s="14">
        <v>0.03</v>
      </c>
      <c r="D437" s="14"/>
      <c r="AC437" s="3">
        <v>43842</v>
      </c>
      <c r="AD437" s="14">
        <v>2.4E-2</v>
      </c>
    </row>
    <row r="438" spans="2:30" x14ac:dyDescent="0.2">
      <c r="B438" s="3">
        <v>44961</v>
      </c>
      <c r="C438" s="14">
        <v>2.5000000000000001E-2</v>
      </c>
      <c r="D438" s="14"/>
      <c r="AC438" s="3">
        <v>43841</v>
      </c>
      <c r="AD438" s="14">
        <v>2.3E-2</v>
      </c>
    </row>
    <row r="439" spans="2:30" x14ac:dyDescent="0.2">
      <c r="B439" s="3">
        <v>44960</v>
      </c>
      <c r="C439" s="14">
        <v>2.2000000000000002E-2</v>
      </c>
      <c r="D439" s="14"/>
      <c r="AC439" s="3">
        <v>43840</v>
      </c>
      <c r="AD439" s="14">
        <v>2.2499999999999999E-2</v>
      </c>
    </row>
    <row r="440" spans="2:30" x14ac:dyDescent="0.2">
      <c r="B440" s="3">
        <v>44959</v>
      </c>
      <c r="C440" s="14">
        <v>2.3E-2</v>
      </c>
      <c r="D440" s="14"/>
      <c r="AC440" s="3">
        <v>43839</v>
      </c>
      <c r="AD440" s="14">
        <v>2.3E-2</v>
      </c>
    </row>
    <row r="441" spans="2:30" x14ac:dyDescent="0.2">
      <c r="B441" s="3">
        <v>44958</v>
      </c>
      <c r="C441" s="14">
        <v>2.35E-2</v>
      </c>
      <c r="D441" s="14"/>
      <c r="AC441" s="3">
        <v>43838</v>
      </c>
      <c r="AD441" s="14">
        <v>2.2000000000000002E-2</v>
      </c>
    </row>
    <row r="442" spans="2:30" x14ac:dyDescent="0.2">
      <c r="B442" s="3">
        <v>44957</v>
      </c>
      <c r="C442" s="14">
        <v>2.4E-2</v>
      </c>
      <c r="D442" s="14"/>
      <c r="AC442" s="3">
        <v>43837</v>
      </c>
      <c r="AD442" s="14">
        <v>2.1499999999999998E-2</v>
      </c>
    </row>
    <row r="443" spans="2:30" x14ac:dyDescent="0.2">
      <c r="B443" s="3">
        <v>44956</v>
      </c>
      <c r="C443" s="14">
        <v>2.3E-2</v>
      </c>
      <c r="D443" s="14"/>
      <c r="AC443" s="3">
        <v>43836</v>
      </c>
      <c r="AD443" s="14">
        <v>2.1408E-2</v>
      </c>
    </row>
    <row r="444" spans="2:30" x14ac:dyDescent="0.2">
      <c r="B444" s="3">
        <v>44955</v>
      </c>
      <c r="C444" s="14">
        <v>2.2499999999999999E-2</v>
      </c>
      <c r="D444" s="14"/>
      <c r="AC444" s="3">
        <v>43835</v>
      </c>
      <c r="AD444" s="14">
        <v>0.02</v>
      </c>
    </row>
    <row r="445" spans="2:30" x14ac:dyDescent="0.2">
      <c r="B445" s="3">
        <v>44954</v>
      </c>
      <c r="C445" s="14">
        <v>2.3E-2</v>
      </c>
      <c r="D445" s="14"/>
      <c r="AC445" s="3">
        <v>43834</v>
      </c>
      <c r="AD445" s="14">
        <v>2.23E-2</v>
      </c>
    </row>
    <row r="446" spans="2:30" x14ac:dyDescent="0.2">
      <c r="B446" s="3">
        <v>44953</v>
      </c>
      <c r="C446" s="14">
        <v>2.2000000000000002E-2</v>
      </c>
      <c r="D446" s="14"/>
      <c r="AC446" s="3">
        <v>43833</v>
      </c>
      <c r="AD446" s="14">
        <v>2.5000000000000001E-2</v>
      </c>
    </row>
    <row r="447" spans="2:30" x14ac:dyDescent="0.2">
      <c r="B447" s="3">
        <v>44952</v>
      </c>
      <c r="C447" s="14">
        <v>2.1499999999999998E-2</v>
      </c>
      <c r="D447" s="14"/>
      <c r="AC447" s="3">
        <v>43832</v>
      </c>
      <c r="AD447" s="14">
        <v>2.4900000000000002E-2</v>
      </c>
    </row>
    <row r="448" spans="2:30" x14ac:dyDescent="0.2">
      <c r="B448" s="3">
        <v>44951</v>
      </c>
      <c r="C448" s="14">
        <v>2.1408E-2</v>
      </c>
      <c r="D448" s="14"/>
      <c r="AC448" s="3">
        <v>43831</v>
      </c>
      <c r="AD448" s="14">
        <v>2.4500000000000001E-2</v>
      </c>
    </row>
    <row r="449" spans="2:30" x14ac:dyDescent="0.2">
      <c r="B449" s="3">
        <v>44950</v>
      </c>
      <c r="C449" s="14">
        <v>0.02</v>
      </c>
      <c r="D449" s="14"/>
      <c r="AC449" s="3">
        <v>43830</v>
      </c>
      <c r="AD449" s="14">
        <v>1.8500000000000003E-2</v>
      </c>
    </row>
    <row r="450" spans="2:30" x14ac:dyDescent="0.2">
      <c r="B450" s="3">
        <v>44949</v>
      </c>
      <c r="C450" s="14">
        <v>2.23E-2</v>
      </c>
      <c r="D450" s="14"/>
      <c r="AC450" s="3">
        <v>43829</v>
      </c>
      <c r="AD450" s="14">
        <v>0.02</v>
      </c>
    </row>
    <row r="451" spans="2:30" x14ac:dyDescent="0.2">
      <c r="B451" s="3">
        <v>44948</v>
      </c>
      <c r="C451" s="14">
        <v>2.5000000000000001E-2</v>
      </c>
      <c r="D451" s="14"/>
      <c r="AC451" s="3">
        <v>43828</v>
      </c>
      <c r="AD451" s="14">
        <v>2.1144E-2</v>
      </c>
    </row>
    <row r="452" spans="2:30" x14ac:dyDescent="0.2">
      <c r="B452" s="3">
        <v>44947</v>
      </c>
      <c r="C452" s="14">
        <v>2.4900000000000002E-2</v>
      </c>
      <c r="D452" s="14"/>
      <c r="AC452" s="3">
        <v>43827</v>
      </c>
      <c r="AD452" s="14">
        <v>2.2000000000000002E-2</v>
      </c>
    </row>
    <row r="453" spans="2:30" x14ac:dyDescent="0.2">
      <c r="B453" s="3">
        <v>44946</v>
      </c>
      <c r="C453" s="14">
        <v>2.4500000000000001E-2</v>
      </c>
      <c r="D453" s="14"/>
      <c r="AC453" s="3">
        <v>43826</v>
      </c>
      <c r="AD453" s="14">
        <v>2.5000000000000001E-2</v>
      </c>
    </row>
    <row r="454" spans="2:30" x14ac:dyDescent="0.2">
      <c r="B454" s="3">
        <v>44945</v>
      </c>
      <c r="C454" s="14">
        <v>1.8500000000000003E-2</v>
      </c>
      <c r="D454" s="14"/>
      <c r="AC454" s="3">
        <v>43825</v>
      </c>
      <c r="AD454" s="14">
        <v>2.5000000000000001E-2</v>
      </c>
    </row>
    <row r="455" spans="2:30" x14ac:dyDescent="0.2">
      <c r="B455" s="3">
        <v>44944</v>
      </c>
      <c r="C455" s="14">
        <v>0.02</v>
      </c>
      <c r="D455" s="14"/>
      <c r="AC455" s="3">
        <v>43824</v>
      </c>
      <c r="AD455" s="14">
        <v>2.3199999999999998E-2</v>
      </c>
    </row>
    <row r="456" spans="2:30" x14ac:dyDescent="0.2">
      <c r="B456" s="3">
        <v>44943</v>
      </c>
      <c r="C456" s="14">
        <v>2.1144E-2</v>
      </c>
      <c r="D456" s="14"/>
      <c r="AC456" s="3">
        <v>43823</v>
      </c>
      <c r="AD456" s="14">
        <v>2.23E-2</v>
      </c>
    </row>
    <row r="457" spans="2:30" x14ac:dyDescent="0.2">
      <c r="B457" s="3">
        <v>44942</v>
      </c>
      <c r="C457" s="14">
        <v>2.2000000000000002E-2</v>
      </c>
      <c r="D457" s="14"/>
      <c r="AC457" s="3">
        <v>43822</v>
      </c>
      <c r="AD457" s="14">
        <v>2.2000000000000002E-2</v>
      </c>
    </row>
    <row r="458" spans="2:30" x14ac:dyDescent="0.2">
      <c r="B458" s="3">
        <v>44941</v>
      </c>
      <c r="C458" s="14">
        <v>2.5000000000000001E-2</v>
      </c>
      <c r="D458" s="14"/>
      <c r="AC458" s="3">
        <v>43821</v>
      </c>
      <c r="AD458" s="14">
        <v>2.2000000000000002E-2</v>
      </c>
    </row>
    <row r="459" spans="2:30" x14ac:dyDescent="0.2">
      <c r="B459" s="3">
        <v>44940</v>
      </c>
      <c r="C459" s="14">
        <v>2.5000000000000001E-2</v>
      </c>
      <c r="D459" s="14"/>
      <c r="AC459" s="3">
        <v>43820</v>
      </c>
      <c r="AD459" s="14">
        <v>2.2000000000000002E-2</v>
      </c>
    </row>
    <row r="460" spans="2:30" x14ac:dyDescent="0.2">
      <c r="B460" s="3">
        <v>44939</v>
      </c>
      <c r="C460" s="14">
        <v>2.3199999999999998E-2</v>
      </c>
      <c r="D460" s="14"/>
      <c r="AC460" s="3">
        <v>43819</v>
      </c>
      <c r="AD460" s="14">
        <v>2.2000000000000002E-2</v>
      </c>
    </row>
    <row r="461" spans="2:30" x14ac:dyDescent="0.2">
      <c r="B461" s="3">
        <v>44938</v>
      </c>
      <c r="C461" s="14">
        <v>2.23E-2</v>
      </c>
      <c r="D461" s="14"/>
      <c r="AC461" s="3">
        <v>43818</v>
      </c>
      <c r="AD461" s="14">
        <v>2.1600000000000001E-2</v>
      </c>
    </row>
    <row r="462" spans="2:30" x14ac:dyDescent="0.2">
      <c r="B462" s="3">
        <v>44937</v>
      </c>
      <c r="C462" s="14">
        <v>2.2000000000000002E-2</v>
      </c>
      <c r="D462" s="14"/>
      <c r="AC462" s="3">
        <v>43817</v>
      </c>
      <c r="AD462" s="14">
        <v>2.2499999999999999E-2</v>
      </c>
    </row>
    <row r="463" spans="2:30" x14ac:dyDescent="0.2">
      <c r="B463" s="3">
        <v>44936</v>
      </c>
      <c r="C463" s="14">
        <v>2.2000000000000002E-2</v>
      </c>
      <c r="D463" s="14"/>
      <c r="AC463" s="3">
        <v>43816</v>
      </c>
      <c r="AD463" s="14">
        <v>2.2599999999999999E-2</v>
      </c>
    </row>
    <row r="464" spans="2:30" x14ac:dyDescent="0.2">
      <c r="B464" s="3">
        <v>44935</v>
      </c>
      <c r="C464" s="14">
        <v>2.2000000000000002E-2</v>
      </c>
      <c r="D464" s="14"/>
      <c r="AC464" s="3">
        <v>43815</v>
      </c>
      <c r="AD464" s="14">
        <v>2.2499999999999999E-2</v>
      </c>
    </row>
    <row r="465" spans="2:30" x14ac:dyDescent="0.2">
      <c r="B465" s="3">
        <v>44934</v>
      </c>
      <c r="C465" s="14">
        <v>2.2000000000000002E-2</v>
      </c>
      <c r="D465" s="14"/>
      <c r="AC465" s="3">
        <v>43814</v>
      </c>
      <c r="AD465" s="14">
        <v>2.3E-2</v>
      </c>
    </row>
    <row r="466" spans="2:30" x14ac:dyDescent="0.2">
      <c r="B466" s="3">
        <v>44933</v>
      </c>
      <c r="C466" s="14">
        <v>2.1600000000000001E-2</v>
      </c>
      <c r="D466" s="14"/>
      <c r="AC466" s="3">
        <v>43813</v>
      </c>
      <c r="AD466" s="14">
        <v>2.2499999999999999E-2</v>
      </c>
    </row>
    <row r="467" spans="2:30" x14ac:dyDescent="0.2">
      <c r="B467" s="3">
        <v>44932</v>
      </c>
      <c r="C467" s="14">
        <v>2.2499999999999999E-2</v>
      </c>
      <c r="D467" s="14"/>
      <c r="AC467" s="3">
        <v>43812</v>
      </c>
      <c r="AD467" s="14">
        <v>2.3E-2</v>
      </c>
    </row>
    <row r="468" spans="2:30" x14ac:dyDescent="0.2">
      <c r="B468" s="3">
        <v>44931</v>
      </c>
      <c r="C468" s="14">
        <v>2.2599999999999999E-2</v>
      </c>
      <c r="D468" s="14"/>
      <c r="AC468" s="3">
        <v>43811</v>
      </c>
      <c r="AD468" s="14">
        <v>2.2499999999999999E-2</v>
      </c>
    </row>
    <row r="469" spans="2:30" x14ac:dyDescent="0.2">
      <c r="B469" s="3">
        <v>44930</v>
      </c>
      <c r="C469" s="14">
        <v>2.2499999999999999E-2</v>
      </c>
      <c r="D469" s="14"/>
      <c r="AC469" s="3">
        <v>43810</v>
      </c>
      <c r="AD469" s="14">
        <v>2.4E-2</v>
      </c>
    </row>
    <row r="470" spans="2:30" x14ac:dyDescent="0.2">
      <c r="B470" s="3">
        <v>44929</v>
      </c>
      <c r="C470" s="14">
        <v>2.3E-2</v>
      </c>
      <c r="D470" s="14"/>
      <c r="AC470" s="3">
        <v>43809</v>
      </c>
      <c r="AD470" s="14">
        <v>2.4E-2</v>
      </c>
    </row>
    <row r="471" spans="2:30" x14ac:dyDescent="0.2">
      <c r="B471" s="3">
        <v>44928</v>
      </c>
      <c r="C471" s="14">
        <v>2.2499999999999999E-2</v>
      </c>
      <c r="D471" s="14"/>
      <c r="AC471" s="3">
        <v>43808</v>
      </c>
      <c r="AD471" s="14">
        <v>2.5000000000000001E-2</v>
      </c>
    </row>
    <row r="472" spans="2:30" x14ac:dyDescent="0.2">
      <c r="B472" s="3">
        <v>44927</v>
      </c>
      <c r="C472" s="14">
        <v>2.3E-2</v>
      </c>
      <c r="D472" s="14"/>
      <c r="AC472" s="3">
        <v>43807</v>
      </c>
      <c r="AD472" s="14">
        <v>2.5000000000000001E-2</v>
      </c>
    </row>
    <row r="473" spans="2:30" x14ac:dyDescent="0.2">
      <c r="B473" s="3">
        <v>44926</v>
      </c>
      <c r="C473" s="14">
        <v>2.2499999999999999E-2</v>
      </c>
      <c r="D473" s="14"/>
      <c r="AC473" s="3">
        <v>43806</v>
      </c>
      <c r="AD473" s="14">
        <v>2.6000000000000002E-2</v>
      </c>
    </row>
    <row r="474" spans="2:30" x14ac:dyDescent="0.2">
      <c r="B474" s="3">
        <v>44925</v>
      </c>
      <c r="C474" s="14">
        <v>2.4E-2</v>
      </c>
      <c r="D474" s="14"/>
      <c r="AC474" s="3">
        <v>43805</v>
      </c>
      <c r="AD474" s="14">
        <v>2.3700000000000002E-2</v>
      </c>
    </row>
    <row r="475" spans="2:30" x14ac:dyDescent="0.2">
      <c r="B475" s="3">
        <v>44924</v>
      </c>
      <c r="C475" s="14">
        <v>2.4E-2</v>
      </c>
      <c r="D475" s="14"/>
      <c r="AC475" s="3">
        <v>43804</v>
      </c>
      <c r="AD475" s="14">
        <v>2.4700000000000003E-2</v>
      </c>
    </row>
    <row r="476" spans="2:30" x14ac:dyDescent="0.2">
      <c r="B476" s="3">
        <v>44923</v>
      </c>
      <c r="C476" s="14">
        <v>2.5000000000000001E-2</v>
      </c>
      <c r="D476" s="14"/>
      <c r="AC476" s="3">
        <v>43803</v>
      </c>
      <c r="AD476" s="14">
        <v>2.3300000000000001E-2</v>
      </c>
    </row>
    <row r="477" spans="2:30" x14ac:dyDescent="0.2">
      <c r="B477" s="3">
        <v>44922</v>
      </c>
      <c r="C477" s="14">
        <v>2.5000000000000001E-2</v>
      </c>
      <c r="D477" s="14"/>
      <c r="AC477" s="3">
        <v>43802</v>
      </c>
      <c r="AD477" s="14">
        <v>2.3300000000000001E-2</v>
      </c>
    </row>
    <row r="478" spans="2:30" x14ac:dyDescent="0.2">
      <c r="B478" s="3">
        <v>44921</v>
      </c>
      <c r="C478" s="14">
        <v>2.6000000000000002E-2</v>
      </c>
      <c r="D478" s="14"/>
      <c r="AC478" s="3">
        <v>43801</v>
      </c>
      <c r="AD478" s="14">
        <v>2.3E-2</v>
      </c>
    </row>
    <row r="479" spans="2:30" x14ac:dyDescent="0.2">
      <c r="B479" s="3">
        <v>44920</v>
      </c>
      <c r="C479" s="14">
        <v>2.3700000000000002E-2</v>
      </c>
      <c r="D479" s="14"/>
      <c r="AC479" s="3">
        <v>43800</v>
      </c>
      <c r="AD479" s="14">
        <v>2.3E-2</v>
      </c>
    </row>
    <row r="480" spans="2:30" x14ac:dyDescent="0.2">
      <c r="B480" s="3">
        <v>44919</v>
      </c>
      <c r="C480" s="14">
        <v>2.4700000000000003E-2</v>
      </c>
      <c r="D480" s="14"/>
      <c r="AC480" s="3">
        <v>43799</v>
      </c>
      <c r="AD480" s="14">
        <v>2.35E-2</v>
      </c>
    </row>
    <row r="481" spans="2:30" x14ac:dyDescent="0.2">
      <c r="B481" s="3">
        <v>44918</v>
      </c>
      <c r="C481" s="14">
        <v>2.3300000000000001E-2</v>
      </c>
      <c r="D481" s="14"/>
      <c r="AC481" s="3">
        <v>43798</v>
      </c>
      <c r="AD481" s="14">
        <v>2.3E-2</v>
      </c>
    </row>
    <row r="482" spans="2:30" x14ac:dyDescent="0.2">
      <c r="B482" s="3">
        <v>44917</v>
      </c>
      <c r="C482" s="14">
        <v>2.3300000000000001E-2</v>
      </c>
      <c r="D482" s="14"/>
      <c r="AC482" s="3">
        <v>43797</v>
      </c>
      <c r="AD482" s="14">
        <v>2.3E-2</v>
      </c>
    </row>
    <row r="483" spans="2:30" x14ac:dyDescent="0.2">
      <c r="B483" s="3">
        <v>44916</v>
      </c>
      <c r="C483" s="14">
        <v>2.3E-2</v>
      </c>
      <c r="D483" s="14"/>
      <c r="AC483" s="3">
        <v>43796</v>
      </c>
      <c r="AD483" s="14">
        <v>2.29E-2</v>
      </c>
    </row>
    <row r="484" spans="2:30" x14ac:dyDescent="0.2">
      <c r="B484" s="3">
        <v>44915</v>
      </c>
      <c r="C484" s="14">
        <v>2.3E-2</v>
      </c>
      <c r="D484" s="14"/>
      <c r="AC484" s="3">
        <v>43795</v>
      </c>
      <c r="AD484" s="14">
        <v>2.2000000000000002E-2</v>
      </c>
    </row>
    <row r="485" spans="2:30" x14ac:dyDescent="0.2">
      <c r="B485" s="3">
        <v>44914</v>
      </c>
      <c r="C485" s="14">
        <v>2.35E-2</v>
      </c>
      <c r="D485" s="14"/>
      <c r="AC485" s="3">
        <v>43794</v>
      </c>
      <c r="AD485" s="14">
        <v>2.2000000000000002E-2</v>
      </c>
    </row>
    <row r="486" spans="2:30" x14ac:dyDescent="0.2">
      <c r="B486" s="3">
        <v>44913</v>
      </c>
      <c r="C486" s="14">
        <v>2.3E-2</v>
      </c>
      <c r="D486" s="14"/>
      <c r="AC486" s="3">
        <v>43793</v>
      </c>
      <c r="AD486" s="14">
        <v>2.07E-2</v>
      </c>
    </row>
    <row r="487" spans="2:30" x14ac:dyDescent="0.2">
      <c r="B487" s="3">
        <v>44912</v>
      </c>
      <c r="C487" s="14">
        <v>2.3E-2</v>
      </c>
      <c r="D487" s="14"/>
      <c r="AC487" s="3">
        <v>43792</v>
      </c>
      <c r="AD487" s="14">
        <v>2.1000000000000001E-2</v>
      </c>
    </row>
    <row r="488" spans="2:30" x14ac:dyDescent="0.2">
      <c r="B488" s="3">
        <v>44911</v>
      </c>
      <c r="C488" s="14">
        <v>2.29E-2</v>
      </c>
      <c r="D488" s="14"/>
      <c r="AC488" s="3">
        <v>43791</v>
      </c>
      <c r="AD488" s="14">
        <v>2.1400000000000002E-2</v>
      </c>
    </row>
    <row r="489" spans="2:30" x14ac:dyDescent="0.2">
      <c r="B489" s="3">
        <v>44910</v>
      </c>
      <c r="C489" s="14">
        <v>2.2000000000000002E-2</v>
      </c>
      <c r="D489" s="14"/>
      <c r="AC489" s="3">
        <v>43790</v>
      </c>
      <c r="AD489" s="14">
        <v>2.07E-2</v>
      </c>
    </row>
    <row r="490" spans="2:30" x14ac:dyDescent="0.2">
      <c r="B490" s="3">
        <v>44909</v>
      </c>
      <c r="C490" s="14">
        <v>2.2000000000000002E-2</v>
      </c>
      <c r="D490" s="14"/>
      <c r="AC490" s="3">
        <v>43789</v>
      </c>
      <c r="AD490" s="14">
        <v>2.3E-2</v>
      </c>
    </row>
    <row r="491" spans="2:30" x14ac:dyDescent="0.2">
      <c r="B491" s="3">
        <v>44908</v>
      </c>
      <c r="C491" s="14">
        <v>2.07E-2</v>
      </c>
      <c r="D491" s="14"/>
      <c r="AC491" s="3">
        <v>43788</v>
      </c>
      <c r="AD491" s="14">
        <v>2.3E-2</v>
      </c>
    </row>
    <row r="492" spans="2:30" x14ac:dyDescent="0.2">
      <c r="B492" s="3">
        <v>44907</v>
      </c>
      <c r="C492" s="14">
        <v>2.1000000000000001E-2</v>
      </c>
      <c r="D492" s="14"/>
      <c r="AC492" s="3">
        <v>43787</v>
      </c>
      <c r="AD492" s="14">
        <v>2.35E-2</v>
      </c>
    </row>
    <row r="493" spans="2:30" x14ac:dyDescent="0.2">
      <c r="B493" s="3">
        <v>44906</v>
      </c>
      <c r="C493" s="14">
        <v>2.1400000000000002E-2</v>
      </c>
      <c r="D493" s="14"/>
      <c r="AC493" s="3">
        <v>43786</v>
      </c>
      <c r="AD493" s="14">
        <v>2.4E-2</v>
      </c>
    </row>
    <row r="494" spans="2:30" x14ac:dyDescent="0.2">
      <c r="B494" s="3">
        <v>44905</v>
      </c>
      <c r="C494" s="14">
        <v>2.07E-2</v>
      </c>
      <c r="D494" s="14"/>
      <c r="AC494" s="3">
        <v>43785</v>
      </c>
      <c r="AD494" s="14">
        <v>2.4E-2</v>
      </c>
    </row>
    <row r="495" spans="2:30" x14ac:dyDescent="0.2">
      <c r="B495" s="3">
        <v>44904</v>
      </c>
      <c r="C495" s="14">
        <v>2.3E-2</v>
      </c>
      <c r="D495" s="14"/>
      <c r="AC495" s="3">
        <v>43784</v>
      </c>
      <c r="AD495" s="14">
        <v>2.1299999999999999E-2</v>
      </c>
    </row>
    <row r="496" spans="2:30" x14ac:dyDescent="0.2">
      <c r="B496" s="3">
        <v>44903</v>
      </c>
      <c r="C496" s="14">
        <v>2.3E-2</v>
      </c>
      <c r="D496" s="14"/>
      <c r="AC496" s="3">
        <v>43783</v>
      </c>
      <c r="AD496" s="14">
        <v>2.2000000000000002E-2</v>
      </c>
    </row>
    <row r="497" spans="2:30" x14ac:dyDescent="0.2">
      <c r="B497" s="3">
        <v>44902</v>
      </c>
      <c r="C497" s="14">
        <v>2.35E-2</v>
      </c>
      <c r="D497" s="14"/>
      <c r="AC497" s="3">
        <v>43782</v>
      </c>
      <c r="AD497" s="14">
        <v>0.02</v>
      </c>
    </row>
    <row r="498" spans="2:30" x14ac:dyDescent="0.2">
      <c r="B498" s="3">
        <v>44901</v>
      </c>
      <c r="C498" s="14">
        <v>2.4E-2</v>
      </c>
      <c r="D498" s="14"/>
      <c r="AC498" s="3">
        <v>43781</v>
      </c>
      <c r="AD498" s="14">
        <v>2.1000000000000001E-2</v>
      </c>
    </row>
    <row r="499" spans="2:30" x14ac:dyDescent="0.2">
      <c r="B499" s="3">
        <v>44900</v>
      </c>
      <c r="C499" s="14">
        <v>2.4E-2</v>
      </c>
      <c r="D499" s="14"/>
      <c r="AC499" s="3">
        <v>43780</v>
      </c>
      <c r="AD499" s="14">
        <v>2.2000000000000002E-2</v>
      </c>
    </row>
    <row r="500" spans="2:30" x14ac:dyDescent="0.2">
      <c r="B500" s="3">
        <v>44899</v>
      </c>
      <c r="C500" s="14">
        <v>2.1299999999999999E-2</v>
      </c>
      <c r="D500" s="14"/>
      <c r="AC500" s="3">
        <v>43779</v>
      </c>
      <c r="AD500" s="14">
        <v>2.35E-2</v>
      </c>
    </row>
    <row r="501" spans="2:30" x14ac:dyDescent="0.2">
      <c r="B501" s="3">
        <v>44898</v>
      </c>
      <c r="C501" s="14">
        <v>2.2000000000000002E-2</v>
      </c>
      <c r="D501" s="14"/>
      <c r="AC501" s="3">
        <v>43778</v>
      </c>
      <c r="AD501" s="14">
        <v>2.2499999999999999E-2</v>
      </c>
    </row>
    <row r="502" spans="2:30" x14ac:dyDescent="0.2">
      <c r="B502" s="3">
        <v>44897</v>
      </c>
      <c r="C502" s="14">
        <v>0.02</v>
      </c>
    </row>
    <row r="503" spans="2:30" x14ac:dyDescent="0.2">
      <c r="B503" s="3">
        <v>44896</v>
      </c>
      <c r="C503" s="14">
        <v>2.1000000000000001E-2</v>
      </c>
    </row>
    <row r="504" spans="2:30" x14ac:dyDescent="0.2">
      <c r="B504" s="3">
        <v>44895</v>
      </c>
      <c r="C504" s="14">
        <v>2.2000000000000002E-2</v>
      </c>
    </row>
    <row r="505" spans="2:30" x14ac:dyDescent="0.2">
      <c r="B505" s="3">
        <v>44894</v>
      </c>
      <c r="C505" s="14">
        <v>2.35E-2</v>
      </c>
    </row>
    <row r="506" spans="2:30" x14ac:dyDescent="0.2">
      <c r="B506" s="3">
        <v>44893</v>
      </c>
      <c r="C506" s="14">
        <v>2.2499999999999999E-2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D1EC-7B36-466B-A2DD-F482E2F0C162}">
  <dimension ref="A1:O51"/>
  <sheetViews>
    <sheetView topLeftCell="B13" workbookViewId="0">
      <selection activeCell="M12" sqref="M12"/>
    </sheetView>
  </sheetViews>
  <sheetFormatPr defaultRowHeight="14.25" x14ac:dyDescent="0.2"/>
  <cols>
    <col min="1" max="1" width="13.75" hidden="1" customWidth="1"/>
    <col min="2" max="2" width="14.375" customWidth="1"/>
    <col min="3" max="3" width="14.875" customWidth="1"/>
    <col min="4" max="4" width="11.75" customWidth="1"/>
    <col min="5" max="5" width="11.375" customWidth="1"/>
    <col min="6" max="6" width="14.75" customWidth="1"/>
    <col min="7" max="7" width="17.375" customWidth="1"/>
    <col min="8" max="8" width="23" hidden="1" customWidth="1"/>
    <col min="9" max="9" width="21.875" customWidth="1"/>
    <col min="10" max="10" width="16.75" bestFit="1" customWidth="1"/>
    <col min="11" max="11" width="17.25" bestFit="1" customWidth="1"/>
    <col min="12" max="12" width="21.375" customWidth="1"/>
    <col min="13" max="13" width="19.375" customWidth="1"/>
    <col min="14" max="14" width="15.625" customWidth="1"/>
    <col min="15" max="15" width="15.75" customWidth="1"/>
    <col min="16" max="16" width="10" customWidth="1"/>
    <col min="17" max="18" width="11.375" customWidth="1"/>
    <col min="19" max="19" width="13" customWidth="1"/>
    <col min="20" max="20" width="12.75" customWidth="1"/>
    <col min="21" max="21" width="10.25" customWidth="1"/>
    <col min="23" max="23" width="15.875" customWidth="1"/>
  </cols>
  <sheetData>
    <row r="1" spans="1:15" s="20" customFormat="1" ht="23.25" x14ac:dyDescent="0.2">
      <c r="B1" s="17" t="s">
        <v>476</v>
      </c>
      <c r="C1" s="18"/>
      <c r="D1" s="18"/>
      <c r="E1" s="18"/>
      <c r="F1" s="19"/>
      <c r="G1" s="18"/>
      <c r="H1" s="18"/>
      <c r="I1" s="42"/>
      <c r="J1" s="18"/>
      <c r="K1" s="18"/>
    </row>
    <row r="2" spans="1:15" ht="15" thickBot="1" x14ac:dyDescent="0.25">
      <c r="B2" s="56" t="s">
        <v>475</v>
      </c>
      <c r="C2" s="57"/>
      <c r="D2" s="56"/>
      <c r="F2" s="56" t="s">
        <v>474</v>
      </c>
      <c r="G2" s="57"/>
    </row>
    <row r="3" spans="1:15" ht="15.75" thickTop="1" thickBot="1" x14ac:dyDescent="0.25">
      <c r="A3" t="s">
        <v>449</v>
      </c>
      <c r="B3" s="21" t="s">
        <v>11</v>
      </c>
      <c r="C3" s="22">
        <f>G3</f>
        <v>45888</v>
      </c>
      <c r="D3" s="21"/>
      <c r="F3" s="51" t="s">
        <v>11</v>
      </c>
      <c r="G3" s="52">
        <v>45888</v>
      </c>
    </row>
    <row r="4" spans="1:15" ht="15.75" thickTop="1" thickBot="1" x14ac:dyDescent="0.25">
      <c r="A4" t="s">
        <v>473</v>
      </c>
      <c r="B4" s="21" t="s">
        <v>400</v>
      </c>
      <c r="C4" s="21" t="s">
        <v>225</v>
      </c>
      <c r="D4" s="21"/>
      <c r="F4" s="51" t="s">
        <v>397</v>
      </c>
      <c r="G4" s="55" t="str">
        <f>_xll.McpCalenders("CNY")</f>
        <v>McpCalendar@2</v>
      </c>
      <c r="O4" s="23"/>
    </row>
    <row r="5" spans="1:15" ht="15.75" thickTop="1" thickBot="1" x14ac:dyDescent="0.25">
      <c r="A5" t="s">
        <v>472</v>
      </c>
      <c r="B5" s="21" t="s">
        <v>401</v>
      </c>
      <c r="C5" s="21" t="s">
        <v>309</v>
      </c>
      <c r="D5" s="21"/>
      <c r="O5" s="23"/>
    </row>
    <row r="6" spans="1:15" ht="15.75" thickTop="1" thickBot="1" x14ac:dyDescent="0.25">
      <c r="A6" t="s">
        <v>471</v>
      </c>
      <c r="B6" s="21" t="s">
        <v>456</v>
      </c>
      <c r="C6" s="24" t="s">
        <v>173</v>
      </c>
      <c r="D6" s="21"/>
      <c r="O6" s="23"/>
    </row>
    <row r="7" spans="1:15" ht="15.75" thickTop="1" thickBot="1" x14ac:dyDescent="0.25">
      <c r="A7" t="s">
        <v>470</v>
      </c>
      <c r="B7" s="21" t="s">
        <v>469</v>
      </c>
      <c r="C7" s="21" t="b">
        <v>0</v>
      </c>
      <c r="D7" s="21"/>
      <c r="G7" s="49"/>
      <c r="H7" s="6"/>
      <c r="O7" s="23"/>
    </row>
    <row r="8" spans="1:15" ht="15.75" thickTop="1" thickBot="1" x14ac:dyDescent="0.25">
      <c r="A8" t="s">
        <v>468</v>
      </c>
      <c r="B8" s="21" t="s">
        <v>467</v>
      </c>
      <c r="C8" s="26">
        <v>0</v>
      </c>
      <c r="D8" s="21"/>
      <c r="F8" s="25"/>
      <c r="G8" s="49"/>
      <c r="H8" s="6"/>
      <c r="O8" s="23"/>
    </row>
    <row r="9" spans="1:15" ht="15.75" thickTop="1" thickBot="1" x14ac:dyDescent="0.25">
      <c r="B9" s="21"/>
      <c r="C9" s="21"/>
      <c r="D9" s="21"/>
      <c r="F9" s="25"/>
      <c r="G9" s="49"/>
      <c r="H9" s="6"/>
      <c r="O9" s="23"/>
    </row>
    <row r="10" spans="1:15" ht="15.75" thickTop="1" thickBot="1" x14ac:dyDescent="0.25">
      <c r="B10" s="27" t="s">
        <v>466</v>
      </c>
      <c r="C10" s="28"/>
      <c r="D10" s="28"/>
      <c r="O10" s="23"/>
    </row>
    <row r="11" spans="1:15" ht="15.75" thickTop="1" thickBot="1" x14ac:dyDescent="0.25">
      <c r="B11" s="21" t="s">
        <v>465</v>
      </c>
      <c r="C11" s="21"/>
      <c r="D11" s="21"/>
      <c r="O11" s="23"/>
    </row>
    <row r="12" spans="1:15" ht="15.75" thickTop="1" thickBot="1" x14ac:dyDescent="0.25">
      <c r="B12" s="21" t="s">
        <v>464</v>
      </c>
      <c r="C12" s="55" t="str">
        <f>_xll.McpBillCurveData(I20:J21,C20:F25)</f>
        <v>McpBillCurveData@1</v>
      </c>
      <c r="D12" s="21"/>
      <c r="O12" s="23"/>
    </row>
    <row r="13" spans="1:15" ht="15.75" thickTop="1" thickBot="1" x14ac:dyDescent="0.25">
      <c r="B13" s="21" t="s">
        <v>463</v>
      </c>
      <c r="C13" s="55" t="str">
        <f>I27</f>
        <v>McpVanillaSwapCurveData@1</v>
      </c>
      <c r="D13" s="21"/>
      <c r="O13" s="23"/>
    </row>
    <row r="14" spans="1:15" ht="15.75" thickTop="1" thickBot="1" x14ac:dyDescent="0.25">
      <c r="B14" s="27" t="s">
        <v>462</v>
      </c>
      <c r="C14" s="28"/>
      <c r="D14" s="28"/>
      <c r="O14" s="23"/>
    </row>
    <row r="15" spans="1:15" ht="15.75" thickTop="1" thickBot="1" x14ac:dyDescent="0.25">
      <c r="B15" s="21" t="s">
        <v>402</v>
      </c>
      <c r="C15" s="21" t="str">
        <f>_xll.McpCalibrationSet(C12:C13)</f>
        <v>McpCalibrationSet@1</v>
      </c>
      <c r="D15" s="21"/>
      <c r="O15" s="23"/>
    </row>
    <row r="16" spans="1:15" ht="15.75" thickTop="1" thickBot="1" x14ac:dyDescent="0.25">
      <c r="B16" s="21" t="s">
        <v>461</v>
      </c>
      <c r="C16" s="55" t="str">
        <f>_xll.McpSwapCurve(B3:C15)</f>
        <v>McpSwapCurve@1</v>
      </c>
      <c r="D16" s="21"/>
      <c r="O16" s="23"/>
    </row>
    <row r="17" spans="1:15" ht="15" thickTop="1" x14ac:dyDescent="0.2">
      <c r="O17" s="23"/>
    </row>
    <row r="18" spans="1:15" x14ac:dyDescent="0.2">
      <c r="J18" s="32"/>
      <c r="O18" s="23"/>
    </row>
    <row r="19" spans="1:15" ht="15" thickBot="1" x14ac:dyDescent="0.25">
      <c r="B19" s="56" t="s">
        <v>460</v>
      </c>
      <c r="C19" s="57"/>
      <c r="D19" s="56"/>
      <c r="E19" s="56"/>
      <c r="F19" s="57"/>
      <c r="I19" s="56" t="s">
        <v>459</v>
      </c>
      <c r="J19" s="57"/>
      <c r="O19" s="23"/>
    </row>
    <row r="20" spans="1:15" ht="15.75" thickTop="1" thickBot="1" x14ac:dyDescent="0.25">
      <c r="B20" s="28" t="s">
        <v>458</v>
      </c>
      <c r="C20" s="28" t="s">
        <v>453</v>
      </c>
      <c r="D20" s="28" t="s">
        <v>457</v>
      </c>
      <c r="E20" s="28" t="s">
        <v>451</v>
      </c>
      <c r="F20" s="28" t="s">
        <v>450</v>
      </c>
      <c r="I20" s="51" t="s">
        <v>456</v>
      </c>
      <c r="J20" s="52" t="s">
        <v>48</v>
      </c>
      <c r="O20" s="23"/>
    </row>
    <row r="21" spans="1:15" ht="15.75" thickTop="1" thickBot="1" x14ac:dyDescent="0.25">
      <c r="B21" s="3"/>
      <c r="C21" s="21">
        <v>45889</v>
      </c>
      <c r="D21" s="53">
        <v>1.436E-2</v>
      </c>
      <c r="E21" s="29">
        <v>0</v>
      </c>
      <c r="F21" s="30" t="s">
        <v>433</v>
      </c>
      <c r="I21" s="51" t="s">
        <v>15</v>
      </c>
      <c r="J21" s="52">
        <f>C3</f>
        <v>45888</v>
      </c>
      <c r="O21" s="23"/>
    </row>
    <row r="22" spans="1:15" ht="15.75" thickTop="1" thickBot="1" x14ac:dyDescent="0.25">
      <c r="C22" s="21">
        <v>45897</v>
      </c>
      <c r="D22" s="53">
        <v>1.4829999999999999E-2</v>
      </c>
      <c r="E22" s="29">
        <v>0</v>
      </c>
      <c r="F22" s="30" t="s">
        <v>433</v>
      </c>
      <c r="O22" s="23"/>
    </row>
    <row r="23" spans="1:15" ht="15.75" thickTop="1" thickBot="1" x14ac:dyDescent="0.25">
      <c r="C23" s="21">
        <v>45904</v>
      </c>
      <c r="D23" s="53">
        <v>1.537E-2</v>
      </c>
      <c r="E23" s="29">
        <v>0</v>
      </c>
      <c r="F23" s="30" t="s">
        <v>433</v>
      </c>
      <c r="O23" s="23"/>
    </row>
    <row r="24" spans="1:15" ht="15.75" thickTop="1" thickBot="1" x14ac:dyDescent="0.25">
      <c r="C24" s="21">
        <v>45922</v>
      </c>
      <c r="D24" s="53">
        <v>1.528E-2</v>
      </c>
      <c r="E24" s="29">
        <v>0</v>
      </c>
      <c r="F24" s="30" t="s">
        <v>433</v>
      </c>
      <c r="J24" s="32"/>
      <c r="O24" s="23"/>
    </row>
    <row r="25" spans="1:15" ht="15.75" thickTop="1" thickBot="1" x14ac:dyDescent="0.25">
      <c r="C25" s="21">
        <v>45982</v>
      </c>
      <c r="D25" s="53">
        <v>1.549E-2</v>
      </c>
      <c r="E25" s="29">
        <v>0</v>
      </c>
      <c r="F25" s="30" t="s">
        <v>433</v>
      </c>
      <c r="O25" s="23"/>
    </row>
    <row r="26" spans="1:15" ht="15" thickTop="1" x14ac:dyDescent="0.2">
      <c r="O26" s="23"/>
    </row>
    <row r="27" spans="1:15" ht="15" thickBot="1" x14ac:dyDescent="0.25">
      <c r="I27" s="55" t="str">
        <f>_xll.McpVanillaSwapCurveData(I30:J44,C30:F39,,,,"VP|HD")</f>
        <v>McpVanillaSwapCurveData@1</v>
      </c>
    </row>
    <row r="28" spans="1:15" ht="15" thickTop="1" x14ac:dyDescent="0.2"/>
    <row r="29" spans="1:15" ht="15" thickBot="1" x14ac:dyDescent="0.25">
      <c r="B29" s="56" t="s">
        <v>455</v>
      </c>
      <c r="C29" s="57"/>
      <c r="D29" s="56"/>
      <c r="E29" s="56"/>
      <c r="F29" s="57"/>
      <c r="H29" s="56"/>
      <c r="I29" s="56" t="s">
        <v>454</v>
      </c>
      <c r="J29" s="56"/>
    </row>
    <row r="30" spans="1:15" ht="15.75" thickTop="1" thickBot="1" x14ac:dyDescent="0.25">
      <c r="B30" s="28"/>
      <c r="C30" s="28" t="s">
        <v>453</v>
      </c>
      <c r="D30" s="28" t="s">
        <v>452</v>
      </c>
      <c r="E30" s="28" t="s">
        <v>451</v>
      </c>
      <c r="F30" s="28" t="s">
        <v>450</v>
      </c>
      <c r="H30" s="48" t="s">
        <v>449</v>
      </c>
      <c r="I30" s="51" t="s">
        <v>448</v>
      </c>
      <c r="J30" s="52">
        <f>G3</f>
        <v>45888</v>
      </c>
    </row>
    <row r="31" spans="1:15" ht="16.5" thickTop="1" thickBot="1" x14ac:dyDescent="0.25">
      <c r="A31" s="3"/>
      <c r="B31" s="54"/>
      <c r="C31" s="21">
        <v>46076</v>
      </c>
      <c r="D31" s="53">
        <v>1.5952999999999998E-2</v>
      </c>
      <c r="E31" s="29">
        <v>0</v>
      </c>
      <c r="F31" s="30" t="s">
        <v>433</v>
      </c>
      <c r="H31" s="8" t="s">
        <v>447</v>
      </c>
      <c r="I31" s="51" t="s">
        <v>446</v>
      </c>
      <c r="J31" s="50">
        <v>1</v>
      </c>
    </row>
    <row r="32" spans="1:15" ht="16.5" thickTop="1" thickBot="1" x14ac:dyDescent="0.25">
      <c r="B32" s="54"/>
      <c r="C32" s="21">
        <v>46163</v>
      </c>
      <c r="D32" s="53">
        <v>1.6070999999999998E-2</v>
      </c>
      <c r="E32" s="29">
        <v>0</v>
      </c>
      <c r="F32" s="30" t="s">
        <v>433</v>
      </c>
      <c r="H32" s="8" t="s">
        <v>445</v>
      </c>
      <c r="I32" s="51" t="s">
        <v>397</v>
      </c>
      <c r="J32" s="55" t="str">
        <f>G4</f>
        <v>McpCalendar@2</v>
      </c>
    </row>
    <row r="33" spans="2:10" ht="16.5" thickTop="1" thickBot="1" x14ac:dyDescent="0.25">
      <c r="B33" s="54"/>
      <c r="C33" s="21">
        <v>46255</v>
      </c>
      <c r="D33" s="53">
        <v>1.6049999999999998E-2</v>
      </c>
      <c r="E33" s="29">
        <v>0</v>
      </c>
      <c r="F33" s="30" t="s">
        <v>433</v>
      </c>
      <c r="H33" t="s">
        <v>444</v>
      </c>
      <c r="I33" s="51" t="s">
        <v>443</v>
      </c>
      <c r="J33" s="52" t="s">
        <v>38</v>
      </c>
    </row>
    <row r="34" spans="2:10" ht="16.5" thickTop="1" thickBot="1" x14ac:dyDescent="0.25">
      <c r="B34" s="54"/>
      <c r="C34" s="21">
        <v>46622</v>
      </c>
      <c r="D34" s="53">
        <v>1.5852000000000002E-2</v>
      </c>
      <c r="E34" s="29">
        <v>0</v>
      </c>
      <c r="F34" s="30" t="s">
        <v>433</v>
      </c>
      <c r="H34" t="s">
        <v>442</v>
      </c>
      <c r="I34" s="51" t="s">
        <v>441</v>
      </c>
      <c r="J34" s="52" t="s">
        <v>42</v>
      </c>
    </row>
    <row r="35" spans="2:10" ht="16.5" thickTop="1" thickBot="1" x14ac:dyDescent="0.25">
      <c r="B35" s="54"/>
      <c r="C35" s="21">
        <v>46986</v>
      </c>
      <c r="D35" s="53">
        <v>1.6074999999999999E-2</v>
      </c>
      <c r="E35" s="29">
        <v>0</v>
      </c>
      <c r="F35" s="30" t="s">
        <v>433</v>
      </c>
      <c r="H35" s="8" t="s">
        <v>440</v>
      </c>
      <c r="I35" s="51" t="s">
        <v>439</v>
      </c>
      <c r="J35" s="52" t="s">
        <v>34</v>
      </c>
    </row>
    <row r="36" spans="2:10" ht="16.5" thickTop="1" thickBot="1" x14ac:dyDescent="0.25">
      <c r="B36" s="54"/>
      <c r="C36" s="21">
        <v>47351</v>
      </c>
      <c r="D36" s="53">
        <v>1.6437E-2</v>
      </c>
      <c r="E36" s="29">
        <v>0</v>
      </c>
      <c r="F36" s="30" t="s">
        <v>433</v>
      </c>
      <c r="H36" s="8" t="s">
        <v>438</v>
      </c>
      <c r="I36" s="51" t="s">
        <v>437</v>
      </c>
      <c r="J36" s="52" t="s">
        <v>34</v>
      </c>
    </row>
    <row r="37" spans="2:10" ht="16.5" thickTop="1" thickBot="1" x14ac:dyDescent="0.25">
      <c r="B37" s="54"/>
      <c r="C37" s="21">
        <v>47716</v>
      </c>
      <c r="D37" s="53">
        <v>1.6761999999999999E-2</v>
      </c>
      <c r="E37" s="29">
        <v>0</v>
      </c>
      <c r="F37" s="30" t="s">
        <v>433</v>
      </c>
      <c r="H37" s="8" t="s">
        <v>436</v>
      </c>
      <c r="I37" s="51" t="s">
        <v>403</v>
      </c>
      <c r="J37" s="52" t="s">
        <v>48</v>
      </c>
    </row>
    <row r="38" spans="2:10" ht="16.5" thickTop="1" thickBot="1" x14ac:dyDescent="0.25">
      <c r="B38" s="54"/>
      <c r="C38" s="21">
        <v>48449</v>
      </c>
      <c r="D38" s="53">
        <v>1.7205000000000002E-2</v>
      </c>
      <c r="E38" s="29">
        <v>0</v>
      </c>
      <c r="F38" s="30" t="s">
        <v>433</v>
      </c>
      <c r="H38" s="8" t="s">
        <v>435</v>
      </c>
      <c r="I38" s="51" t="s">
        <v>404</v>
      </c>
      <c r="J38" s="52" t="s">
        <v>434</v>
      </c>
    </row>
    <row r="39" spans="2:10" ht="16.5" thickTop="1" thickBot="1" x14ac:dyDescent="0.25">
      <c r="B39" s="54"/>
      <c r="C39" s="21">
        <v>49542</v>
      </c>
      <c r="D39" s="53">
        <v>1.7538000000000002E-2</v>
      </c>
      <c r="E39" s="29">
        <v>0</v>
      </c>
      <c r="F39" s="30" t="s">
        <v>433</v>
      </c>
      <c r="H39" s="8" t="s">
        <v>432</v>
      </c>
      <c r="I39" s="51" t="s">
        <v>405</v>
      </c>
      <c r="J39" s="52" t="b">
        <v>1</v>
      </c>
    </row>
    <row r="40" spans="2:10" ht="15.75" thickTop="1" thickBot="1" x14ac:dyDescent="0.25">
      <c r="H40" s="8" t="s">
        <v>431</v>
      </c>
      <c r="I40" s="51" t="s">
        <v>430</v>
      </c>
      <c r="J40" s="52" t="s">
        <v>429</v>
      </c>
    </row>
    <row r="41" spans="2:10" ht="15.75" thickTop="1" thickBot="1" x14ac:dyDescent="0.25">
      <c r="H41" s="8" t="s">
        <v>428</v>
      </c>
      <c r="I41" s="51" t="s">
        <v>427</v>
      </c>
      <c r="J41" s="52" t="s">
        <v>420</v>
      </c>
    </row>
    <row r="42" spans="2:10" ht="15.75" thickTop="1" thickBot="1" x14ac:dyDescent="0.25">
      <c r="D42" s="25"/>
      <c r="H42" s="8" t="s">
        <v>426</v>
      </c>
      <c r="I42" s="51" t="s">
        <v>50</v>
      </c>
      <c r="J42" s="52" t="b">
        <v>1</v>
      </c>
    </row>
    <row r="43" spans="2:10" ht="15.75" thickTop="1" thickBot="1" x14ac:dyDescent="0.25">
      <c r="H43" s="8" t="s">
        <v>426</v>
      </c>
      <c r="I43" s="51" t="s">
        <v>52</v>
      </c>
      <c r="J43" s="50">
        <v>1</v>
      </c>
    </row>
    <row r="44" spans="2:10" ht="15.75" thickTop="1" thickBot="1" x14ac:dyDescent="0.25">
      <c r="H44" s="8" t="s">
        <v>425</v>
      </c>
      <c r="I44" s="51" t="s">
        <v>424</v>
      </c>
      <c r="J44" s="50">
        <v>0</v>
      </c>
    </row>
    <row r="45" spans="2:10" ht="15" thickTop="1" x14ac:dyDescent="0.2">
      <c r="H45" s="8"/>
    </row>
    <row r="51" s="13" customFormat="1" x14ac:dyDescent="0.2"/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B75D-CF40-4BAA-A89F-561491FA3E56}">
  <dimension ref="A1:O42"/>
  <sheetViews>
    <sheetView topLeftCell="B19" zoomScaleNormal="100" workbookViewId="0">
      <selection activeCell="G5" sqref="G5"/>
    </sheetView>
  </sheetViews>
  <sheetFormatPr defaultRowHeight="14.25" x14ac:dyDescent="0.2"/>
  <cols>
    <col min="1" max="1" width="13.75" hidden="1" customWidth="1"/>
    <col min="2" max="2" width="25" customWidth="1"/>
    <col min="3" max="3" width="14.625" customWidth="1"/>
    <col min="4" max="4" width="21" customWidth="1"/>
    <col min="5" max="5" width="17" customWidth="1"/>
    <col min="6" max="6" width="16" customWidth="1"/>
    <col min="7" max="7" width="13.625" customWidth="1"/>
    <col min="8" max="8" width="20" customWidth="1"/>
    <col min="9" max="9" width="23.625" customWidth="1"/>
    <col min="10" max="10" width="19.375" customWidth="1"/>
    <col min="11" max="11" width="17.25" bestFit="1" customWidth="1"/>
    <col min="12" max="12" width="21.375" customWidth="1"/>
    <col min="13" max="13" width="19.375" customWidth="1"/>
    <col min="14" max="14" width="15.625" customWidth="1"/>
    <col min="15" max="15" width="15.75" customWidth="1"/>
    <col min="16" max="16" width="10" customWidth="1"/>
    <col min="17" max="18" width="11.375" customWidth="1"/>
    <col min="19" max="19" width="13" customWidth="1"/>
    <col min="20" max="20" width="12.75" customWidth="1"/>
    <col min="21" max="21" width="10.25" customWidth="1"/>
    <col min="23" max="23" width="15.875" customWidth="1"/>
  </cols>
  <sheetData>
    <row r="1" spans="1:15" s="20" customFormat="1" ht="23.25" x14ac:dyDescent="0.2">
      <c r="B1" s="17" t="s">
        <v>509</v>
      </c>
      <c r="C1" s="18"/>
      <c r="D1" s="18"/>
      <c r="E1" s="18"/>
      <c r="F1" s="19"/>
      <c r="G1" s="18"/>
      <c r="H1" s="18"/>
      <c r="I1" s="42"/>
      <c r="J1" s="18"/>
      <c r="K1" s="18"/>
    </row>
    <row r="2" spans="1:15" ht="15" thickBot="1" x14ac:dyDescent="0.25">
      <c r="B2" s="56" t="s">
        <v>475</v>
      </c>
      <c r="C2" s="57"/>
      <c r="D2" s="56"/>
      <c r="F2" s="56" t="s">
        <v>474</v>
      </c>
      <c r="G2" s="57"/>
    </row>
    <row r="3" spans="1:15" ht="15.75" thickTop="1" thickBot="1" x14ac:dyDescent="0.25">
      <c r="A3" t="s">
        <v>508</v>
      </c>
      <c r="B3" s="21" t="s">
        <v>488</v>
      </c>
      <c r="C3" s="21">
        <f>G3</f>
        <v>45888</v>
      </c>
      <c r="D3" s="21"/>
      <c r="F3" s="51" t="s">
        <v>11</v>
      </c>
      <c r="G3" s="52">
        <v>45888</v>
      </c>
    </row>
    <row r="4" spans="1:15" ht="15.75" thickTop="1" thickBot="1" x14ac:dyDescent="0.25">
      <c r="A4" t="s">
        <v>507</v>
      </c>
      <c r="B4" s="21" t="s">
        <v>400</v>
      </c>
      <c r="C4" s="21" t="s">
        <v>225</v>
      </c>
      <c r="D4" s="21"/>
      <c r="F4" s="51" t="s">
        <v>397</v>
      </c>
      <c r="G4" s="55" t="str">
        <f>_xll.McpCalendar("CNY")</f>
        <v>McpCalendar@3</v>
      </c>
      <c r="O4" s="23"/>
    </row>
    <row r="5" spans="1:15" ht="15.75" thickTop="1" thickBot="1" x14ac:dyDescent="0.25">
      <c r="A5" t="s">
        <v>506</v>
      </c>
      <c r="B5" s="21" t="s">
        <v>401</v>
      </c>
      <c r="C5" s="21" t="s">
        <v>309</v>
      </c>
      <c r="D5" s="21"/>
      <c r="O5" s="23"/>
    </row>
    <row r="6" spans="1:15" ht="15.75" thickTop="1" thickBot="1" x14ac:dyDescent="0.25">
      <c r="A6" t="s">
        <v>505</v>
      </c>
      <c r="B6" s="21" t="s">
        <v>493</v>
      </c>
      <c r="C6" s="24" t="s">
        <v>173</v>
      </c>
      <c r="D6" s="21"/>
      <c r="O6" s="23"/>
    </row>
    <row r="7" spans="1:15" ht="15.75" thickTop="1" thickBot="1" x14ac:dyDescent="0.25">
      <c r="A7" t="s">
        <v>504</v>
      </c>
      <c r="B7" s="21" t="s">
        <v>503</v>
      </c>
      <c r="C7" s="21" t="b">
        <v>0</v>
      </c>
      <c r="D7" s="21"/>
      <c r="O7" s="23"/>
    </row>
    <row r="8" spans="1:15" ht="15.75" thickTop="1" thickBot="1" x14ac:dyDescent="0.25">
      <c r="A8" t="s">
        <v>502</v>
      </c>
      <c r="B8" s="21" t="s">
        <v>501</v>
      </c>
      <c r="C8" s="26">
        <v>0</v>
      </c>
      <c r="D8" s="21"/>
      <c r="F8" s="25"/>
      <c r="G8" s="25"/>
      <c r="H8" s="25"/>
      <c r="O8" s="23"/>
    </row>
    <row r="9" spans="1:15" ht="15.75" thickTop="1" thickBot="1" x14ac:dyDescent="0.25">
      <c r="B9" s="21"/>
      <c r="C9" s="21"/>
      <c r="D9" s="21"/>
      <c r="G9" s="25"/>
      <c r="O9" s="23"/>
    </row>
    <row r="10" spans="1:15" ht="15.75" thickTop="1" thickBot="1" x14ac:dyDescent="0.25">
      <c r="B10" s="27" t="s">
        <v>500</v>
      </c>
      <c r="C10" s="28"/>
      <c r="D10" s="28"/>
      <c r="O10" s="23"/>
    </row>
    <row r="11" spans="1:15" ht="15.75" thickTop="1" thickBot="1" x14ac:dyDescent="0.25">
      <c r="B11" s="21" t="s">
        <v>499</v>
      </c>
      <c r="C11" s="21" t="str">
        <f>I15</f>
        <v>McpBillCurveData@2</v>
      </c>
      <c r="D11" s="21"/>
      <c r="O11" s="23"/>
    </row>
    <row r="12" spans="1:15" ht="15.75" thickTop="1" thickBot="1" x14ac:dyDescent="0.25">
      <c r="B12" s="21" t="s">
        <v>498</v>
      </c>
      <c r="C12" s="3" t="str">
        <f>I22</f>
        <v>McpVanillaSwapCurveData@2</v>
      </c>
      <c r="D12" s="21"/>
      <c r="O12" s="23"/>
    </row>
    <row r="13" spans="1:15" ht="15.75" thickTop="1" thickBot="1" x14ac:dyDescent="0.25">
      <c r="B13" s="27" t="s">
        <v>497</v>
      </c>
      <c r="C13" s="28"/>
      <c r="D13" s="28"/>
      <c r="O13" s="23"/>
    </row>
    <row r="14" spans="1:15" ht="15.75" thickTop="1" thickBot="1" x14ac:dyDescent="0.25">
      <c r="B14" s="21" t="s">
        <v>402</v>
      </c>
      <c r="C14" s="21" t="str">
        <f>_xll.McpCalibrationSet(C11:C12)</f>
        <v>McpCalibrationSet@2</v>
      </c>
      <c r="D14" s="21"/>
      <c r="O14" s="23"/>
    </row>
    <row r="15" spans="1:15" ht="15.75" thickTop="1" thickBot="1" x14ac:dyDescent="0.25">
      <c r="B15" s="21" t="s">
        <v>496</v>
      </c>
      <c r="C15" s="55" t="str">
        <f>_xll.McpSwapCurve(B3:C14)</f>
        <v>McpSwapCurve@2</v>
      </c>
      <c r="D15" s="21"/>
      <c r="I15" s="55" t="str">
        <f>_xll.McpBillCurveData(I18:J19,B18:F19)</f>
        <v>McpBillCurveData@2</v>
      </c>
      <c r="O15" s="23"/>
    </row>
    <row r="16" spans="1:15" ht="15" thickTop="1" x14ac:dyDescent="0.2">
      <c r="O16" s="23"/>
    </row>
    <row r="17" spans="1:15" ht="15" thickBot="1" x14ac:dyDescent="0.25">
      <c r="B17" s="56" t="s">
        <v>460</v>
      </c>
      <c r="C17" s="57"/>
      <c r="D17" s="56"/>
      <c r="E17" s="56"/>
      <c r="F17" s="57"/>
      <c r="I17" s="56" t="s">
        <v>459</v>
      </c>
      <c r="J17" s="57"/>
      <c r="O17" s="23"/>
    </row>
    <row r="18" spans="1:15" ht="15.75" thickTop="1" thickBot="1" x14ac:dyDescent="0.25">
      <c r="B18" s="28" t="s">
        <v>495</v>
      </c>
      <c r="C18" s="28" t="s">
        <v>492</v>
      </c>
      <c r="D18" s="28" t="s">
        <v>494</v>
      </c>
      <c r="E18" s="28" t="s">
        <v>490</v>
      </c>
      <c r="F18" s="28" t="s">
        <v>489</v>
      </c>
      <c r="I18" s="51" t="s">
        <v>493</v>
      </c>
      <c r="J18" s="52" t="s">
        <v>48</v>
      </c>
      <c r="O18" s="23"/>
    </row>
    <row r="19" spans="1:15" ht="15.75" thickTop="1" thickBot="1" x14ac:dyDescent="0.25">
      <c r="B19" s="21">
        <f>$G$3</f>
        <v>45888</v>
      </c>
      <c r="C19" s="21">
        <v>45897</v>
      </c>
      <c r="D19" s="53">
        <v>1.4999999999999999E-2</v>
      </c>
      <c r="E19" s="29">
        <v>0</v>
      </c>
      <c r="F19" s="30" t="s">
        <v>479</v>
      </c>
      <c r="I19" s="51" t="s">
        <v>15</v>
      </c>
      <c r="J19" s="52">
        <f>C3</f>
        <v>45888</v>
      </c>
      <c r="O19" s="23"/>
    </row>
    <row r="20" spans="1:15" ht="15" thickTop="1" x14ac:dyDescent="0.2">
      <c r="O20" s="23"/>
    </row>
    <row r="21" spans="1:15" x14ac:dyDescent="0.2">
      <c r="O21" s="23"/>
    </row>
    <row r="22" spans="1:15" ht="15" thickBot="1" x14ac:dyDescent="0.25">
      <c r="I22" s="55" t="str">
        <f>_xll.McpVanillaSwapCurveData(I25:J39,C25:F36,,,,"VP|HD")</f>
        <v>McpVanillaSwapCurveData@2</v>
      </c>
      <c r="M22" s="31"/>
    </row>
    <row r="23" spans="1:15" ht="15" thickTop="1" x14ac:dyDescent="0.2">
      <c r="M23" s="31"/>
    </row>
    <row r="24" spans="1:15" ht="15" thickBot="1" x14ac:dyDescent="0.25">
      <c r="B24" s="56" t="s">
        <v>455</v>
      </c>
      <c r="C24" s="57"/>
      <c r="D24" s="56"/>
      <c r="E24" s="56"/>
      <c r="F24" s="57"/>
      <c r="I24" s="56" t="s">
        <v>454</v>
      </c>
      <c r="J24" s="57"/>
      <c r="M24" s="31"/>
    </row>
    <row r="25" spans="1:15" ht="15.75" thickTop="1" thickBot="1" x14ac:dyDescent="0.25">
      <c r="B25" s="28"/>
      <c r="C25" s="28" t="s">
        <v>492</v>
      </c>
      <c r="D25" s="28" t="s">
        <v>491</v>
      </c>
      <c r="E25" s="28" t="s">
        <v>490</v>
      </c>
      <c r="F25" s="28" t="s">
        <v>489</v>
      </c>
      <c r="I25" s="51" t="s">
        <v>488</v>
      </c>
      <c r="J25" s="52">
        <f>G3</f>
        <v>45888</v>
      </c>
    </row>
    <row r="26" spans="1:15" ht="16.5" thickTop="1" thickBot="1" x14ac:dyDescent="0.25">
      <c r="A26" s="3"/>
      <c r="B26" s="54"/>
      <c r="C26" s="21">
        <v>45922</v>
      </c>
      <c r="D26" s="53">
        <v>1.5299999999999999E-2</v>
      </c>
      <c r="E26" s="29">
        <v>0</v>
      </c>
      <c r="F26" s="30" t="s">
        <v>479</v>
      </c>
      <c r="I26" s="51" t="s">
        <v>487</v>
      </c>
      <c r="J26" s="50">
        <v>1</v>
      </c>
    </row>
    <row r="27" spans="1:15" ht="16.5" thickTop="1" thickBot="1" x14ac:dyDescent="0.25">
      <c r="B27" s="54"/>
      <c r="C27" s="21">
        <v>45982</v>
      </c>
      <c r="D27" s="53">
        <v>1.555E-2</v>
      </c>
      <c r="E27" s="29">
        <v>0</v>
      </c>
      <c r="F27" s="30" t="s">
        <v>479</v>
      </c>
      <c r="I27" s="51" t="s">
        <v>397</v>
      </c>
      <c r="J27" s="55" t="str">
        <f>G4</f>
        <v>McpCalendar@3</v>
      </c>
    </row>
    <row r="28" spans="1:15" ht="16.5" thickTop="1" thickBot="1" x14ac:dyDescent="0.25">
      <c r="B28" s="54"/>
      <c r="C28" s="21">
        <v>46076</v>
      </c>
      <c r="D28" s="53">
        <v>1.575E-2</v>
      </c>
      <c r="E28" s="29">
        <v>0</v>
      </c>
      <c r="F28" s="30" t="s">
        <v>479</v>
      </c>
      <c r="I28" s="51" t="s">
        <v>486</v>
      </c>
      <c r="J28" s="52" t="s">
        <v>38</v>
      </c>
    </row>
    <row r="29" spans="1:15" ht="16.5" thickTop="1" thickBot="1" x14ac:dyDescent="0.25">
      <c r="B29" s="54"/>
      <c r="C29" s="21">
        <v>46163</v>
      </c>
      <c r="D29" s="53">
        <v>1.5561999999999999E-2</v>
      </c>
      <c r="E29" s="29">
        <v>0</v>
      </c>
      <c r="F29" s="30" t="s">
        <v>479</v>
      </c>
      <c r="I29" s="51" t="s">
        <v>485</v>
      </c>
      <c r="J29" s="52" t="s">
        <v>484</v>
      </c>
    </row>
    <row r="30" spans="1:15" ht="16.5" thickTop="1" thickBot="1" x14ac:dyDescent="0.25">
      <c r="B30" s="54"/>
      <c r="C30" s="21">
        <v>46255</v>
      </c>
      <c r="D30" s="53">
        <v>1.5436999999999999E-2</v>
      </c>
      <c r="E30" s="29">
        <v>0</v>
      </c>
      <c r="F30" s="30" t="s">
        <v>479</v>
      </c>
      <c r="H30" s="8"/>
      <c r="I30" s="51" t="s">
        <v>483</v>
      </c>
      <c r="J30" s="52" t="s">
        <v>34</v>
      </c>
    </row>
    <row r="31" spans="1:15" ht="16.5" thickTop="1" thickBot="1" x14ac:dyDescent="0.25">
      <c r="B31" s="54"/>
      <c r="C31" s="21">
        <v>46622</v>
      </c>
      <c r="D31" s="53">
        <v>1.5275E-2</v>
      </c>
      <c r="E31" s="29">
        <v>0</v>
      </c>
      <c r="F31" s="30" t="s">
        <v>479</v>
      </c>
      <c r="H31" s="8"/>
      <c r="I31" s="51" t="s">
        <v>482</v>
      </c>
      <c r="J31" s="52" t="s">
        <v>34</v>
      </c>
    </row>
    <row r="32" spans="1:15" ht="16.5" thickTop="1" thickBot="1" x14ac:dyDescent="0.25">
      <c r="B32" s="54"/>
      <c r="C32" s="21">
        <v>46986</v>
      </c>
      <c r="D32" s="53">
        <v>1.5537E-2</v>
      </c>
      <c r="E32" s="29">
        <v>0</v>
      </c>
      <c r="F32" s="30" t="s">
        <v>479</v>
      </c>
      <c r="H32" s="8"/>
      <c r="I32" s="51" t="s">
        <v>403</v>
      </c>
      <c r="J32" s="52" t="s">
        <v>48</v>
      </c>
    </row>
    <row r="33" spans="2:10" ht="16.5" thickTop="1" thickBot="1" x14ac:dyDescent="0.25">
      <c r="B33" s="54"/>
      <c r="C33" s="21">
        <v>47351</v>
      </c>
      <c r="D33" s="53">
        <v>1.5938000000000001E-2</v>
      </c>
      <c r="E33" s="29">
        <v>0</v>
      </c>
      <c r="F33" s="30" t="s">
        <v>479</v>
      </c>
      <c r="H33" s="8"/>
      <c r="I33" s="51" t="s">
        <v>404</v>
      </c>
      <c r="J33" s="52" t="s">
        <v>48</v>
      </c>
    </row>
    <row r="34" spans="2:10" ht="16.5" thickTop="1" thickBot="1" x14ac:dyDescent="0.25">
      <c r="B34" s="54"/>
      <c r="C34" s="21">
        <v>47716</v>
      </c>
      <c r="D34" s="53">
        <v>1.6275000000000001E-2</v>
      </c>
      <c r="E34" s="29">
        <v>0</v>
      </c>
      <c r="F34" s="30" t="s">
        <v>479</v>
      </c>
      <c r="H34" s="8"/>
      <c r="I34" s="51" t="s">
        <v>405</v>
      </c>
      <c r="J34" s="52" t="b">
        <v>1</v>
      </c>
    </row>
    <row r="35" spans="2:10" ht="16.5" thickTop="1" thickBot="1" x14ac:dyDescent="0.25">
      <c r="B35" s="54"/>
      <c r="C35" s="21">
        <v>48449</v>
      </c>
      <c r="D35" s="53">
        <v>1.9E-2</v>
      </c>
      <c r="E35" s="29">
        <v>0</v>
      </c>
      <c r="F35" s="30" t="s">
        <v>479</v>
      </c>
      <c r="H35" s="8"/>
      <c r="I35" s="51" t="s">
        <v>481</v>
      </c>
      <c r="J35" s="52" t="s">
        <v>480</v>
      </c>
    </row>
    <row r="36" spans="2:10" ht="16.5" thickTop="1" thickBot="1" x14ac:dyDescent="0.25">
      <c r="B36" s="54"/>
      <c r="C36" s="21">
        <v>49542</v>
      </c>
      <c r="D36" s="53">
        <v>2.0688000000000002E-2</v>
      </c>
      <c r="E36" s="29">
        <v>0</v>
      </c>
      <c r="F36" s="30" t="s">
        <v>479</v>
      </c>
      <c r="H36" s="8"/>
      <c r="I36" s="51" t="s">
        <v>478</v>
      </c>
      <c r="J36" s="52" t="s">
        <v>55</v>
      </c>
    </row>
    <row r="37" spans="2:10" ht="16.5" thickTop="1" thickBot="1" x14ac:dyDescent="0.25">
      <c r="B37" s="54"/>
      <c r="C37" s="58"/>
      <c r="D37" s="59"/>
      <c r="E37" s="58"/>
      <c r="F37" s="59"/>
      <c r="H37" s="8"/>
      <c r="I37" s="51" t="s">
        <v>50</v>
      </c>
      <c r="J37" s="52" t="b">
        <v>1</v>
      </c>
    </row>
    <row r="38" spans="2:10" ht="16.5" thickTop="1" thickBot="1" x14ac:dyDescent="0.25">
      <c r="B38" s="54"/>
      <c r="C38" s="58"/>
      <c r="D38" s="59"/>
      <c r="E38" s="58"/>
      <c r="F38" s="59"/>
      <c r="H38" s="8"/>
      <c r="I38" s="51" t="s">
        <v>52</v>
      </c>
      <c r="J38" s="50">
        <v>1</v>
      </c>
    </row>
    <row r="39" spans="2:10" ht="15.75" thickTop="1" thickBot="1" x14ac:dyDescent="0.25">
      <c r="H39" s="8"/>
      <c r="I39" s="51" t="s">
        <v>477</v>
      </c>
      <c r="J39" s="50">
        <v>0</v>
      </c>
    </row>
    <row r="40" spans="2:10" ht="15" thickTop="1" x14ac:dyDescent="0.2"/>
    <row r="41" spans="2:10" x14ac:dyDescent="0.2">
      <c r="C41" s="3"/>
    </row>
    <row r="42" spans="2:10" x14ac:dyDescent="0.2">
      <c r="C42" s="3"/>
    </row>
  </sheetData>
  <phoneticPr fontId="4" type="noConversion"/>
  <dataValidations count="2">
    <dataValidation type="list" allowBlank="1" showInputMessage="1" showErrorMessage="1" sqref="C6 J18" xr:uid="{D3A4EE20-EEAB-40BA-B4E6-5D756A35DA06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J22:J24" xr:uid="{F9B02D1B-96D8-413F-85C3-3D4CA7F8D45A}">
      <formula1>$K$27:$K$31</formula1>
    </dataValidation>
  </dataValidations>
  <hyperlinks>
    <hyperlink ref="C14" r:id="rId1" display="CalibrationSet@1" xr:uid="{C1A5D256-31F4-4EBE-9624-7758B09FE0F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1246-1800-472E-9805-FD472302A945}">
  <dimension ref="A1:AB61"/>
  <sheetViews>
    <sheetView showGridLines="0" topLeftCell="D10" zoomScale="77" zoomScaleNormal="77" workbookViewId="0">
      <selection activeCell="L62" sqref="L62"/>
    </sheetView>
  </sheetViews>
  <sheetFormatPr defaultRowHeight="14.25" x14ac:dyDescent="0.2"/>
  <cols>
    <col min="1" max="1" width="12" hidden="1" customWidth="1"/>
    <col min="2" max="2" width="15.875" hidden="1" customWidth="1"/>
    <col min="3" max="3" width="0" hidden="1" customWidth="1"/>
    <col min="4" max="4" width="46" customWidth="1"/>
    <col min="5" max="5" width="3.625" customWidth="1"/>
    <col min="6" max="6" width="24.25" hidden="1" customWidth="1"/>
    <col min="7" max="7" width="22.25" customWidth="1"/>
    <col min="8" max="8" width="20.75" customWidth="1"/>
    <col min="9" max="9" width="1.125" customWidth="1"/>
    <col min="10" max="10" width="9" hidden="1" customWidth="1"/>
    <col min="11" max="11" width="12.375" hidden="1" customWidth="1"/>
    <col min="12" max="12" width="15" customWidth="1"/>
    <col min="13" max="13" width="18.25" customWidth="1"/>
    <col min="14" max="14" width="14" customWidth="1"/>
    <col min="15" max="15" width="15.25" customWidth="1"/>
    <col min="16" max="16" width="15.375" customWidth="1"/>
    <col min="17" max="17" width="15.625" customWidth="1"/>
    <col min="21" max="21" width="11.375" customWidth="1"/>
    <col min="22" max="22" width="11.125" bestFit="1" customWidth="1"/>
    <col min="27" max="27" width="14.25" customWidth="1"/>
    <col min="28" max="28" width="16.125" customWidth="1"/>
  </cols>
  <sheetData>
    <row r="1" spans="1:28" x14ac:dyDescent="0.2">
      <c r="U1" s="32"/>
    </row>
    <row r="2" spans="1:28" ht="15" thickBot="1" x14ac:dyDescent="0.25">
      <c r="A2" s="47"/>
      <c r="B2" s="45" t="s">
        <v>3</v>
      </c>
      <c r="C2" s="45"/>
      <c r="D2" s="56" t="s">
        <v>510</v>
      </c>
      <c r="E2" s="56"/>
      <c r="F2" s="56"/>
      <c r="G2" s="56"/>
      <c r="H2" s="56" t="s">
        <v>0</v>
      </c>
      <c r="I2" s="56"/>
      <c r="J2" s="56"/>
      <c r="K2" s="56"/>
      <c r="L2" s="56"/>
      <c r="M2" s="56"/>
      <c r="N2" s="56"/>
      <c r="O2" s="56" t="s">
        <v>1</v>
      </c>
      <c r="P2" s="56"/>
    </row>
    <row r="3" spans="1:28" ht="15.75" thickTop="1" thickBot="1" x14ac:dyDescent="0.25">
      <c r="A3" s="40" t="s">
        <v>2</v>
      </c>
      <c r="B3" s="40"/>
      <c r="C3" s="40"/>
      <c r="D3" s="41"/>
      <c r="E3" s="41"/>
      <c r="F3" s="41"/>
      <c r="G3" s="40"/>
      <c r="H3" s="40" t="s">
        <v>513</v>
      </c>
      <c r="I3" s="40"/>
      <c r="J3" s="40" t="s">
        <v>2</v>
      </c>
      <c r="K3" s="40"/>
      <c r="L3" s="40"/>
      <c r="M3" s="40" t="s">
        <v>514</v>
      </c>
      <c r="N3" s="40"/>
      <c r="O3" s="40" t="s">
        <v>513</v>
      </c>
      <c r="P3" s="40" t="s">
        <v>514</v>
      </c>
      <c r="AA3" s="56" t="s">
        <v>515</v>
      </c>
      <c r="AB3" s="56"/>
    </row>
    <row r="4" spans="1:28" ht="15.75" thickTop="1" thickBot="1" x14ac:dyDescent="0.25">
      <c r="B4" t="s">
        <v>11</v>
      </c>
      <c r="D4" s="2">
        <v>45889</v>
      </c>
      <c r="F4" t="s">
        <v>4</v>
      </c>
      <c r="G4" t="s">
        <v>409</v>
      </c>
      <c r="H4" s="1" t="str">
        <f>D9</f>
        <v>Pay</v>
      </c>
      <c r="K4" t="s">
        <v>6</v>
      </c>
      <c r="L4" t="s">
        <v>5</v>
      </c>
      <c r="M4" t="str">
        <f>IF(H4="Pay","Receive","Pay")</f>
        <v>Receive</v>
      </c>
      <c r="O4" t="str">
        <f>M4</f>
        <v>Receive</v>
      </c>
      <c r="P4" t="str">
        <f>IF(O4="Pay","Receive","Pay")</f>
        <v>Pay</v>
      </c>
      <c r="AA4" s="51" t="s">
        <v>9</v>
      </c>
      <c r="AB4" s="52" t="str">
        <f>'SHIBOR3M Curve'!C16</f>
        <v>McpSwapCurve@1</v>
      </c>
    </row>
    <row r="5" spans="1:28" ht="15.75" thickTop="1" thickBot="1" x14ac:dyDescent="0.25">
      <c r="B5" t="s">
        <v>8</v>
      </c>
      <c r="D5" s="1" t="s">
        <v>413</v>
      </c>
      <c r="F5" t="s">
        <v>10</v>
      </c>
      <c r="G5" t="s">
        <v>11</v>
      </c>
      <c r="H5" s="2">
        <f>D4</f>
        <v>45889</v>
      </c>
      <c r="K5" t="s">
        <v>10</v>
      </c>
      <c r="L5" t="s">
        <v>11</v>
      </c>
      <c r="M5" s="3">
        <f>D4</f>
        <v>45889</v>
      </c>
      <c r="N5" s="3"/>
      <c r="O5" s="3">
        <f>D4</f>
        <v>45889</v>
      </c>
      <c r="P5" s="3">
        <f>D4</f>
        <v>45889</v>
      </c>
      <c r="AA5" s="51" t="s">
        <v>12</v>
      </c>
      <c r="AB5" s="52" t="str">
        <f>'FR007 Curve'!C15</f>
        <v>McpSwapCurve@2</v>
      </c>
    </row>
    <row r="6" spans="1:28" ht="15.75" thickTop="1" thickBot="1" x14ac:dyDescent="0.25">
      <c r="B6" t="s">
        <v>13</v>
      </c>
      <c r="D6" s="1" t="s">
        <v>412</v>
      </c>
      <c r="F6" t="s">
        <v>14</v>
      </c>
      <c r="G6" t="s">
        <v>15</v>
      </c>
      <c r="H6" s="34">
        <f>_xll.CalendarAddBusinessDays(H10,H5,1)</f>
        <v>45890</v>
      </c>
      <c r="K6" t="s">
        <v>14</v>
      </c>
      <c r="L6" t="s">
        <v>15</v>
      </c>
      <c r="M6" s="3">
        <f>H6</f>
        <v>45890</v>
      </c>
      <c r="N6" s="3"/>
      <c r="O6" s="3">
        <f>H6</f>
        <v>45890</v>
      </c>
      <c r="P6" s="3">
        <f>H6</f>
        <v>45890</v>
      </c>
    </row>
    <row r="7" spans="1:28" ht="15.75" thickTop="1" thickBot="1" x14ac:dyDescent="0.25">
      <c r="B7" t="s">
        <v>16</v>
      </c>
      <c r="D7" s="1" t="s">
        <v>17</v>
      </c>
      <c r="F7" t="s">
        <v>18</v>
      </c>
      <c r="G7" t="s">
        <v>19</v>
      </c>
      <c r="H7" s="34">
        <f>_xll.CalendarAddPeriod(H10,H6,D7,"ModifiedFollowing")</f>
        <v>46255</v>
      </c>
      <c r="K7" t="s">
        <v>18</v>
      </c>
      <c r="L7" t="s">
        <v>19</v>
      </c>
      <c r="M7" s="35">
        <f>H7</f>
        <v>46255</v>
      </c>
      <c r="N7" s="3"/>
      <c r="O7" s="34">
        <f>_xll.CalendarAddPeriod(O10,O6,D8,"ModifiedFollowing")</f>
        <v>46622</v>
      </c>
      <c r="P7" s="3">
        <f>O7</f>
        <v>46622</v>
      </c>
      <c r="AA7" s="51" t="s">
        <v>516</v>
      </c>
      <c r="AB7" s="50">
        <f>H56/O56</f>
        <v>-0.42978747539539486</v>
      </c>
    </row>
    <row r="8" spans="1:28" ht="15.75" thickTop="1" thickBot="1" x14ac:dyDescent="0.25">
      <c r="B8" t="s">
        <v>21</v>
      </c>
      <c r="D8" s="1" t="s">
        <v>407</v>
      </c>
      <c r="F8" t="s">
        <v>22</v>
      </c>
      <c r="G8" t="s">
        <v>23</v>
      </c>
      <c r="H8" s="3">
        <f>H6</f>
        <v>45890</v>
      </c>
      <c r="K8" t="s">
        <v>22</v>
      </c>
      <c r="L8" t="s">
        <v>23</v>
      </c>
      <c r="M8" s="3">
        <f>H8</f>
        <v>45890</v>
      </c>
      <c r="N8" s="3"/>
      <c r="O8" s="3">
        <f>H8</f>
        <v>45890</v>
      </c>
      <c r="P8" s="3">
        <f>H8</f>
        <v>45890</v>
      </c>
      <c r="AA8" s="51" t="s">
        <v>517</v>
      </c>
      <c r="AB8" s="52">
        <f>(H7-H6)/(O7-O6)</f>
        <v>0.49863387978142076</v>
      </c>
    </row>
    <row r="9" spans="1:28" ht="15" thickTop="1" x14ac:dyDescent="0.2">
      <c r="B9" t="s">
        <v>24</v>
      </c>
      <c r="D9" s="1" t="s">
        <v>7</v>
      </c>
      <c r="F9" t="s">
        <v>25</v>
      </c>
      <c r="G9" t="s">
        <v>26</v>
      </c>
      <c r="H9" s="36">
        <v>10000000</v>
      </c>
      <c r="K9" t="s">
        <v>25</v>
      </c>
      <c r="L9" t="s">
        <v>26</v>
      </c>
      <c r="M9">
        <v>10000000</v>
      </c>
      <c r="O9" s="37">
        <f>IF(D6="期限匹配",H9*AB8,H9*AB7)</f>
        <v>-4297874.7539539486</v>
      </c>
      <c r="P9" s="39">
        <v>4986338.8</v>
      </c>
    </row>
    <row r="10" spans="1:28" x14ac:dyDescent="0.2">
      <c r="G10" t="s">
        <v>410</v>
      </c>
      <c r="H10" s="3" t="str">
        <f>H20</f>
        <v>McpCalendar@3</v>
      </c>
      <c r="O10" s="3" t="str">
        <f>H10</f>
        <v>McpCalendar@3</v>
      </c>
    </row>
    <row r="11" spans="1:28" x14ac:dyDescent="0.2">
      <c r="A11" s="41" t="s">
        <v>146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28" x14ac:dyDescent="0.2">
      <c r="F12" t="s">
        <v>28</v>
      </c>
      <c r="G12" t="s">
        <v>29</v>
      </c>
      <c r="H12" s="1">
        <v>0</v>
      </c>
      <c r="K12" t="s">
        <v>30</v>
      </c>
      <c r="L12" t="s">
        <v>31</v>
      </c>
      <c r="M12" s="4">
        <v>1.5469999999999999E-2</v>
      </c>
      <c r="O12" s="1">
        <v>0</v>
      </c>
      <c r="P12" s="4">
        <v>1.5275E-2</v>
      </c>
    </row>
    <row r="13" spans="1:28" x14ac:dyDescent="0.2">
      <c r="B13" t="s">
        <v>27</v>
      </c>
      <c r="D13">
        <v>5.67</v>
      </c>
      <c r="F13" t="s">
        <v>32</v>
      </c>
      <c r="G13" t="s">
        <v>33</v>
      </c>
      <c r="H13" s="1" t="s">
        <v>34</v>
      </c>
      <c r="K13" t="s">
        <v>32</v>
      </c>
      <c r="L13" t="s">
        <v>35</v>
      </c>
      <c r="M13" s="1" t="s">
        <v>34</v>
      </c>
      <c r="O13" s="1" t="s">
        <v>34</v>
      </c>
      <c r="P13" s="1" t="s">
        <v>34</v>
      </c>
    </row>
    <row r="14" spans="1:28" x14ac:dyDescent="0.2">
      <c r="F14" t="s">
        <v>36</v>
      </c>
      <c r="G14" t="s">
        <v>37</v>
      </c>
      <c r="H14" s="1" t="s">
        <v>38</v>
      </c>
      <c r="K14" t="s">
        <v>36</v>
      </c>
      <c r="L14" t="s">
        <v>39</v>
      </c>
      <c r="M14" s="1" t="s">
        <v>38</v>
      </c>
      <c r="O14" s="1" t="s">
        <v>38</v>
      </c>
      <c r="P14" s="1" t="s">
        <v>38</v>
      </c>
    </row>
    <row r="15" spans="1:28" x14ac:dyDescent="0.2">
      <c r="F15" t="s">
        <v>40</v>
      </c>
      <c r="G15" t="s">
        <v>41</v>
      </c>
      <c r="H15" s="1" t="s">
        <v>42</v>
      </c>
      <c r="K15" t="s">
        <v>40</v>
      </c>
      <c r="L15" t="s">
        <v>43</v>
      </c>
      <c r="M15" s="1" t="s">
        <v>42</v>
      </c>
      <c r="O15" s="1" t="s">
        <v>42</v>
      </c>
      <c r="P15" s="1" t="s">
        <v>42</v>
      </c>
    </row>
    <row r="16" spans="1:28" x14ac:dyDescent="0.2">
      <c r="F16" t="s">
        <v>44</v>
      </c>
      <c r="G16" t="s">
        <v>45</v>
      </c>
      <c r="H16" s="1" t="s">
        <v>48</v>
      </c>
      <c r="K16" t="s">
        <v>44</v>
      </c>
      <c r="L16" t="s">
        <v>47</v>
      </c>
      <c r="M16" s="1" t="s">
        <v>48</v>
      </c>
      <c r="O16" s="1" t="s">
        <v>48</v>
      </c>
      <c r="P16" s="1" t="s">
        <v>48</v>
      </c>
    </row>
    <row r="17" spans="1:16" x14ac:dyDescent="0.2">
      <c r="F17" t="s">
        <v>49</v>
      </c>
      <c r="G17" t="s">
        <v>50</v>
      </c>
      <c r="H17" s="1" t="b">
        <v>1</v>
      </c>
      <c r="K17" t="s">
        <v>49</v>
      </c>
      <c r="L17" t="s">
        <v>422</v>
      </c>
      <c r="M17" s="1" t="str">
        <f>M13</f>
        <v>Quarterly</v>
      </c>
      <c r="O17" s="1" t="b">
        <v>1</v>
      </c>
      <c r="P17" s="1" t="str">
        <f>P13</f>
        <v>Quarterly</v>
      </c>
    </row>
    <row r="18" spans="1:16" x14ac:dyDescent="0.2">
      <c r="F18" t="s">
        <v>51</v>
      </c>
      <c r="G18" t="s">
        <v>52</v>
      </c>
      <c r="H18" s="1">
        <v>1</v>
      </c>
      <c r="K18" t="s">
        <v>51</v>
      </c>
      <c r="L18" t="s">
        <v>423</v>
      </c>
      <c r="M18" s="1" t="str">
        <f>M16</f>
        <v>Act365Fixed</v>
      </c>
      <c r="O18" s="1">
        <v>1</v>
      </c>
      <c r="P18" s="1" t="str">
        <f>P16</f>
        <v>Act365Fixed</v>
      </c>
    </row>
    <row r="19" spans="1:16" x14ac:dyDescent="0.2">
      <c r="F19" t="s">
        <v>53</v>
      </c>
      <c r="G19" t="s">
        <v>54</v>
      </c>
      <c r="H19" s="1" t="s">
        <v>55</v>
      </c>
      <c r="K19" t="s">
        <v>53</v>
      </c>
      <c r="O19" s="1" t="s">
        <v>55</v>
      </c>
    </row>
    <row r="20" spans="1:16" x14ac:dyDescent="0.2">
      <c r="F20" t="s">
        <v>56</v>
      </c>
      <c r="G20" t="s">
        <v>57</v>
      </c>
      <c r="H20" s="2" t="str">
        <f>'FR007 Curve'!G4</f>
        <v>McpCalendar@3</v>
      </c>
      <c r="K20" t="s">
        <v>56</v>
      </c>
      <c r="O20" s="2" t="str">
        <f>H20</f>
        <v>McpCalendar@3</v>
      </c>
    </row>
    <row r="21" spans="1:16" x14ac:dyDescent="0.2">
      <c r="F21" t="s">
        <v>58</v>
      </c>
      <c r="G21" t="s">
        <v>59</v>
      </c>
      <c r="H21" s="1" t="s">
        <v>34</v>
      </c>
      <c r="K21" t="s">
        <v>58</v>
      </c>
      <c r="O21" s="1" t="s">
        <v>34</v>
      </c>
    </row>
    <row r="22" spans="1:16" x14ac:dyDescent="0.2">
      <c r="F22" t="s">
        <v>60</v>
      </c>
      <c r="G22" t="s">
        <v>61</v>
      </c>
      <c r="H22" s="1" t="s">
        <v>419</v>
      </c>
      <c r="K22" t="s">
        <v>60</v>
      </c>
      <c r="O22" s="1" t="s">
        <v>419</v>
      </c>
    </row>
    <row r="23" spans="1:16" x14ac:dyDescent="0.2">
      <c r="F23" t="s">
        <v>63</v>
      </c>
      <c r="G23" t="s">
        <v>64</v>
      </c>
      <c r="H23" s="1" t="s">
        <v>42</v>
      </c>
      <c r="K23" t="s">
        <v>63</v>
      </c>
      <c r="O23" s="1" t="s">
        <v>42</v>
      </c>
    </row>
    <row r="24" spans="1:16" x14ac:dyDescent="0.2">
      <c r="F24" t="s">
        <v>66</v>
      </c>
      <c r="G24" t="s">
        <v>67</v>
      </c>
      <c r="H24" s="2" t="str">
        <f>AB5</f>
        <v>McpSwapCurve@2</v>
      </c>
      <c r="K24" t="s">
        <v>66</v>
      </c>
      <c r="M24" s="3"/>
      <c r="O24" s="2" t="str">
        <f>H24</f>
        <v>McpSwapCurve@2</v>
      </c>
    </row>
    <row r="25" spans="1:16" x14ac:dyDescent="0.2">
      <c r="F25" t="s">
        <v>68</v>
      </c>
      <c r="G25" t="s">
        <v>69</v>
      </c>
      <c r="H25" s="2" t="str">
        <f>H24</f>
        <v>McpSwapCurve@2</v>
      </c>
      <c r="K25" t="s">
        <v>68</v>
      </c>
      <c r="L25" t="s">
        <v>70</v>
      </c>
      <c r="M25" s="2" t="str">
        <f>H24</f>
        <v>McpSwapCurve@2</v>
      </c>
      <c r="O25" s="2" t="str">
        <f>M25</f>
        <v>McpSwapCurve@2</v>
      </c>
      <c r="P25" s="2" t="str">
        <f>M25</f>
        <v>McpSwapCurve@2</v>
      </c>
    </row>
    <row r="26" spans="1:16" x14ac:dyDescent="0.2">
      <c r="G26" t="s">
        <v>421</v>
      </c>
      <c r="H26" s="1" t="str">
        <f>H16</f>
        <v>Act365Fixed</v>
      </c>
      <c r="M26" s="2"/>
      <c r="O26" s="1" t="str">
        <f>O16</f>
        <v>Act365Fixed</v>
      </c>
      <c r="P26" s="2"/>
    </row>
    <row r="27" spans="1:16" x14ac:dyDescent="0.2">
      <c r="A27" s="41" t="s">
        <v>71</v>
      </c>
      <c r="B27" s="41"/>
      <c r="C27" s="41"/>
      <c r="D27" s="41"/>
      <c r="E27" s="41"/>
      <c r="F27" s="41"/>
      <c r="G27" s="41"/>
      <c r="H27" s="41"/>
      <c r="I27" s="41"/>
      <c r="J27" s="41" t="s">
        <v>72</v>
      </c>
      <c r="K27" s="41"/>
      <c r="L27" s="41"/>
      <c r="M27" s="41"/>
      <c r="N27" s="41"/>
      <c r="O27" s="41"/>
      <c r="P27" s="41"/>
    </row>
    <row r="28" spans="1:16" x14ac:dyDescent="0.2">
      <c r="F28" t="s">
        <v>73</v>
      </c>
      <c r="G28" t="s">
        <v>74</v>
      </c>
      <c r="H28" s="1" t="b">
        <v>1</v>
      </c>
      <c r="K28" t="s">
        <v>73</v>
      </c>
      <c r="L28" t="s">
        <v>75</v>
      </c>
      <c r="M28" s="1" t="b">
        <v>1</v>
      </c>
      <c r="O28" s="1" t="b">
        <v>1</v>
      </c>
      <c r="P28" s="1" t="b">
        <v>1</v>
      </c>
    </row>
    <row r="29" spans="1:16" x14ac:dyDescent="0.2">
      <c r="F29" t="s">
        <v>76</v>
      </c>
      <c r="G29" t="s">
        <v>77</v>
      </c>
      <c r="H29" s="1" t="b">
        <v>0</v>
      </c>
      <c r="K29" t="s">
        <v>76</v>
      </c>
      <c r="L29" t="s">
        <v>78</v>
      </c>
      <c r="M29" s="1" t="b">
        <v>0</v>
      </c>
      <c r="O29" s="1" t="b">
        <v>0</v>
      </c>
      <c r="P29" s="1" t="b">
        <v>0</v>
      </c>
    </row>
    <row r="30" spans="1:16" x14ac:dyDescent="0.2">
      <c r="F30" t="s">
        <v>79</v>
      </c>
      <c r="G30" t="s">
        <v>80</v>
      </c>
      <c r="H30" s="1" t="b">
        <v>1</v>
      </c>
      <c r="K30" t="s">
        <v>79</v>
      </c>
      <c r="L30" t="s">
        <v>81</v>
      </c>
      <c r="M30" s="1" t="b">
        <v>1</v>
      </c>
      <c r="O30" s="1" t="b">
        <v>1</v>
      </c>
      <c r="P30" s="1" t="b">
        <v>1</v>
      </c>
    </row>
    <row r="31" spans="1:16" x14ac:dyDescent="0.2">
      <c r="F31" t="s">
        <v>82</v>
      </c>
      <c r="G31" t="s">
        <v>83</v>
      </c>
      <c r="H31" s="1" t="b">
        <v>1</v>
      </c>
      <c r="K31" t="s">
        <v>84</v>
      </c>
      <c r="L31" t="s">
        <v>85</v>
      </c>
      <c r="M31" s="1" t="b">
        <v>1</v>
      </c>
      <c r="O31" s="1" t="b">
        <v>1</v>
      </c>
      <c r="P31" s="1" t="b">
        <v>1</v>
      </c>
    </row>
    <row r="32" spans="1:16" x14ac:dyDescent="0.2">
      <c r="F32" t="s">
        <v>86</v>
      </c>
      <c r="G32" t="s">
        <v>87</v>
      </c>
      <c r="H32" s="1" t="b">
        <v>1</v>
      </c>
      <c r="K32" t="s">
        <v>88</v>
      </c>
      <c r="L32" t="s">
        <v>89</v>
      </c>
      <c r="M32" s="1" t="b">
        <v>1</v>
      </c>
      <c r="O32" s="1" t="b">
        <v>1</v>
      </c>
      <c r="P32" s="1" t="b">
        <v>1</v>
      </c>
    </row>
    <row r="33" spans="1:16" x14ac:dyDescent="0.2">
      <c r="A33" s="41" t="s">
        <v>72</v>
      </c>
      <c r="B33" s="41"/>
      <c r="C33" s="41"/>
      <c r="D33" s="41"/>
      <c r="E33" s="41"/>
      <c r="F33" s="41"/>
      <c r="G33" s="41"/>
      <c r="H33" s="41"/>
      <c r="I33" s="41"/>
      <c r="J33" s="41" t="s">
        <v>72</v>
      </c>
      <c r="K33" s="41"/>
      <c r="L33" s="41"/>
      <c r="M33" s="41"/>
      <c r="N33" s="41"/>
      <c r="O33" s="41"/>
      <c r="P33" s="41"/>
    </row>
    <row r="34" spans="1:16" x14ac:dyDescent="0.2">
      <c r="F34" t="s">
        <v>90</v>
      </c>
      <c r="G34" t="s">
        <v>91</v>
      </c>
      <c r="H34" s="1" t="s">
        <v>389</v>
      </c>
      <c r="K34" t="s">
        <v>90</v>
      </c>
      <c r="L34" t="s">
        <v>93</v>
      </c>
      <c r="M34" s="1" t="s">
        <v>389</v>
      </c>
      <c r="O34" s="1" t="s">
        <v>389</v>
      </c>
      <c r="P34" s="1" t="s">
        <v>389</v>
      </c>
    </row>
    <row r="35" spans="1:16" x14ac:dyDescent="0.2">
      <c r="F35" t="s">
        <v>94</v>
      </c>
      <c r="G35" t="s">
        <v>95</v>
      </c>
      <c r="H35" s="1" t="s">
        <v>96</v>
      </c>
      <c r="K35" t="s">
        <v>94</v>
      </c>
      <c r="L35" t="s">
        <v>97</v>
      </c>
      <c r="M35" s="1" t="s">
        <v>96</v>
      </c>
      <c r="O35" s="1" t="s">
        <v>96</v>
      </c>
      <c r="P35" s="1" t="s">
        <v>96</v>
      </c>
    </row>
    <row r="36" spans="1:16" x14ac:dyDescent="0.2">
      <c r="F36" t="s">
        <v>98</v>
      </c>
      <c r="G36" t="s">
        <v>99</v>
      </c>
      <c r="H36" s="1">
        <v>0</v>
      </c>
      <c r="K36" t="s">
        <v>98</v>
      </c>
      <c r="L36" t="s">
        <v>100</v>
      </c>
      <c r="M36" s="1">
        <v>0</v>
      </c>
      <c r="O36" s="1">
        <v>0</v>
      </c>
      <c r="P36" s="1">
        <v>0</v>
      </c>
    </row>
    <row r="37" spans="1:16" x14ac:dyDescent="0.2">
      <c r="F37" t="s">
        <v>101</v>
      </c>
      <c r="G37" t="s">
        <v>102</v>
      </c>
      <c r="H37" s="1"/>
      <c r="K37" t="s">
        <v>101</v>
      </c>
      <c r="L37" t="s">
        <v>103</v>
      </c>
      <c r="M37" s="1"/>
      <c r="O37" s="1"/>
      <c r="P37" s="1"/>
    </row>
    <row r="38" spans="1:16" x14ac:dyDescent="0.2">
      <c r="F38" t="s">
        <v>104</v>
      </c>
      <c r="G38" t="s">
        <v>105</v>
      </c>
      <c r="H38" s="1" t="s">
        <v>106</v>
      </c>
      <c r="K38" t="s">
        <v>104</v>
      </c>
      <c r="L38" t="s">
        <v>107</v>
      </c>
      <c r="M38" s="1" t="s">
        <v>106</v>
      </c>
      <c r="O38" s="1" t="s">
        <v>106</v>
      </c>
      <c r="P38" s="1" t="s">
        <v>106</v>
      </c>
    </row>
    <row r="39" spans="1:16" x14ac:dyDescent="0.2">
      <c r="H39" t="str">
        <f>_xll.McpVanillaSwap($G$10:$G$38,H10:H38,L4:L38,M4:N38,HistFixing!B2:C29,"VF|VV|VF|VV")</f>
        <v>McpVanillaSwap@2</v>
      </c>
      <c r="O39" t="str">
        <f>_xll.McpVanillaSwap($G$10:$G$38,O10:O38,L4:L38,P4:P38,,"VF|VV|VF|VV")</f>
        <v>McpVanillaSwap@6</v>
      </c>
    </row>
    <row r="40" spans="1:16" ht="17.25" x14ac:dyDescent="0.2">
      <c r="A40" s="41" t="s">
        <v>108</v>
      </c>
      <c r="B40" s="41"/>
      <c r="C40" s="41"/>
      <c r="D40" s="41"/>
      <c r="E40" s="60" t="s">
        <v>518</v>
      </c>
      <c r="F40" s="41"/>
      <c r="G40" s="41"/>
      <c r="H40" s="41"/>
      <c r="I40" s="41"/>
      <c r="J40" s="41" t="s">
        <v>109</v>
      </c>
      <c r="K40" s="41"/>
      <c r="L40" s="41"/>
      <c r="M40" s="41"/>
      <c r="N40" s="41"/>
      <c r="O40" s="41"/>
      <c r="P40" s="41"/>
    </row>
    <row r="41" spans="1:16" x14ac:dyDescent="0.2">
      <c r="B41" t="s">
        <v>110</v>
      </c>
      <c r="C41" t="s">
        <v>111</v>
      </c>
      <c r="D41" s="5">
        <f>H52+O52</f>
        <v>660.26121330392198</v>
      </c>
      <c r="F41" t="s">
        <v>112</v>
      </c>
      <c r="G41" t="s">
        <v>113</v>
      </c>
      <c r="H41" s="5">
        <f>_xll.SwapFloatingLegNPV(H39)</f>
        <v>-152204.70201385373</v>
      </c>
      <c r="K41" t="s">
        <v>112</v>
      </c>
      <c r="L41" t="s">
        <v>111</v>
      </c>
      <c r="M41" s="5">
        <f>_xll.SwapFixedLegNPV(H39)</f>
        <v>153192.1533280217</v>
      </c>
      <c r="O41" s="5">
        <f>_xll.SwapFloatingLegNPV(O39)</f>
        <v>149383.97686484284</v>
      </c>
      <c r="P41" s="5">
        <f>_xll.SwapFixedLegNPV(O39)</f>
        <v>-149711.16696570689</v>
      </c>
    </row>
    <row r="42" spans="1:16" x14ac:dyDescent="0.2">
      <c r="B42" t="s">
        <v>114</v>
      </c>
      <c r="C42" t="s">
        <v>115</v>
      </c>
      <c r="D42" s="5">
        <f t="shared" ref="D42:D48" si="0">H53+O53</f>
        <v>660.26121330354363</v>
      </c>
      <c r="F42" t="s">
        <v>116</v>
      </c>
      <c r="G42" t="s">
        <v>117</v>
      </c>
      <c r="H42" s="5">
        <f>_xll.SwapFloatingLegMarketValue(H39)</f>
        <v>-9998556.0610720757</v>
      </c>
      <c r="K42" t="s">
        <v>116</v>
      </c>
      <c r="L42" t="s">
        <v>115</v>
      </c>
      <c r="M42" s="5">
        <f>_xll.SwapFixedLegMarketValue(H39)</f>
        <v>9999543.5123862438</v>
      </c>
      <c r="O42" s="5">
        <f>_xll.SwapFloatingLegMarketValue(O39)</f>
        <v>4985205.2133277785</v>
      </c>
      <c r="P42" s="5">
        <f>_xll.SwapFixedLegMarketValue(O39)</f>
        <v>-4985532.403428643</v>
      </c>
    </row>
    <row r="43" spans="1:16" x14ac:dyDescent="0.2">
      <c r="B43" t="s">
        <v>118</v>
      </c>
      <c r="C43" t="s">
        <v>119</v>
      </c>
      <c r="D43" s="5">
        <f t="shared" si="0"/>
        <v>3.3127829025698663E-3</v>
      </c>
      <c r="E43" s="6"/>
      <c r="F43" s="6" t="s">
        <v>120</v>
      </c>
      <c r="G43" s="6" t="s">
        <v>121</v>
      </c>
      <c r="H43" s="6">
        <f>_xll.SwapFloatingLegPremium(H39)</f>
        <v>-1.5220470201385374</v>
      </c>
      <c r="I43" s="6"/>
      <c r="J43" s="6"/>
      <c r="K43" s="6" t="s">
        <v>120</v>
      </c>
      <c r="L43" s="6" t="s">
        <v>119</v>
      </c>
      <c r="M43" s="6">
        <f>_xll.SwapFixedLegPremium(H39)</f>
        <v>1.531921533280217</v>
      </c>
      <c r="N43" s="6"/>
      <c r="O43" s="6">
        <f>_xll.SwapFloatingLegPremium(O39)</f>
        <v>2.9958649593734554</v>
      </c>
      <c r="P43" s="6">
        <f>_xll.SwapFixedLegPremium(O39)</f>
        <v>-3.0024266896125651</v>
      </c>
    </row>
    <row r="44" spans="1:16" x14ac:dyDescent="0.2">
      <c r="B44" t="s">
        <v>122</v>
      </c>
      <c r="C44" t="s">
        <v>123</v>
      </c>
      <c r="D44" s="5">
        <f t="shared" si="0"/>
        <v>0</v>
      </c>
      <c r="F44" t="s">
        <v>124</v>
      </c>
      <c r="G44" t="s">
        <v>125</v>
      </c>
      <c r="H44">
        <f>_xll.SwapFloatingLegAccrued(H39)</f>
        <v>0</v>
      </c>
      <c r="K44" t="s">
        <v>124</v>
      </c>
      <c r="L44" t="s">
        <v>123</v>
      </c>
      <c r="M44">
        <f>_xll.SwapFixedLegAccrued(H39)</f>
        <v>0</v>
      </c>
      <c r="O44">
        <f>_xll.SwapFloatingLegAccrued(O39)</f>
        <v>0</v>
      </c>
      <c r="P44">
        <f>_xll.SwapFixedLegAccrued(O39)</f>
        <v>0</v>
      </c>
    </row>
    <row r="45" spans="1:16" x14ac:dyDescent="0.2">
      <c r="B45" t="s">
        <v>126</v>
      </c>
      <c r="C45" t="s">
        <v>127</v>
      </c>
      <c r="D45" s="5">
        <f t="shared" si="0"/>
        <v>-0.98470475806512781</v>
      </c>
      <c r="F45" t="s">
        <v>126</v>
      </c>
      <c r="G45" t="s">
        <v>128</v>
      </c>
      <c r="H45">
        <f>_xll.SwapFloatingLegDuration(H39)</f>
        <v>-0.25479452054794527</v>
      </c>
      <c r="K45" t="s">
        <v>126</v>
      </c>
      <c r="L45" t="s">
        <v>127</v>
      </c>
      <c r="M45">
        <f>_xll.SwapFixedLegDuration(H39)</f>
        <v>0.99699809152721797</v>
      </c>
      <c r="O45">
        <f>_xll.SwapFloatingLegDuration(O39)</f>
        <v>0.25479452054794527</v>
      </c>
      <c r="P45">
        <f>_xll.SwapFixedLegDuration(O39)</f>
        <v>-1.9817028495923457</v>
      </c>
    </row>
    <row r="46" spans="1:16" x14ac:dyDescent="0.2">
      <c r="B46" t="s">
        <v>129</v>
      </c>
      <c r="C46" t="s">
        <v>130</v>
      </c>
      <c r="D46" s="5">
        <f t="shared" si="0"/>
        <v>-0.97003240350908626</v>
      </c>
      <c r="F46" t="s">
        <v>129</v>
      </c>
      <c r="G46" t="s">
        <v>131</v>
      </c>
      <c r="H46">
        <f>_xll.SwapFloatingLegMDuration(H39)</f>
        <v>-0.25093753956567588</v>
      </c>
      <c r="K46" t="s">
        <v>129</v>
      </c>
      <c r="L46" t="s">
        <v>130</v>
      </c>
      <c r="M46">
        <f>_xll.SwapFixedLegMDuration(H39)</f>
        <v>0.98190591972497632</v>
      </c>
      <c r="O46">
        <f>_xll.SwapFloatingLegMDuration(O39)</f>
        <v>0.25097202430327875</v>
      </c>
      <c r="P46">
        <f>_xll.SwapFixedLegMDuration(O39)</f>
        <v>-1.9519728079716654</v>
      </c>
    </row>
    <row r="47" spans="1:16" x14ac:dyDescent="0.2">
      <c r="B47" t="s">
        <v>132</v>
      </c>
      <c r="C47" t="s">
        <v>133</v>
      </c>
      <c r="D47" s="5">
        <f t="shared" si="0"/>
        <v>20829.539641189593</v>
      </c>
      <c r="F47" t="s">
        <v>134</v>
      </c>
      <c r="G47" t="s">
        <v>135</v>
      </c>
      <c r="H47" s="5">
        <f>_xll.SwapFloatingLegPV01(H39)</f>
        <v>-73038.146757608047</v>
      </c>
      <c r="K47" t="s">
        <v>134</v>
      </c>
      <c r="L47" t="s">
        <v>133</v>
      </c>
      <c r="M47" s="5">
        <f>_xll.SwapFixedLegPVBP(H39)</f>
        <v>990.31327676746878</v>
      </c>
      <c r="O47" s="5">
        <f>_xll.SwapFloatingLegPV01(O39)</f>
        <v>93860.193746202276</v>
      </c>
      <c r="P47" s="5">
        <f>_xll.SwapFixedLegPVBP(O39)</f>
        <v>-982.82062417210545</v>
      </c>
    </row>
    <row r="48" spans="1:16" x14ac:dyDescent="0.2">
      <c r="B48" t="s">
        <v>136</v>
      </c>
      <c r="C48" t="s">
        <v>137</v>
      </c>
      <c r="D48" s="5">
        <f t="shared" si="0"/>
        <v>-117.20824048430791</v>
      </c>
      <c r="F48" t="s">
        <v>138</v>
      </c>
      <c r="G48" t="s">
        <v>139</v>
      </c>
      <c r="H48" s="5">
        <f>_xll.SwapFloatingLegDV01(H39)</f>
        <v>-250.93753956567591</v>
      </c>
      <c r="K48" t="s">
        <v>138</v>
      </c>
      <c r="L48" t="s">
        <v>137</v>
      </c>
      <c r="M48" s="5">
        <f>_xll.SwapFixedLegDV01(H39)</f>
        <v>981.90591972497623</v>
      </c>
      <c r="O48" s="5">
        <f>_xll.SwapFloatingLegDV01(O39)</f>
        <v>125.14315424979819</v>
      </c>
      <c r="P48" s="5">
        <f>_xll.SwapFixedLegDV01(O39)</f>
        <v>-973.31977489340636</v>
      </c>
    </row>
    <row r="49" spans="1:16" x14ac:dyDescent="0.2">
      <c r="B49" t="s">
        <v>140</v>
      </c>
      <c r="C49" t="s">
        <v>141</v>
      </c>
      <c r="D49" s="7"/>
      <c r="F49" t="s">
        <v>142</v>
      </c>
      <c r="G49" t="s">
        <v>143</v>
      </c>
      <c r="H49" s="5">
        <f>_xll.SwapFloatingLegAnnuity(H39)</f>
        <v>-9930013.7979969867</v>
      </c>
      <c r="K49" t="s">
        <v>142</v>
      </c>
      <c r="L49" t="s">
        <v>144</v>
      </c>
      <c r="M49" s="5">
        <f>_xll.SwapFixedLegAnnuity(H39)</f>
        <v>9930013.7979969867</v>
      </c>
      <c r="O49" s="5">
        <f>_xll.SwapFloatingLegAnnuity(O39)</f>
        <v>9841409.1096149795</v>
      </c>
      <c r="P49" s="5">
        <f>_xll.SwapFixedLegAnnuity(O39)</f>
        <v>-9841409.1096149795</v>
      </c>
    </row>
    <row r="50" spans="1:16" x14ac:dyDescent="0.2">
      <c r="H50" s="5"/>
      <c r="M50" s="5"/>
      <c r="O50" s="5"/>
      <c r="P50" s="5"/>
    </row>
    <row r="51" spans="1:16" ht="17.25" x14ac:dyDescent="0.2">
      <c r="A51" s="41"/>
      <c r="B51" s="41"/>
      <c r="C51" s="41"/>
      <c r="D51" s="41"/>
      <c r="E51" s="60" t="s">
        <v>519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 x14ac:dyDescent="0.2">
      <c r="F52" t="s">
        <v>112</v>
      </c>
      <c r="G52" t="s">
        <v>113</v>
      </c>
      <c r="H52" s="5">
        <f>H41+M41</f>
        <v>987.45131416796357</v>
      </c>
      <c r="O52" s="5">
        <f>O41+P41</f>
        <v>-327.1901008640416</v>
      </c>
    </row>
    <row r="53" spans="1:16" x14ac:dyDescent="0.2">
      <c r="F53" t="s">
        <v>116</v>
      </c>
      <c r="G53" t="s">
        <v>117</v>
      </c>
      <c r="H53" s="5">
        <f t="shared" ref="H53:H60" si="1">H42+M42</f>
        <v>987.45131416805089</v>
      </c>
      <c r="O53" s="5">
        <f t="shared" ref="O53:O60" si="2">O42+P42</f>
        <v>-327.19010086450726</v>
      </c>
    </row>
    <row r="54" spans="1:16" x14ac:dyDescent="0.2">
      <c r="F54" s="6" t="s">
        <v>120</v>
      </c>
      <c r="G54" s="6" t="s">
        <v>121</v>
      </c>
      <c r="H54" s="5">
        <f t="shared" si="1"/>
        <v>9.8745131416795306E-3</v>
      </c>
      <c r="O54" s="5">
        <f t="shared" si="2"/>
        <v>-6.5617302391096644E-3</v>
      </c>
    </row>
    <row r="55" spans="1:16" x14ac:dyDescent="0.2">
      <c r="F55" t="s">
        <v>124</v>
      </c>
      <c r="G55" t="s">
        <v>125</v>
      </c>
      <c r="H55" s="5">
        <f t="shared" si="1"/>
        <v>0</v>
      </c>
      <c r="O55" s="5">
        <f t="shared" si="2"/>
        <v>0</v>
      </c>
    </row>
    <row r="56" spans="1:16" x14ac:dyDescent="0.2">
      <c r="F56" t="s">
        <v>126</v>
      </c>
      <c r="G56" t="s">
        <v>128</v>
      </c>
      <c r="H56" s="5">
        <f t="shared" si="1"/>
        <v>0.7422035709792727</v>
      </c>
      <c r="O56" s="5">
        <f>O45+P45</f>
        <v>-1.7269083290444005</v>
      </c>
    </row>
    <row r="57" spans="1:16" x14ac:dyDescent="0.2">
      <c r="F57" t="s">
        <v>129</v>
      </c>
      <c r="G57" t="s">
        <v>131</v>
      </c>
      <c r="H57" s="5">
        <f t="shared" si="1"/>
        <v>0.73096838015930043</v>
      </c>
      <c r="O57" s="5">
        <f t="shared" si="2"/>
        <v>-1.7010007836683867</v>
      </c>
    </row>
    <row r="58" spans="1:16" x14ac:dyDescent="0.2">
      <c r="F58" t="s">
        <v>134</v>
      </c>
      <c r="G58" t="s">
        <v>135</v>
      </c>
      <c r="H58" s="5">
        <f t="shared" si="1"/>
        <v>-72047.833480840578</v>
      </c>
      <c r="O58" s="5">
        <f t="shared" si="2"/>
        <v>92877.373122030171</v>
      </c>
    </row>
    <row r="59" spans="1:16" x14ac:dyDescent="0.2">
      <c r="F59" t="s">
        <v>138</v>
      </c>
      <c r="G59" t="s">
        <v>139</v>
      </c>
      <c r="H59" s="5">
        <f t="shared" si="1"/>
        <v>730.9683801593003</v>
      </c>
      <c r="O59" s="5">
        <f t="shared" si="2"/>
        <v>-848.1766206436082</v>
      </c>
    </row>
    <row r="60" spans="1:16" x14ac:dyDescent="0.2">
      <c r="F60" t="s">
        <v>142</v>
      </c>
      <c r="G60" t="s">
        <v>143</v>
      </c>
      <c r="H60" s="5">
        <f t="shared" si="1"/>
        <v>0</v>
      </c>
      <c r="O60" s="5">
        <f t="shared" si="2"/>
        <v>0</v>
      </c>
    </row>
    <row r="61" spans="1:16" x14ac:dyDescent="0.2">
      <c r="F61" t="s">
        <v>140</v>
      </c>
      <c r="H61" s="7">
        <f>_xll.SwapMarketParRate(H39)</f>
        <v>1.5370282935526931E-2</v>
      </c>
      <c r="O61" s="7">
        <f>_xll.SwapMarketParRate(O39)</f>
        <v>1.5230766278744E-2</v>
      </c>
    </row>
  </sheetData>
  <phoneticPr fontId="4" type="noConversion"/>
  <dataValidations count="4">
    <dataValidation type="list" allowBlank="1" showInputMessage="1" showErrorMessage="1" sqref="D7:D8" xr:uid="{4763D6BE-FA18-4480-9D76-71D10BC18B2D}">
      <formula1>"3M,6M,1Y,2Y,3Y,4Y,5Y,10Y"</formula1>
    </dataValidation>
    <dataValidation type="list" allowBlank="1" showInputMessage="1" showErrorMessage="1" sqref="D6" xr:uid="{04F7EFB8-A70A-443B-9103-E0FE83EAC261}">
      <formula1>"久期匹配,期限匹配"</formula1>
    </dataValidation>
    <dataValidation type="list" allowBlank="1" showInputMessage="1" showErrorMessage="1" sqref="D9" xr:uid="{2DA57040-C92F-49D3-B5FE-F6AFD3E78664}">
      <formula1>"Pay,Receive"</formula1>
    </dataValidation>
    <dataValidation type="list" allowBlank="1" showInputMessage="1" showErrorMessage="1" sqref="D5" xr:uid="{4F975DBA-A474-47DA-A9BC-76847E28DC73}">
      <formula1>"SHIBOR3M,FR007"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1ACC34-3C2F-4495-AA83-80246BE8CA99}">
          <x14:formula1>
            <xm:f>Enum!$L$34:$L$41</xm:f>
          </x14:formula1>
          <xm:sqref>H19 O19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0A81-5486-4904-80F6-FC9EE6947E91}">
  <dimension ref="A2:AB61"/>
  <sheetViews>
    <sheetView showGridLines="0" topLeftCell="D25" zoomScale="80" zoomScaleNormal="80" workbookViewId="0">
      <selection activeCell="P53" sqref="P53"/>
    </sheetView>
  </sheetViews>
  <sheetFormatPr defaultRowHeight="14.25" x14ac:dyDescent="0.2"/>
  <cols>
    <col min="1" max="1" width="17.125" hidden="1" customWidth="1"/>
    <col min="2" max="2" width="18.125" hidden="1" customWidth="1"/>
    <col min="3" max="3" width="0" hidden="1" customWidth="1"/>
    <col min="4" max="4" width="13.375" customWidth="1"/>
    <col min="5" max="5" width="0.75" customWidth="1"/>
    <col min="6" max="6" width="26.375" hidden="1" customWidth="1"/>
    <col min="7" max="7" width="23.625" customWidth="1"/>
    <col min="8" max="8" width="19.125" customWidth="1"/>
    <col min="9" max="9" width="1.125" customWidth="1"/>
    <col min="10" max="10" width="9" hidden="1" customWidth="1"/>
    <col min="11" max="11" width="12.375" hidden="1" customWidth="1"/>
    <col min="12" max="12" width="28.875" customWidth="1"/>
    <col min="13" max="13" width="14.125" customWidth="1"/>
    <col min="14" max="14" width="9.625" hidden="1" customWidth="1"/>
    <col min="15" max="15" width="30.375" customWidth="1"/>
    <col min="16" max="16" width="15.375" customWidth="1"/>
    <col min="17" max="17" width="15.625" customWidth="1"/>
    <col min="21" max="21" width="11.375" customWidth="1"/>
    <col min="22" max="22" width="11.125" bestFit="1" customWidth="1"/>
    <col min="27" max="27" width="16.625" customWidth="1"/>
    <col min="28" max="28" width="21.125" customWidth="1"/>
  </cols>
  <sheetData>
    <row r="2" spans="1:28" ht="15" thickBot="1" x14ac:dyDescent="0.25">
      <c r="A2" s="47"/>
      <c r="B2" s="45" t="s">
        <v>3</v>
      </c>
      <c r="C2" s="45"/>
      <c r="D2" s="56" t="s">
        <v>511</v>
      </c>
      <c r="E2" s="56"/>
      <c r="F2" s="56"/>
      <c r="G2" s="56"/>
      <c r="H2" s="56" t="s">
        <v>0</v>
      </c>
      <c r="I2" s="56"/>
      <c r="J2" s="56"/>
      <c r="K2" s="56"/>
      <c r="L2" s="56"/>
      <c r="M2" s="56"/>
      <c r="N2" s="46"/>
      <c r="O2" s="56" t="s">
        <v>1</v>
      </c>
      <c r="P2" s="56"/>
    </row>
    <row r="3" spans="1:28" ht="15.75" thickTop="1" thickBot="1" x14ac:dyDescent="0.25">
      <c r="A3" s="40" t="s">
        <v>2</v>
      </c>
      <c r="B3" s="40"/>
      <c r="C3" s="40"/>
      <c r="D3" s="40"/>
      <c r="E3" s="40"/>
      <c r="F3" s="40"/>
      <c r="G3" s="40"/>
      <c r="H3" s="40" t="s">
        <v>513</v>
      </c>
      <c r="I3" s="40"/>
      <c r="J3" s="40" t="s">
        <v>2</v>
      </c>
      <c r="K3" s="40"/>
      <c r="L3" s="40"/>
      <c r="M3" s="40" t="s">
        <v>514</v>
      </c>
      <c r="N3" s="40"/>
      <c r="O3" s="40" t="s">
        <v>513</v>
      </c>
      <c r="P3" s="40" t="s">
        <v>514</v>
      </c>
      <c r="AA3" s="56" t="s">
        <v>515</v>
      </c>
      <c r="AB3" s="56"/>
    </row>
    <row r="4" spans="1:28" ht="15.75" thickTop="1" thickBot="1" x14ac:dyDescent="0.25">
      <c r="B4" t="s">
        <v>411</v>
      </c>
      <c r="D4" s="2">
        <v>45889</v>
      </c>
      <c r="F4" t="s">
        <v>4</v>
      </c>
      <c r="G4" t="s">
        <v>409</v>
      </c>
      <c r="H4" s="1" t="str">
        <f>D9</f>
        <v>Pay</v>
      </c>
      <c r="K4" t="s">
        <v>6</v>
      </c>
      <c r="L4" t="s">
        <v>5</v>
      </c>
      <c r="M4" t="str">
        <f>IF(H4="Pay","Receive","Pay")</f>
        <v>Receive</v>
      </c>
      <c r="O4" t="str">
        <f>M4</f>
        <v>Receive</v>
      </c>
      <c r="P4" t="str">
        <f>IF(O4="Pay","Receive","Pay")</f>
        <v>Pay</v>
      </c>
      <c r="AA4" s="51" t="s">
        <v>9</v>
      </c>
      <c r="AB4" s="52" t="str">
        <f>'Intertemporal Strategy'!AB4</f>
        <v>McpSwapCurve@1</v>
      </c>
    </row>
    <row r="5" spans="1:28" ht="15.75" thickTop="1" thickBot="1" x14ac:dyDescent="0.25">
      <c r="B5" t="s">
        <v>8</v>
      </c>
      <c r="D5" s="1" t="s">
        <v>9</v>
      </c>
      <c r="F5" t="s">
        <v>10</v>
      </c>
      <c r="G5" t="s">
        <v>11</v>
      </c>
      <c r="H5" s="2">
        <f>D4</f>
        <v>45889</v>
      </c>
      <c r="K5" t="s">
        <v>10</v>
      </c>
      <c r="L5" t="s">
        <v>11</v>
      </c>
      <c r="M5" s="3">
        <f>D4</f>
        <v>45889</v>
      </c>
      <c r="N5" s="3"/>
      <c r="O5" s="3">
        <f>D4</f>
        <v>45889</v>
      </c>
      <c r="P5" s="3">
        <f>D4</f>
        <v>45889</v>
      </c>
      <c r="AA5" s="51" t="s">
        <v>12</v>
      </c>
      <c r="AB5" s="52" t="str">
        <f>'Intertemporal Strategy'!AB5</f>
        <v>McpSwapCurve@2</v>
      </c>
    </row>
    <row r="6" spans="1:28" ht="15.75" thickTop="1" thickBot="1" x14ac:dyDescent="0.25">
      <c r="D6" s="1" t="s">
        <v>413</v>
      </c>
      <c r="F6" t="s">
        <v>14</v>
      </c>
      <c r="G6" t="s">
        <v>15</v>
      </c>
      <c r="H6" s="34">
        <f>_xll.CalendarAddBusinessDays(H10,H5,1)</f>
        <v>45890</v>
      </c>
      <c r="K6" t="s">
        <v>14</v>
      </c>
      <c r="L6" t="s">
        <v>15</v>
      </c>
      <c r="M6" s="3">
        <f>H6</f>
        <v>45890</v>
      </c>
      <c r="N6" s="3"/>
      <c r="O6" s="34">
        <f>_xll.CalendarAddBusinessDays(O10,O5,1)</f>
        <v>45890</v>
      </c>
      <c r="P6" s="3">
        <f>O6</f>
        <v>45890</v>
      </c>
    </row>
    <row r="7" spans="1:28" ht="15.75" thickTop="1" thickBot="1" x14ac:dyDescent="0.25">
      <c r="B7" t="s">
        <v>13</v>
      </c>
      <c r="D7" s="1" t="s">
        <v>417</v>
      </c>
      <c r="F7" t="s">
        <v>18</v>
      </c>
      <c r="G7" t="s">
        <v>19</v>
      </c>
      <c r="H7" s="34">
        <f>_xll.CalendarAddPeriod(H10,H6,D8,"ModifiedFollowing")</f>
        <v>46255</v>
      </c>
      <c r="K7" t="s">
        <v>18</v>
      </c>
      <c r="L7" t="s">
        <v>19</v>
      </c>
      <c r="M7" s="35">
        <f>H7</f>
        <v>46255</v>
      </c>
      <c r="N7" s="3"/>
      <c r="O7" s="34">
        <f>H7</f>
        <v>46255</v>
      </c>
      <c r="P7" s="3">
        <f>O7</f>
        <v>46255</v>
      </c>
      <c r="AA7" s="51" t="s">
        <v>516</v>
      </c>
      <c r="AB7" s="50">
        <f>H56/O56</f>
        <v>-1.000377113558016</v>
      </c>
    </row>
    <row r="8" spans="1:28" ht="15.75" thickTop="1" thickBot="1" x14ac:dyDescent="0.25">
      <c r="B8" t="s">
        <v>20</v>
      </c>
      <c r="D8" s="1" t="s">
        <v>406</v>
      </c>
      <c r="F8" t="s">
        <v>22</v>
      </c>
      <c r="G8" t="s">
        <v>23</v>
      </c>
      <c r="H8" s="3">
        <f>H6</f>
        <v>45890</v>
      </c>
      <c r="K8" t="s">
        <v>22</v>
      </c>
      <c r="L8" t="s">
        <v>23</v>
      </c>
      <c r="M8" s="3">
        <f>H8</f>
        <v>45890</v>
      </c>
      <c r="N8" s="3"/>
      <c r="O8" s="3">
        <f>H8</f>
        <v>45890</v>
      </c>
      <c r="P8" s="3">
        <f>O8</f>
        <v>45890</v>
      </c>
      <c r="AA8" s="51" t="s">
        <v>517</v>
      </c>
      <c r="AB8" s="52">
        <f>(H7-H6)/(O7-O6)</f>
        <v>1</v>
      </c>
    </row>
    <row r="9" spans="1:28" ht="15" thickTop="1" x14ac:dyDescent="0.2">
      <c r="B9" t="s">
        <v>24</v>
      </c>
      <c r="D9" s="1" t="s">
        <v>7</v>
      </c>
      <c r="F9" t="s">
        <v>25</v>
      </c>
      <c r="G9" t="s">
        <v>26</v>
      </c>
      <c r="H9" s="36">
        <v>10000000</v>
      </c>
      <c r="K9" t="s">
        <v>25</v>
      </c>
      <c r="L9" t="s">
        <v>26</v>
      </c>
      <c r="M9">
        <v>10000000</v>
      </c>
      <c r="O9" s="37">
        <f>IF(D7="期限匹配",H9*AB8,H9*AB7)</f>
        <v>10000000</v>
      </c>
      <c r="P9" s="39">
        <v>9954605.6671755053</v>
      </c>
    </row>
    <row r="10" spans="1:28" x14ac:dyDescent="0.2">
      <c r="G10" t="s">
        <v>410</v>
      </c>
      <c r="H10" s="3" t="str">
        <f>H20</f>
        <v>McpCalendar@3</v>
      </c>
      <c r="O10" s="3" t="str">
        <f>H10</f>
        <v>McpCalendar@3</v>
      </c>
    </row>
    <row r="11" spans="1:28" x14ac:dyDescent="0.2">
      <c r="A11" s="41" t="s">
        <v>146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28" x14ac:dyDescent="0.2">
      <c r="F12" t="s">
        <v>28</v>
      </c>
      <c r="G12" t="s">
        <v>29</v>
      </c>
      <c r="H12" s="1">
        <v>0</v>
      </c>
      <c r="K12" t="s">
        <v>30</v>
      </c>
      <c r="L12" t="s">
        <v>31</v>
      </c>
      <c r="M12" s="4">
        <v>1.5625E-2</v>
      </c>
      <c r="O12" s="1">
        <v>0</v>
      </c>
      <c r="P12" s="4">
        <v>1.6400000000000001E-2</v>
      </c>
    </row>
    <row r="13" spans="1:28" x14ac:dyDescent="0.2">
      <c r="B13" t="s">
        <v>27</v>
      </c>
      <c r="D13">
        <v>5.67</v>
      </c>
      <c r="F13" t="s">
        <v>32</v>
      </c>
      <c r="G13" t="s">
        <v>33</v>
      </c>
      <c r="H13" s="1" t="s">
        <v>34</v>
      </c>
      <c r="K13" t="s">
        <v>32</v>
      </c>
      <c r="L13" t="s">
        <v>35</v>
      </c>
      <c r="M13" s="1" t="s">
        <v>34</v>
      </c>
      <c r="O13" s="1" t="s">
        <v>34</v>
      </c>
      <c r="P13" s="1" t="s">
        <v>34</v>
      </c>
    </row>
    <row r="14" spans="1:28" x14ac:dyDescent="0.2">
      <c r="F14" t="s">
        <v>36</v>
      </c>
      <c r="G14" t="s">
        <v>37</v>
      </c>
      <c r="H14" s="1" t="s">
        <v>38</v>
      </c>
      <c r="K14" t="s">
        <v>36</v>
      </c>
      <c r="L14" t="s">
        <v>39</v>
      </c>
      <c r="M14" s="1" t="s">
        <v>38</v>
      </c>
      <c r="O14" s="1" t="s">
        <v>38</v>
      </c>
      <c r="P14" s="1" t="s">
        <v>38</v>
      </c>
    </row>
    <row r="15" spans="1:28" x14ac:dyDescent="0.2">
      <c r="F15" t="s">
        <v>40</v>
      </c>
      <c r="G15" t="s">
        <v>41</v>
      </c>
      <c r="H15" s="1" t="s">
        <v>42</v>
      </c>
      <c r="K15" t="s">
        <v>40</v>
      </c>
      <c r="L15" t="s">
        <v>43</v>
      </c>
      <c r="M15" s="1" t="s">
        <v>42</v>
      </c>
      <c r="O15" s="1" t="s">
        <v>42</v>
      </c>
      <c r="P15" s="1" t="s">
        <v>42</v>
      </c>
    </row>
    <row r="16" spans="1:28" x14ac:dyDescent="0.2">
      <c r="F16" t="s">
        <v>44</v>
      </c>
      <c r="G16" t="s">
        <v>45</v>
      </c>
      <c r="H16" s="1" t="s">
        <v>46</v>
      </c>
      <c r="K16" t="s">
        <v>44</v>
      </c>
      <c r="L16" t="s">
        <v>47</v>
      </c>
      <c r="M16" s="1" t="s">
        <v>48</v>
      </c>
      <c r="O16" s="1" t="s">
        <v>48</v>
      </c>
      <c r="P16" s="1" t="s">
        <v>48</v>
      </c>
    </row>
    <row r="17" spans="1:16" x14ac:dyDescent="0.2">
      <c r="F17" t="s">
        <v>49</v>
      </c>
      <c r="G17" t="s">
        <v>50</v>
      </c>
      <c r="H17" s="1" t="b">
        <v>1</v>
      </c>
      <c r="K17" t="s">
        <v>49</v>
      </c>
      <c r="L17" t="s">
        <v>422</v>
      </c>
      <c r="M17" s="1" t="str">
        <f>M13</f>
        <v>Quarterly</v>
      </c>
      <c r="O17" s="1" t="b">
        <v>1</v>
      </c>
      <c r="P17" s="1" t="str">
        <f>P13</f>
        <v>Quarterly</v>
      </c>
    </row>
    <row r="18" spans="1:16" x14ac:dyDescent="0.2">
      <c r="F18" t="s">
        <v>51</v>
      </c>
      <c r="G18" t="s">
        <v>52</v>
      </c>
      <c r="H18" s="1">
        <v>1</v>
      </c>
      <c r="K18" t="s">
        <v>51</v>
      </c>
      <c r="L18" t="s">
        <v>423</v>
      </c>
      <c r="M18" s="1" t="str">
        <f>M16</f>
        <v>Act365Fixed</v>
      </c>
      <c r="O18" s="1">
        <v>1</v>
      </c>
      <c r="P18" s="1" t="str">
        <f>P16</f>
        <v>Act365Fixed</v>
      </c>
    </row>
    <row r="19" spans="1:16" x14ac:dyDescent="0.2">
      <c r="F19" t="s">
        <v>53</v>
      </c>
      <c r="G19" t="s">
        <v>54</v>
      </c>
      <c r="H19" s="1" t="s">
        <v>420</v>
      </c>
      <c r="K19" t="s">
        <v>53</v>
      </c>
      <c r="O19" s="1" t="s">
        <v>55</v>
      </c>
    </row>
    <row r="20" spans="1:16" x14ac:dyDescent="0.2">
      <c r="F20" t="s">
        <v>56</v>
      </c>
      <c r="G20" t="s">
        <v>57</v>
      </c>
      <c r="H20" s="2" t="str">
        <f>'FR007 Curve'!G4</f>
        <v>McpCalendar@3</v>
      </c>
      <c r="K20" t="s">
        <v>56</v>
      </c>
      <c r="O20" s="2" t="str">
        <f>H20</f>
        <v>McpCalendar@3</v>
      </c>
    </row>
    <row r="21" spans="1:16" x14ac:dyDescent="0.2">
      <c r="F21" t="s">
        <v>58</v>
      </c>
      <c r="G21" t="s">
        <v>59</v>
      </c>
      <c r="H21" s="1" t="s">
        <v>34</v>
      </c>
      <c r="K21" t="s">
        <v>58</v>
      </c>
      <c r="O21" s="1" t="s">
        <v>34</v>
      </c>
    </row>
    <row r="22" spans="1:16" x14ac:dyDescent="0.2">
      <c r="F22" t="s">
        <v>60</v>
      </c>
      <c r="G22" t="s">
        <v>61</v>
      </c>
      <c r="H22" s="1" t="s">
        <v>62</v>
      </c>
      <c r="K22" t="s">
        <v>60</v>
      </c>
      <c r="O22" s="1" t="s">
        <v>175</v>
      </c>
    </row>
    <row r="23" spans="1:16" x14ac:dyDescent="0.2">
      <c r="F23" t="s">
        <v>63</v>
      </c>
      <c r="G23" t="s">
        <v>64</v>
      </c>
      <c r="H23" s="1" t="s">
        <v>42</v>
      </c>
      <c r="K23" t="s">
        <v>63</v>
      </c>
      <c r="O23" s="1" t="s">
        <v>42</v>
      </c>
    </row>
    <row r="24" spans="1:16" x14ac:dyDescent="0.2">
      <c r="F24" t="s">
        <v>66</v>
      </c>
      <c r="G24" t="s">
        <v>67</v>
      </c>
      <c r="H24" s="2" t="str">
        <f>VLOOKUP(D5,AA4:AB5,2,FALSE)</f>
        <v>McpSwapCurve@1</v>
      </c>
      <c r="K24" t="s">
        <v>66</v>
      </c>
      <c r="M24" s="3"/>
      <c r="O24" s="2" t="str">
        <f>VLOOKUP(D6,AA4:AB5,2,FALSE)</f>
        <v>McpSwapCurve@2</v>
      </c>
    </row>
    <row r="25" spans="1:16" x14ac:dyDescent="0.2">
      <c r="F25" t="s">
        <v>68</v>
      </c>
      <c r="G25" t="s">
        <v>69</v>
      </c>
      <c r="H25" s="2" t="str">
        <f>H24</f>
        <v>McpSwapCurve@1</v>
      </c>
      <c r="K25" t="s">
        <v>68</v>
      </c>
      <c r="L25" t="s">
        <v>70</v>
      </c>
      <c r="M25" s="2" t="str">
        <f>H24</f>
        <v>McpSwapCurve@1</v>
      </c>
      <c r="O25" s="2" t="str">
        <f>O24</f>
        <v>McpSwapCurve@2</v>
      </c>
      <c r="P25" s="2" t="str">
        <f>O25</f>
        <v>McpSwapCurve@2</v>
      </c>
    </row>
    <row r="26" spans="1:16" x14ac:dyDescent="0.2">
      <c r="G26" t="s">
        <v>421</v>
      </c>
      <c r="H26" s="1" t="str">
        <f>H16</f>
        <v>Act360</v>
      </c>
      <c r="M26" s="2"/>
      <c r="O26" s="1" t="str">
        <f>O16</f>
        <v>Act365Fixed</v>
      </c>
      <c r="P26" s="2"/>
    </row>
    <row r="27" spans="1:16" x14ac:dyDescent="0.2">
      <c r="A27" s="41" t="s">
        <v>71</v>
      </c>
      <c r="B27" s="41"/>
      <c r="C27" s="41"/>
      <c r="D27" s="41"/>
      <c r="E27" s="41"/>
      <c r="F27" s="41"/>
      <c r="G27" s="41"/>
      <c r="H27" s="41"/>
      <c r="I27" s="41"/>
      <c r="J27" s="41" t="s">
        <v>72</v>
      </c>
      <c r="K27" s="41"/>
      <c r="L27" s="41"/>
      <c r="M27" s="41"/>
      <c r="N27" s="41"/>
      <c r="O27" s="41"/>
      <c r="P27" s="41"/>
    </row>
    <row r="28" spans="1:16" x14ac:dyDescent="0.2">
      <c r="F28" t="s">
        <v>73</v>
      </c>
      <c r="G28" t="s">
        <v>74</v>
      </c>
      <c r="H28" s="1" t="b">
        <v>1</v>
      </c>
      <c r="K28" t="s">
        <v>73</v>
      </c>
      <c r="L28" t="s">
        <v>75</v>
      </c>
      <c r="M28" s="1" t="b">
        <v>1</v>
      </c>
      <c r="O28" s="1" t="b">
        <v>1</v>
      </c>
      <c r="P28" s="1" t="b">
        <v>1</v>
      </c>
    </row>
    <row r="29" spans="1:16" x14ac:dyDescent="0.2">
      <c r="F29" t="s">
        <v>76</v>
      </c>
      <c r="G29" t="s">
        <v>77</v>
      </c>
      <c r="H29" s="1" t="b">
        <v>0</v>
      </c>
      <c r="K29" t="s">
        <v>76</v>
      </c>
      <c r="L29" t="s">
        <v>78</v>
      </c>
      <c r="M29" s="1" t="b">
        <v>0</v>
      </c>
      <c r="O29" s="1" t="b">
        <v>0</v>
      </c>
      <c r="P29" s="1" t="b">
        <v>0</v>
      </c>
    </row>
    <row r="30" spans="1:16" x14ac:dyDescent="0.2">
      <c r="F30" t="s">
        <v>79</v>
      </c>
      <c r="G30" t="s">
        <v>80</v>
      </c>
      <c r="H30" s="1" t="b">
        <v>1</v>
      </c>
      <c r="K30" t="s">
        <v>79</v>
      </c>
      <c r="L30" t="s">
        <v>81</v>
      </c>
      <c r="M30" s="1" t="b">
        <v>1</v>
      </c>
      <c r="O30" s="1" t="b">
        <v>1</v>
      </c>
      <c r="P30" s="1" t="b">
        <v>1</v>
      </c>
    </row>
    <row r="31" spans="1:16" x14ac:dyDescent="0.2">
      <c r="F31" t="s">
        <v>82</v>
      </c>
      <c r="G31" t="s">
        <v>83</v>
      </c>
      <c r="H31" s="1" t="b">
        <v>1</v>
      </c>
      <c r="K31" t="s">
        <v>84</v>
      </c>
      <c r="L31" t="s">
        <v>85</v>
      </c>
      <c r="M31" s="1" t="b">
        <v>1</v>
      </c>
      <c r="O31" s="1" t="b">
        <v>1</v>
      </c>
      <c r="P31" s="1" t="b">
        <v>1</v>
      </c>
    </row>
    <row r="32" spans="1:16" x14ac:dyDescent="0.2">
      <c r="F32" t="s">
        <v>86</v>
      </c>
      <c r="G32" t="s">
        <v>87</v>
      </c>
      <c r="H32" s="1" t="b">
        <v>1</v>
      </c>
      <c r="K32" t="s">
        <v>88</v>
      </c>
      <c r="L32" t="s">
        <v>89</v>
      </c>
      <c r="M32" s="1" t="b">
        <v>1</v>
      </c>
      <c r="O32" s="1" t="b">
        <v>1</v>
      </c>
      <c r="P32" s="1" t="b">
        <v>1</v>
      </c>
    </row>
    <row r="33" spans="1:16" x14ac:dyDescent="0.2">
      <c r="A33" s="41" t="s">
        <v>72</v>
      </c>
      <c r="B33" s="41"/>
      <c r="C33" s="41"/>
      <c r="D33" s="41"/>
      <c r="E33" s="41"/>
      <c r="F33" s="41"/>
      <c r="G33" s="41"/>
      <c r="H33" s="41"/>
      <c r="I33" s="41"/>
      <c r="J33" s="41" t="s">
        <v>72</v>
      </c>
      <c r="K33" s="41"/>
      <c r="L33" s="41"/>
      <c r="M33" s="41"/>
      <c r="N33" s="41"/>
      <c r="O33" s="41"/>
      <c r="P33" s="41"/>
    </row>
    <row r="34" spans="1:16" x14ac:dyDescent="0.2">
      <c r="F34" t="s">
        <v>90</v>
      </c>
      <c r="G34" t="s">
        <v>91</v>
      </c>
      <c r="H34" s="1" t="s">
        <v>416</v>
      </c>
      <c r="K34" t="s">
        <v>90</v>
      </c>
      <c r="L34" t="s">
        <v>93</v>
      </c>
      <c r="M34" s="1" t="s">
        <v>389</v>
      </c>
      <c r="O34" s="1" t="s">
        <v>389</v>
      </c>
      <c r="P34" s="1" t="s">
        <v>389</v>
      </c>
    </row>
    <row r="35" spans="1:16" x14ac:dyDescent="0.2">
      <c r="F35" t="s">
        <v>94</v>
      </c>
      <c r="G35" t="s">
        <v>95</v>
      </c>
      <c r="H35" s="1" t="s">
        <v>96</v>
      </c>
      <c r="K35" t="s">
        <v>94</v>
      </c>
      <c r="L35" t="s">
        <v>97</v>
      </c>
      <c r="M35" s="1" t="s">
        <v>96</v>
      </c>
      <c r="O35" s="1" t="s">
        <v>96</v>
      </c>
      <c r="P35" s="1" t="s">
        <v>96</v>
      </c>
    </row>
    <row r="36" spans="1:16" x14ac:dyDescent="0.2">
      <c r="F36" t="s">
        <v>98</v>
      </c>
      <c r="G36" t="s">
        <v>99</v>
      </c>
      <c r="H36" s="1">
        <v>0</v>
      </c>
      <c r="K36" t="s">
        <v>98</v>
      </c>
      <c r="L36" t="s">
        <v>100</v>
      </c>
      <c r="M36" s="1">
        <v>0</v>
      </c>
      <c r="O36" s="1">
        <v>0</v>
      </c>
      <c r="P36" s="1">
        <v>0</v>
      </c>
    </row>
    <row r="37" spans="1:16" x14ac:dyDescent="0.2">
      <c r="F37" t="s">
        <v>101</v>
      </c>
      <c r="G37" t="s">
        <v>102</v>
      </c>
      <c r="H37" s="1"/>
      <c r="K37" t="s">
        <v>101</v>
      </c>
      <c r="L37" t="s">
        <v>103</v>
      </c>
      <c r="M37" s="1"/>
      <c r="O37" s="1"/>
      <c r="P37" s="1"/>
    </row>
    <row r="38" spans="1:16" x14ac:dyDescent="0.2">
      <c r="F38" t="s">
        <v>104</v>
      </c>
      <c r="G38" t="s">
        <v>105</v>
      </c>
      <c r="H38" s="1" t="s">
        <v>106</v>
      </c>
      <c r="K38" t="s">
        <v>104</v>
      </c>
      <c r="L38" t="s">
        <v>107</v>
      </c>
      <c r="M38" s="1" t="s">
        <v>106</v>
      </c>
      <c r="O38" s="1" t="s">
        <v>106</v>
      </c>
      <c r="P38" s="1" t="s">
        <v>106</v>
      </c>
    </row>
    <row r="39" spans="1:16" x14ac:dyDescent="0.2">
      <c r="H39" t="str">
        <f>_xll.McpVanillaSwap($G$10:$G$38,H10:H38,L4:L38,M4:N38,HistFixing!B2:C29,"VF|VV|VF|VV")</f>
        <v>McpVanillaSwap@0</v>
      </c>
      <c r="O39" t="str">
        <f>_xll.McpVanillaSwap($G$10:$G$38,O10:O38,L4:L38,P4:P38,,"VF|VV|VF|VV")</f>
        <v>McpVanillaSwap@5</v>
      </c>
    </row>
    <row r="40" spans="1:16" ht="17.25" x14ac:dyDescent="0.2">
      <c r="A40" s="41" t="s">
        <v>108</v>
      </c>
      <c r="B40" s="41"/>
      <c r="C40" s="41"/>
      <c r="D40" s="41"/>
      <c r="E40" s="60" t="s">
        <v>518</v>
      </c>
      <c r="F40" s="41"/>
      <c r="G40" s="41"/>
      <c r="H40" s="41"/>
      <c r="I40" s="41"/>
      <c r="J40" s="41" t="s">
        <v>109</v>
      </c>
      <c r="K40" s="41"/>
      <c r="L40" s="41"/>
      <c r="M40" s="41"/>
      <c r="N40" s="41"/>
      <c r="O40" s="41"/>
      <c r="P40" s="41"/>
    </row>
    <row r="41" spans="1:16" x14ac:dyDescent="0.2">
      <c r="B41" t="s">
        <v>110</v>
      </c>
      <c r="C41" t="s">
        <v>111</v>
      </c>
      <c r="D41" s="5">
        <f>H52+O52</f>
        <v>-14398.585860283318</v>
      </c>
      <c r="F41" t="s">
        <v>112</v>
      </c>
      <c r="G41" t="s">
        <v>113</v>
      </c>
      <c r="H41" s="5">
        <f>_xll.SwapFloatingLegNPV(H39)</f>
        <v>-158930.19349870129</v>
      </c>
      <c r="K41" t="s">
        <v>112</v>
      </c>
      <c r="L41" t="s">
        <v>111</v>
      </c>
      <c r="M41" s="5">
        <f>_xll.SwapFixedLegNPV(H39)</f>
        <v>154682.12499161562</v>
      </c>
      <c r="O41" s="5">
        <f>_xll.SwapFloatingLegNPV(O39)</f>
        <v>151513.77892378671</v>
      </c>
      <c r="P41" s="5">
        <f>_xll.SwapFixedLegNPV(O39)</f>
        <v>-161664.29627698436</v>
      </c>
    </row>
    <row r="42" spans="1:16" x14ac:dyDescent="0.2">
      <c r="B42" t="s">
        <v>114</v>
      </c>
      <c r="C42" t="s">
        <v>115</v>
      </c>
      <c r="D42" s="5">
        <f t="shared" ref="D42:D48" si="0">H53+O53</f>
        <v>-14398.585860282183</v>
      </c>
      <c r="F42" t="s">
        <v>116</v>
      </c>
      <c r="G42" t="s">
        <v>117</v>
      </c>
      <c r="H42" s="5">
        <f>_xll.SwapFloatingLegMarketValue(H39)</f>
        <v>-9998880.9814449605</v>
      </c>
      <c r="K42" t="s">
        <v>116</v>
      </c>
      <c r="L42" t="s">
        <v>115</v>
      </c>
      <c r="M42" s="5">
        <f>_xll.SwapFixedLegMarketValue(H39)</f>
        <v>9994632.9129378758</v>
      </c>
      <c r="O42" s="5">
        <f>_xll.SwapFloatingLegMarketValue(O39)</f>
        <v>9953168.2829120085</v>
      </c>
      <c r="P42" s="5">
        <f>_xll.SwapFixedLegMarketValue(O39)</f>
        <v>-9963318.800265206</v>
      </c>
    </row>
    <row r="43" spans="1:16" x14ac:dyDescent="0.2">
      <c r="B43" t="s">
        <v>118</v>
      </c>
      <c r="C43" t="s">
        <v>119</v>
      </c>
      <c r="D43" s="5">
        <f t="shared" si="0"/>
        <v>-0.14444873576590478</v>
      </c>
      <c r="E43" s="6"/>
      <c r="F43" s="6" t="s">
        <v>120</v>
      </c>
      <c r="G43" s="6" t="s">
        <v>121</v>
      </c>
      <c r="H43" s="6">
        <f>_xll.SwapFloatingLegPremium(H39)</f>
        <v>-1.5893019349870128</v>
      </c>
      <c r="I43" s="6"/>
      <c r="J43" s="6"/>
      <c r="K43" s="6" t="s">
        <v>120</v>
      </c>
      <c r="L43" s="6" t="s">
        <v>119</v>
      </c>
      <c r="M43" s="6">
        <f>_xll.SwapFixedLegPremium(H39)</f>
        <v>1.5468212499161562</v>
      </c>
      <c r="N43" s="6"/>
      <c r="O43" s="6">
        <f>_xll.SwapFloatingLegPremium(O39)</f>
        <v>1.522047020138537</v>
      </c>
      <c r="P43" s="6">
        <f>_xll.SwapFixedLegPremium(O39)</f>
        <v>-1.6240150708335852</v>
      </c>
    </row>
    <row r="44" spans="1:16" x14ac:dyDescent="0.2">
      <c r="B44" t="s">
        <v>122</v>
      </c>
      <c r="C44" t="s">
        <v>123</v>
      </c>
      <c r="D44" s="5">
        <f t="shared" si="0"/>
        <v>0</v>
      </c>
      <c r="F44" t="s">
        <v>124</v>
      </c>
      <c r="G44" t="s">
        <v>125</v>
      </c>
      <c r="H44">
        <f>_xll.SwapFloatingLegAccrued(H39)</f>
        <v>0</v>
      </c>
      <c r="K44" t="s">
        <v>124</v>
      </c>
      <c r="L44" t="s">
        <v>123</v>
      </c>
      <c r="M44">
        <f>_xll.SwapFixedLegAccrued(H39)</f>
        <v>0</v>
      </c>
      <c r="O44">
        <f>_xll.SwapFloatingLegAccrued(O39)</f>
        <v>0</v>
      </c>
      <c r="P44">
        <f>_xll.SwapFixedLegAccrued(O39)</f>
        <v>0</v>
      </c>
    </row>
    <row r="45" spans="1:16" x14ac:dyDescent="0.2">
      <c r="B45" t="s">
        <v>126</v>
      </c>
      <c r="C45" t="s">
        <v>127</v>
      </c>
      <c r="D45" s="5">
        <f t="shared" si="0"/>
        <v>2.7976697467568812E-4</v>
      </c>
      <c r="F45" t="s">
        <v>126</v>
      </c>
      <c r="G45" t="s">
        <v>128</v>
      </c>
      <c r="H45">
        <f>_xll.SwapFloatingLegDuration(H39)</f>
        <v>-0.25479452054794527</v>
      </c>
      <c r="K45" t="s">
        <v>126</v>
      </c>
      <c r="L45" t="s">
        <v>127</v>
      </c>
      <c r="M45">
        <f>_xll.SwapFixedLegDuration(H39)</f>
        <v>0.99693829301625425</v>
      </c>
      <c r="O45">
        <f>_xll.SwapFloatingLegDuration(O39)</f>
        <v>0.25479452054794527</v>
      </c>
      <c r="P45">
        <f>_xll.SwapFixedLegDuration(O39)</f>
        <v>-0.99665852604157856</v>
      </c>
    </row>
    <row r="46" spans="1:16" x14ac:dyDescent="0.2">
      <c r="B46" t="s">
        <v>129</v>
      </c>
      <c r="C46" t="s">
        <v>130</v>
      </c>
      <c r="D46" s="5">
        <f t="shared" si="0"/>
        <v>-2.1638837616022588E-4</v>
      </c>
      <c r="F46" t="s">
        <v>129</v>
      </c>
      <c r="G46" t="s">
        <v>131</v>
      </c>
      <c r="H46">
        <f>_xll.SwapFloatingLegMDuration(H39)</f>
        <v>-0.25076865233185069</v>
      </c>
      <c r="K46" t="s">
        <v>129</v>
      </c>
      <c r="L46" t="s">
        <v>130</v>
      </c>
      <c r="M46">
        <f>_xll.SwapFixedLegMDuration(H39)</f>
        <v>0.98118621884044221</v>
      </c>
      <c r="O46">
        <f>_xll.SwapFloatingLegMDuration(O39)</f>
        <v>0.25093753956567588</v>
      </c>
      <c r="P46">
        <f>_xll.SwapFixedLegMDuration(O39)</f>
        <v>-0.98157149445042757</v>
      </c>
    </row>
    <row r="47" spans="1:16" x14ac:dyDescent="0.2">
      <c r="B47" t="s">
        <v>132</v>
      </c>
      <c r="C47" t="s">
        <v>133</v>
      </c>
      <c r="D47" s="5">
        <f t="shared" si="0"/>
        <v>-4.8772743613226339</v>
      </c>
      <c r="F47" t="s">
        <v>134</v>
      </c>
      <c r="G47" t="s">
        <v>135</v>
      </c>
      <c r="H47" s="5">
        <f>_xll.SwapFloatingLegPV01(H39)</f>
        <v>-72715.680031587544</v>
      </c>
      <c r="K47" t="s">
        <v>134</v>
      </c>
      <c r="L47" t="s">
        <v>133</v>
      </c>
      <c r="M47" s="5">
        <f>_xll.SwapFixedLegPVBP(H39)</f>
        <v>990.02560961840209</v>
      </c>
      <c r="O47" s="5">
        <f>_xll.SwapFloatingLegPV01(O39)</f>
        <v>72706.594963326643</v>
      </c>
      <c r="P47" s="5">
        <f>_xll.SwapFixedLegPVBP(O39)</f>
        <v>-985.81781571882311</v>
      </c>
    </row>
    <row r="48" spans="1:16" x14ac:dyDescent="0.2">
      <c r="B48" t="s">
        <v>136</v>
      </c>
      <c r="C48" t="s">
        <v>137</v>
      </c>
      <c r="D48" s="5">
        <f t="shared" si="0"/>
        <v>3.1002757159313887</v>
      </c>
      <c r="F48" t="s">
        <v>138</v>
      </c>
      <c r="G48" t="s">
        <v>139</v>
      </c>
      <c r="H48" s="5">
        <f>_xll.SwapFloatingLegDV01(H39)</f>
        <v>-250.76865233185069</v>
      </c>
      <c r="K48" t="s">
        <v>138</v>
      </c>
      <c r="L48" t="s">
        <v>137</v>
      </c>
      <c r="M48" s="5">
        <f>_xll.SwapFixedLegDV01(H39)</f>
        <v>981.18621884044228</v>
      </c>
      <c r="O48" s="5">
        <f>_xll.SwapFloatingLegDV01(O39)</f>
        <v>249.79842534675547</v>
      </c>
      <c r="P48" s="5">
        <f>_xll.SwapFixedLegDV01(O39)</f>
        <v>-977.11571613941567</v>
      </c>
    </row>
    <row r="49" spans="1:16" x14ac:dyDescent="0.2">
      <c r="B49" t="s">
        <v>140</v>
      </c>
      <c r="C49" t="s">
        <v>141</v>
      </c>
      <c r="D49" s="7"/>
      <c r="F49" t="s">
        <v>142</v>
      </c>
      <c r="G49" t="s">
        <v>143</v>
      </c>
      <c r="H49" s="5">
        <f>_xll.SwapFloatingLegAnnuity(H39)</f>
        <v>-10065032.165202953</v>
      </c>
      <c r="K49" t="s">
        <v>142</v>
      </c>
      <c r="L49" t="s">
        <v>144</v>
      </c>
      <c r="M49" s="5">
        <f>_xll.SwapFixedLegAnnuity(H39)</f>
        <v>9927155.0122549701</v>
      </c>
      <c r="O49" s="5">
        <f>_xll.SwapFloatingLegAnnuity(O39)</f>
        <v>9884937.1628671773</v>
      </c>
      <c r="P49" s="5">
        <f>_xll.SwapFixedLegAnnuity(O39)</f>
        <v>-9884937.1628671773</v>
      </c>
    </row>
    <row r="50" spans="1:16" x14ac:dyDescent="0.2">
      <c r="H50" s="5"/>
      <c r="M50" s="5"/>
      <c r="O50" s="5"/>
      <c r="P50" s="5"/>
    </row>
    <row r="51" spans="1:16" ht="17.25" x14ac:dyDescent="0.2">
      <c r="A51" s="41"/>
      <c r="B51" s="41"/>
      <c r="C51" s="41"/>
      <c r="D51" s="41"/>
      <c r="E51" s="60" t="s">
        <v>519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 x14ac:dyDescent="0.2">
      <c r="F52" t="s">
        <v>112</v>
      </c>
      <c r="G52" t="s">
        <v>113</v>
      </c>
      <c r="H52" s="5">
        <f>H41+M41</f>
        <v>-4248.0685070856707</v>
      </c>
      <c r="O52" s="5">
        <f>O41+P41</f>
        <v>-10150.517353197647</v>
      </c>
    </row>
    <row r="53" spans="1:16" x14ac:dyDescent="0.2">
      <c r="F53" t="s">
        <v>116</v>
      </c>
      <c r="G53" t="s">
        <v>117</v>
      </c>
      <c r="H53" s="5">
        <f t="shared" ref="H53:H60" si="1">H42+M42</f>
        <v>-4248.068507084623</v>
      </c>
      <c r="O53" s="5">
        <f t="shared" ref="O53:O60" si="2">O42+P42</f>
        <v>-10150.51735319756</v>
      </c>
    </row>
    <row r="54" spans="1:16" x14ac:dyDescent="0.2">
      <c r="F54" s="6" t="s">
        <v>120</v>
      </c>
      <c r="G54" s="6" t="s">
        <v>121</v>
      </c>
      <c r="H54" s="5">
        <f t="shared" si="1"/>
        <v>-4.2480685070856561E-2</v>
      </c>
      <c r="O54" s="5">
        <f t="shared" si="2"/>
        <v>-0.10196805069504822</v>
      </c>
    </row>
    <row r="55" spans="1:16" x14ac:dyDescent="0.2">
      <c r="F55" t="s">
        <v>124</v>
      </c>
      <c r="G55" t="s">
        <v>125</v>
      </c>
      <c r="H55" s="5">
        <f t="shared" si="1"/>
        <v>0</v>
      </c>
      <c r="O55" s="5">
        <f t="shared" si="2"/>
        <v>0</v>
      </c>
    </row>
    <row r="56" spans="1:16" x14ac:dyDescent="0.2">
      <c r="F56" t="s">
        <v>126</v>
      </c>
      <c r="G56" t="s">
        <v>128</v>
      </c>
      <c r="H56" s="5">
        <f t="shared" si="1"/>
        <v>0.74214377246830898</v>
      </c>
      <c r="O56" s="5">
        <f>O45+P45</f>
        <v>-0.74186400549363329</v>
      </c>
    </row>
    <row r="57" spans="1:16" x14ac:dyDescent="0.2">
      <c r="F57" t="s">
        <v>129</v>
      </c>
      <c r="G57" t="s">
        <v>131</v>
      </c>
      <c r="H57" s="5">
        <f t="shared" si="1"/>
        <v>0.73041756650859146</v>
      </c>
      <c r="O57" s="5">
        <f t="shared" si="2"/>
        <v>-0.73063395488475169</v>
      </c>
    </row>
    <row r="58" spans="1:16" x14ac:dyDescent="0.2">
      <c r="F58" t="s">
        <v>134</v>
      </c>
      <c r="G58" t="s">
        <v>135</v>
      </c>
      <c r="H58" s="5">
        <f t="shared" si="1"/>
        <v>-71725.654421969142</v>
      </c>
      <c r="O58" s="5">
        <f t="shared" si="2"/>
        <v>71720.77714760782</v>
      </c>
    </row>
    <row r="59" spans="1:16" x14ac:dyDescent="0.2">
      <c r="F59" t="s">
        <v>138</v>
      </c>
      <c r="G59" t="s">
        <v>139</v>
      </c>
      <c r="H59" s="5">
        <f t="shared" si="1"/>
        <v>730.41756650859156</v>
      </c>
      <c r="O59" s="5">
        <f t="shared" si="2"/>
        <v>-727.31729079266017</v>
      </c>
    </row>
    <row r="60" spans="1:16" x14ac:dyDescent="0.2">
      <c r="F60" t="s">
        <v>142</v>
      </c>
      <c r="G60" t="s">
        <v>143</v>
      </c>
      <c r="H60" s="5">
        <f t="shared" si="1"/>
        <v>-137877.15294798277</v>
      </c>
      <c r="O60" s="5">
        <f t="shared" si="2"/>
        <v>0</v>
      </c>
    </row>
    <row r="61" spans="1:16" x14ac:dyDescent="0.2">
      <c r="F61" t="s">
        <v>140</v>
      </c>
      <c r="H61" s="7">
        <f>_xll.SwapMarketParRate(H39)</f>
        <v>1.6054112739605896E-2</v>
      </c>
      <c r="O61" s="7">
        <f>_xll.SwapMarketParRate(O39)</f>
        <v>1.5370282935526927E-2</v>
      </c>
    </row>
  </sheetData>
  <phoneticPr fontId="4" type="noConversion"/>
  <dataValidations count="4">
    <dataValidation type="list" allowBlank="1" showInputMessage="1" showErrorMessage="1" sqref="D9" xr:uid="{DB301E17-5744-4571-8780-95E70EA945FC}">
      <formula1>"Pay,Receive"</formula1>
    </dataValidation>
    <dataValidation type="list" allowBlank="1" showInputMessage="1" showErrorMessage="1" sqref="D7" xr:uid="{C7D9B653-2B93-41F0-B11E-AF88164B1E43}">
      <formula1>"久期匹配,期限匹配"</formula1>
    </dataValidation>
    <dataValidation type="list" allowBlank="1" showInputMessage="1" showErrorMessage="1" sqref="D8" xr:uid="{77E855CC-11C3-439E-AAE0-9CABF1238C7F}">
      <formula1>"3M,6M,1Y,2Y,3Y,4Y,5Y,10Y"</formula1>
    </dataValidation>
    <dataValidation type="list" allowBlank="1" showInputMessage="1" showErrorMessage="1" sqref="D5:D6" xr:uid="{9784327F-1083-449B-B232-BDFE1478AC97}">
      <formula1>"SHIBOR3M,FR007"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E34DFD-1ACC-4AFF-A422-F836615A3D17}">
          <x14:formula1>
            <xm:f>Enum!$L$34:$L$41</xm:f>
          </x14:formula1>
          <xm:sqref>O19 H19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6172-1704-41CC-AF45-917DD91E882E}">
  <dimension ref="A1:AB61"/>
  <sheetViews>
    <sheetView showGridLines="0" tabSelected="1" topLeftCell="D1" zoomScale="80" zoomScaleNormal="80" workbookViewId="0">
      <selection activeCell="W43" sqref="W43"/>
    </sheetView>
  </sheetViews>
  <sheetFormatPr defaultRowHeight="14.25" x14ac:dyDescent="0.2"/>
  <cols>
    <col min="1" max="1" width="13.625" hidden="1" customWidth="1"/>
    <col min="2" max="2" width="15.625" hidden="1" customWidth="1"/>
    <col min="3" max="3" width="0" hidden="1" customWidth="1"/>
    <col min="4" max="4" width="13.375" customWidth="1"/>
    <col min="5" max="5" width="14.25" bestFit="1" customWidth="1"/>
    <col min="6" max="6" width="7.25" hidden="1" customWidth="1"/>
    <col min="7" max="7" width="26.75" customWidth="1"/>
    <col min="8" max="8" width="22" customWidth="1"/>
    <col min="9" max="9" width="1.125" customWidth="1"/>
    <col min="10" max="10" width="9" hidden="1" customWidth="1"/>
    <col min="11" max="11" width="12.375" hidden="1" customWidth="1"/>
    <col min="12" max="12" width="20.875" customWidth="1"/>
    <col min="13" max="13" width="19.75" customWidth="1"/>
    <col min="14" max="14" width="0.625" hidden="1" customWidth="1"/>
    <col min="15" max="15" width="17.125" customWidth="1"/>
    <col min="16" max="16" width="15.375" customWidth="1"/>
    <col min="17" max="17" width="18.75" customWidth="1"/>
    <col min="18" max="18" width="15.375" customWidth="1"/>
    <col min="21" max="21" width="11.375" customWidth="1"/>
    <col min="22" max="22" width="11.125" bestFit="1" customWidth="1"/>
    <col min="27" max="27" width="15.25" customWidth="1"/>
    <col min="28" max="28" width="25.25" customWidth="1"/>
  </cols>
  <sheetData>
    <row r="1" spans="1:28" x14ac:dyDescent="0.2">
      <c r="G1" s="32"/>
      <c r="H1" s="32"/>
    </row>
    <row r="2" spans="1:28" ht="15" thickBot="1" x14ac:dyDescent="0.25">
      <c r="A2" s="47"/>
      <c r="B2" s="45" t="s">
        <v>3</v>
      </c>
      <c r="C2" s="45"/>
      <c r="D2" s="56" t="s">
        <v>512</v>
      </c>
      <c r="E2" s="56"/>
      <c r="F2" s="56"/>
      <c r="G2" s="56"/>
      <c r="H2" s="56" t="s">
        <v>0</v>
      </c>
      <c r="I2" s="56"/>
      <c r="J2" s="56"/>
      <c r="K2" s="56"/>
      <c r="L2" s="56"/>
      <c r="M2" s="56"/>
      <c r="N2" s="46"/>
      <c r="O2" s="56" t="s">
        <v>1</v>
      </c>
      <c r="P2" s="56"/>
      <c r="Q2" s="56" t="s">
        <v>415</v>
      </c>
      <c r="R2" s="56"/>
    </row>
    <row r="3" spans="1:28" ht="15.75" thickTop="1" thickBot="1" x14ac:dyDescent="0.25">
      <c r="A3" s="40" t="s">
        <v>2</v>
      </c>
      <c r="B3" s="40"/>
      <c r="C3" s="40"/>
      <c r="D3" s="40"/>
      <c r="E3" s="40"/>
      <c r="F3" s="40"/>
      <c r="G3" s="40"/>
      <c r="H3" s="40" t="s">
        <v>513</v>
      </c>
      <c r="I3" s="40"/>
      <c r="J3" s="40" t="s">
        <v>2</v>
      </c>
      <c r="K3" s="40"/>
      <c r="L3" s="40"/>
      <c r="M3" s="40" t="s">
        <v>514</v>
      </c>
      <c r="N3" s="40"/>
      <c r="O3" s="40" t="s">
        <v>513</v>
      </c>
      <c r="P3" s="40" t="s">
        <v>514</v>
      </c>
      <c r="Q3" s="40" t="s">
        <v>513</v>
      </c>
      <c r="R3" s="40" t="s">
        <v>514</v>
      </c>
      <c r="AA3" s="56" t="s">
        <v>515</v>
      </c>
      <c r="AB3" s="56"/>
    </row>
    <row r="4" spans="1:28" ht="15.75" thickTop="1" thickBot="1" x14ac:dyDescent="0.25">
      <c r="B4" t="s">
        <v>411</v>
      </c>
      <c r="D4" s="2">
        <v>45889</v>
      </c>
      <c r="F4" t="s">
        <v>4</v>
      </c>
      <c r="G4" t="s">
        <v>409</v>
      </c>
      <c r="H4" s="1" t="str">
        <f>D10</f>
        <v>Pay</v>
      </c>
      <c r="K4" t="s">
        <v>6</v>
      </c>
      <c r="L4" t="s">
        <v>5</v>
      </c>
      <c r="M4" t="str">
        <f>IF(H4="Pay","Receive","Pay")</f>
        <v>Receive</v>
      </c>
      <c r="O4" t="str">
        <f>M4</f>
        <v>Receive</v>
      </c>
      <c r="P4" t="str">
        <f>IF(O4="Pay","Receive","Pay")</f>
        <v>Pay</v>
      </c>
      <c r="Q4" t="str">
        <f>P4</f>
        <v>Pay</v>
      </c>
      <c r="R4" t="str">
        <f>IF(Q4="Pay","Receive","Pay")</f>
        <v>Receive</v>
      </c>
      <c r="AA4" s="51" t="s">
        <v>9</v>
      </c>
      <c r="AB4" s="52" t="str">
        <f>'SHIBOR3M Curve'!C16</f>
        <v>McpSwapCurve@1</v>
      </c>
    </row>
    <row r="5" spans="1:28" ht="15.75" thickTop="1" thickBot="1" x14ac:dyDescent="0.25">
      <c r="B5" t="s">
        <v>8</v>
      </c>
      <c r="D5" s="1" t="s">
        <v>418</v>
      </c>
      <c r="F5" t="s">
        <v>10</v>
      </c>
      <c r="G5" t="s">
        <v>11</v>
      </c>
      <c r="H5" s="2">
        <f>D4</f>
        <v>45889</v>
      </c>
      <c r="K5" t="s">
        <v>10</v>
      </c>
      <c r="L5" t="s">
        <v>11</v>
      </c>
      <c r="M5" s="3">
        <f>D4</f>
        <v>45889</v>
      </c>
      <c r="N5" s="3"/>
      <c r="O5" s="3">
        <f>D4</f>
        <v>45889</v>
      </c>
      <c r="P5" s="3">
        <f>D4</f>
        <v>45889</v>
      </c>
      <c r="Q5" s="3">
        <f>D4</f>
        <v>45889</v>
      </c>
      <c r="R5" s="3">
        <f>D4</f>
        <v>45889</v>
      </c>
      <c r="AA5" s="51" t="s">
        <v>12</v>
      </c>
      <c r="AB5" s="52" t="str">
        <f>'FR007 Curve'!C15</f>
        <v>McpSwapCurve@2</v>
      </c>
    </row>
    <row r="6" spans="1:28" ht="15.75" thickTop="1" thickBot="1" x14ac:dyDescent="0.25">
      <c r="B6" t="s">
        <v>13</v>
      </c>
      <c r="D6" s="1" t="s">
        <v>412</v>
      </c>
      <c r="F6" t="s">
        <v>14</v>
      </c>
      <c r="G6" t="s">
        <v>15</v>
      </c>
      <c r="H6" s="34">
        <f>_xll.CalendarAddBusinessDays(H10,H5,1)</f>
        <v>45890</v>
      </c>
      <c r="K6" t="s">
        <v>14</v>
      </c>
      <c r="L6" t="s">
        <v>15</v>
      </c>
      <c r="M6" s="3">
        <f>H6</f>
        <v>45890</v>
      </c>
      <c r="N6" s="3"/>
      <c r="O6" s="34">
        <f>_xll.CalendarAddBusinessDays(O10,O5,1)</f>
        <v>45890</v>
      </c>
      <c r="P6" s="3">
        <f>O6</f>
        <v>45890</v>
      </c>
      <c r="Q6" s="34">
        <f>_xll.CalendarAddBusinessDays(Q10,Q5,1)</f>
        <v>45890</v>
      </c>
      <c r="R6" s="3">
        <f>Q6</f>
        <v>45890</v>
      </c>
    </row>
    <row r="7" spans="1:28" ht="15.75" thickTop="1" thickBot="1" x14ac:dyDescent="0.25">
      <c r="B7" t="s">
        <v>16</v>
      </c>
      <c r="D7" s="1" t="s">
        <v>406</v>
      </c>
      <c r="F7" t="s">
        <v>18</v>
      </c>
      <c r="G7" t="s">
        <v>19</v>
      </c>
      <c r="H7" s="34">
        <f>_xll.CalendarAddPeriod(H10,H6,D7,"ModifiedFollowing")</f>
        <v>46255</v>
      </c>
      <c r="K7" t="s">
        <v>18</v>
      </c>
      <c r="L7" t="s">
        <v>19</v>
      </c>
      <c r="M7" s="35">
        <f>H7</f>
        <v>46255</v>
      </c>
      <c r="N7" s="3"/>
      <c r="O7" s="34">
        <f>_xll.CalendarAddPeriod(O10,O6,D8,"ModifiedFollowing")</f>
        <v>46622</v>
      </c>
      <c r="P7" s="3">
        <f>O7</f>
        <v>46622</v>
      </c>
      <c r="Q7" s="34">
        <f>_xll.CalendarAddPeriod(O10,O6,D9,"ModifiedFollowing")</f>
        <v>47716</v>
      </c>
      <c r="R7" s="3">
        <f>Q7</f>
        <v>47716</v>
      </c>
      <c r="AA7" s="51" t="s">
        <v>516</v>
      </c>
      <c r="AB7" s="50">
        <f>(H56+Q56)/O56</f>
        <v>-3.0739366474519345</v>
      </c>
    </row>
    <row r="8" spans="1:28" ht="15.75" thickTop="1" thickBot="1" x14ac:dyDescent="0.25">
      <c r="B8" t="s">
        <v>21</v>
      </c>
      <c r="D8" s="1" t="s">
        <v>407</v>
      </c>
      <c r="F8" t="s">
        <v>22</v>
      </c>
      <c r="G8" t="s">
        <v>23</v>
      </c>
      <c r="H8" s="3">
        <f>H6</f>
        <v>45890</v>
      </c>
      <c r="K8" t="s">
        <v>22</v>
      </c>
      <c r="L8" t="s">
        <v>23</v>
      </c>
      <c r="M8" s="3">
        <f>H8</f>
        <v>45890</v>
      </c>
      <c r="N8" s="3"/>
      <c r="O8" s="3">
        <f>H8</f>
        <v>45890</v>
      </c>
      <c r="P8" s="3">
        <f>O8</f>
        <v>45890</v>
      </c>
      <c r="Q8" s="3">
        <f>Q6</f>
        <v>45890</v>
      </c>
      <c r="R8" s="3">
        <f>R6</f>
        <v>45890</v>
      </c>
      <c r="AA8" s="51" t="s">
        <v>517</v>
      </c>
      <c r="AB8" s="52">
        <f>((H7-H6)+(Q7-Q6))/(O7-O6)</f>
        <v>2.9931693989071038</v>
      </c>
    </row>
    <row r="9" spans="1:28" ht="15" thickTop="1" x14ac:dyDescent="0.2">
      <c r="B9" t="s">
        <v>21</v>
      </c>
      <c r="D9" s="1" t="s">
        <v>408</v>
      </c>
      <c r="F9" t="s">
        <v>25</v>
      </c>
      <c r="G9" t="s">
        <v>26</v>
      </c>
      <c r="H9" s="36">
        <v>10000000</v>
      </c>
      <c r="K9" t="s">
        <v>25</v>
      </c>
      <c r="L9" t="s">
        <v>26</v>
      </c>
      <c r="M9">
        <v>10000000</v>
      </c>
      <c r="O9" s="37">
        <f>IF(D6="期限匹配",H9*AB8,H9*AB7)</f>
        <v>-30739366.474519346</v>
      </c>
      <c r="P9" s="39">
        <v>10001866.558508789</v>
      </c>
      <c r="Q9" s="44">
        <f>M9</f>
        <v>10000000</v>
      </c>
      <c r="R9" s="43">
        <f>Q9</f>
        <v>10000000</v>
      </c>
    </row>
    <row r="10" spans="1:28" x14ac:dyDescent="0.2">
      <c r="B10" t="s">
        <v>24</v>
      </c>
      <c r="D10" s="1" t="s">
        <v>7</v>
      </c>
      <c r="G10" t="s">
        <v>410</v>
      </c>
      <c r="H10" s="3" t="str">
        <f>H20</f>
        <v>McpCalendar@3</v>
      </c>
      <c r="O10" s="3" t="str">
        <f>H10</f>
        <v>McpCalendar@3</v>
      </c>
      <c r="Q10" s="3" t="str">
        <f>O10</f>
        <v>McpCalendar@3</v>
      </c>
    </row>
    <row r="11" spans="1:28" x14ac:dyDescent="0.2">
      <c r="A11" s="41" t="s">
        <v>146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28" x14ac:dyDescent="0.2">
      <c r="F12" t="s">
        <v>28</v>
      </c>
      <c r="G12" t="s">
        <v>29</v>
      </c>
      <c r="H12" s="1">
        <v>0</v>
      </c>
      <c r="K12" t="s">
        <v>30</v>
      </c>
      <c r="L12" t="s">
        <v>31</v>
      </c>
      <c r="M12" s="4">
        <v>1.6899999999999998E-2</v>
      </c>
      <c r="O12" s="1">
        <v>0</v>
      </c>
      <c r="P12" s="4">
        <v>1.6400000000000001E-2</v>
      </c>
      <c r="Q12" s="1">
        <v>0</v>
      </c>
      <c r="R12" s="4">
        <v>1.6400000000000001E-2</v>
      </c>
    </row>
    <row r="13" spans="1:28" x14ac:dyDescent="0.2">
      <c r="B13" t="s">
        <v>27</v>
      </c>
      <c r="D13">
        <v>5.67</v>
      </c>
      <c r="F13" t="s">
        <v>32</v>
      </c>
      <c r="G13" t="s">
        <v>33</v>
      </c>
      <c r="H13" s="1" t="s">
        <v>34</v>
      </c>
      <c r="K13" t="s">
        <v>32</v>
      </c>
      <c r="L13" t="s">
        <v>35</v>
      </c>
      <c r="M13" s="1" t="s">
        <v>34</v>
      </c>
      <c r="O13" s="1" t="s">
        <v>34</v>
      </c>
      <c r="P13" s="1" t="s">
        <v>34</v>
      </c>
      <c r="Q13" s="1" t="s">
        <v>34</v>
      </c>
      <c r="R13" s="1" t="s">
        <v>34</v>
      </c>
    </row>
    <row r="14" spans="1:28" x14ac:dyDescent="0.2">
      <c r="F14" t="s">
        <v>36</v>
      </c>
      <c r="G14" t="s">
        <v>37</v>
      </c>
      <c r="H14" s="1" t="s">
        <v>38</v>
      </c>
      <c r="K14" t="s">
        <v>36</v>
      </c>
      <c r="L14" t="s">
        <v>39</v>
      </c>
      <c r="M14" s="1" t="s">
        <v>38</v>
      </c>
      <c r="O14" s="1" t="s">
        <v>38</v>
      </c>
      <c r="P14" s="1" t="s">
        <v>38</v>
      </c>
      <c r="Q14" s="1" t="s">
        <v>38</v>
      </c>
      <c r="R14" s="1" t="s">
        <v>38</v>
      </c>
    </row>
    <row r="15" spans="1:28" x14ac:dyDescent="0.2">
      <c r="F15" t="s">
        <v>40</v>
      </c>
      <c r="G15" t="s">
        <v>41</v>
      </c>
      <c r="H15" s="1" t="s">
        <v>42</v>
      </c>
      <c r="K15" t="s">
        <v>40</v>
      </c>
      <c r="L15" t="s">
        <v>43</v>
      </c>
      <c r="M15" s="1" t="s">
        <v>42</v>
      </c>
      <c r="O15" s="1" t="s">
        <v>42</v>
      </c>
      <c r="P15" s="1" t="s">
        <v>42</v>
      </c>
      <c r="Q15" s="1" t="s">
        <v>42</v>
      </c>
      <c r="R15" s="1" t="s">
        <v>42</v>
      </c>
    </row>
    <row r="16" spans="1:28" x14ac:dyDescent="0.2">
      <c r="F16" t="s">
        <v>44</v>
      </c>
      <c r="G16" t="s">
        <v>45</v>
      </c>
      <c r="H16" s="1" t="s">
        <v>46</v>
      </c>
      <c r="K16" t="s">
        <v>44</v>
      </c>
      <c r="L16" t="s">
        <v>47</v>
      </c>
      <c r="M16" s="1" t="s">
        <v>48</v>
      </c>
      <c r="O16" s="1" t="s">
        <v>46</v>
      </c>
      <c r="P16" s="1" t="s">
        <v>48</v>
      </c>
      <c r="Q16" s="1" t="s">
        <v>46</v>
      </c>
      <c r="R16" s="1" t="s">
        <v>48</v>
      </c>
    </row>
    <row r="17" spans="1:18" x14ac:dyDescent="0.2">
      <c r="F17" t="s">
        <v>49</v>
      </c>
      <c r="G17" t="s">
        <v>50</v>
      </c>
      <c r="H17" s="1" t="b">
        <v>1</v>
      </c>
      <c r="K17" t="s">
        <v>49</v>
      </c>
      <c r="L17" t="s">
        <v>422</v>
      </c>
      <c r="M17" s="1" t="str">
        <f>M13</f>
        <v>Quarterly</v>
      </c>
      <c r="O17" s="1" t="b">
        <v>1</v>
      </c>
      <c r="P17" s="1" t="str">
        <f>P13</f>
        <v>Quarterly</v>
      </c>
      <c r="Q17" s="1" t="b">
        <v>1</v>
      </c>
      <c r="R17" s="1" t="str">
        <f>R13</f>
        <v>Quarterly</v>
      </c>
    </row>
    <row r="18" spans="1:18" x14ac:dyDescent="0.2">
      <c r="F18" t="s">
        <v>51</v>
      </c>
      <c r="G18" t="s">
        <v>52</v>
      </c>
      <c r="H18" s="1">
        <v>1</v>
      </c>
      <c r="K18" t="s">
        <v>51</v>
      </c>
      <c r="L18" t="s">
        <v>423</v>
      </c>
      <c r="M18" s="1" t="str">
        <f>M16</f>
        <v>Act365Fixed</v>
      </c>
      <c r="O18" s="1">
        <v>1</v>
      </c>
      <c r="P18" s="1" t="str">
        <f>P16</f>
        <v>Act365Fixed</v>
      </c>
      <c r="Q18" s="1">
        <v>1</v>
      </c>
      <c r="R18" s="1" t="str">
        <f>R16</f>
        <v>Act365Fixed</v>
      </c>
    </row>
    <row r="19" spans="1:18" x14ac:dyDescent="0.2">
      <c r="F19" t="s">
        <v>53</v>
      </c>
      <c r="G19" t="s">
        <v>54</v>
      </c>
      <c r="H19" s="1" t="s">
        <v>414</v>
      </c>
      <c r="K19" t="s">
        <v>53</v>
      </c>
      <c r="O19" s="1" t="s">
        <v>414</v>
      </c>
      <c r="Q19" s="1" t="s">
        <v>414</v>
      </c>
    </row>
    <row r="20" spans="1:18" x14ac:dyDescent="0.2">
      <c r="F20" t="s">
        <v>56</v>
      </c>
      <c r="G20" t="s">
        <v>57</v>
      </c>
      <c r="H20" s="2" t="str">
        <f>'FR007 Curve'!G4</f>
        <v>McpCalendar@3</v>
      </c>
      <c r="K20" t="s">
        <v>56</v>
      </c>
      <c r="O20" s="2" t="str">
        <f>H20</f>
        <v>McpCalendar@3</v>
      </c>
      <c r="Q20" s="2" t="str">
        <f>H20</f>
        <v>McpCalendar@3</v>
      </c>
    </row>
    <row r="21" spans="1:18" x14ac:dyDescent="0.2">
      <c r="F21" t="s">
        <v>58</v>
      </c>
      <c r="G21" t="s">
        <v>59</v>
      </c>
      <c r="H21" s="1" t="s">
        <v>34</v>
      </c>
      <c r="K21" t="s">
        <v>58</v>
      </c>
      <c r="O21" s="1" t="s">
        <v>34</v>
      </c>
      <c r="Q21" s="1" t="s">
        <v>34</v>
      </c>
    </row>
    <row r="22" spans="1:18" x14ac:dyDescent="0.2">
      <c r="F22" t="s">
        <v>60</v>
      </c>
      <c r="G22" t="s">
        <v>61</v>
      </c>
      <c r="H22" s="1" t="s">
        <v>62</v>
      </c>
      <c r="K22" t="s">
        <v>60</v>
      </c>
      <c r="O22" s="1" t="s">
        <v>181</v>
      </c>
      <c r="Q22" s="1" t="s">
        <v>181</v>
      </c>
    </row>
    <row r="23" spans="1:18" x14ac:dyDescent="0.2">
      <c r="F23" t="s">
        <v>63</v>
      </c>
      <c r="G23" t="s">
        <v>64</v>
      </c>
      <c r="H23" s="1" t="s">
        <v>65</v>
      </c>
      <c r="K23" t="s">
        <v>63</v>
      </c>
      <c r="O23" s="1" t="s">
        <v>65</v>
      </c>
      <c r="Q23" s="1" t="s">
        <v>65</v>
      </c>
    </row>
    <row r="24" spans="1:18" x14ac:dyDescent="0.2">
      <c r="F24" t="s">
        <v>66</v>
      </c>
      <c r="G24" t="s">
        <v>67</v>
      </c>
      <c r="H24" s="2" t="str">
        <f>VLOOKUP(D5,AA4:AB5,2,FALSE)</f>
        <v>McpSwapCurve@1</v>
      </c>
      <c r="K24" t="s">
        <v>66</v>
      </c>
      <c r="M24" s="3"/>
      <c r="O24" s="2" t="str">
        <f>H24</f>
        <v>McpSwapCurve@1</v>
      </c>
      <c r="Q24" s="2" t="str">
        <f>H24</f>
        <v>McpSwapCurve@1</v>
      </c>
    </row>
    <row r="25" spans="1:18" x14ac:dyDescent="0.2">
      <c r="F25" t="s">
        <v>68</v>
      </c>
      <c r="G25" t="s">
        <v>69</v>
      </c>
      <c r="H25" s="1" t="str">
        <f>H24</f>
        <v>McpSwapCurve@1</v>
      </c>
      <c r="K25" t="s">
        <v>68</v>
      </c>
      <c r="L25" t="s">
        <v>70</v>
      </c>
      <c r="M25" s="2" t="str">
        <f>H24</f>
        <v>McpSwapCurve@1</v>
      </c>
      <c r="O25" s="2" t="str">
        <f>O24</f>
        <v>McpSwapCurve@1</v>
      </c>
      <c r="P25" s="2" t="str">
        <f>O25</f>
        <v>McpSwapCurve@1</v>
      </c>
      <c r="Q25" s="2" t="str">
        <f>Q24</f>
        <v>McpSwapCurve@1</v>
      </c>
      <c r="R25" s="2" t="str">
        <f>Q25</f>
        <v>McpSwapCurve@1</v>
      </c>
    </row>
    <row r="26" spans="1:18" x14ac:dyDescent="0.2">
      <c r="G26" t="s">
        <v>421</v>
      </c>
      <c r="H26" s="1" t="str">
        <f>H16</f>
        <v>Act360</v>
      </c>
      <c r="M26" s="2"/>
      <c r="O26" s="1" t="str">
        <f>O16</f>
        <v>Act360</v>
      </c>
      <c r="P26" s="2"/>
      <c r="Q26" s="1" t="str">
        <f>Q16</f>
        <v>Act360</v>
      </c>
      <c r="R26" s="2"/>
    </row>
    <row r="27" spans="1:18" x14ac:dyDescent="0.2">
      <c r="A27" s="41" t="s">
        <v>71</v>
      </c>
      <c r="B27" s="41"/>
      <c r="C27" s="41"/>
      <c r="D27" s="41"/>
      <c r="E27" s="41"/>
      <c r="F27" s="41"/>
      <c r="G27" s="41"/>
      <c r="H27" s="41"/>
      <c r="I27" s="41"/>
      <c r="J27" s="41" t="s">
        <v>72</v>
      </c>
      <c r="K27" s="41"/>
      <c r="L27" s="41"/>
      <c r="M27" s="41"/>
      <c r="N27" s="41"/>
      <c r="O27" s="41"/>
      <c r="P27" s="41"/>
      <c r="Q27" s="41"/>
      <c r="R27" s="41"/>
    </row>
    <row r="28" spans="1:18" x14ac:dyDescent="0.2">
      <c r="F28" t="s">
        <v>73</v>
      </c>
      <c r="G28" t="s">
        <v>74</v>
      </c>
      <c r="H28" s="1" t="b">
        <v>1</v>
      </c>
      <c r="K28" t="s">
        <v>73</v>
      </c>
      <c r="L28" t="s">
        <v>75</v>
      </c>
      <c r="M28" s="1" t="b">
        <v>1</v>
      </c>
      <c r="O28" s="1" t="b">
        <v>1</v>
      </c>
      <c r="P28" s="1" t="b">
        <v>1</v>
      </c>
      <c r="Q28" s="1" t="b">
        <v>1</v>
      </c>
      <c r="R28" s="1" t="b">
        <v>1</v>
      </c>
    </row>
    <row r="29" spans="1:18" x14ac:dyDescent="0.2">
      <c r="F29" t="s">
        <v>76</v>
      </c>
      <c r="G29" t="s">
        <v>77</v>
      </c>
      <c r="H29" s="1" t="b">
        <v>0</v>
      </c>
      <c r="K29" t="s">
        <v>76</v>
      </c>
      <c r="L29" t="s">
        <v>78</v>
      </c>
      <c r="M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</row>
    <row r="30" spans="1:18" x14ac:dyDescent="0.2">
      <c r="F30" t="s">
        <v>79</v>
      </c>
      <c r="G30" t="s">
        <v>80</v>
      </c>
      <c r="H30" s="1" t="b">
        <v>1</v>
      </c>
      <c r="K30" t="s">
        <v>79</v>
      </c>
      <c r="L30" t="s">
        <v>81</v>
      </c>
      <c r="M30" s="1" t="b">
        <v>1</v>
      </c>
      <c r="O30" s="1" t="b">
        <v>1</v>
      </c>
      <c r="P30" s="1" t="b">
        <v>1</v>
      </c>
      <c r="Q30" s="1" t="b">
        <v>1</v>
      </c>
      <c r="R30" s="1" t="b">
        <v>1</v>
      </c>
    </row>
    <row r="31" spans="1:18" x14ac:dyDescent="0.2">
      <c r="F31" t="s">
        <v>82</v>
      </c>
      <c r="G31" t="s">
        <v>83</v>
      </c>
      <c r="H31" s="1" t="b">
        <v>1</v>
      </c>
      <c r="K31" t="s">
        <v>84</v>
      </c>
      <c r="L31" t="s">
        <v>85</v>
      </c>
      <c r="M31" s="1" t="b">
        <v>1</v>
      </c>
      <c r="O31" s="1" t="b">
        <v>1</v>
      </c>
      <c r="P31" s="1" t="b">
        <v>1</v>
      </c>
      <c r="Q31" s="1" t="b">
        <v>1</v>
      </c>
      <c r="R31" s="1" t="b">
        <v>1</v>
      </c>
    </row>
    <row r="32" spans="1:18" x14ac:dyDescent="0.2">
      <c r="F32" t="s">
        <v>86</v>
      </c>
      <c r="G32" t="s">
        <v>87</v>
      </c>
      <c r="H32" s="1" t="b">
        <v>1</v>
      </c>
      <c r="K32" t="s">
        <v>88</v>
      </c>
      <c r="L32" t="s">
        <v>89</v>
      </c>
      <c r="M32" s="1" t="b">
        <v>1</v>
      </c>
      <c r="O32" s="1" t="b">
        <v>1</v>
      </c>
      <c r="P32" s="1" t="b">
        <v>1</v>
      </c>
      <c r="Q32" s="1" t="b">
        <v>1</v>
      </c>
      <c r="R32" s="1" t="b">
        <v>1</v>
      </c>
    </row>
    <row r="33" spans="1:18" x14ac:dyDescent="0.2">
      <c r="A33" s="41" t="s">
        <v>72</v>
      </c>
      <c r="B33" s="41"/>
      <c r="C33" s="41"/>
      <c r="D33" s="41"/>
      <c r="E33" s="41"/>
      <c r="F33" s="41"/>
      <c r="G33" s="41"/>
      <c r="H33" s="41"/>
      <c r="I33" s="41"/>
      <c r="J33" s="41" t="s">
        <v>72</v>
      </c>
      <c r="K33" s="41"/>
      <c r="L33" s="41"/>
      <c r="M33" s="41"/>
      <c r="N33" s="41"/>
      <c r="O33" s="41"/>
      <c r="P33" s="41"/>
      <c r="Q33" s="41"/>
      <c r="R33" s="41"/>
    </row>
    <row r="34" spans="1:18" x14ac:dyDescent="0.2">
      <c r="F34" t="s">
        <v>90</v>
      </c>
      <c r="G34" t="s">
        <v>91</v>
      </c>
      <c r="H34" s="1" t="s">
        <v>416</v>
      </c>
      <c r="K34" t="s">
        <v>90</v>
      </c>
      <c r="L34" t="s">
        <v>93</v>
      </c>
      <c r="M34" s="1" t="s">
        <v>389</v>
      </c>
      <c r="O34" s="1" t="s">
        <v>389</v>
      </c>
      <c r="P34" s="1" t="s">
        <v>389</v>
      </c>
      <c r="Q34" s="1" t="s">
        <v>389</v>
      </c>
      <c r="R34" s="1" t="s">
        <v>389</v>
      </c>
    </row>
    <row r="35" spans="1:18" x14ac:dyDescent="0.2">
      <c r="F35" t="s">
        <v>94</v>
      </c>
      <c r="G35" t="s">
        <v>95</v>
      </c>
      <c r="H35" s="1" t="s">
        <v>96</v>
      </c>
      <c r="K35" t="s">
        <v>94</v>
      </c>
      <c r="L35" t="s">
        <v>97</v>
      </c>
      <c r="M35" s="1" t="s">
        <v>96</v>
      </c>
      <c r="O35" s="1" t="s">
        <v>96</v>
      </c>
      <c r="P35" s="1" t="s">
        <v>96</v>
      </c>
      <c r="Q35" s="1" t="s">
        <v>96</v>
      </c>
      <c r="R35" s="1" t="s">
        <v>96</v>
      </c>
    </row>
    <row r="36" spans="1:18" x14ac:dyDescent="0.2">
      <c r="F36" t="s">
        <v>98</v>
      </c>
      <c r="G36" t="s">
        <v>99</v>
      </c>
      <c r="H36" s="1">
        <v>0</v>
      </c>
      <c r="K36" t="s">
        <v>98</v>
      </c>
      <c r="L36" t="s">
        <v>100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">
      <c r="F37" t="s">
        <v>101</v>
      </c>
      <c r="G37" t="s">
        <v>102</v>
      </c>
      <c r="H37" s="1"/>
      <c r="K37" t="s">
        <v>101</v>
      </c>
      <c r="L37" t="s">
        <v>103</v>
      </c>
      <c r="M37" s="1"/>
      <c r="O37" s="1"/>
      <c r="P37" s="1"/>
      <c r="Q37" s="1"/>
      <c r="R37" s="1"/>
    </row>
    <row r="38" spans="1:18" x14ac:dyDescent="0.2">
      <c r="F38" t="s">
        <v>104</v>
      </c>
      <c r="G38" t="s">
        <v>105</v>
      </c>
      <c r="H38" s="1" t="s">
        <v>106</v>
      </c>
      <c r="K38" t="s">
        <v>104</v>
      </c>
      <c r="L38" t="s">
        <v>107</v>
      </c>
      <c r="M38" s="1" t="s">
        <v>106</v>
      </c>
      <c r="O38" s="1" t="s">
        <v>106</v>
      </c>
      <c r="P38" s="1" t="s">
        <v>106</v>
      </c>
      <c r="Q38" s="1" t="s">
        <v>106</v>
      </c>
      <c r="R38" s="1" t="s">
        <v>106</v>
      </c>
    </row>
    <row r="39" spans="1:18" x14ac:dyDescent="0.2">
      <c r="H39" t="str">
        <f>_xll.McpVanillaSwap($G$10:$G$38,H10:H38,L4:L38,M4:N38,HistFixing!B2:C29,"VF|VV|VF|VV")</f>
        <v>McpVanillaSwap@1</v>
      </c>
      <c r="O39" t="str">
        <f>_xll.McpVanillaSwap($G$10:$G$38,O10:O38,L4:L38,P4:P38,,"VF|VV|VF|VV")</f>
        <v>McpVanillaSwap@3</v>
      </c>
      <c r="Q39" t="str">
        <f>_xll.McpVanillaSwap($G$10:$G$38,Q10:Q38,L4:L38,R4:R38,,"VF|VV|VF|VV")</f>
        <v>McpVanillaSwap@4</v>
      </c>
    </row>
    <row r="40" spans="1:18" x14ac:dyDescent="0.2">
      <c r="A40" s="41" t="s">
        <v>108</v>
      </c>
      <c r="B40" s="41"/>
      <c r="C40" s="41"/>
      <c r="D40" s="41"/>
      <c r="E40" s="41" t="s">
        <v>518</v>
      </c>
      <c r="F40" s="41"/>
      <c r="G40" s="41"/>
      <c r="H40" s="41"/>
      <c r="I40" s="41"/>
      <c r="J40" s="41" t="s">
        <v>109</v>
      </c>
      <c r="K40" s="41"/>
      <c r="L40" s="41"/>
      <c r="M40" s="41"/>
      <c r="N40" s="41"/>
      <c r="O40" s="41"/>
      <c r="P40" s="41"/>
      <c r="Q40" s="41"/>
      <c r="R40" s="41"/>
    </row>
    <row r="41" spans="1:18" x14ac:dyDescent="0.2">
      <c r="B41" t="s">
        <v>110</v>
      </c>
      <c r="C41" t="s">
        <v>111</v>
      </c>
      <c r="D41" s="5">
        <f>H52+O52+Q52</f>
        <v>-19799.475670137734</v>
      </c>
      <c r="F41" t="s">
        <v>112</v>
      </c>
      <c r="G41" t="s">
        <v>113</v>
      </c>
      <c r="H41" s="5">
        <f>_xll.SwapFloatingLegNPV(H39)</f>
        <v>-158930.19349870129</v>
      </c>
      <c r="K41" t="s">
        <v>112</v>
      </c>
      <c r="L41" t="s">
        <v>111</v>
      </c>
      <c r="M41" s="5">
        <f>_xll.SwapFixedLegNPV(H39)</f>
        <v>167304.1863909314</v>
      </c>
      <c r="O41" s="5">
        <f>_xll.SwapFloatingLegNPV(O39)</f>
        <v>311469.38731650292</v>
      </c>
      <c r="P41" s="5">
        <f>_xll.SwapFixedLegNPV(O39)</f>
        <v>-322207.01487957902</v>
      </c>
      <c r="Q41" s="5">
        <f>_xll.SwapFloatingLegNPV(Q39)</f>
        <v>-803626.6088243376</v>
      </c>
      <c r="R41" s="5">
        <f>_xll.SwapFixedLegNPV(Q39)</f>
        <v>786190.76782504586</v>
      </c>
    </row>
    <row r="42" spans="1:18" x14ac:dyDescent="0.2">
      <c r="B42" t="s">
        <v>114</v>
      </c>
      <c r="C42" t="s">
        <v>115</v>
      </c>
      <c r="D42" s="5">
        <f t="shared" ref="D42:D48" si="0">H53+O53+Q53</f>
        <v>-19799.475670136511</v>
      </c>
      <c r="F42" t="s">
        <v>116</v>
      </c>
      <c r="G42" t="s">
        <v>117</v>
      </c>
      <c r="H42" s="5">
        <f>_xll.SwapFloatingLegMarketValue(H39)</f>
        <v>-9998880.9814449605</v>
      </c>
      <c r="K42" t="s">
        <v>116</v>
      </c>
      <c r="L42" t="s">
        <v>115</v>
      </c>
      <c r="M42" s="5">
        <f>_xll.SwapFixedLegMarketValue(H39)</f>
        <v>10007254.97433719</v>
      </c>
      <c r="O42" s="5">
        <f>_xll.SwapFloatingLegMarketValue(O39)</f>
        <v>9999633.6403397061</v>
      </c>
      <c r="P42" s="5">
        <f>_xll.SwapFixedLegMarketValue(O39)</f>
        <v>-10010371.267902782</v>
      </c>
      <c r="Q42" s="5">
        <f>_xll.SwapFloatingLegMarketValue(Q39)</f>
        <v>-9997401.973273972</v>
      </c>
      <c r="R42" s="5">
        <f>_xll.SwapFixedLegMarketValue(Q39)</f>
        <v>9979966.1322746817</v>
      </c>
    </row>
    <row r="43" spans="1:18" x14ac:dyDescent="0.2">
      <c r="B43" t="s">
        <v>118</v>
      </c>
      <c r="C43" t="s">
        <v>119</v>
      </c>
      <c r="D43" s="5">
        <f t="shared" si="0"/>
        <v>-0.19797471803162026</v>
      </c>
      <c r="E43" s="6"/>
      <c r="F43" s="6" t="s">
        <v>120</v>
      </c>
      <c r="G43" s="6" t="s">
        <v>121</v>
      </c>
      <c r="H43" s="6">
        <f>_xll.SwapFloatingLegPremium(H39)</f>
        <v>-1.5893019349870128</v>
      </c>
      <c r="I43" s="6"/>
      <c r="J43" s="6"/>
      <c r="K43" s="6" t="s">
        <v>120</v>
      </c>
      <c r="L43" s="6" t="s">
        <v>119</v>
      </c>
      <c r="M43" s="6">
        <f>_xll.SwapFixedLegPremium(H39)</f>
        <v>1.6730418639093141</v>
      </c>
      <c r="N43" s="6"/>
      <c r="O43" s="6">
        <f>_xll.SwapFloatingLegPremium(O39)</f>
        <v>3.1141126058268558</v>
      </c>
      <c r="P43" s="6">
        <f>_xll.SwapFixedLegPremium(O39)</f>
        <v>-3.2214688427878597</v>
      </c>
      <c r="Q43" s="6">
        <f>_xll.SwapFloatingLegPremium(Q39)</f>
        <v>-8.0362660882433765</v>
      </c>
      <c r="R43" s="6">
        <f>_xll.SwapFixedLegPremium(Q39)</f>
        <v>7.8619076782504589</v>
      </c>
    </row>
    <row r="44" spans="1:18" x14ac:dyDescent="0.2">
      <c r="B44" t="s">
        <v>122</v>
      </c>
      <c r="C44" t="s">
        <v>123</v>
      </c>
      <c r="D44" s="5">
        <f t="shared" si="0"/>
        <v>0</v>
      </c>
      <c r="F44" t="s">
        <v>124</v>
      </c>
      <c r="G44" t="s">
        <v>125</v>
      </c>
      <c r="H44">
        <f>_xll.SwapFloatingLegAccrued(H39)</f>
        <v>0</v>
      </c>
      <c r="K44" t="s">
        <v>124</v>
      </c>
      <c r="L44" t="s">
        <v>123</v>
      </c>
      <c r="M44">
        <f>_xll.SwapFixedLegAccrued(H39)</f>
        <v>0</v>
      </c>
      <c r="O44">
        <f>_xll.SwapFloatingLegAccrued(O39)</f>
        <v>0</v>
      </c>
      <c r="P44">
        <f>_xll.SwapFixedLegAccrued(O39)</f>
        <v>0</v>
      </c>
      <c r="Q44">
        <f>_xll.SwapFloatingLegAccrued(Q39)</f>
        <v>0</v>
      </c>
      <c r="R44">
        <f>_xll.SwapFixedLegAccrued(Q39)</f>
        <v>0</v>
      </c>
    </row>
    <row r="45" spans="1:18" x14ac:dyDescent="0.2">
      <c r="B45" t="s">
        <v>126</v>
      </c>
      <c r="C45" t="s">
        <v>127</v>
      </c>
      <c r="D45" s="5">
        <f t="shared" si="0"/>
        <v>3.5775302511493838</v>
      </c>
      <c r="F45" t="s">
        <v>126</v>
      </c>
      <c r="G45" t="s">
        <v>128</v>
      </c>
      <c r="H45">
        <f>_xll.SwapFloatingLegDuration(H39)</f>
        <v>-0.25479452054794527</v>
      </c>
      <c r="K45" t="s">
        <v>126</v>
      </c>
      <c r="L45" t="s">
        <v>127</v>
      </c>
      <c r="M45">
        <f>_xll.SwapFixedLegDuration(H39)</f>
        <v>0.99647281046956104</v>
      </c>
      <c r="O45">
        <f>_xll.SwapFloatingLegDuration(O39)</f>
        <v>0.25479452054794527</v>
      </c>
      <c r="P45">
        <f>_xll.SwapFixedLegDuration(O39)</f>
        <v>-1.9797894742485722</v>
      </c>
      <c r="Q45">
        <f>_xll.SwapFloatingLegDuration(Q39)</f>
        <v>-0.25479452054794527</v>
      </c>
      <c r="R45">
        <f>_xll.SwapFixedLegDuration(Q39)</f>
        <v>4.8156414354763406</v>
      </c>
    </row>
    <row r="46" spans="1:18" x14ac:dyDescent="0.2">
      <c r="B46" t="s">
        <v>129</v>
      </c>
      <c r="C46" t="s">
        <v>130</v>
      </c>
      <c r="D46" s="5">
        <f t="shared" si="0"/>
        <v>-2.9977191659572133</v>
      </c>
      <c r="F46" t="s">
        <v>129</v>
      </c>
      <c r="G46" t="s">
        <v>131</v>
      </c>
      <c r="H46">
        <f>_xll.SwapFloatingLegMDuration(H39)</f>
        <v>-0.25076865233185069</v>
      </c>
      <c r="K46" t="s">
        <v>129</v>
      </c>
      <c r="L46" t="s">
        <v>130</v>
      </c>
      <c r="M46">
        <f>_xll.SwapFixedLegMDuration(H39)</f>
        <v>0.98072809112769854</v>
      </c>
      <c r="O46">
        <f>_xll.SwapFloatingLegMDuration(O39)</f>
        <v>0.25519091566884466</v>
      </c>
      <c r="P46">
        <f>_xll.SwapFixedLegMDuration(O39)</f>
        <v>-1.982869520421906</v>
      </c>
      <c r="Q46">
        <f>_xll.SwapFloatingLegMDuration(Q39)</f>
        <v>-0.2505936406792717</v>
      </c>
      <c r="R46">
        <f>_xll.SwapFixedLegMDuration(Q39)</f>
        <v>4.7362443938227852</v>
      </c>
    </row>
    <row r="47" spans="1:18" x14ac:dyDescent="0.2">
      <c r="B47" t="s">
        <v>132</v>
      </c>
      <c r="C47" t="s">
        <v>133</v>
      </c>
      <c r="D47" s="5" t="e">
        <f>H58+O58+Q58</f>
        <v>#VALUE!</v>
      </c>
      <c r="F47" t="s">
        <v>134</v>
      </c>
      <c r="G47" t="s">
        <v>135</v>
      </c>
      <c r="H47" s="5">
        <f>_xll.SwapFloatingLegPV01(H39)</f>
        <v>-72715.680031587544</v>
      </c>
      <c r="K47" t="s">
        <v>134</v>
      </c>
      <c r="L47" t="s">
        <v>133</v>
      </c>
      <c r="M47" s="5">
        <f>_xll.SwapFixedLegPVBP(H39)</f>
        <v>990.02560961837298</v>
      </c>
      <c r="O47" s="5">
        <f>_xll.SwapFloatingLegPV01(O39)</f>
        <v>187340.03756984021</v>
      </c>
      <c r="P47" s="5">
        <f>_xll.SwapFixedLegPVBP(O39)</f>
        <v>-1970.1150889242999</v>
      </c>
      <c r="Q47" s="5">
        <f>_xll.SwapFloatingLegPV01(Q39)</f>
        <v>-405791.94816251984</v>
      </c>
      <c r="R47" s="5">
        <f>_xll.SwapFixedLegPVBP(Q39)</f>
        <v>4794.1302065122873</v>
      </c>
    </row>
    <row r="48" spans="1:18" x14ac:dyDescent="0.2">
      <c r="B48" t="s">
        <v>136</v>
      </c>
      <c r="C48" t="s">
        <v>137</v>
      </c>
      <c r="D48" s="5">
        <f t="shared" si="0"/>
        <v>3487.6091058662842</v>
      </c>
      <c r="F48" t="s">
        <v>138</v>
      </c>
      <c r="G48" t="s">
        <v>139</v>
      </c>
      <c r="H48" s="5">
        <f>_xll.SwapFloatingLegDV01(H39)</f>
        <v>-250.76865233185069</v>
      </c>
      <c r="K48" t="s">
        <v>138</v>
      </c>
      <c r="L48" t="s">
        <v>137</v>
      </c>
      <c r="M48" s="5">
        <f>_xll.SwapFixedLegDV01(H39)</f>
        <v>980.72809112769846</v>
      </c>
      <c r="O48" s="5">
        <f>_xll.SwapFloatingLegDV01(O39)</f>
        <v>255.23854854634538</v>
      </c>
      <c r="P48" s="5">
        <f>_xll.SwapFixedLegDV01(O39)</f>
        <v>-1983.2396346194223</v>
      </c>
      <c r="Q48" s="5">
        <f>_xll.SwapFloatingLegDV01(Q39)</f>
        <v>-250.59364067927172</v>
      </c>
      <c r="R48" s="5">
        <f>_xll.SwapFixedLegDV01(Q39)</f>
        <v>4736.2443938227852</v>
      </c>
    </row>
    <row r="49" spans="1:20" x14ac:dyDescent="0.2">
      <c r="B49" t="s">
        <v>140</v>
      </c>
      <c r="C49" t="s">
        <v>141</v>
      </c>
      <c r="D49" s="7"/>
      <c r="F49" t="s">
        <v>142</v>
      </c>
      <c r="G49" t="s">
        <v>143</v>
      </c>
      <c r="H49" s="5">
        <f>_xll.SwapFloatingLegAnnuity(H39)</f>
        <v>-10065032.165202953</v>
      </c>
      <c r="K49" t="s">
        <v>142</v>
      </c>
      <c r="L49" t="s">
        <v>144</v>
      </c>
      <c r="M49" s="5">
        <f>_xll.SwapFixedLegAnnuity(H39)</f>
        <v>9927155.0122549701</v>
      </c>
      <c r="O49" s="5">
        <f>_xll.SwapFloatingLegAnnuity(O39)</f>
        <v>20001664.729914736</v>
      </c>
      <c r="P49" s="5">
        <f>_xll.SwapFixedLegAnnuity(O39)</f>
        <v>-19727669.322655629</v>
      </c>
      <c r="Q49" s="5">
        <f>_xll.SwapFloatingLegAnnuity(Q39)</f>
        <v>-48632908.639462888</v>
      </c>
      <c r="R49" s="5">
        <f>_xll.SwapFixedLegAnnuity(Q39)</f>
        <v>47966704.411525041</v>
      </c>
    </row>
    <row r="50" spans="1:20" x14ac:dyDescent="0.2">
      <c r="H50" s="5"/>
      <c r="M50" s="5"/>
      <c r="O50" s="5"/>
      <c r="P50" s="5"/>
      <c r="Q50" s="5"/>
      <c r="R50" s="5"/>
    </row>
    <row r="51" spans="1:20" x14ac:dyDescent="0.2">
      <c r="A51" s="41"/>
      <c r="B51" s="41"/>
      <c r="C51" s="41"/>
      <c r="D51" s="41"/>
      <c r="E51" t="s">
        <v>519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</row>
    <row r="52" spans="1:20" x14ac:dyDescent="0.2">
      <c r="F52" t="s">
        <v>112</v>
      </c>
      <c r="G52" t="s">
        <v>113</v>
      </c>
      <c r="H52" s="5">
        <f>_xll.SwapNPV(H39)</f>
        <v>8373.9928922301042</v>
      </c>
      <c r="O52" s="5">
        <f>_xll.SwapNPV(O39)</f>
        <v>-10737.627563076094</v>
      </c>
      <c r="Q52" s="5">
        <f>_xll.SwapNPV(Q39)</f>
        <v>-17435.840999291744</v>
      </c>
    </row>
    <row r="53" spans="1:20" x14ac:dyDescent="0.2">
      <c r="F53" t="s">
        <v>116</v>
      </c>
      <c r="G53" t="s">
        <v>117</v>
      </c>
      <c r="H53" s="5">
        <f>_xll.SwapMarketValue(H39)</f>
        <v>8373.9928922299296</v>
      </c>
      <c r="O53" s="5">
        <f>_xll.SwapMarketValue(O39)</f>
        <v>-10737.627563076094</v>
      </c>
      <c r="Q53" s="5">
        <f>_xll.SwapMarketValue(Q39)</f>
        <v>-17435.840999290347</v>
      </c>
    </row>
    <row r="54" spans="1:20" x14ac:dyDescent="0.2">
      <c r="F54" s="6" t="s">
        <v>120</v>
      </c>
      <c r="G54" s="6" t="s">
        <v>121</v>
      </c>
      <c r="H54" s="5">
        <f>_xll.SwapPremium(H39)</f>
        <v>8.373992892230131E-2</v>
      </c>
      <c r="O54" s="5">
        <f>_xll.SwapPremium(O39)</f>
        <v>-0.10735623696100394</v>
      </c>
      <c r="Q54" s="5">
        <f>_xll.SwapPremium(Q39)</f>
        <v>-0.17435840999291763</v>
      </c>
    </row>
    <row r="55" spans="1:20" x14ac:dyDescent="0.2">
      <c r="F55" t="s">
        <v>124</v>
      </c>
      <c r="G55" t="s">
        <v>125</v>
      </c>
      <c r="H55" s="5">
        <f>_xll.SwapAccrued(H39)</f>
        <v>0</v>
      </c>
      <c r="O55" s="5">
        <f>_xll.SwapAccrued(O39)</f>
        <v>0</v>
      </c>
      <c r="Q55" s="5">
        <f>_xll.SwapAccrued(Q39)</f>
        <v>0</v>
      </c>
    </row>
    <row r="56" spans="1:20" x14ac:dyDescent="0.2">
      <c r="F56" t="s">
        <v>126</v>
      </c>
      <c r="G56" t="s">
        <v>128</v>
      </c>
      <c r="H56" s="49">
        <f>_xll.SwapDuration(H39)</f>
        <v>0.74167828992161577</v>
      </c>
      <c r="O56" s="49">
        <f>_xll.SwapDuration(O39)</f>
        <v>-1.7249949537006271</v>
      </c>
      <c r="Q56" s="49">
        <f>_xll.SwapDuration(Q39)</f>
        <v>4.560846914928395</v>
      </c>
      <c r="T56" s="38"/>
    </row>
    <row r="57" spans="1:20" x14ac:dyDescent="0.2">
      <c r="F57" t="s">
        <v>129</v>
      </c>
      <c r="G57" t="s">
        <v>131</v>
      </c>
      <c r="H57" s="5">
        <f>_xll.SwapMDuration(H39)</f>
        <v>0.7299594387958479</v>
      </c>
      <c r="O57" s="5">
        <f>_xll.SwapMDuration(O39)</f>
        <v>-1.7276786047530615</v>
      </c>
      <c r="Q57" s="5">
        <f>_xll.SwapMDuration(Q39)</f>
        <v>-2</v>
      </c>
      <c r="T57" s="33"/>
    </row>
    <row r="58" spans="1:20" x14ac:dyDescent="0.2">
      <c r="F58" t="s">
        <v>134</v>
      </c>
      <c r="G58" t="s">
        <v>135</v>
      </c>
      <c r="H58" s="5">
        <f>_xll.SwapPVBP(H39)</f>
        <v>-13.72900117727113</v>
      </c>
      <c r="O58" s="5" t="str">
        <f>_xll.SwapPVBP(O39)</f>
        <v>##RuntimeError: Year out of bound. It must be in [1901,2199]</v>
      </c>
      <c r="Q58" s="5">
        <f>_xll.SwapPVBP(Q39)</f>
        <v>-66.488356420886703</v>
      </c>
    </row>
    <row r="59" spans="1:20" x14ac:dyDescent="0.2">
      <c r="F59" t="s">
        <v>138</v>
      </c>
      <c r="G59" t="s">
        <v>139</v>
      </c>
      <c r="H59" s="5">
        <f>_xll.SwapDV01(H39)</f>
        <v>729.95943879584775</v>
      </c>
      <c r="O59" s="5">
        <f>_xll.SwapDV01(O39)</f>
        <v>-1728.001086073077</v>
      </c>
      <c r="Q59" s="5">
        <f>_xll.SwapDV01(Q39)</f>
        <v>4485.6507531435136</v>
      </c>
    </row>
    <row r="60" spans="1:20" x14ac:dyDescent="0.2">
      <c r="F60" t="s">
        <v>142</v>
      </c>
      <c r="G60" t="s">
        <v>143</v>
      </c>
      <c r="H60" s="5">
        <f>_xll.SwapAnnuity(H39)</f>
        <v>-137877.15294798277</v>
      </c>
      <c r="O60" s="5">
        <f>_xll.SwapAnnuity(O39)</f>
        <v>273995.40725910664</v>
      </c>
      <c r="Q60" s="5">
        <f>_xll.SwapAnnuity(Q39)</f>
        <v>-666204.22793784738</v>
      </c>
    </row>
    <row r="61" spans="1:20" x14ac:dyDescent="0.2">
      <c r="F61" t="s">
        <v>140</v>
      </c>
      <c r="H61" s="7">
        <f>_xll.SwapMarketParRate(H39)</f>
        <v>1.6054112739605896E-2</v>
      </c>
      <c r="O61" s="7">
        <f>_xll.SwapMarketParRate(O39)</f>
        <v>-1.5533277109825363E-3</v>
      </c>
      <c r="Q61" s="7">
        <f>_xll.SwapMarketParRate(Q39)</f>
        <v>1.6763712986835808E-2</v>
      </c>
    </row>
  </sheetData>
  <phoneticPr fontId="4" type="noConversion"/>
  <dataValidations count="4">
    <dataValidation type="list" allowBlank="1" showInputMessage="1" showErrorMessage="1" sqref="D7:D9" xr:uid="{84D0DCE5-A023-4859-A312-AB424EB5D52F}">
      <formula1>"3M,6M,1Y,2Y,3Y,4Y,5Y,10Y"</formula1>
    </dataValidation>
    <dataValidation type="list" allowBlank="1" showInputMessage="1" showErrorMessage="1" sqref="D6" xr:uid="{AAE33B3D-42A3-4562-83EA-435972840928}">
      <formula1>"久期匹配,期限匹配"</formula1>
    </dataValidation>
    <dataValidation type="list" allowBlank="1" showInputMessage="1" showErrorMessage="1" sqref="D10" xr:uid="{67F9F54D-EFB1-44EB-AA51-86C31DE029B3}">
      <formula1>"Pay,Receive"</formula1>
    </dataValidation>
    <dataValidation type="list" allowBlank="1" showInputMessage="1" showErrorMessage="1" sqref="D5" xr:uid="{BB97E590-D2A7-4458-95DE-3FBA285D2BED}">
      <formula1>"SHIBOR3M,FR007"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A6E90-9B7C-4599-A85E-B5AED00C8B7A}">
          <x14:formula1>
            <xm:f>Enum!$L$34:$L$41</xm:f>
          </x14:formula1>
          <xm:sqref>O19 H19 Q19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Basis Strategy</x:sheet>
      <x:address>H39</x:address>
    </x:cell>
    <x:cell>
      <x:sheet>Basis Strategy</x:sheet>
      <x:address>O39</x:address>
    </x:cell>
    <x:cell>
      <x:sheet>Basis Strategy</x:sheet>
      <x:address>H41</x:address>
    </x:cell>
    <x:cell>
      <x:sheet>Basis Strategy</x:sheet>
      <x:address>M41</x:address>
    </x:cell>
    <x:cell>
      <x:sheet>Basis Strategy</x:sheet>
      <x:address>O41</x:address>
    </x:cell>
    <x:cell>
      <x:sheet>Basis Strategy</x:sheet>
      <x:address>P41</x:address>
    </x:cell>
    <x:cell>
      <x:sheet>Basis Strategy</x:sheet>
      <x:address>H42</x:address>
    </x:cell>
    <x:cell>
      <x:sheet>Basis Strategy</x:sheet>
      <x:address>M42</x:address>
    </x:cell>
    <x:cell>
      <x:sheet>Basis Strategy</x:sheet>
      <x:address>O42</x:address>
    </x:cell>
    <x:cell>
      <x:sheet>Basis Strategy</x:sheet>
      <x:address>P42</x:address>
    </x:cell>
    <x:cell>
      <x:sheet>Basis Strategy</x:sheet>
      <x:address>H43</x:address>
    </x:cell>
    <x:cell>
      <x:sheet>Basis Strategy</x:sheet>
      <x:address>M43</x:address>
    </x:cell>
    <x:cell>
      <x:sheet>Basis Strategy</x:sheet>
      <x:address>O43</x:address>
    </x:cell>
    <x:cell>
      <x:sheet>Basis Strategy</x:sheet>
      <x:address>P43</x:address>
    </x:cell>
    <x:cell>
      <x:sheet>Basis Strategy</x:sheet>
      <x:address>H44</x:address>
    </x:cell>
    <x:cell>
      <x:sheet>Basis Strategy</x:sheet>
      <x:address>M44</x:address>
    </x:cell>
    <x:cell>
      <x:sheet>Basis Strategy</x:sheet>
      <x:address>O44</x:address>
    </x:cell>
    <x:cell>
      <x:sheet>Basis Strategy</x:sheet>
      <x:address>P44</x:address>
    </x:cell>
    <x:cell>
      <x:sheet>Basis Strategy</x:sheet>
      <x:address>H45</x:address>
    </x:cell>
    <x:cell>
      <x:sheet>Basis Strategy</x:sheet>
      <x:address>M45</x:address>
    </x:cell>
    <x:cell>
      <x:sheet>Basis Strategy</x:sheet>
      <x:address>O45</x:address>
    </x:cell>
    <x:cell>
      <x:sheet>Basis Strategy</x:sheet>
      <x:address>P45</x:address>
    </x:cell>
    <x:cell>
      <x:sheet>Basis Strategy</x:sheet>
      <x:address>H46</x:address>
    </x:cell>
    <x:cell>
      <x:sheet>Basis Strategy</x:sheet>
      <x:address>M46</x:address>
    </x:cell>
    <x:cell>
      <x:sheet>Basis Strategy</x:sheet>
      <x:address>O46</x:address>
    </x:cell>
    <x:cell>
      <x:sheet>Basis Strategy</x:sheet>
      <x:address>P46</x:address>
    </x:cell>
    <x:cell>
      <x:sheet>Basis Strategy</x:sheet>
      <x:address>H47</x:address>
    </x:cell>
    <x:cell>
      <x:sheet>Basis Strategy</x:sheet>
      <x:address>M47</x:address>
    </x:cell>
    <x:cell>
      <x:sheet>Basis Strategy</x:sheet>
      <x:address>O47</x:address>
    </x:cell>
    <x:cell>
      <x:sheet>Basis Strategy</x:sheet>
      <x:address>P47</x:address>
    </x:cell>
    <x:cell>
      <x:sheet>Basis Strategy</x:sheet>
      <x:address>H48</x:address>
    </x:cell>
    <x:cell>
      <x:sheet>Basis Strategy</x:sheet>
      <x:address>M48</x:address>
    </x:cell>
    <x:cell>
      <x:sheet>Basis Strategy</x:sheet>
      <x:address>O48</x:address>
    </x:cell>
    <x:cell>
      <x:sheet>Basis Strategy</x:sheet>
      <x:address>P48</x:address>
    </x:cell>
    <x:cell>
      <x:sheet>Basis Strategy</x:sheet>
      <x:address>H49</x:address>
    </x:cell>
    <x:cell>
      <x:sheet>Basis Strategy</x:sheet>
      <x:address>M49</x:address>
    </x:cell>
    <x:cell>
      <x:sheet>Basis Strategy</x:sheet>
      <x:address>O49</x:address>
    </x:cell>
    <x:cell>
      <x:sheet>Basis Strategy</x:sheet>
      <x:address>P49</x:address>
    </x:cell>
    <x:cell>
      <x:sheet>Basis Strategy</x:sheet>
      <x:address>H61</x:address>
    </x:cell>
    <x:cell>
      <x:sheet>Basis Strategy</x:sheet>
      <x:address>O61</x:address>
    </x:cell>
    <x:cell>
      <x:sheet>Butterfly Strategy</x:sheet>
      <x:address>H39</x:address>
    </x:cell>
    <x:cell>
      <x:sheet>Butterfly Strategy</x:sheet>
      <x:address>O39</x:address>
    </x:cell>
    <x:cell>
      <x:sheet>Butterfly Strategy</x:sheet>
      <x:address>Q39</x:address>
    </x:cell>
    <x:cell>
      <x:sheet>Butterfly Strategy</x:sheet>
      <x:address>H41</x:address>
    </x:cell>
    <x:cell>
      <x:sheet>Butterfly Strategy</x:sheet>
      <x:address>M41</x:address>
    </x:cell>
    <x:cell>
      <x:sheet>Butterfly Strategy</x:sheet>
      <x:address>O41</x:address>
    </x:cell>
    <x:cell>
      <x:sheet>Butterfly Strategy</x:sheet>
      <x:address>P41</x:address>
    </x:cell>
    <x:cell>
      <x:sheet>Butterfly Strategy</x:sheet>
      <x:address>Q41</x:address>
    </x:cell>
    <x:cell>
      <x:sheet>Butterfly Strategy</x:sheet>
      <x:address>R41</x:address>
    </x:cell>
    <x:cell>
      <x:sheet>Butterfly Strategy</x:sheet>
      <x:address>H42</x:address>
    </x:cell>
    <x:cell>
      <x:sheet>Butterfly Strategy</x:sheet>
      <x:address>M42</x:address>
    </x:cell>
    <x:cell>
      <x:sheet>Butterfly Strategy</x:sheet>
      <x:address>O42</x:address>
    </x:cell>
    <x:cell>
      <x:sheet>Butterfly Strategy</x:sheet>
      <x:address>P42</x:address>
    </x:cell>
    <x:cell>
      <x:sheet>Butterfly Strategy</x:sheet>
      <x:address>Q42</x:address>
    </x:cell>
    <x:cell>
      <x:sheet>Butterfly Strategy</x:sheet>
      <x:address>R42</x:address>
    </x:cell>
    <x:cell>
      <x:sheet>Butterfly Strategy</x:sheet>
      <x:address>H43</x:address>
    </x:cell>
    <x:cell>
      <x:sheet>Butterfly Strategy</x:sheet>
      <x:address>M43</x:address>
    </x:cell>
    <x:cell>
      <x:sheet>Butterfly Strategy</x:sheet>
      <x:address>O43</x:address>
    </x:cell>
    <x:cell>
      <x:sheet>Butterfly Strategy</x:sheet>
      <x:address>P43</x:address>
    </x:cell>
    <x:cell>
      <x:sheet>Butterfly Strategy</x:sheet>
      <x:address>Q43</x:address>
    </x:cell>
    <x:cell>
      <x:sheet>Butterfly Strategy</x:sheet>
      <x:address>R43</x:address>
    </x:cell>
    <x:cell>
      <x:sheet>Butterfly Strategy</x:sheet>
      <x:address>H44</x:address>
    </x:cell>
    <x:cell>
      <x:sheet>Butterfly Strategy</x:sheet>
      <x:address>M44</x:address>
    </x:cell>
    <x:cell>
      <x:sheet>Butterfly Strategy</x:sheet>
      <x:address>O44</x:address>
    </x:cell>
    <x:cell>
      <x:sheet>Butterfly Strategy</x:sheet>
      <x:address>P44</x:address>
    </x:cell>
    <x:cell>
      <x:sheet>Butterfly Strategy</x:sheet>
      <x:address>Q44</x:address>
    </x:cell>
    <x:cell>
      <x:sheet>Butterfly Strategy</x:sheet>
      <x:address>R44</x:address>
    </x:cell>
    <x:cell>
      <x:sheet>Butterfly Strategy</x:sheet>
      <x:address>H45</x:address>
    </x:cell>
    <x:cell>
      <x:sheet>Butterfly Strategy</x:sheet>
      <x:address>M45</x:address>
    </x:cell>
    <x:cell>
      <x:sheet>Butterfly Strategy</x:sheet>
      <x:address>O45</x:address>
    </x:cell>
    <x:cell>
      <x:sheet>Butterfly Strategy</x:sheet>
      <x:address>P45</x:address>
    </x:cell>
    <x:cell>
      <x:sheet>Butterfly Strategy</x:sheet>
      <x:address>Q45</x:address>
    </x:cell>
    <x:cell>
      <x:sheet>Butterfly Strategy</x:sheet>
      <x:address>R45</x:address>
    </x:cell>
    <x:cell>
      <x:sheet>Butterfly Strategy</x:sheet>
      <x:address>H46</x:address>
    </x:cell>
    <x:cell>
      <x:sheet>Butterfly Strategy</x:sheet>
      <x:address>M46</x:address>
    </x:cell>
    <x:cell>
      <x:sheet>Butterfly Strategy</x:sheet>
      <x:address>O46</x:address>
    </x:cell>
    <x:cell>
      <x:sheet>Butterfly Strategy</x:sheet>
      <x:address>P46</x:address>
    </x:cell>
    <x:cell>
      <x:sheet>Butterfly Strategy</x:sheet>
      <x:address>Q46</x:address>
    </x:cell>
    <x:cell>
      <x:sheet>Butterfly Strategy</x:sheet>
      <x:address>R46</x:address>
    </x:cell>
    <x:cell>
      <x:sheet>Butterfly Strategy</x:sheet>
      <x:address>H47</x:address>
    </x:cell>
    <x:cell>
      <x:sheet>Butterfly Strategy</x:sheet>
      <x:address>M47</x:address>
    </x:cell>
    <x:cell>
      <x:sheet>Butterfly Strategy</x:sheet>
      <x:address>O47</x:address>
    </x:cell>
    <x:cell>
      <x:sheet>Butterfly Strategy</x:sheet>
      <x:address>P47</x:address>
    </x:cell>
    <x:cell>
      <x:sheet>Butterfly Strategy</x:sheet>
      <x:address>Q47</x:address>
    </x:cell>
    <x:cell>
      <x:sheet>Butterfly Strategy</x:sheet>
      <x:address>R47</x:address>
    </x:cell>
    <x:cell>
      <x:sheet>Butterfly Strategy</x:sheet>
      <x:address>H48</x:address>
    </x:cell>
    <x:cell>
      <x:sheet>Butterfly Strategy</x:sheet>
      <x:address>M48</x:address>
    </x:cell>
    <x:cell>
      <x:sheet>Butterfly Strategy</x:sheet>
      <x:address>O48</x:address>
    </x:cell>
    <x:cell>
      <x:sheet>Butterfly Strategy</x:sheet>
      <x:address>P48</x:address>
    </x:cell>
    <x:cell>
      <x:sheet>Butterfly Strategy</x:sheet>
      <x:address>Q48</x:address>
    </x:cell>
    <x:cell>
      <x:sheet>Butterfly Strategy</x:sheet>
      <x:address>R48</x:address>
    </x:cell>
    <x:cell>
      <x:sheet>Butterfly Strategy</x:sheet>
      <x:address>H49</x:address>
    </x:cell>
    <x:cell>
      <x:sheet>Butterfly Strategy</x:sheet>
      <x:address>M49</x:address>
    </x:cell>
    <x:cell>
      <x:sheet>Butterfly Strategy</x:sheet>
      <x:address>O49</x:address>
    </x:cell>
    <x:cell>
      <x:sheet>Butterfly Strategy</x:sheet>
      <x:address>P49</x:address>
    </x:cell>
    <x:cell>
      <x:sheet>Butterfly Strategy</x:sheet>
      <x:address>Q49</x:address>
    </x:cell>
    <x:cell>
      <x:sheet>Butterfly Strategy</x:sheet>
      <x:address>R49</x:address>
    </x:cell>
    <x:cell>
      <x:sheet>Butterfly Strategy</x:sheet>
      <x:address>H52</x:address>
    </x:cell>
    <x:cell>
      <x:sheet>Butterfly Strategy</x:sheet>
      <x:address>O52</x:address>
    </x:cell>
    <x:cell>
      <x:sheet>Butterfly Strategy</x:sheet>
      <x:address>Q52</x:address>
    </x:cell>
    <x:cell>
      <x:sheet>Butterfly Strategy</x:sheet>
      <x:address>H53</x:address>
    </x:cell>
    <x:cell>
      <x:sheet>Butterfly Strategy</x:sheet>
      <x:address>O53</x:address>
    </x:cell>
    <x:cell>
      <x:sheet>Butterfly Strategy</x:sheet>
      <x:address>Q53</x:address>
    </x:cell>
    <x:cell>
      <x:sheet>Butterfly Strategy</x:sheet>
      <x:address>H54</x:address>
    </x:cell>
    <x:cell>
      <x:sheet>Butterfly Strategy</x:sheet>
      <x:address>O54</x:address>
    </x:cell>
    <x:cell>
      <x:sheet>Butterfly Strategy</x:sheet>
      <x:address>Q54</x:address>
    </x:cell>
    <x:cell>
      <x:sheet>Butterfly Strategy</x:sheet>
      <x:address>H55</x:address>
    </x:cell>
    <x:cell>
      <x:sheet>Butterfly Strategy</x:sheet>
      <x:address>O55</x:address>
    </x:cell>
    <x:cell>
      <x:sheet>Butterfly Strategy</x:sheet>
      <x:address>Q55</x:address>
    </x:cell>
    <x:cell>
      <x:sheet>Butterfly Strategy</x:sheet>
      <x:address>H56</x:address>
    </x:cell>
    <x:cell>
      <x:sheet>Butterfly Strategy</x:sheet>
      <x:address>O56</x:address>
    </x:cell>
    <x:cell>
      <x:sheet>Butterfly Strategy</x:sheet>
      <x:address>Q56</x:address>
    </x:cell>
    <x:cell>
      <x:sheet>Butterfly Strategy</x:sheet>
      <x:address>H57</x:address>
    </x:cell>
    <x:cell>
      <x:sheet>Butterfly Strategy</x:sheet>
      <x:address>O57</x:address>
    </x:cell>
    <x:cell>
      <x:sheet>Butterfly Strategy</x:sheet>
      <x:address>Q57</x:address>
    </x:cell>
    <x:cell>
      <x:sheet>Butterfly Strategy</x:sheet>
      <x:address>H58</x:address>
    </x:cell>
    <x:cell>
      <x:sheet>Butterfly Strategy</x:sheet>
      <x:address>O58</x:address>
    </x:cell>
    <x:cell>
      <x:sheet>Butterfly Strategy</x:sheet>
      <x:address>Q58</x:address>
    </x:cell>
    <x:cell>
      <x:sheet>Butterfly Strategy</x:sheet>
      <x:address>H59</x:address>
    </x:cell>
    <x:cell>
      <x:sheet>Butterfly Strategy</x:sheet>
      <x:address>O59</x:address>
    </x:cell>
    <x:cell>
      <x:sheet>Butterfly Strategy</x:sheet>
      <x:address>Q59</x:address>
    </x:cell>
    <x:cell>
      <x:sheet>Butterfly Strategy</x:sheet>
      <x:address>H60</x:address>
    </x:cell>
    <x:cell>
      <x:sheet>Butterfly Strategy</x:sheet>
      <x:address>O60</x:address>
    </x:cell>
    <x:cell>
      <x:sheet>Butterfly Strategy</x:sheet>
      <x:address>Q60</x:address>
    </x:cell>
    <x:cell>
      <x:sheet>Butterfly Strategy</x:sheet>
      <x:address>H61</x:address>
    </x:cell>
    <x:cell>
      <x:sheet>Butterfly Strategy</x:sheet>
      <x:address>O61</x:address>
    </x:cell>
    <x:cell>
      <x:sheet>Butterfly Strategy</x:sheet>
      <x:address>Q61</x:address>
    </x:cell>
    <x:cell>
      <x:sheet>FR007 Curve</x:sheet>
      <x:address>G4</x:address>
    </x:cell>
    <x:cell>
      <x:sheet>FR007 Curve</x:sheet>
      <x:address>C14</x:address>
    </x:cell>
    <x:cell>
      <x:sheet>FR007 Curve</x:sheet>
      <x:address>C15</x:address>
    </x:cell>
    <x:cell>
      <x:sheet>FR007 Curve</x:sheet>
      <x:address>I15</x:address>
    </x:cell>
    <x:cell>
      <x:sheet>FR007 Curve</x:sheet>
      <x:address>I22</x:address>
    </x:cell>
    <x:cell>
      <x:sheet>Intertemporal Strategy</x:sheet>
      <x:address>H39</x:address>
    </x:cell>
    <x:cell>
      <x:sheet>Intertemporal Strategy</x:sheet>
      <x:address>O39</x:address>
    </x:cell>
    <x:cell>
      <x:sheet>Intertemporal Strategy</x:sheet>
      <x:address>H41</x:address>
    </x:cell>
    <x:cell>
      <x:sheet>Intertemporal Strategy</x:sheet>
      <x:address>M41</x:address>
    </x:cell>
    <x:cell>
      <x:sheet>Intertemporal Strategy</x:sheet>
      <x:address>O41</x:address>
    </x:cell>
    <x:cell>
      <x:sheet>Intertemporal Strategy</x:sheet>
      <x:address>P41</x:address>
    </x:cell>
    <x:cell>
      <x:sheet>Intertemporal Strategy</x:sheet>
      <x:address>H42</x:address>
    </x:cell>
    <x:cell>
      <x:sheet>Intertemporal Strategy</x:sheet>
      <x:address>M42</x:address>
    </x:cell>
    <x:cell>
      <x:sheet>Intertemporal Strategy</x:sheet>
      <x:address>O42</x:address>
    </x:cell>
    <x:cell>
      <x:sheet>Intertemporal Strategy</x:sheet>
      <x:address>P42</x:address>
    </x:cell>
    <x:cell>
      <x:sheet>Intertemporal Strategy</x:sheet>
      <x:address>H43</x:address>
    </x:cell>
    <x:cell>
      <x:sheet>Intertemporal Strategy</x:sheet>
      <x:address>M43</x:address>
    </x:cell>
    <x:cell>
      <x:sheet>Intertemporal Strategy</x:sheet>
      <x:address>O43</x:address>
    </x:cell>
    <x:cell>
      <x:sheet>Intertemporal Strategy</x:sheet>
      <x:address>P43</x:address>
    </x:cell>
    <x:cell>
      <x:sheet>Intertemporal Strategy</x:sheet>
      <x:address>H44</x:address>
    </x:cell>
    <x:cell>
      <x:sheet>Intertemporal Strategy</x:sheet>
      <x:address>M44</x:address>
    </x:cell>
    <x:cell>
      <x:sheet>Intertemporal Strategy</x:sheet>
      <x:address>O44</x:address>
    </x:cell>
    <x:cell>
      <x:sheet>Intertemporal Strategy</x:sheet>
      <x:address>P44</x:address>
    </x:cell>
    <x:cell>
      <x:sheet>Intertemporal Strategy</x:sheet>
      <x:address>H45</x:address>
    </x:cell>
    <x:cell>
      <x:sheet>Intertemporal Strategy</x:sheet>
      <x:address>M45</x:address>
    </x:cell>
    <x:cell>
      <x:sheet>Intertemporal Strategy</x:sheet>
      <x:address>O45</x:address>
    </x:cell>
    <x:cell>
      <x:sheet>Intertemporal Strategy</x:sheet>
      <x:address>P45</x:address>
    </x:cell>
    <x:cell>
      <x:sheet>Intertemporal Strategy</x:sheet>
      <x:address>H46</x:address>
    </x:cell>
    <x:cell>
      <x:sheet>Intertemporal Strategy</x:sheet>
      <x:address>M46</x:address>
    </x:cell>
    <x:cell>
      <x:sheet>Intertemporal Strategy</x:sheet>
      <x:address>O46</x:address>
    </x:cell>
    <x:cell>
      <x:sheet>Intertemporal Strategy</x:sheet>
      <x:address>P46</x:address>
    </x:cell>
    <x:cell>
      <x:sheet>Intertemporal Strategy</x:sheet>
      <x:address>H47</x:address>
    </x:cell>
    <x:cell>
      <x:sheet>Intertemporal Strategy</x:sheet>
      <x:address>M47</x:address>
    </x:cell>
    <x:cell>
      <x:sheet>Intertemporal Strategy</x:sheet>
      <x:address>O47</x:address>
    </x:cell>
    <x:cell>
      <x:sheet>Intertemporal Strategy</x:sheet>
      <x:address>P47</x:address>
    </x:cell>
    <x:cell>
      <x:sheet>Intertemporal Strategy</x:sheet>
      <x:address>H48</x:address>
    </x:cell>
    <x:cell>
      <x:sheet>Intertemporal Strategy</x:sheet>
      <x:address>M48</x:address>
    </x:cell>
    <x:cell>
      <x:sheet>Intertemporal Strategy</x:sheet>
      <x:address>O48</x:address>
    </x:cell>
    <x:cell>
      <x:sheet>Intertemporal Strategy</x:sheet>
      <x:address>P48</x:address>
    </x:cell>
    <x:cell>
      <x:sheet>Intertemporal Strategy</x:sheet>
      <x:address>H49</x:address>
    </x:cell>
    <x:cell>
      <x:sheet>Intertemporal Strategy</x:sheet>
      <x:address>M49</x:address>
    </x:cell>
    <x:cell>
      <x:sheet>Intertemporal Strategy</x:sheet>
      <x:address>O49</x:address>
    </x:cell>
    <x:cell>
      <x:sheet>Intertemporal Strategy</x:sheet>
      <x:address>P49</x:address>
    </x:cell>
    <x:cell>
      <x:sheet>Intertemporal Strategy</x:sheet>
      <x:address>H61</x:address>
    </x:cell>
    <x:cell>
      <x:sheet>Intertemporal Strategy</x:sheet>
      <x:address>O61</x:address>
    </x:cell>
    <x:cell>
      <x:sheet>SHIBOR3M Curve</x:sheet>
      <x:address>C12</x:address>
    </x:cell>
    <x:cell>
      <x:sheet>SHIBOR3M Curve</x:sheet>
      <x:address>C15</x:address>
    </x:cell>
    <x:cell>
      <x:sheet>SHIBOR3M Curve</x:sheet>
      <x:address>C16</x:address>
    </x:cell>
    <x:cell>
      <x:sheet>SHIBOR3M Curve</x:sheet>
      <x:address>I27</x:address>
    </x:cell>
  </x:dirty_cells>
</x:metadata>
</file>

<file path=customXml/itemProps1.xml><?xml version="1.0" encoding="utf-8"?>
<ds:datastoreItem xmlns:ds="http://schemas.openxmlformats.org/officeDocument/2006/customXml" ds:itemID="{6E989D17-08EA-4873-BF5B-DE098B5FE441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Enum</vt:lpstr>
      <vt:lpstr>HistFixing</vt:lpstr>
      <vt:lpstr>SHIBOR3M Curve</vt:lpstr>
      <vt:lpstr>FR007 Curve</vt:lpstr>
      <vt:lpstr>Intertemporal Strategy</vt:lpstr>
      <vt:lpstr>Basis Strategy</vt:lpstr>
      <vt:lpstr>Butterfly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Chen</dc:creator>
  <cp:lastModifiedBy>Larry Chen</cp:lastModifiedBy>
  <dcterms:created xsi:type="dcterms:W3CDTF">2024-10-22T06:06:15Z</dcterms:created>
  <dcterms:modified xsi:type="dcterms:W3CDTF">2025-09-14T04:09:49Z</dcterms:modified>
</cp:coreProperties>
</file>