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  <workbookView visibility="hidden" xWindow="-15" yWindow="0" windowWidth="28800" windowHeight="12435" activeTab="2"/>
  </bookViews>
  <sheets>
    <sheet name="input" sheetId="1" r:id="rId1"/>
    <sheet name="templates" sheetId="3" r:id="rId2"/>
    <sheet name="volumes" sheetId="2" r:id="rId3"/>
  </sheets>
  <calcPr calcId="152511"/>
</workbook>
</file>

<file path=xl/calcChain.xml><?xml version="1.0" encoding="utf-8"?>
<calcChain xmlns="http://schemas.openxmlformats.org/spreadsheetml/2006/main">
  <c r="C9" i="3" l="1"/>
  <c r="C6" i="3"/>
  <c r="C8" i="3"/>
  <c r="C3" i="3"/>
  <c r="C4" i="3"/>
  <c r="C5" i="3"/>
  <c r="M2" i="2" l="1"/>
  <c r="N2" i="2"/>
  <c r="B17" i="2"/>
  <c r="C10" i="3" l="1"/>
  <c r="C2" i="3"/>
  <c r="N4" i="2" l="1"/>
  <c r="N7" i="2"/>
  <c r="N8" i="2"/>
  <c r="N10" i="2"/>
  <c r="M10" i="2"/>
  <c r="M8" i="2"/>
  <c r="M7" i="2"/>
  <c r="M4" i="2"/>
  <c r="B10" i="3" l="1"/>
  <c r="C18" i="2" l="1"/>
  <c r="B18" i="2"/>
  <c r="B3" i="2" l="1"/>
  <c r="B3" i="3" s="1"/>
  <c r="B6" i="2"/>
  <c r="B6" i="3" s="1"/>
  <c r="B9" i="2"/>
  <c r="B9" i="3" s="1"/>
  <c r="B5" i="2"/>
  <c r="B5" i="3" s="1"/>
  <c r="C2" i="2"/>
  <c r="C6" i="2"/>
  <c r="M6" i="3" s="1"/>
  <c r="C5" i="2"/>
  <c r="M5" i="3" s="1"/>
  <c r="C9" i="2"/>
  <c r="M9" i="3" s="1"/>
  <c r="C3" i="2"/>
  <c r="M3" i="3" s="1"/>
  <c r="C19" i="2"/>
  <c r="B19" i="2"/>
  <c r="B2" i="3"/>
  <c r="M2" i="3" l="1"/>
  <c r="C10" i="2"/>
  <c r="M10" i="3" s="1"/>
  <c r="C4" i="2"/>
  <c r="M4" i="3" s="1"/>
  <c r="C8" i="2"/>
  <c r="M8" i="3" s="1"/>
  <c r="C7" i="2"/>
  <c r="M7" i="3" s="1"/>
  <c r="B7" i="2"/>
  <c r="B7" i="3" s="1"/>
  <c r="B4" i="2"/>
  <c r="B4" i="3" s="1"/>
  <c r="B10" i="2"/>
  <c r="B8" i="2"/>
  <c r="B8" i="3" s="1"/>
</calcChain>
</file>

<file path=xl/sharedStrings.xml><?xml version="1.0" encoding="utf-8"?>
<sst xmlns="http://schemas.openxmlformats.org/spreadsheetml/2006/main" count="174" uniqueCount="48">
  <si>
    <t>INITIAL_VOLUME</t>
  </si>
  <si>
    <t>step</t>
  </si>
  <si>
    <t>main_file_name</t>
  </si>
  <si>
    <t>categories_file_name</t>
  </si>
  <si>
    <t>main</t>
  </si>
  <si>
    <t>meat_or_obvl</t>
  </si>
  <si>
    <t>only_template</t>
  </si>
  <si>
    <t>chanel_file_name</t>
  </si>
  <si>
    <t>region_file_name</t>
  </si>
  <si>
    <t>Volumes_meat</t>
  </si>
  <si>
    <t>Volumes_obvalka</t>
  </si>
  <si>
    <t>+50-5</t>
  </si>
  <si>
    <t>prices_coeff</t>
  </si>
  <si>
    <t>price_coeff</t>
  </si>
  <si>
    <t>meat</t>
  </si>
  <si>
    <t>07.2023 - 06.2024</t>
  </si>
  <si>
    <t>Volumes_obvl</t>
  </si>
  <si>
    <t>prices</t>
  </si>
  <si>
    <t>+20-4</t>
  </si>
  <si>
    <t>+80-16</t>
  </si>
  <si>
    <t>-20+4</t>
  </si>
  <si>
    <t>obvl</t>
  </si>
  <si>
    <t>июль 2024- июнь2025 мясо</t>
  </si>
  <si>
    <t>июль 2024- июнь2025 обвалка</t>
  </si>
  <si>
    <t>True</t>
  </si>
  <si>
    <t>prices_file_name</t>
  </si>
  <si>
    <t>first_month</t>
  </si>
  <si>
    <t>08.2023 - 07.2024</t>
  </si>
  <si>
    <t>09.2023 - 07.2024</t>
  </si>
  <si>
    <t>09-2024-07-2025 without SKB/IN_meat_sep2019_jul2024year.xlsx</t>
  </si>
  <si>
    <t>09-2024-07-2025 without SKB/IN_meat_2024year_may_july.xlsx</t>
  </si>
  <si>
    <t>09-2024-07-2025 without SKB/IN_meat_sep2023_jul2024year.xlsx</t>
  </si>
  <si>
    <t>-10+2</t>
  </si>
  <si>
    <t>+10-2</t>
  </si>
  <si>
    <t>+30-6</t>
  </si>
  <si>
    <t>+40-8</t>
  </si>
  <si>
    <t>прерыдущий период</t>
  </si>
  <si>
    <t>+5% на следующий период</t>
  </si>
  <si>
    <t>+5% на ещё следующий период</t>
  </si>
  <si>
    <t>08_2024-09_2025/IN_meat_sep2019_aug2024year.xlsx</t>
  </si>
  <si>
    <t>08_2024-09_2025/IN_meat_2024year_june_augs.xlsx</t>
  </si>
  <si>
    <t>08_2024-09_2025/IN_meat_sep2023_aug2024year.xlsx</t>
  </si>
  <si>
    <t>08_2024-09_2025/IN_obvl_2024year_june_augs.xlsx</t>
  </si>
  <si>
    <t>08_2024-09_2025/IN_obvl_sep2019_augs2024year.xlsx</t>
  </si>
  <si>
    <t>08_2024-09_2025/IN_obvl_sep2023_augs2024year.xlsx</t>
  </si>
  <si>
    <t>+50-10</t>
  </si>
  <si>
    <t>static/prices_tushi_29.08.xlsx</t>
  </si>
  <si>
    <t>+3000-10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</si>
</sst>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/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3" fontId="0" fillId="0" borderId="2" xfId="0" applyNumberForma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0" fillId="2" borderId="0" xfId="0" applyNumberFormat="1" applyFill="1"/>
    <xf numFmtId="3" fontId="0" fillId="3" borderId="0" xfId="0" applyNumberFormat="1" applyFill="1"/>
    <xf numFmtId="0" fontId="0" fillId="4" borderId="0" xfId="0" applyFill="1"/>
    <xf numFmtId="0" fontId="0" fillId="4" borderId="0" xfId="0" quotePrefix="1" applyFill="1"/>
    <xf numFmtId="0" fontId="0" fillId="3" borderId="5" xfId="0" applyFill="1" applyBorder="1"/>
    <xf numFmtId="0" fontId="0" fillId="4" borderId="6" xfId="0" applyFill="1" applyBorder="1"/>
    <xf numFmtId="0" fontId="0" fillId="2" borderId="6" xfId="0" applyFill="1" applyBorder="1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3" fontId="0" fillId="2" borderId="6" xfId="0" applyNumberFormat="1" applyFill="1" applyBorder="1"/>
    <xf numFmtId="3" fontId="0" fillId="5" borderId="6" xfId="0" applyNumberFormat="1" applyFill="1" applyBorder="1"/>
    <xf numFmtId="3" fontId="0" fillId="6" borderId="6" xfId="0" applyNumberFormat="1" applyFill="1" applyBorder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="70" zoomScaleNormal="70" workbookViewId="0">
      <selection activeCell="B3" sqref="B3"/>
    </sheetView>
    <sheetView workbookViewId="1"/>
  </sheetViews>
  <sheetFormatPr defaultRowHeight="15" x14ac:dyDescent="0.25"/>
  <cols>
    <col min="1" max="1" width="13.42578125" bestFit="1" customWidth="1"/>
    <col min="2" max="2" width="16" bestFit="1" customWidth="1"/>
    <col min="4" max="4" width="11.140625" customWidth="1"/>
    <col min="5" max="5" width="16.42578125" customWidth="1"/>
    <col min="6" max="6" width="14.85546875" customWidth="1"/>
    <col min="7" max="7" width="12" customWidth="1"/>
    <col min="8" max="8" width="11.5703125" customWidth="1"/>
    <col min="9" max="9" width="14.5703125" bestFit="1" customWidth="1"/>
    <col min="10" max="10" width="14.85546875" customWidth="1"/>
  </cols>
  <sheetData>
    <row r="1" spans="1:11" ht="30" x14ac:dyDescent="0.25">
      <c r="A1" s="3" t="s">
        <v>5</v>
      </c>
      <c r="B1" s="3" t="s">
        <v>0</v>
      </c>
      <c r="C1" s="3" t="s">
        <v>1</v>
      </c>
      <c r="D1" s="3" t="s">
        <v>13</v>
      </c>
      <c r="E1" s="3" t="s">
        <v>2</v>
      </c>
      <c r="F1" s="3" t="s">
        <v>3</v>
      </c>
      <c r="G1" s="3" t="s">
        <v>7</v>
      </c>
      <c r="H1" s="3" t="s">
        <v>8</v>
      </c>
      <c r="I1" s="3" t="s">
        <v>25</v>
      </c>
      <c r="J1" s="3" t="s">
        <v>26</v>
      </c>
      <c r="K1" s="3" t="s">
        <v>6</v>
      </c>
    </row>
    <row r="2" spans="1:11" ht="75" x14ac:dyDescent="0.25">
      <c r="A2" s="9" t="s">
        <v>14</v>
      </c>
      <c r="B2" s="10">
        <v>294266340.238985</v>
      </c>
      <c r="C2" s="31" t="s">
        <v>47</v>
      </c>
      <c r="D2" s="9">
        <v>1</v>
      </c>
      <c r="E2" s="9" t="s">
        <v>39</v>
      </c>
      <c r="F2" s="9" t="s">
        <v>40</v>
      </c>
      <c r="G2" s="9" t="s">
        <v>41</v>
      </c>
      <c r="H2" s="9" t="s">
        <v>40</v>
      </c>
      <c r="I2" s="4" t="s">
        <v>46</v>
      </c>
      <c r="J2" s="3">
        <v>9</v>
      </c>
      <c r="K2" s="4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zoomScale="70" zoomScaleNormal="70" workbookViewId="0">
      <selection activeCell="A2" sqref="A2:H2"/>
    </sheetView>
    <sheetView workbookViewId="1">
      <selection sqref="A1:I1"/>
    </sheetView>
  </sheetViews>
  <sheetFormatPr defaultRowHeight="15" x14ac:dyDescent="0.25"/>
  <cols>
    <col min="2" max="2" width="11.42578125" bestFit="1" customWidth="1"/>
    <col min="13" max="13" width="11.42578125" bestFit="1" customWidth="1"/>
  </cols>
  <sheetData>
    <row r="1" spans="1:20" ht="19.5" thickBot="1" x14ac:dyDescent="0.35">
      <c r="A1" s="27" t="s">
        <v>22</v>
      </c>
      <c r="B1" s="28"/>
      <c r="C1" s="28"/>
      <c r="D1" s="28"/>
      <c r="E1" s="28"/>
      <c r="F1" s="28"/>
      <c r="G1" s="28"/>
      <c r="H1" s="28"/>
      <c r="I1" s="29"/>
      <c r="L1" s="24" t="s">
        <v>23</v>
      </c>
      <c r="M1" s="25"/>
      <c r="N1" s="25"/>
      <c r="O1" s="25"/>
      <c r="P1" s="25"/>
      <c r="Q1" s="25"/>
      <c r="R1" s="25"/>
      <c r="S1" s="25"/>
      <c r="T1" s="26"/>
    </row>
    <row r="2" spans="1:20" ht="90" x14ac:dyDescent="0.25">
      <c r="A2" s="7" t="s">
        <v>14</v>
      </c>
      <c r="B2" s="8">
        <f>volumes!B2</f>
        <v>136623657.96809998</v>
      </c>
      <c r="C2" s="7" t="str">
        <f>volumes!L2</f>
        <v>main</v>
      </c>
      <c r="D2" s="7">
        <v>1</v>
      </c>
      <c r="E2" s="7" t="s">
        <v>39</v>
      </c>
      <c r="F2" s="7" t="s">
        <v>40</v>
      </c>
      <c r="G2" s="7" t="s">
        <v>41</v>
      </c>
      <c r="H2" s="7" t="s">
        <v>40</v>
      </c>
      <c r="I2" s="7" t="s">
        <v>24</v>
      </c>
      <c r="L2" s="9" t="s">
        <v>21</v>
      </c>
      <c r="M2" s="10">
        <f>volumes!C2</f>
        <v>77350359.492000014</v>
      </c>
      <c r="N2" s="10" t="s">
        <v>4</v>
      </c>
      <c r="O2" s="9">
        <v>1</v>
      </c>
      <c r="P2" s="7" t="s">
        <v>43</v>
      </c>
      <c r="Q2" s="7" t="s">
        <v>42</v>
      </c>
      <c r="R2" s="7" t="s">
        <v>44</v>
      </c>
      <c r="S2" s="7" t="s">
        <v>42</v>
      </c>
      <c r="T2" s="11" t="s">
        <v>24</v>
      </c>
    </row>
    <row r="3" spans="1:20" ht="120" x14ac:dyDescent="0.25">
      <c r="A3" s="5" t="s">
        <v>14</v>
      </c>
      <c r="B3" s="8">
        <f>volumes!B3</f>
        <v>151947488.38500002</v>
      </c>
      <c r="C3" s="7" t="str">
        <f>volumes!L3</f>
        <v>+10-2</v>
      </c>
      <c r="D3" s="5">
        <v>1</v>
      </c>
      <c r="E3" s="7" t="s">
        <v>29</v>
      </c>
      <c r="F3" s="7" t="s">
        <v>30</v>
      </c>
      <c r="G3" s="7" t="s">
        <v>31</v>
      </c>
      <c r="H3" s="7" t="s">
        <v>30</v>
      </c>
      <c r="I3" s="7" t="s">
        <v>24</v>
      </c>
      <c r="L3" s="9" t="s">
        <v>21</v>
      </c>
      <c r="M3" s="10">
        <f>volumes!C3</f>
        <v>85085395.441200018</v>
      </c>
      <c r="N3" s="10" t="s">
        <v>33</v>
      </c>
      <c r="O3" s="9">
        <v>1</v>
      </c>
      <c r="P3" s="7" t="s">
        <v>43</v>
      </c>
      <c r="Q3" s="7" t="s">
        <v>42</v>
      </c>
      <c r="R3" s="7" t="s">
        <v>44</v>
      </c>
      <c r="S3" s="7" t="s">
        <v>42</v>
      </c>
      <c r="T3" s="11" t="s">
        <v>24</v>
      </c>
    </row>
    <row r="4" spans="1:20" ht="120" x14ac:dyDescent="0.25">
      <c r="A4" s="5" t="s">
        <v>14</v>
      </c>
      <c r="B4" s="8">
        <f>volumes!B4</f>
        <v>163948389.56171998</v>
      </c>
      <c r="C4" s="7" t="str">
        <f>volumes!L4</f>
        <v>+20-4</v>
      </c>
      <c r="D4" s="5">
        <v>1</v>
      </c>
      <c r="E4" s="7" t="s">
        <v>29</v>
      </c>
      <c r="F4" s="7" t="s">
        <v>30</v>
      </c>
      <c r="G4" s="7" t="s">
        <v>31</v>
      </c>
      <c r="H4" s="7" t="s">
        <v>30</v>
      </c>
      <c r="I4" s="7" t="s">
        <v>24</v>
      </c>
      <c r="L4" s="9" t="s">
        <v>21</v>
      </c>
      <c r="M4" s="10">
        <f>volumes!C4</f>
        <v>92820431.390400007</v>
      </c>
      <c r="N4" s="10" t="s">
        <v>18</v>
      </c>
      <c r="O4" s="9">
        <v>1</v>
      </c>
      <c r="P4" s="7" t="s">
        <v>43</v>
      </c>
      <c r="Q4" s="7" t="s">
        <v>42</v>
      </c>
      <c r="R4" s="7" t="s">
        <v>44</v>
      </c>
      <c r="S4" s="7" t="s">
        <v>42</v>
      </c>
      <c r="T4" s="11" t="s">
        <v>24</v>
      </c>
    </row>
    <row r="5" spans="1:20" ht="120" x14ac:dyDescent="0.25">
      <c r="A5" s="5" t="s">
        <v>14</v>
      </c>
      <c r="B5" s="8">
        <f>volumes!B5</f>
        <v>179574304.45500001</v>
      </c>
      <c r="C5" s="7" t="str">
        <f>volumes!L5</f>
        <v>+30-6</v>
      </c>
      <c r="D5" s="5">
        <v>1</v>
      </c>
      <c r="E5" s="7" t="s">
        <v>29</v>
      </c>
      <c r="F5" s="7" t="s">
        <v>30</v>
      </c>
      <c r="G5" s="7" t="s">
        <v>31</v>
      </c>
      <c r="H5" s="7" t="s">
        <v>30</v>
      </c>
      <c r="I5" s="7" t="s">
        <v>24</v>
      </c>
      <c r="L5" s="9" t="s">
        <v>21</v>
      </c>
      <c r="M5" s="10">
        <f>volumes!C5</f>
        <v>100555467.33960003</v>
      </c>
      <c r="N5" s="10" t="s">
        <v>34</v>
      </c>
      <c r="O5" s="9">
        <v>1</v>
      </c>
      <c r="P5" s="7" t="s">
        <v>43</v>
      </c>
      <c r="Q5" s="7" t="s">
        <v>42</v>
      </c>
      <c r="R5" s="7" t="s">
        <v>44</v>
      </c>
      <c r="S5" s="7" t="s">
        <v>42</v>
      </c>
      <c r="T5" s="11" t="s">
        <v>24</v>
      </c>
    </row>
    <row r="6" spans="1:20" ht="120" x14ac:dyDescent="0.25">
      <c r="A6" s="5" t="s">
        <v>14</v>
      </c>
      <c r="B6" s="8">
        <f>volumes!B6</f>
        <v>193387712.48999998</v>
      </c>
      <c r="C6" s="7" t="str">
        <f>volumes!L6</f>
        <v>+40-8</v>
      </c>
      <c r="D6" s="5">
        <v>1</v>
      </c>
      <c r="E6" s="7" t="s">
        <v>29</v>
      </c>
      <c r="F6" s="7" t="s">
        <v>30</v>
      </c>
      <c r="G6" s="7" t="s">
        <v>31</v>
      </c>
      <c r="H6" s="7" t="s">
        <v>30</v>
      </c>
      <c r="I6" s="7" t="s">
        <v>24</v>
      </c>
      <c r="L6" s="9" t="s">
        <v>21</v>
      </c>
      <c r="M6" s="10">
        <f>volumes!C6</f>
        <v>108290503.28880002</v>
      </c>
      <c r="N6" s="10" t="s">
        <v>35</v>
      </c>
      <c r="O6" s="9">
        <v>1</v>
      </c>
      <c r="P6" s="7" t="s">
        <v>43</v>
      </c>
      <c r="Q6" s="7" t="s">
        <v>42</v>
      </c>
      <c r="R6" s="7" t="s">
        <v>44</v>
      </c>
      <c r="S6" s="7" t="s">
        <v>42</v>
      </c>
      <c r="T6" s="11" t="s">
        <v>24</v>
      </c>
    </row>
    <row r="7" spans="1:20" ht="120" x14ac:dyDescent="0.25">
      <c r="A7" s="5" t="s">
        <v>14</v>
      </c>
      <c r="B7" s="8">
        <f>volumes!B7</f>
        <v>204935486.95214999</v>
      </c>
      <c r="C7" s="30" t="s">
        <v>45</v>
      </c>
      <c r="D7" s="7">
        <v>1</v>
      </c>
      <c r="E7" s="7" t="s">
        <v>29</v>
      </c>
      <c r="F7" s="7" t="s">
        <v>30</v>
      </c>
      <c r="G7" s="7" t="s">
        <v>31</v>
      </c>
      <c r="H7" s="7" t="s">
        <v>30</v>
      </c>
      <c r="I7" s="7" t="s">
        <v>24</v>
      </c>
      <c r="L7" s="9" t="s">
        <v>21</v>
      </c>
      <c r="M7" s="10">
        <f>volumes!C7</f>
        <v>116025539.23800002</v>
      </c>
      <c r="N7" s="30" t="s">
        <v>45</v>
      </c>
      <c r="O7" s="9">
        <v>1</v>
      </c>
      <c r="P7" s="7" t="s">
        <v>43</v>
      </c>
      <c r="Q7" s="7" t="s">
        <v>42</v>
      </c>
      <c r="R7" s="7" t="s">
        <v>44</v>
      </c>
      <c r="S7" s="7" t="s">
        <v>42</v>
      </c>
      <c r="T7" s="11" t="s">
        <v>24</v>
      </c>
    </row>
    <row r="8" spans="1:20" ht="120" x14ac:dyDescent="0.25">
      <c r="A8" s="5" t="s">
        <v>14</v>
      </c>
      <c r="B8" s="8">
        <f>volumes!B8</f>
        <v>245922584.34257996</v>
      </c>
      <c r="C8" s="7" t="str">
        <f>volumes!L8</f>
        <v>+80-16</v>
      </c>
      <c r="D8" s="7">
        <v>1</v>
      </c>
      <c r="E8" s="7" t="s">
        <v>29</v>
      </c>
      <c r="F8" s="7" t="s">
        <v>30</v>
      </c>
      <c r="G8" s="7" t="s">
        <v>31</v>
      </c>
      <c r="H8" s="7" t="s">
        <v>30</v>
      </c>
      <c r="I8" s="7" t="s">
        <v>24</v>
      </c>
      <c r="L8" s="9" t="s">
        <v>21</v>
      </c>
      <c r="M8" s="10">
        <f>volumes!C8</f>
        <v>139230647.08560002</v>
      </c>
      <c r="N8" s="10" t="s">
        <v>19</v>
      </c>
      <c r="O8" s="9">
        <v>1</v>
      </c>
      <c r="P8" s="7" t="s">
        <v>43</v>
      </c>
      <c r="Q8" s="7" t="s">
        <v>42</v>
      </c>
      <c r="R8" s="7" t="s">
        <v>44</v>
      </c>
      <c r="S8" s="7" t="s">
        <v>42</v>
      </c>
      <c r="T8" s="11" t="s">
        <v>24</v>
      </c>
    </row>
    <row r="9" spans="1:20" ht="120" x14ac:dyDescent="0.25">
      <c r="A9" s="5" t="s">
        <v>14</v>
      </c>
      <c r="B9" s="8">
        <f>volumes!B9</f>
        <v>124320672.315</v>
      </c>
      <c r="C9" s="7" t="str">
        <f>volumes!L9</f>
        <v>-10+2</v>
      </c>
      <c r="D9" s="7">
        <v>1</v>
      </c>
      <c r="E9" s="7" t="s">
        <v>29</v>
      </c>
      <c r="F9" s="7" t="s">
        <v>30</v>
      </c>
      <c r="G9" s="7" t="s">
        <v>31</v>
      </c>
      <c r="H9" s="7" t="s">
        <v>30</v>
      </c>
      <c r="I9" s="7" t="s">
        <v>24</v>
      </c>
      <c r="L9" s="9" t="s">
        <v>21</v>
      </c>
      <c r="M9" s="10">
        <f>volumes!C9</f>
        <v>69615323.542800009</v>
      </c>
      <c r="N9" s="10" t="s">
        <v>32</v>
      </c>
      <c r="O9" s="9">
        <v>1</v>
      </c>
      <c r="P9" s="7" t="s">
        <v>43</v>
      </c>
      <c r="Q9" s="7" t="s">
        <v>42</v>
      </c>
      <c r="R9" s="7" t="s">
        <v>44</v>
      </c>
      <c r="S9" s="7" t="s">
        <v>42</v>
      </c>
      <c r="T9" s="11" t="s">
        <v>24</v>
      </c>
    </row>
    <row r="10" spans="1:20" ht="120" x14ac:dyDescent="0.25">
      <c r="A10" s="5" t="s">
        <v>14</v>
      </c>
      <c r="B10" s="6">
        <f>volumes!M10</f>
        <v>110507264.28</v>
      </c>
      <c r="C10" s="5" t="str">
        <f>volumes!L10</f>
        <v>-20+4</v>
      </c>
      <c r="D10" s="5">
        <v>1</v>
      </c>
      <c r="E10" s="7" t="s">
        <v>29</v>
      </c>
      <c r="F10" s="7" t="s">
        <v>30</v>
      </c>
      <c r="G10" s="7" t="s">
        <v>31</v>
      </c>
      <c r="H10" s="7" t="s">
        <v>30</v>
      </c>
      <c r="I10" s="7" t="s">
        <v>24</v>
      </c>
      <c r="L10" s="9" t="s">
        <v>21</v>
      </c>
      <c r="M10" s="10">
        <f>volumes!C10</f>
        <v>61880287.593600012</v>
      </c>
      <c r="N10" s="10" t="s">
        <v>20</v>
      </c>
      <c r="O10" s="9">
        <v>1</v>
      </c>
      <c r="P10" s="7" t="s">
        <v>43</v>
      </c>
      <c r="Q10" s="7" t="s">
        <v>42</v>
      </c>
      <c r="R10" s="7" t="s">
        <v>44</v>
      </c>
      <c r="S10" s="7" t="s">
        <v>42</v>
      </c>
      <c r="T10" s="11" t="s">
        <v>24</v>
      </c>
    </row>
  </sheetData>
  <mergeCells count="2">
    <mergeCell ref="L1:T1"/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C14" sqref="C14"/>
    </sheetView>
    <sheetView tabSelected="1" workbookViewId="1">
      <pane xSplit="13965" ySplit="6000" topLeftCell="K20"/>
      <selection pane="topRight" activeCell="K1" sqref="K1"/>
      <selection pane="bottomLeft" activeCell="A20" sqref="A20"/>
      <selection pane="bottomRight" activeCell="K20" sqref="K20"/>
    </sheetView>
  </sheetViews>
  <sheetFormatPr defaultRowHeight="15" x14ac:dyDescent="0.25"/>
  <cols>
    <col min="1" max="1" width="14.5703125" bestFit="1" customWidth="1"/>
    <col min="2" max="3" width="16.85546875" bestFit="1" customWidth="1"/>
    <col min="4" max="4" width="12.7109375" bestFit="1" customWidth="1"/>
    <col min="13" max="13" width="15.85546875" bestFit="1" customWidth="1"/>
    <col min="14" max="14" width="15.85546875" customWidth="1"/>
  </cols>
  <sheetData>
    <row r="1" spans="1:15" ht="15.75" thickBot="1" x14ac:dyDescent="0.3">
      <c r="A1" s="17" t="s">
        <v>1</v>
      </c>
      <c r="B1" s="18" t="s">
        <v>9</v>
      </c>
      <c r="C1" s="16" t="s">
        <v>10</v>
      </c>
      <c r="D1" t="s">
        <v>12</v>
      </c>
      <c r="L1" t="s">
        <v>1</v>
      </c>
      <c r="M1" t="s">
        <v>9</v>
      </c>
      <c r="N1" t="s">
        <v>16</v>
      </c>
      <c r="O1" t="s">
        <v>17</v>
      </c>
    </row>
    <row r="2" spans="1:15" ht="15.75" thickBot="1" x14ac:dyDescent="0.3">
      <c r="A2" s="14" t="s">
        <v>4</v>
      </c>
      <c r="B2" s="21">
        <v>136623657.96809998</v>
      </c>
      <c r="C2" s="13">
        <f>C18</f>
        <v>77350359.492000014</v>
      </c>
      <c r="D2">
        <v>1</v>
      </c>
      <c r="L2" t="s">
        <v>4</v>
      </c>
      <c r="M2" s="2">
        <f>M22*1.05</f>
        <v>138134080.34999999</v>
      </c>
      <c r="N2" s="2">
        <f>N22*1.05</f>
        <v>70707098.700000003</v>
      </c>
      <c r="O2">
        <v>1</v>
      </c>
    </row>
    <row r="3" spans="1:15" x14ac:dyDescent="0.25">
      <c r="A3" s="15" t="s">
        <v>33</v>
      </c>
      <c r="B3" s="12">
        <f>B18*1.1</f>
        <v>151947488.38500002</v>
      </c>
      <c r="C3" s="13">
        <f>C18*1.1</f>
        <v>85085395.441200018</v>
      </c>
      <c r="D3">
        <v>0.98</v>
      </c>
      <c r="L3" s="1" t="s">
        <v>33</v>
      </c>
      <c r="M3" s="2"/>
      <c r="N3" s="2"/>
      <c r="O3">
        <v>0.98</v>
      </c>
    </row>
    <row r="4" spans="1:15" x14ac:dyDescent="0.25">
      <c r="A4" s="15" t="s">
        <v>18</v>
      </c>
      <c r="B4" s="12">
        <f>B2*1.2</f>
        <v>163948389.56171998</v>
      </c>
      <c r="C4" s="13">
        <f>C2*1.2</f>
        <v>92820431.390400007</v>
      </c>
      <c r="D4">
        <v>0.96</v>
      </c>
      <c r="L4" s="1" t="s">
        <v>18</v>
      </c>
      <c r="M4" s="2">
        <f>M2*1.2</f>
        <v>165760896.41999999</v>
      </c>
      <c r="N4" s="2">
        <f>N2*1.2</f>
        <v>84848518.439999998</v>
      </c>
      <c r="O4">
        <v>0.96</v>
      </c>
    </row>
    <row r="5" spans="1:15" x14ac:dyDescent="0.25">
      <c r="A5" s="15" t="s">
        <v>34</v>
      </c>
      <c r="B5" s="12">
        <f>B18*1.3</f>
        <v>179574304.45500001</v>
      </c>
      <c r="C5" s="13">
        <f>C18*1.3</f>
        <v>100555467.33960003</v>
      </c>
      <c r="D5">
        <v>0.94</v>
      </c>
      <c r="L5" s="1" t="s">
        <v>34</v>
      </c>
      <c r="M5" s="2"/>
      <c r="N5" s="2"/>
      <c r="O5">
        <v>0.94</v>
      </c>
    </row>
    <row r="6" spans="1:15" x14ac:dyDescent="0.25">
      <c r="A6" s="15" t="s">
        <v>35</v>
      </c>
      <c r="B6" s="12">
        <f>B18*1.4</f>
        <v>193387712.48999998</v>
      </c>
      <c r="C6" s="13">
        <f>C18*1.4</f>
        <v>108290503.28880002</v>
      </c>
      <c r="D6">
        <v>0.92</v>
      </c>
      <c r="L6" s="1" t="s">
        <v>35</v>
      </c>
      <c r="M6" s="2"/>
      <c r="N6" s="2"/>
      <c r="O6">
        <v>0.92</v>
      </c>
    </row>
    <row r="7" spans="1:15" x14ac:dyDescent="0.25">
      <c r="A7" s="15" t="s">
        <v>11</v>
      </c>
      <c r="B7" s="12">
        <f>B2*1.5</f>
        <v>204935486.95214999</v>
      </c>
      <c r="C7" s="13">
        <f>C2*1.5</f>
        <v>116025539.23800002</v>
      </c>
      <c r="D7">
        <v>0.9</v>
      </c>
      <c r="L7" s="1" t="s">
        <v>11</v>
      </c>
      <c r="M7" s="2">
        <f>M2*1.5</f>
        <v>207201120.52499998</v>
      </c>
      <c r="N7" s="2">
        <f>N2*1.5</f>
        <v>106060648.05000001</v>
      </c>
      <c r="O7">
        <v>0.9</v>
      </c>
    </row>
    <row r="8" spans="1:15" x14ac:dyDescent="0.25">
      <c r="A8" s="15" t="s">
        <v>19</v>
      </c>
      <c r="B8" s="12">
        <f>B2*1.8</f>
        <v>245922584.34257996</v>
      </c>
      <c r="C8" s="13">
        <f>C2*1.8</f>
        <v>139230647.08560002</v>
      </c>
      <c r="D8">
        <v>0.84</v>
      </c>
      <c r="L8" s="1" t="s">
        <v>19</v>
      </c>
      <c r="M8" s="2">
        <f>M2*1.8</f>
        <v>248641344.63</v>
      </c>
      <c r="N8" s="2">
        <f>N2*1.8</f>
        <v>127272777.66000001</v>
      </c>
      <c r="O8">
        <v>0.84</v>
      </c>
    </row>
    <row r="9" spans="1:15" x14ac:dyDescent="0.25">
      <c r="A9" s="15" t="s">
        <v>32</v>
      </c>
      <c r="B9" s="12">
        <f>B18*0.9</f>
        <v>124320672.315</v>
      </c>
      <c r="C9" s="13">
        <f>C18*0.9</f>
        <v>69615323.542800009</v>
      </c>
      <c r="D9">
        <v>1.02</v>
      </c>
      <c r="L9" s="1" t="s">
        <v>32</v>
      </c>
      <c r="M9" s="2"/>
      <c r="N9" s="2"/>
      <c r="O9">
        <v>1.02</v>
      </c>
    </row>
    <row r="10" spans="1:15" x14ac:dyDescent="0.25">
      <c r="A10" s="15" t="s">
        <v>20</v>
      </c>
      <c r="B10" s="12">
        <f>B2*0.8</f>
        <v>109298926.37447999</v>
      </c>
      <c r="C10" s="13">
        <f>C2*0.8</f>
        <v>61880287.593600012</v>
      </c>
      <c r="D10">
        <v>1.04</v>
      </c>
      <c r="L10" s="1" t="s">
        <v>20</v>
      </c>
      <c r="M10" s="2">
        <f>M2*0.8</f>
        <v>110507264.28</v>
      </c>
      <c r="N10" s="2">
        <f>N2*0.8</f>
        <v>56565678.960000008</v>
      </c>
      <c r="O10">
        <v>1.04</v>
      </c>
    </row>
    <row r="16" spans="1:15" ht="15.75" thickBot="1" x14ac:dyDescent="0.3"/>
    <row r="17" spans="1:14" ht="30.75" thickBot="1" x14ac:dyDescent="0.3">
      <c r="A17" s="19" t="s">
        <v>36</v>
      </c>
      <c r="B17" s="2">
        <f>M22</f>
        <v>131556267</v>
      </c>
      <c r="C17" s="22">
        <v>73667009.040000007</v>
      </c>
      <c r="M17" t="s">
        <v>15</v>
      </c>
      <c r="N17" t="s">
        <v>15</v>
      </c>
    </row>
    <row r="18" spans="1:14" ht="45.75" thickBot="1" x14ac:dyDescent="0.3">
      <c r="A18" s="20" t="s">
        <v>37</v>
      </c>
      <c r="B18" s="2">
        <f>B17*1.05</f>
        <v>138134080.34999999</v>
      </c>
      <c r="C18" s="23">
        <f>C17*1.05</f>
        <v>77350359.492000014</v>
      </c>
      <c r="M18" s="2">
        <v>143337576</v>
      </c>
      <c r="N18" s="2">
        <v>74820900</v>
      </c>
    </row>
    <row r="19" spans="1:14" ht="45" x14ac:dyDescent="0.25">
      <c r="A19" s="20" t="s">
        <v>38</v>
      </c>
      <c r="B19" s="2">
        <f>B18*1.05</f>
        <v>145040784.36750001</v>
      </c>
      <c r="C19" s="2">
        <f>C18*1.05</f>
        <v>81217877.466600016</v>
      </c>
      <c r="M19" t="s">
        <v>27</v>
      </c>
      <c r="N19" t="s">
        <v>27</v>
      </c>
    </row>
    <row r="20" spans="1:14" x14ac:dyDescent="0.25">
      <c r="M20" s="2">
        <v>142793897</v>
      </c>
      <c r="N20" s="2">
        <v>72772666</v>
      </c>
    </row>
    <row r="21" spans="1:14" x14ac:dyDescent="0.25">
      <c r="M21" t="s">
        <v>28</v>
      </c>
      <c r="N21" t="s">
        <v>28</v>
      </c>
    </row>
    <row r="22" spans="1:14" x14ac:dyDescent="0.25">
      <c r="M22" s="2">
        <v>131556267</v>
      </c>
      <c r="N22" s="2">
        <v>67340094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input</vt:lpstr>
      <vt:lpstr>templates</vt:lpstr>
      <vt:lpstr>volumes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2024-08-30T07:23:28Z</dcterms:modified>
</cp:coreProperties>
</file>