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le\OneDrive\Área de Trabalho\Excel\"/>
    </mc:Choice>
  </mc:AlternateContent>
  <xr:revisionPtr revIDLastSave="0" documentId="13_ncr:1_{18BDC13B-0B61-466B-B502-5B907CCED125}" xr6:coauthVersionLast="47" xr6:coauthVersionMax="47" xr10:uidLastSave="{00000000-0000-0000-0000-000000000000}"/>
  <bookViews>
    <workbookView xWindow="-108" yWindow="-108" windowWidth="23256" windowHeight="12456" firstSheet="6" activeTab="7" xr2:uid="{2C1BE655-6EA8-4AD0-8B3E-6E77B6D1DBEB}"/>
  </bookViews>
  <sheets>
    <sheet name="Orçamento" sheetId="1" r:id="rId1"/>
    <sheet name="NCAA T-SHIRTS" sheetId="2" r:id="rId2"/>
    <sheet name="Woodworks" sheetId="3" r:id="rId3"/>
    <sheet name="Quality Sweater co." sheetId="5" r:id="rId4"/>
    <sheet name="Exercício - hot dog" sheetId="7" r:id="rId5"/>
    <sheet name="B&amp;N Bookstore" sheetId="6" r:id="rId6"/>
    <sheet name="Exercício - copiadora" sheetId="8" r:id="rId7"/>
    <sheet name="Exercício - banda" sheetId="9" r:id="rId8"/>
    <sheet name="Loja de tacos de golfe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5" l="1"/>
  <c r="B10" i="9"/>
  <c r="B5" i="9"/>
  <c r="B15" i="9" s="1"/>
  <c r="B6" i="8"/>
  <c r="B3" i="8"/>
  <c r="B9" i="6"/>
  <c r="B7" i="6"/>
  <c r="B11" i="6" s="1"/>
  <c r="B10" i="7"/>
  <c r="B14" i="7"/>
  <c r="B9" i="5"/>
  <c r="B16" i="5"/>
  <c r="B17" i="5" s="1"/>
  <c r="B8" i="5"/>
  <c r="B6" i="3"/>
  <c r="F8" i="3"/>
  <c r="I8" i="3" s="1"/>
  <c r="G11" i="3"/>
  <c r="H11" i="3"/>
  <c r="J11" i="3"/>
  <c r="G12" i="3"/>
  <c r="H12" i="3"/>
  <c r="H13" i="3" s="1"/>
  <c r="J12" i="3"/>
  <c r="G13" i="3"/>
  <c r="J13" i="3" s="1"/>
  <c r="J10" i="3"/>
  <c r="H10" i="3"/>
  <c r="G10" i="3"/>
  <c r="J8" i="3"/>
  <c r="H9" i="3"/>
  <c r="G9" i="3"/>
  <c r="F9" i="3"/>
  <c r="F10" i="3" s="1"/>
  <c r="J9" i="3"/>
  <c r="H3" i="3"/>
  <c r="G3" i="3"/>
  <c r="F3" i="3"/>
  <c r="C10" i="3"/>
  <c r="B10" i="3"/>
  <c r="C6" i="3"/>
  <c r="G8" i="3" s="1"/>
  <c r="B5" i="2"/>
  <c r="B14" i="2"/>
  <c r="B15" i="2" s="1"/>
  <c r="B11" i="1"/>
  <c r="B20" i="1" s="1"/>
  <c r="B4" i="1"/>
  <c r="B8" i="1" s="1"/>
  <c r="C13" i="6"/>
  <c r="C8" i="1"/>
  <c r="C10" i="5"/>
  <c r="C22" i="1"/>
  <c r="C10" i="7"/>
  <c r="C22" i="9"/>
  <c r="C11" i="5"/>
  <c r="C4" i="1"/>
  <c r="C10" i="9"/>
  <c r="C10" i="2"/>
  <c r="C18" i="5"/>
  <c r="C8" i="8"/>
  <c r="C11" i="6"/>
  <c r="C9" i="6"/>
  <c r="C14" i="2"/>
  <c r="C7" i="6"/>
  <c r="C16" i="7"/>
  <c r="C14" i="7"/>
  <c r="C5" i="2"/>
  <c r="C15" i="9"/>
  <c r="C16" i="5"/>
  <c r="C8" i="5"/>
  <c r="C17" i="5"/>
  <c r="C20" i="9"/>
  <c r="C20" i="1"/>
  <c r="C5" i="9"/>
  <c r="C9" i="5"/>
  <c r="C11" i="1"/>
  <c r="C17" i="2"/>
  <c r="C15" i="2"/>
  <c r="B22" i="1" l="1"/>
  <c r="B20" i="9"/>
  <c r="B22" i="9" s="1"/>
  <c r="B8" i="8"/>
  <c r="B21" i="8" s="1"/>
  <c r="B13" i="6"/>
  <c r="F2" i="6" s="1"/>
  <c r="B16" i="7"/>
  <c r="F3" i="7" s="1"/>
  <c r="B10" i="5"/>
  <c r="B11" i="5" s="1"/>
  <c r="F3" i="5" s="1"/>
  <c r="I10" i="3"/>
  <c r="F11" i="3"/>
  <c r="I9" i="3"/>
  <c r="B11" i="3"/>
  <c r="C11" i="3"/>
  <c r="H8" i="3"/>
  <c r="B10" i="2"/>
  <c r="B17" i="2" s="1"/>
  <c r="B16" i="8" l="1"/>
  <c r="B23" i="8" s="1"/>
  <c r="H2" i="8" s="1"/>
  <c r="F12" i="3"/>
  <c r="I11" i="3"/>
  <c r="F13" i="3" l="1"/>
  <c r="I13" i="3" s="1"/>
  <c r="I12" i="3"/>
</calcChain>
</file>

<file path=xl/sharedStrings.xml><?xml version="1.0" encoding="utf-8"?>
<sst xmlns="http://schemas.openxmlformats.org/spreadsheetml/2006/main" count="180" uniqueCount="154">
  <si>
    <t>Budget</t>
  </si>
  <si>
    <t>Income (renda):</t>
  </si>
  <si>
    <t>Salary:</t>
  </si>
  <si>
    <t>Taxes(impostos):</t>
  </si>
  <si>
    <t>Medical</t>
  </si>
  <si>
    <t>Retirement (aposentadoria):</t>
  </si>
  <si>
    <t>Dental</t>
  </si>
  <si>
    <t>Net Income (salário líquido):</t>
  </si>
  <si>
    <t>Expenses (despesas) :</t>
  </si>
  <si>
    <t>Rent:</t>
  </si>
  <si>
    <t>Pet:</t>
  </si>
  <si>
    <t>Apt. Items:</t>
  </si>
  <si>
    <t>Travel:</t>
  </si>
  <si>
    <t>Gifts:</t>
  </si>
  <si>
    <t>Loans:</t>
  </si>
  <si>
    <t>Car/transportation:</t>
  </si>
  <si>
    <t>Food:</t>
  </si>
  <si>
    <t>Savings:</t>
  </si>
  <si>
    <t>Total Expenses:</t>
  </si>
  <si>
    <t>Net savings:</t>
  </si>
  <si>
    <t xml:space="preserve">Randy é um vendedor de camisetas que planeja encomendar camisetas com os nomes das quatro equipes finalistas da NCAA </t>
  </si>
  <si>
    <t>de um fabricante e depois vendê-las aos torcedores.</t>
  </si>
  <si>
    <t xml:space="preserve"> O custo fixo de qualquer pedido é de US$ 750, o custo variável por camiseta para Randy é de US$ 8 e o preço de veda é de US$ 18. </t>
  </si>
  <si>
    <t xml:space="preserve">Sua melhor estimativa é que a demanda pelas camisetas durante o período de preço cheio será de 1.500. </t>
  </si>
  <si>
    <t>Ele está pensando em encomendar 1.450 camisetas, mas quer criar um modelo de planilha que lhe permita fazer experiências</t>
  </si>
  <si>
    <t xml:space="preserve"> com a demanda incerta e a quantidade do pedido. Como ele deve proceder?</t>
  </si>
  <si>
    <t xml:space="preserve">Entretanto, esse preço será cobrado somente até uma semana após o torneio. Após esse período, Randy acha que o interesse </t>
  </si>
  <si>
    <t xml:space="preserve">  pelas camisetas será baixoe, por isso, planeja vender todas as camisetas restantes, se houver, a US$ 6 cada. </t>
  </si>
  <si>
    <t>NCAA T-SHIRT VENDOR</t>
  </si>
  <si>
    <t>Custos:</t>
  </si>
  <si>
    <t>Fixos</t>
  </si>
  <si>
    <t>Variáveis</t>
  </si>
  <si>
    <t>por camisa</t>
  </si>
  <si>
    <t>Receira:</t>
  </si>
  <si>
    <t>Preço reduzido:</t>
  </si>
  <si>
    <t>Preço:</t>
  </si>
  <si>
    <t>Lucro total:</t>
  </si>
  <si>
    <t>Receita total:</t>
  </si>
  <si>
    <t>Custo total:</t>
  </si>
  <si>
    <t>Nº de camisas vendidas (desconto):</t>
  </si>
  <si>
    <t>Nº de camisas vendidas (PT):</t>
  </si>
  <si>
    <t>Nº de camisas:</t>
  </si>
  <si>
    <t>Demanda:</t>
  </si>
  <si>
    <t xml:space="preserve">A Woodworks Company produz uma variedade de móveis de madeira personalizados, </t>
  </si>
  <si>
    <t>de mão de obra provavelmente aumentarão no futuro.</t>
  </si>
  <si>
    <t xml:space="preserve">eitos de cerejeira ou carvalho. A empresa sabe que os preços da madeira  e os custos </t>
  </si>
  <si>
    <t xml:space="preserve">Crie um modelo de planilha que permita à empresa experimentar  próximos anos as taxas </t>
  </si>
  <si>
    <t>de crescimento dos custos de madeira e mão de obra para que um gerente possa ver,</t>
  </si>
  <si>
    <t xml:space="preserve"> numérica e graficamente, como os custos das estantes variam nos próximos anos.</t>
  </si>
  <si>
    <t>Cerejeira</t>
  </si>
  <si>
    <t>Carvalho</t>
  </si>
  <si>
    <t>Mão de obra</t>
  </si>
  <si>
    <t>Qtd por estante</t>
  </si>
  <si>
    <t>Custo unitário atual</t>
  </si>
  <si>
    <t>Custo por estante</t>
  </si>
  <si>
    <t>Material:</t>
  </si>
  <si>
    <t>Custos :</t>
  </si>
  <si>
    <t>Mão de obra:</t>
  </si>
  <si>
    <t>Custo Total:</t>
  </si>
  <si>
    <t>Aumento anual previsto</t>
  </si>
  <si>
    <t>Atual</t>
  </si>
  <si>
    <t>Aumento</t>
  </si>
  <si>
    <t>Woodworks Co.</t>
  </si>
  <si>
    <t>Qtd. Horas</t>
  </si>
  <si>
    <t>Custo atual por hora</t>
  </si>
  <si>
    <t>Ano</t>
  </si>
  <si>
    <t>Projeção de aumento de custos</t>
  </si>
  <si>
    <t>Custo T. Cerejeira</t>
  </si>
  <si>
    <t>Custo T. Carvalho</t>
  </si>
  <si>
    <t>Fixo:</t>
  </si>
  <si>
    <t>Variável:</t>
  </si>
  <si>
    <t>por un.</t>
  </si>
  <si>
    <t>Custos impressão:</t>
  </si>
  <si>
    <t>Quality Sweater co. - Catálogo</t>
  </si>
  <si>
    <t>Custos de envio:</t>
  </si>
  <si>
    <t>Catálogo:</t>
  </si>
  <si>
    <t>Envelope de mala direta:</t>
  </si>
  <si>
    <t>por pedido</t>
  </si>
  <si>
    <t>Custo médio por pedido:</t>
  </si>
  <si>
    <t>Qtd. de catálogos:</t>
  </si>
  <si>
    <t>Taxa de resposta:</t>
  </si>
  <si>
    <t>Custo dos pedidos:</t>
  </si>
  <si>
    <t>Faturamento:</t>
  </si>
  <si>
    <t>Custo (impressão + envio):</t>
  </si>
  <si>
    <t>Custo Total</t>
  </si>
  <si>
    <t>Lucro:</t>
  </si>
  <si>
    <t>Qtd. Pedidos:</t>
  </si>
  <si>
    <t>Tabela de dados</t>
  </si>
  <si>
    <t>Taxa de resposta</t>
  </si>
  <si>
    <t>Lucro</t>
  </si>
  <si>
    <t>valor fantasma</t>
  </si>
  <si>
    <t>Para encontrar o ponto de equilíbrio (zero) foi usada em Data, a ferramenta Goal Seek.</t>
  </si>
  <si>
    <t>Para fazer a tabela de dados, em Data, Data table.</t>
  </si>
  <si>
    <t xml:space="preserve"> ponto de equilíbrio</t>
  </si>
  <si>
    <t>por hotdog</t>
  </si>
  <si>
    <t>Custo total por semana</t>
  </si>
  <si>
    <t>Receita:</t>
  </si>
  <si>
    <t>Preço</t>
  </si>
  <si>
    <t>Receita por semana:</t>
  </si>
  <si>
    <t>por semana</t>
  </si>
  <si>
    <t>Lucro semanal:</t>
  </si>
  <si>
    <t>Cachorro quente - vendas</t>
  </si>
  <si>
    <t>Vendas diárias</t>
  </si>
  <si>
    <t>Lucro semanal</t>
  </si>
  <si>
    <t>Data Table</t>
  </si>
  <si>
    <t>Vendas</t>
  </si>
  <si>
    <t>Dias abertos</t>
  </si>
  <si>
    <t>Vendas por dia</t>
  </si>
  <si>
    <t>Fixo</t>
  </si>
  <si>
    <t>Variável</t>
  </si>
  <si>
    <t>Mudança</t>
  </si>
  <si>
    <t>B&amp;N Bookstore</t>
  </si>
  <si>
    <t>por livro</t>
  </si>
  <si>
    <t>Demanda</t>
  </si>
  <si>
    <t>Faturamento Total:</t>
  </si>
  <si>
    <t>Lucro Total:</t>
  </si>
  <si>
    <t>Custo</t>
  </si>
  <si>
    <t>Pedidos</t>
  </si>
  <si>
    <t>Qtd. Pedida na gráfica:</t>
  </si>
  <si>
    <t>Preço regular:</t>
  </si>
  <si>
    <t>Preço do excedente:</t>
  </si>
  <si>
    <t>Excedentes:</t>
  </si>
  <si>
    <t>Copiadora</t>
  </si>
  <si>
    <t>Qtd. Copiadoras</t>
  </si>
  <si>
    <t>Máximo de cópias</t>
  </si>
  <si>
    <t>Demanda diária</t>
  </si>
  <si>
    <t>Demanda anual</t>
  </si>
  <si>
    <t>por ano</t>
  </si>
  <si>
    <t>Cópias feitas por ano</t>
  </si>
  <si>
    <t>Fixos:</t>
  </si>
  <si>
    <t>Variáveis:</t>
  </si>
  <si>
    <t>Custo de operação</t>
  </si>
  <si>
    <t>Custo Total anual:</t>
  </si>
  <si>
    <t>por mês</t>
  </si>
  <si>
    <t>Aluguel por copiadora</t>
  </si>
  <si>
    <t>por cópia</t>
  </si>
  <si>
    <t>Valor de venda</t>
  </si>
  <si>
    <t>Faturamento anual:</t>
  </si>
  <si>
    <t>Copiadoras</t>
  </si>
  <si>
    <t>Lucro anual</t>
  </si>
  <si>
    <t>Turnê</t>
  </si>
  <si>
    <t>Concertos:</t>
  </si>
  <si>
    <t>Qtd. Por semana</t>
  </si>
  <si>
    <t>Semanas da turnê</t>
  </si>
  <si>
    <t>Total de concertos:</t>
  </si>
  <si>
    <t>Público:</t>
  </si>
  <si>
    <t>Capacidade máxima:</t>
  </si>
  <si>
    <t>Ingressos vendidos:</t>
  </si>
  <si>
    <t>Expectativa(%):</t>
  </si>
  <si>
    <t>Aluguel do local:</t>
  </si>
  <si>
    <t>por show</t>
  </si>
  <si>
    <t>Preço do ingresso:</t>
  </si>
  <si>
    <t>Vendas de concessão:</t>
  </si>
  <si>
    <t>Faturamento médio/pedido: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</si>
</sst>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5" tint="-0.249977111117893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b/>
      <sz val="15"/>
      <color theme="8"/>
      <name val="Aptos Narrow"/>
      <family val="2"/>
      <scheme val="minor"/>
    </font>
    <font>
      <b/>
      <sz val="13"/>
      <color theme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  <xf numFmtId="0" fontId="5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0" borderId="15" applyNumberFormat="0" applyFill="0" applyAlignment="0" applyProtection="0"/>
    <xf numFmtId="0" fontId="1" fillId="5" borderId="0" applyNumberFormat="0" applyBorder="0" applyAlignment="0" applyProtection="0"/>
    <xf numFmtId="0" fontId="7" fillId="0" borderId="0" applyNumberFormat="0" applyFill="0" applyBorder="0" applyAlignment="0" applyProtection="0"/>
    <xf numFmtId="0" fontId="11" fillId="6" borderId="54" applyNumberFormat="0" applyAlignment="0" applyProtection="0"/>
    <xf numFmtId="0" fontId="12" fillId="0" borderId="55" applyNumberFormat="0" applyFill="0" applyAlignment="0" applyProtection="0"/>
    <xf numFmtId="0" fontId="3" fillId="0" borderId="56" applyNumberFormat="0" applyFill="0" applyAlignment="0" applyProtection="0"/>
    <xf numFmtId="0" fontId="13" fillId="7" borderId="0" applyNumberFormat="0" applyBorder="0" applyAlignment="0" applyProtection="0"/>
    <xf numFmtId="0" fontId="1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" fillId="11" borderId="0" applyNumberFormat="0" applyBorder="0" applyAlignment="0" applyProtection="0"/>
  </cellStyleXfs>
  <cellXfs count="158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left" indent="1"/>
    </xf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vertical="top"/>
    </xf>
    <xf numFmtId="0" fontId="3" fillId="0" borderId="0" xfId="0" applyFont="1"/>
    <xf numFmtId="164" fontId="0" fillId="0" borderId="0" xfId="1" applyNumberFormat="1" applyFont="1"/>
    <xf numFmtId="0" fontId="0" fillId="0" borderId="0" xfId="1" applyNumberFormat="1" applyFont="1"/>
    <xf numFmtId="10" fontId="0" fillId="0" borderId="0" xfId="3" applyNumberFormat="1" applyFont="1"/>
    <xf numFmtId="0" fontId="3" fillId="0" borderId="0" xfId="0" applyFont="1" applyAlignment="1">
      <alignment horizontal="left" indent="2"/>
    </xf>
    <xf numFmtId="0" fontId="0" fillId="0" borderId="0" xfId="0" applyAlignment="1">
      <alignment horizontal="right" indent="2"/>
    </xf>
    <xf numFmtId="0" fontId="0" fillId="0" borderId="7" xfId="0" applyBorder="1"/>
    <xf numFmtId="164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1" xfId="0" applyBorder="1"/>
    <xf numFmtId="0" fontId="3" fillId="0" borderId="6" xfId="0" applyFont="1" applyBorder="1"/>
    <xf numFmtId="0" fontId="3" fillId="0" borderId="7" xfId="0" applyFont="1" applyBorder="1"/>
    <xf numFmtId="0" fontId="0" fillId="0" borderId="6" xfId="0" applyBorder="1" applyAlignment="1">
      <alignment horizontal="right" indent="2"/>
    </xf>
    <xf numFmtId="164" fontId="0" fillId="0" borderId="7" xfId="1" applyNumberFormat="1" applyFont="1" applyBorder="1"/>
    <xf numFmtId="165" fontId="0" fillId="0" borderId="7" xfId="1" applyNumberFormat="1" applyFont="1" applyBorder="1"/>
    <xf numFmtId="0" fontId="3" fillId="0" borderId="6" xfId="0" applyFont="1" applyBorder="1" applyAlignment="1">
      <alignment horizontal="left" indent="2"/>
    </xf>
    <xf numFmtId="0" fontId="0" fillId="0" borderId="7" xfId="1" applyNumberFormat="1" applyFon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1" applyNumberFormat="1" applyFont="1" applyBorder="1"/>
    <xf numFmtId="0" fontId="3" fillId="0" borderId="6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5" fontId="0" fillId="0" borderId="11" xfId="0" applyNumberFormat="1" applyBorder="1"/>
    <xf numFmtId="164" fontId="0" fillId="0" borderId="11" xfId="0" applyNumberFormat="1" applyBorder="1"/>
    <xf numFmtId="0" fontId="5" fillId="0" borderId="0" xfId="4" applyBorder="1" applyAlignment="1">
      <alignment horizontal="center"/>
    </xf>
    <xf numFmtId="0" fontId="3" fillId="0" borderId="0" xfId="0" applyFont="1" applyAlignment="1">
      <alignment horizontal="center"/>
    </xf>
    <xf numFmtId="10" fontId="1" fillId="2" borderId="9" xfId="5" applyNumberFormat="1" applyBorder="1"/>
    <xf numFmtId="10" fontId="1" fillId="2" borderId="10" xfId="5" applyNumberFormat="1" applyBorder="1"/>
    <xf numFmtId="0" fontId="0" fillId="0" borderId="6" xfId="0" applyBorder="1"/>
    <xf numFmtId="0" fontId="0" fillId="0" borderId="10" xfId="0" applyBorder="1"/>
    <xf numFmtId="0" fontId="0" fillId="0" borderId="6" xfId="0" applyBorder="1" applyAlignment="1">
      <alignment horizontal="left" indent="1"/>
    </xf>
    <xf numFmtId="0" fontId="0" fillId="0" borderId="6" xfId="0" applyBorder="1" applyAlignment="1">
      <alignment horizontal="left" indent="2"/>
    </xf>
    <xf numFmtId="0" fontId="3" fillId="0" borderId="6" xfId="0" applyFont="1" applyBorder="1" applyAlignment="1">
      <alignment horizontal="left"/>
    </xf>
    <xf numFmtId="10" fontId="1" fillId="4" borderId="0" xfId="3" applyNumberFormat="1" applyFill="1" applyBorder="1"/>
    <xf numFmtId="0" fontId="3" fillId="0" borderId="6" xfId="0" applyFont="1" applyBorder="1" applyAlignment="1">
      <alignment horizontal="left" indent="1"/>
    </xf>
    <xf numFmtId="0" fontId="1" fillId="5" borderId="0" xfId="8" applyBorder="1"/>
    <xf numFmtId="0" fontId="3" fillId="0" borderId="11" xfId="0" applyFont="1" applyBorder="1"/>
    <xf numFmtId="0" fontId="9" fillId="0" borderId="0" xfId="0" applyFont="1" applyAlignment="1">
      <alignment vertical="center" textRotation="90"/>
    </xf>
    <xf numFmtId="164" fontId="8" fillId="0" borderId="20" xfId="0" applyNumberFormat="1" applyFont="1" applyBorder="1"/>
    <xf numFmtId="165" fontId="10" fillId="0" borderId="11" xfId="0" applyNumberFormat="1" applyFont="1" applyBorder="1"/>
    <xf numFmtId="1" fontId="1" fillId="5" borderId="0" xfId="8" applyNumberFormat="1" applyBorder="1"/>
    <xf numFmtId="9" fontId="0" fillId="0" borderId="0" xfId="3" applyFont="1" applyBorder="1"/>
    <xf numFmtId="164" fontId="1" fillId="5" borderId="0" xfId="8" applyNumberFormat="1" applyBorder="1"/>
    <xf numFmtId="165" fontId="0" fillId="0" borderId="25" xfId="0" applyNumberFormat="1" applyBorder="1"/>
    <xf numFmtId="0" fontId="0" fillId="0" borderId="32" xfId="0" applyBorder="1"/>
    <xf numFmtId="0" fontId="0" fillId="0" borderId="31" xfId="0" applyBorder="1" applyAlignment="1">
      <alignment horizontal="left" indent="1"/>
    </xf>
    <xf numFmtId="0" fontId="0" fillId="0" borderId="31" xfId="0" applyBorder="1"/>
    <xf numFmtId="0" fontId="3" fillId="0" borderId="31" xfId="0" applyFont="1" applyBorder="1" applyAlignment="1">
      <alignment horizontal="left" indent="1"/>
    </xf>
    <xf numFmtId="165" fontId="0" fillId="0" borderId="34" xfId="0" applyNumberFormat="1" applyBorder="1"/>
    <xf numFmtId="0" fontId="0" fillId="0" borderId="35" xfId="0" applyBorder="1"/>
    <xf numFmtId="0" fontId="3" fillId="0" borderId="36" xfId="0" applyFont="1" applyBorder="1" applyAlignment="1">
      <alignment horizontal="left" indent="1"/>
    </xf>
    <xf numFmtId="0" fontId="0" fillId="0" borderId="37" xfId="0" applyBorder="1"/>
    <xf numFmtId="0" fontId="3" fillId="0" borderId="36" xfId="0" applyFont="1" applyBorder="1" applyAlignment="1">
      <alignment horizontal="left"/>
    </xf>
    <xf numFmtId="0" fontId="0" fillId="0" borderId="36" xfId="0" applyBorder="1" applyAlignment="1">
      <alignment horizontal="left" indent="1"/>
    </xf>
    <xf numFmtId="165" fontId="0" fillId="0" borderId="0" xfId="1" applyNumberFormat="1" applyFont="1" applyBorder="1"/>
    <xf numFmtId="165" fontId="3" fillId="0" borderId="0" xfId="0" applyNumberFormat="1" applyFont="1"/>
    <xf numFmtId="0" fontId="3" fillId="0" borderId="38" xfId="0" applyFont="1" applyBorder="1" applyAlignment="1">
      <alignment horizontal="left"/>
    </xf>
    <xf numFmtId="164" fontId="0" fillId="0" borderId="26" xfId="0" applyNumberFormat="1" applyBorder="1"/>
    <xf numFmtId="0" fontId="0" fillId="0" borderId="39" xfId="0" applyBorder="1"/>
    <xf numFmtId="0" fontId="3" fillId="0" borderId="31" xfId="0" applyFont="1" applyBorder="1"/>
    <xf numFmtId="0" fontId="3" fillId="0" borderId="0" xfId="0" applyFont="1" applyAlignment="1">
      <alignment horizontal="right"/>
    </xf>
    <xf numFmtId="165" fontId="0" fillId="0" borderId="34" xfId="0" applyNumberForma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1" xfId="0" applyBorder="1" applyAlignment="1">
      <alignment horizontal="right"/>
    </xf>
    <xf numFmtId="164" fontId="0" fillId="0" borderId="34" xfId="0" applyNumberFormat="1" applyBorder="1"/>
    <xf numFmtId="165" fontId="0" fillId="0" borderId="40" xfId="0" applyNumberFormat="1" applyBorder="1"/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/>
    <xf numFmtId="165" fontId="0" fillId="0" borderId="39" xfId="0" applyNumberFormat="1" applyBorder="1"/>
    <xf numFmtId="165" fontId="0" fillId="0" borderId="44" xfId="0" applyNumberFormat="1" applyBorder="1"/>
    <xf numFmtId="0" fontId="3" fillId="0" borderId="51" xfId="0" applyFont="1" applyBorder="1"/>
    <xf numFmtId="0" fontId="3" fillId="0" borderId="52" xfId="0" applyFont="1" applyBorder="1"/>
    <xf numFmtId="0" fontId="3" fillId="0" borderId="53" xfId="0" applyFont="1" applyBorder="1"/>
    <xf numFmtId="0" fontId="2" fillId="0" borderId="1" xfId="2" applyAlignment="1">
      <alignment horizontal="center"/>
    </xf>
    <xf numFmtId="0" fontId="1" fillId="3" borderId="0" xfId="6" applyAlignment="1">
      <alignment vertical="top"/>
    </xf>
    <xf numFmtId="0" fontId="0" fillId="0" borderId="0" xfId="0" applyAlignment="1">
      <alignment vertical="top"/>
    </xf>
    <xf numFmtId="0" fontId="2" fillId="0" borderId="29" xfId="2" applyBorder="1" applyAlignment="1">
      <alignment horizontal="center"/>
    </xf>
    <xf numFmtId="0" fontId="2" fillId="0" borderId="30" xfId="2" applyBorder="1" applyAlignment="1">
      <alignment horizontal="center"/>
    </xf>
    <xf numFmtId="0" fontId="5" fillId="0" borderId="3" xfId="4" applyBorder="1" applyAlignment="1">
      <alignment horizontal="center"/>
    </xf>
    <xf numFmtId="0" fontId="5" fillId="0" borderId="4" xfId="4" applyBorder="1" applyAlignment="1">
      <alignment horizontal="center"/>
    </xf>
    <xf numFmtId="0" fontId="5" fillId="0" borderId="5" xfId="4" applyBorder="1" applyAlignment="1">
      <alignment horizontal="center"/>
    </xf>
    <xf numFmtId="0" fontId="5" fillId="0" borderId="11" xfId="4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7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5" fillId="0" borderId="2" xfId="4" applyAlignment="1">
      <alignment horizontal="center"/>
    </xf>
    <xf numFmtId="0" fontId="3" fillId="0" borderId="41" xfId="0" applyFont="1" applyBorder="1" applyAlignment="1">
      <alignment horizontal="center" vertical="center" textRotation="90"/>
    </xf>
    <xf numFmtId="0" fontId="3" fillId="0" borderId="42" xfId="0" applyFont="1" applyBorder="1" applyAlignment="1">
      <alignment horizontal="center" vertical="center" textRotation="90"/>
    </xf>
    <xf numFmtId="0" fontId="3" fillId="0" borderId="43" xfId="0" applyFont="1" applyBorder="1" applyAlignment="1">
      <alignment horizontal="center" vertical="center" textRotation="90"/>
    </xf>
    <xf numFmtId="0" fontId="7" fillId="0" borderId="15" xfId="7"/>
    <xf numFmtId="0" fontId="13" fillId="7" borderId="33" xfId="13" applyBorder="1" applyAlignment="1">
      <alignment horizontal="right"/>
    </xf>
    <xf numFmtId="0" fontId="7" fillId="0" borderId="6" xfId="9" applyBorder="1"/>
    <xf numFmtId="0" fontId="3" fillId="0" borderId="56" xfId="12" applyAlignment="1">
      <alignment horizontal="left" indent="2"/>
    </xf>
    <xf numFmtId="0" fontId="0" fillId="0" borderId="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6" fillId="0" borderId="0" xfId="0" applyFont="1"/>
    <xf numFmtId="0" fontId="3" fillId="0" borderId="56" xfId="12" applyAlignment="1">
      <alignment horizontal="left"/>
    </xf>
    <xf numFmtId="0" fontId="13" fillId="9" borderId="56" xfId="15" applyBorder="1" applyAlignment="1">
      <alignment horizontal="left"/>
    </xf>
    <xf numFmtId="0" fontId="3" fillId="0" borderId="0" xfId="0" applyFont="1" applyAlignment="1"/>
    <xf numFmtId="0" fontId="3" fillId="0" borderId="11" xfId="0" applyFont="1" applyBorder="1" applyAlignment="1">
      <alignment horizontal="center"/>
    </xf>
    <xf numFmtId="165" fontId="6" fillId="0" borderId="11" xfId="0" applyNumberFormat="1" applyFont="1" applyBorder="1"/>
    <xf numFmtId="9" fontId="0" fillId="0" borderId="11" xfId="3" applyFont="1" applyBorder="1"/>
    <xf numFmtId="10" fontId="0" fillId="0" borderId="11" xfId="3" applyNumberFormat="1" applyFont="1" applyBorder="1"/>
    <xf numFmtId="0" fontId="13" fillId="9" borderId="8" xfId="15" applyBorder="1" applyAlignment="1">
      <alignment horizontal="left" indent="1"/>
    </xf>
    <xf numFmtId="0" fontId="14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66" fontId="0" fillId="0" borderId="0" xfId="0" applyNumberFormat="1" applyBorder="1"/>
    <xf numFmtId="164" fontId="0" fillId="0" borderId="0" xfId="0" applyNumberFormat="1" applyBorder="1"/>
    <xf numFmtId="0" fontId="16" fillId="0" borderId="6" xfId="11" applyFont="1" applyBorder="1"/>
    <xf numFmtId="0" fontId="16" fillId="6" borderId="6" xfId="10" applyFont="1" applyBorder="1" applyAlignment="1">
      <alignment horizontal="left" indent="1"/>
    </xf>
    <xf numFmtId="0" fontId="16" fillId="0" borderId="6" xfId="11" applyFont="1" applyBorder="1" applyAlignment="1">
      <alignment horizontal="left"/>
    </xf>
    <xf numFmtId="0" fontId="16" fillId="0" borderId="0" xfId="0" applyFont="1"/>
    <xf numFmtId="0" fontId="3" fillId="0" borderId="11" xfId="0" applyFont="1" applyBorder="1" applyAlignment="1">
      <alignment horizontal="center" vertical="center"/>
    </xf>
    <xf numFmtId="164" fontId="8" fillId="0" borderId="11" xfId="0" applyNumberFormat="1" applyFont="1" applyBorder="1"/>
    <xf numFmtId="0" fontId="3" fillId="0" borderId="6" xfId="0" applyFont="1" applyBorder="1" applyAlignment="1">
      <alignment horizontal="left" wrapText="1" indent="1"/>
    </xf>
    <xf numFmtId="0" fontId="0" fillId="0" borderId="7" xfId="0" applyBorder="1" applyAlignment="1">
      <alignment wrapText="1"/>
    </xf>
    <xf numFmtId="0" fontId="3" fillId="0" borderId="16" xfId="0" applyFont="1" applyBorder="1"/>
    <xf numFmtId="0" fontId="3" fillId="0" borderId="21" xfId="0" applyFont="1" applyBorder="1"/>
    <xf numFmtId="0" fontId="3" fillId="0" borderId="6" xfId="0" applyFont="1" applyBorder="1" applyAlignment="1">
      <alignment horizontal="left" vertical="center" indent="1"/>
    </xf>
    <xf numFmtId="0" fontId="16" fillId="6" borderId="54" xfId="10" applyFont="1" applyAlignment="1">
      <alignment horizontal="left" vertical="center" indent="1"/>
    </xf>
    <xf numFmtId="0" fontId="16" fillId="6" borderId="54" xfId="10" applyFont="1" applyAlignment="1">
      <alignment horizontal="left" wrapText="1" indent="1"/>
    </xf>
    <xf numFmtId="0" fontId="13" fillId="7" borderId="33" xfId="13" applyBorder="1" applyAlignment="1">
      <alignment horizontal="left"/>
    </xf>
    <xf numFmtId="0" fontId="3" fillId="8" borderId="31" xfId="14" applyFont="1" applyBorder="1" applyAlignment="1">
      <alignment horizontal="left" indent="1"/>
    </xf>
    <xf numFmtId="1" fontId="0" fillId="0" borderId="0" xfId="0" applyNumberFormat="1"/>
    <xf numFmtId="164" fontId="17" fillId="0" borderId="27" xfId="0" applyNumberFormat="1" applyFont="1" applyBorder="1"/>
    <xf numFmtId="0" fontId="13" fillId="10" borderId="33" xfId="16" applyBorder="1" applyAlignment="1">
      <alignment horizontal="left" indent="1"/>
    </xf>
    <xf numFmtId="0" fontId="3" fillId="11" borderId="31" xfId="17" applyFont="1" applyBorder="1" applyAlignment="1">
      <alignment horizontal="left" indent="1"/>
    </xf>
    <xf numFmtId="0" fontId="18" fillId="0" borderId="28" xfId="2" applyFont="1" applyBorder="1" applyAlignment="1">
      <alignment horizontal="center"/>
    </xf>
    <xf numFmtId="0" fontId="19" fillId="0" borderId="31" xfId="4" applyFont="1" applyBorder="1"/>
    <xf numFmtId="0" fontId="19" fillId="0" borderId="31" xfId="4" applyFont="1" applyBorder="1" applyAlignment="1">
      <alignment horizontal="left"/>
    </xf>
  </cellXfs>
  <cellStyles count="18">
    <cellStyle name="20% - Accent2" xfId="8" builtinId="34"/>
    <cellStyle name="20% - Accent4" xfId="5" builtinId="42"/>
    <cellStyle name="20% - Accent5" xfId="6" builtinId="46"/>
    <cellStyle name="40% - Accent1" xfId="14" builtinId="31"/>
    <cellStyle name="40% - Accent5" xfId="17" builtinId="47"/>
    <cellStyle name="Accent1" xfId="13" builtinId="29"/>
    <cellStyle name="Accent2" xfId="15" builtinId="33"/>
    <cellStyle name="Accent5" xfId="16" builtinId="45"/>
    <cellStyle name="Calculation" xfId="10" builtinId="22"/>
    <cellStyle name="Currency" xfId="1" builtinId="4"/>
    <cellStyle name="Heading 1" xfId="2" builtinId="16"/>
    <cellStyle name="Heading 2" xfId="4" builtinId="17"/>
    <cellStyle name="Heading 3" xfId="7" builtinId="18"/>
    <cellStyle name="Heading 4" xfId="9" builtinId="19"/>
    <cellStyle name="Linked Cell" xfId="11" builtinId="24"/>
    <cellStyle name="Normal" xfId="0" builtinId="0"/>
    <cellStyle name="Percent" xfId="3" builtinId="5"/>
    <cellStyle name="Total" xfId="12" builtinId="25"/>
  </cellStyles>
  <dxfs count="6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/>
      </font>
      <fill>
        <patternFill patternType="lightUp">
          <fgColor theme="9" tint="0.39994506668294322"/>
        </patternFill>
      </fill>
    </dxf>
    <dxf>
      <font>
        <color rgb="FFC00000"/>
      </font>
      <fill>
        <patternFill patternType="lightUp">
          <fgColor rgb="FFFF0000"/>
        </patternFill>
      </fill>
    </dxf>
    <dxf>
      <font>
        <color theme="5"/>
      </font>
      <fill>
        <patternFill patternType="lightUp">
          <fgColor rgb="FFFFC000"/>
        </patternFill>
      </fill>
    </dxf>
    <dxf>
      <font>
        <color rgb="FFC00000"/>
      </font>
      <fill>
        <patternFill patternType="lightUp">
          <fgColor rgb="FFFF0000"/>
        </patternFill>
      </fill>
    </dxf>
    <dxf>
      <font>
        <color theme="9"/>
      </font>
      <fill>
        <patternFill patternType="lightUp">
          <f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/>
      </font>
      <fill>
        <patternFill patternType="lightUp">
          <f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/>
      </font>
      <fill>
        <patternFill patternType="lightUp">
          <fgColor theme="9" tint="0.39994506668294322"/>
          <bgColor theme="0"/>
        </patternFill>
      </fill>
    </dxf>
    <dxf>
      <font>
        <color rgb="FFC00000"/>
      </font>
      <fill>
        <patternFill patternType="lightUp">
          <fgColor rgb="FFFF0000"/>
        </patternFill>
      </fill>
    </dxf>
    <dxf>
      <font>
        <color rgb="FFFFCC00"/>
      </font>
      <fill>
        <patternFill patternType="lightUp">
          <fgColor rgb="FFFFCC00"/>
          <bgColor theme="0"/>
        </patternFill>
      </fill>
    </dxf>
    <dxf>
      <font>
        <color rgb="FFC00000"/>
      </font>
      <fill>
        <patternFill patternType="lightUp">
          <fgColor rgb="FFFF0000"/>
        </patternFill>
      </fill>
    </dxf>
    <dxf>
      <font>
        <color theme="9"/>
      </font>
      <fill>
        <patternFill patternType="lightUp">
          <fgColor theme="9" tint="0.39994506668294322"/>
          <bgColor theme="0"/>
        </patternFill>
      </fill>
    </dxf>
    <dxf>
      <font>
        <color theme="9"/>
      </font>
      <fill>
        <patternFill patternType="lightUp">
          <fgColor theme="9" tint="0.39994506668294322"/>
          <bgColor theme="0"/>
        </patternFill>
      </fill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lightUp">
          <fgColor rgb="FFFF0000"/>
          <bgColor theme="0"/>
        </patternFill>
      </fill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Up">
          <fgColor rgb="FFFF0000"/>
          <bgColor theme="0"/>
        </patternFill>
      </fill>
    </dxf>
    <dxf>
      <font>
        <color rgb="FF9C5700"/>
      </font>
      <fill>
        <patternFill patternType="lightUp">
          <fgColor rgb="FFFFCC00"/>
          <bgColor theme="0"/>
        </patternFill>
      </fill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Up">
          <fgColor rgb="FFFF0000"/>
          <bgColor theme="0"/>
        </patternFill>
      </fill>
    </dxf>
    <dxf>
      <font>
        <color rgb="FF9C5700"/>
      </font>
      <fill>
        <patternFill patternType="lightUp">
          <fgColor rgb="FFFFC000"/>
          <bgColor theme="0"/>
        </patternFill>
      </fill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Down">
          <fgColor rgb="FFFF0000"/>
          <bgColor theme="0"/>
        </patternFill>
      </fill>
    </dxf>
    <dxf>
      <font>
        <color rgb="FF9C5700"/>
      </font>
      <fill>
        <patternFill patternType="lightUp">
          <fgColor rgb="FFFFC00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Woodworks - Projeção de custos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Cerejeira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Woodworks!$E$8:$E$13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Woodworks!$I$8:$I$13</c:f>
              <c:numCache>
                <c:formatCode>_-[$$-409]* #,##0.00_ ;_-[$$-409]* \-#,##0.00\ ;_-[$$-409]* "-"??_ ;_-@_ </c:formatCode>
                <c:ptCount val="6"/>
                <c:pt idx="0" formatCode="_-[$$-409]* #,##0_ ;_-[$$-409]* \-#,##0\ ;_-[$$-409]* &quot;-&quot;??_ ;_-@_ 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486.68819995999996</c:v>
                </c:pt>
                <c:pt idx="4">
                  <c:v>495.58302956803993</c:v>
                </c:pt>
                <c:pt idx="5">
                  <c:v>504.64954977880791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CF-4CA0-8B73-7E022A89EB17}"/>
            </c:ext>
          </c:extLst>
        </c:ser>
        <c:ser>
          <c:idx val="4"/>
          <c:order val="1"/>
          <c:tx>
            <c:v>Carvalho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4.6830588630689458E-2"/>
                  <c:y val="2.3148148148148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FCF-4CA0-8B73-7E022A89EB17}"/>
                </c:ext>
              </c:extLst>
            </c:dLbl>
            <c:dLbl>
              <c:idx val="1"/>
              <c:layout>
                <c:manualLayout>
                  <c:x val="-6.1464734972152921E-2"/>
                  <c:y val="2.77777777777776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FCF-4CA0-8B73-7E022A89EB17}"/>
                </c:ext>
              </c:extLst>
            </c:dLbl>
            <c:dLbl>
              <c:idx val="2"/>
              <c:layout>
                <c:manualLayout>
                  <c:x val="-6.1464734972152872E-2"/>
                  <c:y val="3.240740740740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FCF-4CA0-8B73-7E022A89EB17}"/>
                </c:ext>
              </c:extLst>
            </c:dLbl>
            <c:dLbl>
              <c:idx val="3"/>
              <c:layout>
                <c:manualLayout>
                  <c:x val="-5.8924084565648897E-2"/>
                  <c:y val="3.24074074074073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FCF-4CA0-8B73-7E022A89EB17}"/>
                </c:ext>
              </c:extLst>
            </c:dLbl>
            <c:dLbl>
              <c:idx val="4"/>
              <c:layout>
                <c:manualLayout>
                  <c:x val="-6.1464734972152962E-2"/>
                  <c:y val="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FCF-4CA0-8B73-7E022A89EB17}"/>
                </c:ext>
              </c:extLst>
            </c:dLbl>
            <c:dLbl>
              <c:idx val="5"/>
              <c:layout>
                <c:manualLayout>
                  <c:x val="-4.9518676781256002E-2"/>
                  <c:y val="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FCF-4CA0-8B73-7E022A89EB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Woodworks!$E$8:$E$13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Woodworks!$J$8:$J$13</c:f>
              <c:numCache>
                <c:formatCode>_-[$$-409]* #,##0.00_ ;_-[$$-409]* \-#,##0.00\ ;_-[$$-409]* "-"??_ ;_-@_ </c:formatCode>
                <c:ptCount val="6"/>
                <c:pt idx="0" formatCode="_-[$$-409]* #,##0_ ;_-[$$-409]* \-#,##0\ ;_-[$$-409]* &quot;-&quot;??_ ;_-@_ 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CF-4CA0-8B73-7E022A89EB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77795039"/>
        <c:axId val="610659023"/>
      </c:lineChart>
      <c:catAx>
        <c:axId val="1277795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0659023"/>
        <c:crosses val="autoZero"/>
        <c:auto val="1"/>
        <c:lblAlgn val="ctr"/>
        <c:lblOffset val="100"/>
        <c:noMultiLvlLbl val="0"/>
      </c:catAx>
      <c:valAx>
        <c:axId val="61065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 Total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779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Quality Sweater co. </a:t>
            </a:r>
          </a:p>
          <a:p>
            <a:pPr>
              <a:defRPr/>
            </a:pPr>
            <a:r>
              <a:rPr lang="pt-BR"/>
              <a:t>Taxa de resposta vs.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'Quality Sweater co.'!$E$4:$E$18</c:f>
              <c:numCache>
                <c:formatCode>0.00%</c:formatCode>
                <c:ptCount val="15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  <c:pt idx="11">
                  <c:v>8.5000000000000006E-2</c:v>
                </c:pt>
                <c:pt idx="12" formatCode="0%">
                  <c:v>9.0000000000000094E-2</c:v>
                </c:pt>
                <c:pt idx="13">
                  <c:v>9.5000000000000098E-2</c:v>
                </c:pt>
                <c:pt idx="14" formatCode="0%">
                  <c:v>0.1</c:v>
                </c:pt>
              </c:numCache>
            </c:numRef>
          </c:cat>
          <c:val>
            <c:numRef>
              <c:f>'Quality Sweater co.'!$F$4:$F$18</c:f>
              <c:numCache>
                <c:formatCode>_-[$$-409]* #,##0_ ;_-[$$-409]* \-#,##0\ ;_-[$$-409]* "-"??_ ;_-@_ </c:formatCode>
                <c:ptCount val="15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  <c:pt idx="12">
                  <c:v>25200.000000000058</c:v>
                </c:pt>
                <c:pt idx="13">
                  <c:v>29100.000000000058</c:v>
                </c:pt>
                <c:pt idx="14">
                  <c:v>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5-4C61-B1EC-2AF65238A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1711679"/>
        <c:axId val="889974271"/>
      </c:barChart>
      <c:catAx>
        <c:axId val="79171167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9974271"/>
        <c:crosses val="autoZero"/>
        <c:auto val="1"/>
        <c:lblAlgn val="ctr"/>
        <c:lblOffset val="100"/>
        <c:noMultiLvlLbl val="0"/>
      </c:catAx>
      <c:valAx>
        <c:axId val="88997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71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accent2"/>
                </a:solidFill>
              </a:rPr>
              <a:t>Lucro vs Vendas diárias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numRef>
              <c:f>'Exercício - hot dog'!$E$4:$E$18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cat>
          <c:val>
            <c:numRef>
              <c:f>'Exercício - hot dog'!$F$4:$F$18</c:f>
              <c:numCache>
                <c:formatCode>_-[$$-409]* #,##0_ ;_-[$$-409]* \-#,##0\ ;_-[$$-409]* "-"??_ ;_-@_ </c:formatCode>
                <c:ptCount val="15"/>
                <c:pt idx="0">
                  <c:v>-490</c:v>
                </c:pt>
                <c:pt idx="1">
                  <c:v>-280</c:v>
                </c:pt>
                <c:pt idx="2">
                  <c:v>-70</c:v>
                </c:pt>
                <c:pt idx="3">
                  <c:v>140</c:v>
                </c:pt>
                <c:pt idx="4">
                  <c:v>350</c:v>
                </c:pt>
                <c:pt idx="5">
                  <c:v>560</c:v>
                </c:pt>
                <c:pt idx="6">
                  <c:v>770</c:v>
                </c:pt>
                <c:pt idx="7">
                  <c:v>980</c:v>
                </c:pt>
                <c:pt idx="8">
                  <c:v>1190</c:v>
                </c:pt>
                <c:pt idx="9">
                  <c:v>1400</c:v>
                </c:pt>
                <c:pt idx="10">
                  <c:v>1610</c:v>
                </c:pt>
                <c:pt idx="11">
                  <c:v>1820</c:v>
                </c:pt>
                <c:pt idx="12">
                  <c:v>2030</c:v>
                </c:pt>
                <c:pt idx="13">
                  <c:v>2240</c:v>
                </c:pt>
                <c:pt idx="14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8-4CEE-8553-BCBBB1A4952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18149455"/>
        <c:axId val="322711023"/>
      </c:barChart>
      <c:catAx>
        <c:axId val="318149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Vendas diárias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2711023"/>
        <c:crosses val="autoZero"/>
        <c:auto val="1"/>
        <c:lblAlgn val="ctr"/>
        <c:lblOffset val="100"/>
        <c:noMultiLvlLbl val="0"/>
      </c:catAx>
      <c:valAx>
        <c:axId val="322711023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Lucro semanal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4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Lucro anual vs. Nº de copiadoras</a:t>
            </a:r>
          </a:p>
        </c:rich>
      </c:tx>
      <c:layout>
        <c:manualLayout>
          <c:xMode val="edge"/>
          <c:yMode val="edge"/>
          <c:x val="0.2492222222222222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Demanda: 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'Exercício - copiadora'!$I$3:$I$7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B-4306-A3F2-9BFE369446F3}"/>
            </c:ext>
          </c:extLst>
        </c:ser>
        <c:ser>
          <c:idx val="1"/>
          <c:order val="1"/>
          <c:tx>
            <c:v>1000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'Exercício - copiadora'!$J$3:$J$7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2B-4306-A3F2-9BFE369446F3}"/>
            </c:ext>
          </c:extLst>
        </c:ser>
        <c:ser>
          <c:idx val="2"/>
          <c:order val="2"/>
          <c:tx>
            <c:v>1500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'Exercício - copiadora'!$K$3:$K$7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2B-4306-A3F2-9BFE369446F3}"/>
            </c:ext>
          </c:extLst>
        </c:ser>
        <c:ser>
          <c:idx val="3"/>
          <c:order val="3"/>
          <c:tx>
            <c:v>2000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'Exercício - copiadora'!$L$3:$L$7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72B-4306-A3F2-9BFE36944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598960"/>
        <c:axId val="1585238719"/>
      </c:scatterChart>
      <c:valAx>
        <c:axId val="187059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Nº de copiadoras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5238719"/>
        <c:crosses val="autoZero"/>
        <c:crossBetween val="midCat"/>
      </c:valAx>
      <c:valAx>
        <c:axId val="158523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Lucroa anual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059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13</xdr:row>
      <xdr:rowOff>95250</xdr:rowOff>
    </xdr:from>
    <xdr:to>
      <xdr:col>8</xdr:col>
      <xdr:colOff>655320</xdr:colOff>
      <xdr:row>28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889CFB-421D-8953-C9F6-F452241B5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0</xdr:row>
      <xdr:rowOff>163830</xdr:rowOff>
    </xdr:from>
    <xdr:to>
      <xdr:col>14</xdr:col>
      <xdr:colOff>53340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504D6-D0CB-BBFA-29A0-4A7194A82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1</xdr:row>
      <xdr:rowOff>26670</xdr:rowOff>
    </xdr:from>
    <xdr:to>
      <xdr:col>13</xdr:col>
      <xdr:colOff>160020</xdr:colOff>
      <xdr:row>16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785C3-3FCD-D497-8451-F8327EF6D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550334</xdr:colOff>
      <xdr:row>8</xdr:row>
      <xdr:rowOff>152400</xdr:rowOff>
    </xdr:from>
    <xdr:to>
      <xdr:col>12</xdr:col>
      <xdr:colOff>101601</xdr:colOff>
      <xdr:row>26</xdr:row>
      <xdr:rowOff>93134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9A071-7C4E-255D-530D-5206CCE1A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E075-87FB-41A3-A599-E6F055A2B1EC}">
  <dimension ref="A1:F24"/>
  <sheetViews>
    <sheetView workbookViewId="0">
      <selection activeCell="A22" sqref="A22"/>
    </sheetView>
  </sheetViews>
  <sheetFormatPr defaultRowHeight="14.4" x14ac:dyDescent="0.3"/>
  <cols>
    <col min="1" max="1" width="24.44140625" style="2" bestFit="1" customWidth="1"/>
    <col min="2" max="2" width="12.88671875" style="4" bestFit="1" customWidth="1"/>
    <col min="3" max="3" width="15.33203125" bestFit="1" customWidth="1"/>
  </cols>
  <sheetData>
    <row r="1" spans="1:3" ht="20.399999999999999" thickBot="1" x14ac:dyDescent="0.45">
      <c r="A1" s="83" t="s">
        <v>0</v>
      </c>
      <c r="B1" s="83"/>
      <c r="C1" s="83"/>
    </row>
    <row r="2" spans="1:3" ht="15" thickTop="1" x14ac:dyDescent="0.3">
      <c r="A2" s="61" t="s">
        <v>1</v>
      </c>
      <c r="C2" s="60"/>
    </row>
    <row r="3" spans="1:3" x14ac:dyDescent="0.3">
      <c r="A3" s="62" t="s">
        <v>2</v>
      </c>
      <c r="B3" s="4">
        <v>50000</v>
      </c>
      <c r="C3" s="60"/>
    </row>
    <row r="4" spans="1:3" x14ac:dyDescent="0.3">
      <c r="A4" s="62" t="s">
        <v>3</v>
      </c>
      <c r="B4" s="4">
        <f>22% * B3</f>
        <v>11000</v>
      </c>
      <c r="C4" s="60" t="str">
        <f ca="1">_xlfn.FORMULATEXT(B4)</f>
        <v>=22% * B3</v>
      </c>
    </row>
    <row r="5" spans="1:3" x14ac:dyDescent="0.3">
      <c r="A5" s="62" t="s">
        <v>4</v>
      </c>
      <c r="B5" s="63">
        <v>5000</v>
      </c>
      <c r="C5" s="60"/>
    </row>
    <row r="6" spans="1:3" x14ac:dyDescent="0.3">
      <c r="A6" s="62" t="s">
        <v>6</v>
      </c>
      <c r="B6" s="63">
        <v>500</v>
      </c>
      <c r="C6" s="60"/>
    </row>
    <row r="7" spans="1:3" x14ac:dyDescent="0.3">
      <c r="A7" s="62" t="s">
        <v>5</v>
      </c>
      <c r="B7" s="63">
        <v>4000</v>
      </c>
      <c r="C7" s="60"/>
    </row>
    <row r="8" spans="1:3" x14ac:dyDescent="0.3">
      <c r="A8" s="61" t="s">
        <v>7</v>
      </c>
      <c r="B8" s="64">
        <f>B3-B4-B5-B6-B7</f>
        <v>29500</v>
      </c>
      <c r="C8" s="60" t="str">
        <f ca="1">_xlfn.FORMULATEXT(B8)</f>
        <v>=B3-B4-B5-B6-B7</v>
      </c>
    </row>
    <row r="9" spans="1:3" x14ac:dyDescent="0.3">
      <c r="A9" s="59"/>
      <c r="C9" s="60"/>
    </row>
    <row r="10" spans="1:3" x14ac:dyDescent="0.3">
      <c r="A10" s="61" t="s">
        <v>8</v>
      </c>
      <c r="C10" s="60"/>
    </row>
    <row r="11" spans="1:3" x14ac:dyDescent="0.3">
      <c r="A11" s="62" t="s">
        <v>9</v>
      </c>
      <c r="B11" s="4">
        <f>500*12</f>
        <v>6000</v>
      </c>
      <c r="C11" s="60" t="str">
        <f ca="1">_xlfn.FORMULATEXT(B11)</f>
        <v>=500*12</v>
      </c>
    </row>
    <row r="12" spans="1:3" x14ac:dyDescent="0.3">
      <c r="A12" s="62" t="s">
        <v>16</v>
      </c>
      <c r="B12" s="4">
        <v>5000</v>
      </c>
      <c r="C12" s="60"/>
    </row>
    <row r="13" spans="1:3" x14ac:dyDescent="0.3">
      <c r="A13" s="62" t="s">
        <v>15</v>
      </c>
      <c r="B13" s="4">
        <v>5000</v>
      </c>
      <c r="C13" s="60"/>
    </row>
    <row r="14" spans="1:3" x14ac:dyDescent="0.3">
      <c r="A14" s="62" t="s">
        <v>12</v>
      </c>
      <c r="B14" s="4">
        <v>1000</v>
      </c>
      <c r="C14" s="60"/>
    </row>
    <row r="15" spans="1:3" x14ac:dyDescent="0.3">
      <c r="A15" s="62" t="s">
        <v>11</v>
      </c>
      <c r="B15" s="4">
        <v>1000</v>
      </c>
      <c r="C15" s="60"/>
    </row>
    <row r="16" spans="1:3" x14ac:dyDescent="0.3">
      <c r="A16" s="62" t="s">
        <v>10</v>
      </c>
      <c r="B16" s="4">
        <v>0</v>
      </c>
      <c r="C16" s="60"/>
    </row>
    <row r="17" spans="1:6" x14ac:dyDescent="0.3">
      <c r="A17" s="62" t="s">
        <v>13</v>
      </c>
      <c r="B17" s="4">
        <v>500</v>
      </c>
      <c r="C17" s="60"/>
      <c r="F17" s="6"/>
    </row>
    <row r="18" spans="1:6" x14ac:dyDescent="0.3">
      <c r="A18" s="62" t="s">
        <v>14</v>
      </c>
      <c r="B18" s="4">
        <v>10000</v>
      </c>
      <c r="C18" s="60"/>
    </row>
    <row r="19" spans="1:6" x14ac:dyDescent="0.3">
      <c r="A19" s="62" t="s">
        <v>17</v>
      </c>
      <c r="B19" s="4">
        <v>1000</v>
      </c>
      <c r="C19" s="60"/>
    </row>
    <row r="20" spans="1:6" x14ac:dyDescent="0.3">
      <c r="A20" s="61" t="s">
        <v>18</v>
      </c>
      <c r="B20" s="64">
        <f>SUM(B11:B19)</f>
        <v>29500</v>
      </c>
      <c r="C20" s="60" t="str">
        <f ca="1">_xlfn.FORMULATEXT(B20)</f>
        <v>=SUM(B11:B19)</v>
      </c>
    </row>
    <row r="21" spans="1:6" x14ac:dyDescent="0.3">
      <c r="A21" s="61"/>
      <c r="B21" s="64"/>
      <c r="C21" s="60"/>
    </row>
    <row r="22" spans="1:6" x14ac:dyDescent="0.3">
      <c r="A22" s="65" t="s">
        <v>19</v>
      </c>
      <c r="B22" s="66">
        <f>B8-B20</f>
        <v>0</v>
      </c>
      <c r="C22" s="67" t="str">
        <f ca="1">_xlfn.FORMULATEXT(B22)</f>
        <v>=B8-B20</v>
      </c>
    </row>
    <row r="24" spans="1:6" x14ac:dyDescent="0.3">
      <c r="A24" s="5"/>
    </row>
  </sheetData>
  <mergeCells count="1">
    <mergeCell ref="A1:C1"/>
  </mergeCells>
  <conditionalFormatting sqref="B22">
    <cfRule type="cellIs" dxfId="61" priority="1" operator="equal">
      <formula>0</formula>
    </cfRule>
    <cfRule type="cellIs" dxfId="60" priority="2" operator="lessThan">
      <formula>0</formula>
    </cfRule>
    <cfRule type="cellIs" dxfId="59" priority="3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6334-C063-4AD0-9C1A-DA92C46BB8C7}">
  <dimension ref="A1:W21"/>
  <sheetViews>
    <sheetView workbookViewId="0">
      <selection activeCell="B17" sqref="B17"/>
    </sheetView>
  </sheetViews>
  <sheetFormatPr defaultRowHeight="14.4" x14ac:dyDescent="0.3"/>
  <cols>
    <col min="1" max="1" width="29.44140625" customWidth="1"/>
    <col min="2" max="2" width="12.88671875" bestFit="1" customWidth="1"/>
    <col min="3" max="3" width="19.88671875" bestFit="1" customWidth="1"/>
  </cols>
  <sheetData>
    <row r="1" spans="1:23" ht="20.399999999999999" thickBot="1" x14ac:dyDescent="0.45">
      <c r="A1" s="83" t="s">
        <v>28</v>
      </c>
      <c r="B1" s="83"/>
      <c r="C1" s="83"/>
      <c r="L1" s="84" t="s">
        <v>20</v>
      </c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</row>
    <row r="2" spans="1:23" ht="15.6" thickTop="1" thickBot="1" x14ac:dyDescent="0.35">
      <c r="A2" s="109" t="s">
        <v>29</v>
      </c>
      <c r="C2" s="53"/>
      <c r="L2" s="84" t="s">
        <v>21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</row>
    <row r="3" spans="1:23" x14ac:dyDescent="0.3">
      <c r="A3" s="54" t="s">
        <v>30</v>
      </c>
      <c r="B3" s="4">
        <v>750</v>
      </c>
      <c r="C3" s="53"/>
      <c r="L3" s="84" t="s">
        <v>22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</row>
    <row r="4" spans="1:23" x14ac:dyDescent="0.3">
      <c r="A4" s="54" t="s">
        <v>31</v>
      </c>
      <c r="B4" s="1">
        <v>8</v>
      </c>
      <c r="C4" s="53" t="s">
        <v>32</v>
      </c>
      <c r="L4" s="84" t="s">
        <v>26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</row>
    <row r="5" spans="1:23" x14ac:dyDescent="0.3">
      <c r="A5" s="56" t="s">
        <v>38</v>
      </c>
      <c r="B5" s="63">
        <f>B3+(B4*B12)</f>
        <v>12750</v>
      </c>
      <c r="C5" s="53" t="str">
        <f ca="1">_xlfn.FORMULATEXT(B5)</f>
        <v>=B3+(B4*B12)</v>
      </c>
      <c r="L5" s="84" t="s">
        <v>27</v>
      </c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</row>
    <row r="6" spans="1:23" x14ac:dyDescent="0.3">
      <c r="A6" s="55"/>
      <c r="C6" s="53"/>
      <c r="L6" s="84" t="s">
        <v>23</v>
      </c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</row>
    <row r="7" spans="1:23" ht="15" thickBot="1" x14ac:dyDescent="0.35">
      <c r="A7" s="109" t="s">
        <v>33</v>
      </c>
      <c r="C7" s="53"/>
      <c r="L7" s="84" t="s">
        <v>24</v>
      </c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</row>
    <row r="8" spans="1:23" x14ac:dyDescent="0.3">
      <c r="A8" s="54" t="s">
        <v>35</v>
      </c>
      <c r="B8" s="1">
        <v>18</v>
      </c>
      <c r="C8" s="53" t="s">
        <v>32</v>
      </c>
      <c r="L8" s="84" t="s">
        <v>25</v>
      </c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</row>
    <row r="9" spans="1:23" x14ac:dyDescent="0.3">
      <c r="A9" s="54" t="s">
        <v>34</v>
      </c>
      <c r="B9" s="1">
        <v>6</v>
      </c>
      <c r="C9" s="53" t="s">
        <v>32</v>
      </c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</row>
    <row r="10" spans="1:23" x14ac:dyDescent="0.3">
      <c r="A10" s="56" t="s">
        <v>37</v>
      </c>
      <c r="B10" s="4">
        <f>(B8*B14)+(B9*B15)</f>
        <v>27000</v>
      </c>
      <c r="C10" s="53" t="str">
        <f ca="1">_xlfn.FORMULATEXT(B10)</f>
        <v>=(B8*B14)+(B9*B15)</v>
      </c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</row>
    <row r="11" spans="1:23" x14ac:dyDescent="0.3">
      <c r="A11" s="55"/>
      <c r="C11" s="53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</row>
    <row r="12" spans="1:23" x14ac:dyDescent="0.3">
      <c r="A12" s="55" t="s">
        <v>41</v>
      </c>
      <c r="B12" s="44">
        <v>1500</v>
      </c>
      <c r="C12" s="53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</row>
    <row r="13" spans="1:23" x14ac:dyDescent="0.3">
      <c r="A13" s="55" t="s">
        <v>42</v>
      </c>
      <c r="B13" s="44">
        <v>1500</v>
      </c>
      <c r="C13" s="53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</row>
    <row r="14" spans="1:23" x14ac:dyDescent="0.3">
      <c r="A14" s="55" t="s">
        <v>40</v>
      </c>
      <c r="B14">
        <f>MIN(B12,B13)</f>
        <v>1500</v>
      </c>
      <c r="C14" s="53" t="str">
        <f ca="1">_xlfn.FORMULATEXT(B14)</f>
        <v>=MIN(B12;B13)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3">
      <c r="A15" s="55" t="s">
        <v>39</v>
      </c>
      <c r="B15">
        <f xml:space="preserve"> MAX(0,B12-B14)</f>
        <v>0</v>
      </c>
      <c r="C15" s="53" t="str">
        <f ca="1">_xlfn.FORMULATEXT(B15)</f>
        <v>= MAX(0;B12-B14)</v>
      </c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</row>
    <row r="16" spans="1:23" x14ac:dyDescent="0.3">
      <c r="A16" s="55"/>
      <c r="C16" s="53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</row>
    <row r="17" spans="1:23" ht="15" thickBot="1" x14ac:dyDescent="0.35">
      <c r="A17" s="110" t="s">
        <v>36</v>
      </c>
      <c r="B17" s="70">
        <f>B10-B5</f>
        <v>14250</v>
      </c>
      <c r="C17" s="71" t="str">
        <f ca="1">_xlfn.FORMULATEXT(B17)</f>
        <v>=B10-B5</v>
      </c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</row>
    <row r="18" spans="1:23" x14ac:dyDescent="0.3"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</row>
    <row r="19" spans="1:23" x14ac:dyDescent="0.3">
      <c r="A19" s="69"/>
      <c r="B19" s="4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</row>
    <row r="20" spans="1:23" x14ac:dyDescent="0.3"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</row>
    <row r="21" spans="1:23" x14ac:dyDescent="0.3"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</row>
  </sheetData>
  <mergeCells count="21">
    <mergeCell ref="L21:W21"/>
    <mergeCell ref="A1:C1"/>
    <mergeCell ref="L15:W15"/>
    <mergeCell ref="L16:W16"/>
    <mergeCell ref="L17:W17"/>
    <mergeCell ref="L18:W18"/>
    <mergeCell ref="L19:W19"/>
    <mergeCell ref="L20:W20"/>
    <mergeCell ref="L9:W9"/>
    <mergeCell ref="L10:W10"/>
    <mergeCell ref="L11:W11"/>
    <mergeCell ref="L12:W12"/>
    <mergeCell ref="L13:W13"/>
    <mergeCell ref="L1:W1"/>
    <mergeCell ref="L2:W2"/>
    <mergeCell ref="L3:W3"/>
    <mergeCell ref="L4:W4"/>
    <mergeCell ref="L5:W5"/>
    <mergeCell ref="L6:W6"/>
    <mergeCell ref="L7:W7"/>
    <mergeCell ref="L8:W8"/>
  </mergeCells>
  <conditionalFormatting sqref="B17">
    <cfRule type="cellIs" dxfId="58" priority="36" operator="equal">
      <formula>0</formula>
    </cfRule>
    <cfRule type="cellIs" dxfId="57" priority="37" operator="lessThan">
      <formula>0</formula>
    </cfRule>
    <cfRule type="cellIs" dxfId="56" priority="38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95CD-71FB-4B67-95FE-F11AA4BC568E}">
  <dimension ref="A1:R13"/>
  <sheetViews>
    <sheetView zoomScale="90" zoomScaleNormal="90" workbookViewId="0">
      <selection activeCell="J23" sqref="J23"/>
    </sheetView>
  </sheetViews>
  <sheetFormatPr defaultRowHeight="14.4" x14ac:dyDescent="0.3"/>
  <cols>
    <col min="1" max="1" width="20.109375" customWidth="1"/>
    <col min="5" max="5" width="9.109375" customWidth="1"/>
    <col min="6" max="6" width="11.77734375" customWidth="1"/>
    <col min="8" max="8" width="11" bestFit="1" customWidth="1"/>
    <col min="9" max="9" width="15.44140625" customWidth="1"/>
    <col min="10" max="10" width="16.44140625" customWidth="1"/>
    <col min="18" max="18" width="24.109375" customWidth="1"/>
  </cols>
  <sheetData>
    <row r="1" spans="1:18" ht="18" thickBot="1" x14ac:dyDescent="0.4">
      <c r="A1" s="88" t="s">
        <v>62</v>
      </c>
      <c r="B1" s="89"/>
      <c r="C1" s="90"/>
      <c r="E1" s="88" t="s">
        <v>59</v>
      </c>
      <c r="F1" s="89"/>
      <c r="G1" s="89"/>
      <c r="H1" s="90"/>
      <c r="L1" s="117" t="s">
        <v>43</v>
      </c>
      <c r="M1" s="118"/>
      <c r="N1" s="118"/>
      <c r="O1" s="118"/>
      <c r="P1" s="118"/>
      <c r="Q1" s="118"/>
      <c r="R1" s="119"/>
    </row>
    <row r="2" spans="1:18" ht="15" thickTop="1" x14ac:dyDescent="0.3">
      <c r="A2" s="111" t="s">
        <v>56</v>
      </c>
      <c r="B2" s="8" t="s">
        <v>49</v>
      </c>
      <c r="C2" s="20" t="s">
        <v>50</v>
      </c>
      <c r="D2" s="8"/>
      <c r="E2" s="19"/>
      <c r="F2" s="8" t="s">
        <v>49</v>
      </c>
      <c r="G2" s="8" t="s">
        <v>50</v>
      </c>
      <c r="H2" s="20" t="s">
        <v>51</v>
      </c>
      <c r="L2" s="120" t="s">
        <v>45</v>
      </c>
      <c r="M2" s="121"/>
      <c r="N2" s="121"/>
      <c r="O2" s="121"/>
      <c r="P2" s="121"/>
      <c r="Q2" s="121"/>
      <c r="R2" s="122"/>
    </row>
    <row r="3" spans="1:18" x14ac:dyDescent="0.3">
      <c r="A3" s="24" t="s">
        <v>55</v>
      </c>
      <c r="B3" s="8"/>
      <c r="C3" s="20"/>
      <c r="D3" s="8"/>
      <c r="E3" s="29" t="s">
        <v>60</v>
      </c>
      <c r="F3" s="1">
        <f>B5</f>
        <v>5.5</v>
      </c>
      <c r="G3" s="1">
        <f>C5</f>
        <v>4.3</v>
      </c>
      <c r="H3" s="26">
        <f>B9</f>
        <v>18.5</v>
      </c>
      <c r="L3" s="120" t="s">
        <v>44</v>
      </c>
      <c r="M3" s="121"/>
      <c r="N3" s="121"/>
      <c r="O3" s="121"/>
      <c r="P3" s="121"/>
      <c r="Q3" s="121"/>
      <c r="R3" s="122"/>
    </row>
    <row r="4" spans="1:18" ht="15" thickBot="1" x14ac:dyDescent="0.35">
      <c r="A4" s="21" t="s">
        <v>52</v>
      </c>
      <c r="B4">
        <v>30</v>
      </c>
      <c r="C4" s="14">
        <v>30</v>
      </c>
      <c r="E4" s="30" t="s">
        <v>61</v>
      </c>
      <c r="F4" s="35">
        <v>2.4E-2</v>
      </c>
      <c r="G4" s="35">
        <v>1.7000000000000001E-2</v>
      </c>
      <c r="H4" s="36">
        <v>1.4999999999999999E-2</v>
      </c>
      <c r="I4" s="1"/>
      <c r="L4" s="120"/>
      <c r="M4" s="121"/>
      <c r="N4" s="121"/>
      <c r="O4" s="121"/>
      <c r="P4" s="121"/>
      <c r="Q4" s="121"/>
      <c r="R4" s="122"/>
    </row>
    <row r="5" spans="1:18" x14ac:dyDescent="0.3">
      <c r="A5" s="21" t="s">
        <v>53</v>
      </c>
      <c r="B5" s="1">
        <v>5.5</v>
      </c>
      <c r="C5" s="22">
        <v>4.3</v>
      </c>
      <c r="D5" s="9"/>
      <c r="L5" s="120" t="s">
        <v>46</v>
      </c>
      <c r="M5" s="121"/>
      <c r="N5" s="121"/>
      <c r="O5" s="121"/>
      <c r="P5" s="121"/>
      <c r="Q5" s="121"/>
      <c r="R5" s="122"/>
    </row>
    <row r="6" spans="1:18" ht="17.399999999999999" x14ac:dyDescent="0.35">
      <c r="A6" s="21" t="s">
        <v>54</v>
      </c>
      <c r="B6" s="4">
        <f>B5*B4</f>
        <v>165</v>
      </c>
      <c r="C6" s="23">
        <f>C5*C4</f>
        <v>129</v>
      </c>
      <c r="D6" s="3"/>
      <c r="E6" s="91" t="s">
        <v>66</v>
      </c>
      <c r="F6" s="91"/>
      <c r="G6" s="91"/>
      <c r="H6" s="91"/>
      <c r="I6" s="91"/>
      <c r="J6" s="91"/>
      <c r="K6" s="33"/>
      <c r="L6" s="37" t="s">
        <v>47</v>
      </c>
      <c r="M6" s="113"/>
      <c r="N6" s="113"/>
      <c r="O6" s="113"/>
      <c r="P6" s="113"/>
      <c r="Q6" s="113"/>
      <c r="R6" s="14"/>
    </row>
    <row r="7" spans="1:18" ht="15" thickBot="1" x14ac:dyDescent="0.35">
      <c r="A7" s="24" t="s">
        <v>57</v>
      </c>
      <c r="B7" s="4"/>
      <c r="C7" s="23"/>
      <c r="D7" s="3"/>
      <c r="E7" s="15" t="s">
        <v>65</v>
      </c>
      <c r="F7" s="16" t="s">
        <v>49</v>
      </c>
      <c r="G7" s="16" t="s">
        <v>50</v>
      </c>
      <c r="H7" s="16" t="s">
        <v>51</v>
      </c>
      <c r="I7" s="16" t="s">
        <v>67</v>
      </c>
      <c r="J7" s="16" t="s">
        <v>68</v>
      </c>
      <c r="K7" s="34"/>
      <c r="L7" s="114" t="s">
        <v>48</v>
      </c>
      <c r="M7" s="115"/>
      <c r="N7" s="115"/>
      <c r="O7" s="115"/>
      <c r="P7" s="115"/>
      <c r="Q7" s="115"/>
      <c r="R7" s="116"/>
    </row>
    <row r="8" spans="1:18" x14ac:dyDescent="0.3">
      <c r="A8" s="21" t="s">
        <v>63</v>
      </c>
      <c r="B8">
        <v>16</v>
      </c>
      <c r="C8" s="25">
        <v>16</v>
      </c>
      <c r="D8" s="10"/>
      <c r="E8" s="17">
        <v>0</v>
      </c>
      <c r="F8" s="31">
        <f>B6</f>
        <v>165</v>
      </c>
      <c r="G8" s="31">
        <f>C6</f>
        <v>129</v>
      </c>
      <c r="H8" s="31">
        <f>B10</f>
        <v>296</v>
      </c>
      <c r="I8" s="31">
        <f>F8+H8</f>
        <v>461</v>
      </c>
      <c r="J8" s="31">
        <f>G8+H8</f>
        <v>425</v>
      </c>
    </row>
    <row r="9" spans="1:18" x14ac:dyDescent="0.3">
      <c r="A9" s="21" t="s">
        <v>64</v>
      </c>
      <c r="B9" s="1">
        <v>18.5</v>
      </c>
      <c r="C9" s="26">
        <v>18.5</v>
      </c>
      <c r="D9" s="1"/>
      <c r="E9" s="17">
        <v>1</v>
      </c>
      <c r="F9" s="32">
        <f>F8*(1+$F$4)</f>
        <v>168.96</v>
      </c>
      <c r="G9" s="32">
        <f>G8*(1+$G$4)</f>
        <v>131.19299999999998</v>
      </c>
      <c r="H9" s="32">
        <f>H8*(1+$H$4)</f>
        <v>300.44</v>
      </c>
      <c r="I9" s="32">
        <f>F9+H9</f>
        <v>469.4</v>
      </c>
      <c r="J9" s="32">
        <f>G9+H9</f>
        <v>431.63299999999998</v>
      </c>
    </row>
    <row r="10" spans="1:18" x14ac:dyDescent="0.3">
      <c r="A10" s="21" t="s">
        <v>54</v>
      </c>
      <c r="B10" s="1">
        <f>B9*B8</f>
        <v>296</v>
      </c>
      <c r="C10" s="22">
        <f>C9*C8</f>
        <v>296</v>
      </c>
      <c r="D10" s="9"/>
      <c r="E10" s="17">
        <v>2</v>
      </c>
      <c r="F10" s="32">
        <f>F9*(1+$F$4)</f>
        <v>173.01504</v>
      </c>
      <c r="G10" s="32">
        <f>G9*(1+$G$4)</f>
        <v>133.42328099999997</v>
      </c>
      <c r="H10" s="32">
        <f>H9*(1+$H$4)</f>
        <v>304.94659999999999</v>
      </c>
      <c r="I10" s="32">
        <f>F10+H10</f>
        <v>477.96163999999999</v>
      </c>
      <c r="J10" s="32">
        <f>G10+H10</f>
        <v>438.36988099999996</v>
      </c>
    </row>
    <row r="11" spans="1:18" ht="15" thickBot="1" x14ac:dyDescent="0.35">
      <c r="A11" s="112" t="s">
        <v>58</v>
      </c>
      <c r="B11" s="27">
        <f>B10+B6</f>
        <v>461</v>
      </c>
      <c r="C11" s="28">
        <f>C10+C6</f>
        <v>425</v>
      </c>
      <c r="D11" s="9"/>
      <c r="E11" s="17">
        <v>3</v>
      </c>
      <c r="F11" s="32">
        <f t="shared" ref="F11:F13" si="0">F10*(1+$F$4)</f>
        <v>177.16740096000001</v>
      </c>
      <c r="G11" s="32">
        <f t="shared" ref="G11:G13" si="1">G10*(1+$G$4)</f>
        <v>135.69147677699996</v>
      </c>
      <c r="H11" s="32">
        <f t="shared" ref="H11:H13" si="2">H10*(1+$H$4)</f>
        <v>309.52079899999995</v>
      </c>
      <c r="I11" s="32">
        <f t="shared" ref="I11:I13" si="3">F11+H11</f>
        <v>486.68819995999996</v>
      </c>
      <c r="J11" s="32">
        <f t="shared" ref="J11:J13" si="4">G11+H11</f>
        <v>445.21227577699995</v>
      </c>
    </row>
    <row r="12" spans="1:18" ht="15" thickTop="1" x14ac:dyDescent="0.3">
      <c r="A12" s="13"/>
      <c r="B12" s="1"/>
      <c r="C12" s="9"/>
      <c r="D12" s="9"/>
      <c r="E12" s="17">
        <v>4</v>
      </c>
      <c r="F12" s="32">
        <f t="shared" si="0"/>
        <v>181.41941858304003</v>
      </c>
      <c r="G12" s="32">
        <f t="shared" si="1"/>
        <v>137.99823188220896</v>
      </c>
      <c r="H12" s="32">
        <f t="shared" si="2"/>
        <v>314.16361098499993</v>
      </c>
      <c r="I12" s="32">
        <f t="shared" si="3"/>
        <v>495.58302956803993</v>
      </c>
      <c r="J12" s="32">
        <f t="shared" si="4"/>
        <v>452.16184286720886</v>
      </c>
    </row>
    <row r="13" spans="1:18" x14ac:dyDescent="0.3">
      <c r="A13" s="12"/>
      <c r="C13" s="11"/>
      <c r="D13" s="11"/>
      <c r="E13" s="18">
        <v>5</v>
      </c>
      <c r="F13" s="32">
        <f t="shared" si="0"/>
        <v>185.77348462903299</v>
      </c>
      <c r="G13" s="32">
        <f t="shared" si="1"/>
        <v>140.34420182420649</v>
      </c>
      <c r="H13" s="32">
        <f t="shared" si="2"/>
        <v>318.87606514977489</v>
      </c>
      <c r="I13" s="32">
        <f t="shared" si="3"/>
        <v>504.64954977880791</v>
      </c>
      <c r="J13" s="32">
        <f t="shared" si="4"/>
        <v>459.22026697398138</v>
      </c>
    </row>
  </sheetData>
  <mergeCells count="3">
    <mergeCell ref="E1:H1"/>
    <mergeCell ref="A1:C1"/>
    <mergeCell ref="E6:J6"/>
  </mergeCells>
  <conditionalFormatting sqref="C13:D13 F4:H4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C13:D1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G4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H4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0273-C005-4DE9-9078-6728E07C304F}">
  <dimension ref="A1:H23"/>
  <sheetViews>
    <sheetView workbookViewId="0">
      <selection activeCell="F25" sqref="F25"/>
    </sheetView>
  </sheetViews>
  <sheetFormatPr defaultRowHeight="14.4" x14ac:dyDescent="0.3"/>
  <cols>
    <col min="1" max="1" width="24" customWidth="1"/>
    <col min="2" max="2" width="14" bestFit="1" customWidth="1"/>
    <col min="3" max="3" width="18.6640625" customWidth="1"/>
    <col min="5" max="5" width="15" bestFit="1" customWidth="1"/>
    <col min="6" max="6" width="14.44140625" bestFit="1" customWidth="1"/>
    <col min="7" max="7" width="11.77734375" bestFit="1" customWidth="1"/>
    <col min="8" max="8" width="12.77734375" bestFit="1" customWidth="1"/>
  </cols>
  <sheetData>
    <row r="1" spans="1:8" ht="19.8" x14ac:dyDescent="0.4">
      <c r="A1" s="92" t="s">
        <v>73</v>
      </c>
      <c r="B1" s="93"/>
      <c r="C1" s="94"/>
      <c r="E1" s="127" t="s">
        <v>87</v>
      </c>
      <c r="F1" s="127"/>
    </row>
    <row r="2" spans="1:8" x14ac:dyDescent="0.3">
      <c r="A2" s="19" t="s">
        <v>72</v>
      </c>
      <c r="C2" s="14"/>
      <c r="E2" s="16" t="s">
        <v>88</v>
      </c>
      <c r="F2" s="16" t="s">
        <v>89</v>
      </c>
    </row>
    <row r="3" spans="1:8" x14ac:dyDescent="0.3">
      <c r="A3" s="40" t="s">
        <v>69</v>
      </c>
      <c r="B3" s="4">
        <v>20000</v>
      </c>
      <c r="C3" s="14"/>
      <c r="E3" s="18"/>
      <c r="F3" s="128">
        <f>B18</f>
        <v>0</v>
      </c>
      <c r="H3" s="123" t="s">
        <v>90</v>
      </c>
    </row>
    <row r="4" spans="1:8" x14ac:dyDescent="0.3">
      <c r="A4" s="40" t="s">
        <v>70</v>
      </c>
      <c r="B4" s="1">
        <v>0.1</v>
      </c>
      <c r="C4" s="14" t="s">
        <v>71</v>
      </c>
      <c r="E4" s="129">
        <v>0.03</v>
      </c>
      <c r="F4" s="31">
        <f t="dataTable" ref="F4:F18" dt2D="0" dtr="0" r1="B15"/>
        <v>-21600</v>
      </c>
    </row>
    <row r="5" spans="1:8" x14ac:dyDescent="0.3">
      <c r="A5" s="19" t="s">
        <v>74</v>
      </c>
      <c r="C5" s="14"/>
      <c r="E5" s="130">
        <v>3.5000000000000003E-2</v>
      </c>
      <c r="F5" s="31">
        <v>-17700</v>
      </c>
    </row>
    <row r="6" spans="1:8" x14ac:dyDescent="0.3">
      <c r="A6" s="39" t="s">
        <v>75</v>
      </c>
      <c r="B6" s="1">
        <v>0.15</v>
      </c>
      <c r="C6" s="14" t="s">
        <v>71</v>
      </c>
      <c r="E6" s="129">
        <v>0.04</v>
      </c>
      <c r="F6" s="31">
        <v>-13800</v>
      </c>
    </row>
    <row r="7" spans="1:8" x14ac:dyDescent="0.3">
      <c r="A7" s="39" t="s">
        <v>76</v>
      </c>
      <c r="B7" s="1">
        <v>0.2</v>
      </c>
      <c r="C7" s="14" t="s">
        <v>77</v>
      </c>
      <c r="E7" s="130">
        <v>4.4999999999999998E-2</v>
      </c>
      <c r="F7" s="31">
        <v>-9900</v>
      </c>
    </row>
    <row r="8" spans="1:8" x14ac:dyDescent="0.3">
      <c r="A8" s="41" t="s">
        <v>78</v>
      </c>
      <c r="B8" s="1">
        <f>B13*0.8</f>
        <v>32</v>
      </c>
      <c r="C8" s="14" t="str">
        <f ca="1">_xlfn.FORMULATEXT(B8)</f>
        <v>=B13*0,8</v>
      </c>
      <c r="E8" s="129">
        <v>0.05</v>
      </c>
      <c r="F8" s="31">
        <v>-6000</v>
      </c>
    </row>
    <row r="9" spans="1:8" x14ac:dyDescent="0.3">
      <c r="A9" s="41" t="s">
        <v>83</v>
      </c>
      <c r="B9" s="4">
        <f>B3+((B4+B6)*B14)</f>
        <v>45000</v>
      </c>
      <c r="C9" s="14" t="str">
        <f ca="1">_xlfn.FORMULATEXT(B9)</f>
        <v>=B3+((B4+B6)*B14)</v>
      </c>
      <c r="E9" s="130">
        <v>5.5E-2</v>
      </c>
      <c r="F9" s="31">
        <v>-2100.0000000000291</v>
      </c>
    </row>
    <row r="10" spans="1:8" x14ac:dyDescent="0.3">
      <c r="A10" s="41" t="s">
        <v>81</v>
      </c>
      <c r="B10" s="4">
        <f>B16*(B8+B7)</f>
        <v>185769.23076923078</v>
      </c>
      <c r="C10" s="14" t="str">
        <f ca="1">_xlfn.FORMULATEXT(B10)</f>
        <v>=B16*(B8+B7)</v>
      </c>
      <c r="E10" s="129">
        <v>0.06</v>
      </c>
      <c r="F10" s="31">
        <v>1799.9999999999709</v>
      </c>
    </row>
    <row r="11" spans="1:8" ht="15" thickBot="1" x14ac:dyDescent="0.35">
      <c r="A11" s="124" t="s">
        <v>84</v>
      </c>
      <c r="B11" s="4">
        <f>B10+B9</f>
        <v>230769.23076923078</v>
      </c>
      <c r="C11" s="14" t="str">
        <f ca="1">_xlfn.FORMULATEXT(B11)</f>
        <v>=B10+B9</v>
      </c>
      <c r="E11" s="130">
        <v>6.5000000000000002E-2</v>
      </c>
      <c r="F11" s="31">
        <v>5699.9999999999709</v>
      </c>
    </row>
    <row r="12" spans="1:8" ht="15" thickTop="1" x14ac:dyDescent="0.3">
      <c r="A12" s="37"/>
      <c r="C12" s="14"/>
      <c r="E12" s="129">
        <v>7.0000000000000007E-2</v>
      </c>
      <c r="F12" s="31">
        <v>9600</v>
      </c>
    </row>
    <row r="13" spans="1:8" x14ac:dyDescent="0.3">
      <c r="A13" s="41" t="s">
        <v>153</v>
      </c>
      <c r="B13">
        <v>40</v>
      </c>
      <c r="C13" s="14"/>
      <c r="E13" s="130">
        <v>7.4999999999999997E-2</v>
      </c>
      <c r="F13" s="31">
        <v>13500</v>
      </c>
    </row>
    <row r="14" spans="1:8" x14ac:dyDescent="0.3">
      <c r="A14" s="41" t="s">
        <v>79</v>
      </c>
      <c r="B14">
        <v>100000</v>
      </c>
      <c r="C14" s="14"/>
      <c r="E14" s="129">
        <v>0.08</v>
      </c>
      <c r="F14" s="31">
        <v>17400</v>
      </c>
    </row>
    <row r="15" spans="1:8" x14ac:dyDescent="0.3">
      <c r="A15" s="41" t="s">
        <v>80</v>
      </c>
      <c r="B15" s="42">
        <v>5.7692307692307696E-2</v>
      </c>
      <c r="C15" s="14" t="s">
        <v>93</v>
      </c>
      <c r="E15" s="130">
        <v>8.5000000000000006E-2</v>
      </c>
      <c r="F15" s="31">
        <v>21300</v>
      </c>
    </row>
    <row r="16" spans="1:8" x14ac:dyDescent="0.3">
      <c r="A16" s="41" t="s">
        <v>86</v>
      </c>
      <c r="B16">
        <f>B15*B14</f>
        <v>5769.2307692307695</v>
      </c>
      <c r="C16" s="14" t="str">
        <f ca="1">_xlfn.FORMULATEXT(B16)</f>
        <v>=B15*B14</v>
      </c>
      <c r="E16" s="129">
        <v>9.0000000000000094E-2</v>
      </c>
      <c r="F16" s="31">
        <v>25200.000000000058</v>
      </c>
    </row>
    <row r="17" spans="1:6" ht="15" thickBot="1" x14ac:dyDescent="0.35">
      <c r="A17" s="124" t="s">
        <v>82</v>
      </c>
      <c r="B17" s="4">
        <f>B16*B13</f>
        <v>230769.23076923078</v>
      </c>
      <c r="C17" s="14" t="str">
        <f ca="1">_xlfn.FORMULATEXT(B17)</f>
        <v>=B16*B13</v>
      </c>
      <c r="E17" s="130">
        <v>9.5000000000000098E-2</v>
      </c>
      <c r="F17" s="31">
        <v>29100.000000000058</v>
      </c>
    </row>
    <row r="18" spans="1:6" ht="15.6" thickTop="1" thickBot="1" x14ac:dyDescent="0.35">
      <c r="A18" s="125" t="s">
        <v>85</v>
      </c>
      <c r="B18" s="27">
        <f>B17-B11</f>
        <v>0</v>
      </c>
      <c r="C18" s="38" t="str">
        <f ca="1">_xlfn.FORMULATEXT(B18)</f>
        <v>=B17-B11</v>
      </c>
      <c r="E18" s="129">
        <v>0.1</v>
      </c>
      <c r="F18" s="31">
        <v>33000</v>
      </c>
    </row>
    <row r="19" spans="1:6" ht="15" thickTop="1" x14ac:dyDescent="0.3"/>
    <row r="22" spans="1:6" x14ac:dyDescent="0.3">
      <c r="A22" s="126" t="s">
        <v>91</v>
      </c>
      <c r="B22" s="126"/>
      <c r="C22" s="126"/>
      <c r="D22" s="126"/>
      <c r="E22" s="126"/>
    </row>
    <row r="23" spans="1:6" x14ac:dyDescent="0.3">
      <c r="A23" s="95" t="s">
        <v>92</v>
      </c>
      <c r="B23" s="95"/>
      <c r="C23" s="95"/>
      <c r="D23" s="95"/>
      <c r="E23" s="95"/>
    </row>
  </sheetData>
  <mergeCells count="3">
    <mergeCell ref="A1:C1"/>
    <mergeCell ref="E1:F1"/>
    <mergeCell ref="A23:E23"/>
  </mergeCells>
  <conditionalFormatting sqref="B18">
    <cfRule type="cellIs" dxfId="55" priority="4" operator="equal">
      <formula>0</formula>
    </cfRule>
    <cfRule type="cellIs" dxfId="54" priority="5" operator="lessThan">
      <formula>0</formula>
    </cfRule>
    <cfRule type="cellIs" dxfId="53" priority="6" operator="greaterThan">
      <formula>0</formula>
    </cfRule>
  </conditionalFormatting>
  <conditionalFormatting sqref="F4:F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9960-526F-4A5C-B77D-43630AB5BF20}">
  <dimension ref="A1:F18"/>
  <sheetViews>
    <sheetView workbookViewId="0">
      <selection activeCell="H24" sqref="H24"/>
    </sheetView>
  </sheetViews>
  <sheetFormatPr defaultRowHeight="14.4" x14ac:dyDescent="0.3"/>
  <cols>
    <col min="1" max="1" width="20.33203125" customWidth="1"/>
    <col min="2" max="2" width="12.5546875" bestFit="1" customWidth="1"/>
    <col min="3" max="3" width="17.6640625" customWidth="1"/>
    <col min="5" max="5" width="13.33203125" bestFit="1" customWidth="1"/>
    <col min="6" max="6" width="13" customWidth="1"/>
    <col min="7" max="8" width="12.77734375" bestFit="1" customWidth="1"/>
  </cols>
  <sheetData>
    <row r="1" spans="1:6" ht="18" x14ac:dyDescent="0.3">
      <c r="A1" s="132" t="s">
        <v>101</v>
      </c>
      <c r="B1" s="133"/>
      <c r="C1" s="133"/>
      <c r="E1" s="140" t="s">
        <v>104</v>
      </c>
      <c r="F1" s="140"/>
    </row>
    <row r="2" spans="1:6" x14ac:dyDescent="0.3">
      <c r="A2" s="136" t="s">
        <v>105</v>
      </c>
      <c r="B2" s="113"/>
      <c r="C2" s="14"/>
      <c r="E2" s="45" t="s">
        <v>102</v>
      </c>
      <c r="F2" s="45" t="s">
        <v>103</v>
      </c>
    </row>
    <row r="3" spans="1:6" x14ac:dyDescent="0.3">
      <c r="A3" s="39" t="s">
        <v>106</v>
      </c>
      <c r="B3" s="113">
        <v>6</v>
      </c>
      <c r="C3" s="14" t="s">
        <v>99</v>
      </c>
      <c r="E3" s="18"/>
      <c r="F3" s="141">
        <f>B16</f>
        <v>350</v>
      </c>
    </row>
    <row r="4" spans="1:6" x14ac:dyDescent="0.3">
      <c r="A4" s="39" t="s">
        <v>107</v>
      </c>
      <c r="B4" s="134">
        <v>50</v>
      </c>
      <c r="C4" s="14"/>
      <c r="E4" s="18">
        <v>10</v>
      </c>
      <c r="F4" s="31">
        <f t="dataTable" ref="F4:F18" dt2D="0" dtr="0" r1="B4"/>
        <v>-490</v>
      </c>
    </row>
    <row r="5" spans="1:6" x14ac:dyDescent="0.3">
      <c r="A5" s="37"/>
      <c r="B5" s="113"/>
      <c r="C5" s="14"/>
      <c r="E5" s="18">
        <v>20</v>
      </c>
      <c r="F5" s="31">
        <v>-280</v>
      </c>
    </row>
    <row r="6" spans="1:6" x14ac:dyDescent="0.3">
      <c r="A6" s="139" t="s">
        <v>29</v>
      </c>
      <c r="B6" s="113"/>
      <c r="C6" s="14"/>
      <c r="E6" s="18">
        <v>30</v>
      </c>
      <c r="F6" s="31">
        <v>-70</v>
      </c>
    </row>
    <row r="7" spans="1:6" x14ac:dyDescent="0.3">
      <c r="A7" s="39" t="s">
        <v>108</v>
      </c>
      <c r="B7" s="135">
        <v>500</v>
      </c>
      <c r="C7" s="14"/>
      <c r="E7" s="18">
        <v>40</v>
      </c>
      <c r="F7" s="48">
        <v>140</v>
      </c>
    </row>
    <row r="8" spans="1:6" x14ac:dyDescent="0.3">
      <c r="A8" s="39" t="s">
        <v>109</v>
      </c>
      <c r="B8" s="135">
        <v>0.5</v>
      </c>
      <c r="C8" s="14" t="s">
        <v>94</v>
      </c>
      <c r="E8" s="18">
        <v>50</v>
      </c>
      <c r="F8" s="48">
        <v>350</v>
      </c>
    </row>
    <row r="9" spans="1:6" x14ac:dyDescent="0.3">
      <c r="A9" s="39" t="s">
        <v>110</v>
      </c>
      <c r="B9" s="135">
        <v>200</v>
      </c>
      <c r="C9" s="14"/>
      <c r="E9" s="18">
        <v>60</v>
      </c>
      <c r="F9" s="48">
        <v>560</v>
      </c>
    </row>
    <row r="10" spans="1:6" x14ac:dyDescent="0.3">
      <c r="A10" s="137" t="s">
        <v>95</v>
      </c>
      <c r="B10" s="135">
        <f>B7+B9+(B8*B4*B3)</f>
        <v>850</v>
      </c>
      <c r="C10" s="14" t="str">
        <f ca="1">_xlfn.FORMULATEXT(B10)</f>
        <v>=B7+B9+(B8*B4*B3)</v>
      </c>
      <c r="E10" s="18">
        <v>70</v>
      </c>
      <c r="F10" s="48">
        <v>770</v>
      </c>
    </row>
    <row r="11" spans="1:6" x14ac:dyDescent="0.3">
      <c r="A11" s="37"/>
      <c r="B11" s="113"/>
      <c r="C11" s="14"/>
      <c r="E11" s="18">
        <v>80</v>
      </c>
      <c r="F11" s="31">
        <v>980</v>
      </c>
    </row>
    <row r="12" spans="1:6" x14ac:dyDescent="0.3">
      <c r="A12" s="138" t="s">
        <v>96</v>
      </c>
      <c r="B12" s="113"/>
      <c r="C12" s="14"/>
      <c r="E12" s="18">
        <v>90</v>
      </c>
      <c r="F12" s="31">
        <v>1190</v>
      </c>
    </row>
    <row r="13" spans="1:6" x14ac:dyDescent="0.3">
      <c r="A13" s="39" t="s">
        <v>97</v>
      </c>
      <c r="B13" s="135">
        <v>4</v>
      </c>
      <c r="C13" s="14" t="s">
        <v>94</v>
      </c>
      <c r="E13" s="18">
        <v>100</v>
      </c>
      <c r="F13" s="31">
        <v>1400</v>
      </c>
    </row>
    <row r="14" spans="1:6" x14ac:dyDescent="0.3">
      <c r="A14" s="137" t="s">
        <v>98</v>
      </c>
      <c r="B14" s="135">
        <f>B13*B4*B3</f>
        <v>1200</v>
      </c>
      <c r="C14" s="14" t="str">
        <f ca="1">_xlfn.FORMULATEXT(B14)</f>
        <v>=B13*B4*B3</v>
      </c>
      <c r="E14" s="18">
        <v>110</v>
      </c>
      <c r="F14" s="31">
        <v>1610</v>
      </c>
    </row>
    <row r="15" spans="1:6" x14ac:dyDescent="0.3">
      <c r="A15" s="37"/>
      <c r="B15" s="113"/>
      <c r="C15" s="14"/>
      <c r="E15" s="18">
        <v>120</v>
      </c>
      <c r="F15" s="31">
        <v>1820</v>
      </c>
    </row>
    <row r="16" spans="1:6" ht="15" thickBot="1" x14ac:dyDescent="0.35">
      <c r="A16" s="131" t="s">
        <v>100</v>
      </c>
      <c r="B16" s="27">
        <f>B14-B10</f>
        <v>350</v>
      </c>
      <c r="C16" s="38" t="str">
        <f ca="1">_xlfn.FORMULATEXT(B16)</f>
        <v>=B14-B10</v>
      </c>
      <c r="E16" s="18">
        <v>130</v>
      </c>
      <c r="F16" s="31">
        <v>2030</v>
      </c>
    </row>
    <row r="17" spans="5:6" x14ac:dyDescent="0.3">
      <c r="E17" s="18">
        <v>140</v>
      </c>
      <c r="F17" s="31">
        <v>2240</v>
      </c>
    </row>
    <row r="18" spans="5:6" x14ac:dyDescent="0.3">
      <c r="E18" s="18">
        <v>150</v>
      </c>
      <c r="F18" s="31">
        <v>2450</v>
      </c>
    </row>
  </sheetData>
  <mergeCells count="2">
    <mergeCell ref="A1:C1"/>
    <mergeCell ref="E1:F1"/>
  </mergeCells>
  <conditionalFormatting sqref="B16">
    <cfRule type="cellIs" dxfId="52" priority="1" operator="equal">
      <formula>0</formula>
    </cfRule>
    <cfRule type="cellIs" dxfId="51" priority="2" operator="lessThan">
      <formula>0</formula>
    </cfRule>
    <cfRule type="cellIs" dxfId="50" priority="3" operator="greaterThan">
      <formula>0</formula>
    </cfRule>
  </conditionalFormatting>
  <conditionalFormatting sqref="F4:F7">
    <cfRule type="colorScale" priority="4">
      <colorScale>
        <cfvo type="min"/>
        <cfvo type="max"/>
        <color rgb="FFF8696B"/>
        <color rgb="FFFCFCFF"/>
      </colorScale>
    </cfRule>
  </conditionalFormatting>
  <conditionalFormatting sqref="F7:F18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6D9F-F733-49EA-AEFB-16AC0C554766}">
  <dimension ref="A1:S1048576"/>
  <sheetViews>
    <sheetView zoomScale="90" zoomScaleNormal="90" workbookViewId="0">
      <selection activeCell="G25" sqref="G25"/>
    </sheetView>
  </sheetViews>
  <sheetFormatPr defaultRowHeight="14.4" x14ac:dyDescent="0.3"/>
  <cols>
    <col min="1" max="1" width="18.5546875" customWidth="1"/>
    <col min="2" max="2" width="12" bestFit="1" customWidth="1"/>
    <col min="3" max="3" width="23.6640625" customWidth="1"/>
    <col min="4" max="5" width="9.21875" bestFit="1" customWidth="1"/>
    <col min="6" max="6" width="12.33203125" customWidth="1"/>
    <col min="7" max="7" width="11.109375" bestFit="1" customWidth="1"/>
    <col min="9" max="9" width="9.88671875" bestFit="1" customWidth="1"/>
    <col min="10" max="10" width="11.109375" bestFit="1" customWidth="1"/>
    <col min="11" max="14" width="11.77734375" bestFit="1" customWidth="1"/>
    <col min="15" max="19" width="11.109375" bestFit="1" customWidth="1"/>
  </cols>
  <sheetData>
    <row r="1" spans="1:15" ht="20.399999999999999" thickBot="1" x14ac:dyDescent="0.45">
      <c r="A1" s="92" t="s">
        <v>111</v>
      </c>
      <c r="B1" s="93"/>
      <c r="C1" s="94"/>
      <c r="F1" s="99" t="s">
        <v>113</v>
      </c>
      <c r="G1" s="100"/>
      <c r="H1" s="100"/>
      <c r="I1" s="100"/>
      <c r="J1" s="100"/>
      <c r="K1" s="100"/>
      <c r="L1" s="100"/>
      <c r="M1" s="100"/>
      <c r="N1" s="100"/>
      <c r="O1" s="101"/>
    </row>
    <row r="2" spans="1:15" x14ac:dyDescent="0.3">
      <c r="A2" s="43" t="s">
        <v>119</v>
      </c>
      <c r="B2" s="4">
        <v>30</v>
      </c>
      <c r="C2" s="14"/>
      <c r="E2" s="96" t="s">
        <v>117</v>
      </c>
      <c r="F2" s="47">
        <f>B13</f>
        <v>18875</v>
      </c>
      <c r="G2" s="145">
        <v>500</v>
      </c>
      <c r="H2" s="145">
        <v>1000</v>
      </c>
      <c r="I2" s="145">
        <v>1500</v>
      </c>
      <c r="J2" s="145">
        <v>2000</v>
      </c>
      <c r="K2" s="145">
        <v>2500</v>
      </c>
      <c r="L2" s="145">
        <v>3000</v>
      </c>
      <c r="M2" s="145">
        <v>3500</v>
      </c>
      <c r="N2" s="145">
        <v>4000</v>
      </c>
      <c r="O2" s="145">
        <v>4500</v>
      </c>
    </row>
    <row r="3" spans="1:15" ht="28.8" x14ac:dyDescent="0.3">
      <c r="A3" s="142" t="s">
        <v>120</v>
      </c>
      <c r="B3" s="4">
        <v>10</v>
      </c>
      <c r="C3" s="14"/>
      <c r="E3" s="97"/>
      <c r="F3" s="144">
        <v>500</v>
      </c>
      <c r="G3" s="48">
        <f t="dataTable" ref="G3:O11" dt2D="1" dtr="1" r1="B5" r2="B6"/>
        <v>3000</v>
      </c>
      <c r="H3" s="31">
        <v>3000</v>
      </c>
      <c r="I3" s="31">
        <v>3000</v>
      </c>
      <c r="J3" s="31">
        <v>3000</v>
      </c>
      <c r="K3" s="31">
        <v>3000</v>
      </c>
      <c r="L3" s="31">
        <v>3000</v>
      </c>
      <c r="M3" s="31">
        <v>3000</v>
      </c>
      <c r="N3" s="31">
        <v>3000</v>
      </c>
      <c r="O3" s="31">
        <v>3000</v>
      </c>
    </row>
    <row r="4" spans="1:15" x14ac:dyDescent="0.3">
      <c r="A4" s="37"/>
      <c r="C4" s="14"/>
      <c r="E4" s="97"/>
      <c r="F4" s="144">
        <v>1000</v>
      </c>
      <c r="G4" s="31">
        <v>-3000</v>
      </c>
      <c r="H4" s="31">
        <v>7000</v>
      </c>
      <c r="I4" s="31">
        <v>7000</v>
      </c>
      <c r="J4" s="31">
        <v>7000</v>
      </c>
      <c r="K4" s="31">
        <v>7000</v>
      </c>
      <c r="L4" s="31">
        <v>7000</v>
      </c>
      <c r="M4" s="31">
        <v>7000</v>
      </c>
      <c r="N4" s="31">
        <v>7000</v>
      </c>
      <c r="O4" s="31">
        <v>7000</v>
      </c>
    </row>
    <row r="5" spans="1:15" x14ac:dyDescent="0.3">
      <c r="A5" s="43" t="s">
        <v>42</v>
      </c>
      <c r="B5" s="44">
        <v>3000</v>
      </c>
      <c r="C5" s="14"/>
      <c r="E5" s="97"/>
      <c r="F5" s="144">
        <v>1500</v>
      </c>
      <c r="G5" s="31">
        <v>-9500</v>
      </c>
      <c r="H5" s="31">
        <v>500</v>
      </c>
      <c r="I5" s="31">
        <v>10500</v>
      </c>
      <c r="J5" s="31">
        <v>10500</v>
      </c>
      <c r="K5" s="31">
        <v>10500</v>
      </c>
      <c r="L5" s="31">
        <v>10500</v>
      </c>
      <c r="M5" s="31">
        <v>10500</v>
      </c>
      <c r="N5" s="31">
        <v>10500</v>
      </c>
      <c r="O5" s="31">
        <v>10500</v>
      </c>
    </row>
    <row r="6" spans="1:15" ht="28.8" x14ac:dyDescent="0.3">
      <c r="A6" s="142" t="s">
        <v>118</v>
      </c>
      <c r="B6" s="44">
        <v>3500</v>
      </c>
      <c r="C6" s="14"/>
      <c r="E6" s="97"/>
      <c r="F6" s="144">
        <v>2000</v>
      </c>
      <c r="G6" s="31">
        <v>-14500</v>
      </c>
      <c r="H6" s="31">
        <v>-4500</v>
      </c>
      <c r="I6" s="31">
        <v>5500</v>
      </c>
      <c r="J6" s="31">
        <v>15500</v>
      </c>
      <c r="K6" s="31">
        <v>15500</v>
      </c>
      <c r="L6" s="31">
        <v>15500</v>
      </c>
      <c r="M6" s="31">
        <v>15500</v>
      </c>
      <c r="N6" s="31">
        <v>15500</v>
      </c>
      <c r="O6" s="31">
        <v>15500</v>
      </c>
    </row>
    <row r="7" spans="1:15" x14ac:dyDescent="0.3">
      <c r="A7" s="146" t="s">
        <v>121</v>
      </c>
      <c r="B7">
        <f>IF(B5&gt;B6,0,B6-B5)</f>
        <v>500</v>
      </c>
      <c r="C7" s="143" t="str">
        <f ca="1">_xlfn.FORMULATEXT(B7)</f>
        <v>=IF(B5&gt;B6;0;B6-B5)</v>
      </c>
      <c r="E7" s="97"/>
      <c r="F7" s="144">
        <v>2500</v>
      </c>
      <c r="G7" s="31">
        <v>-20625</v>
      </c>
      <c r="H7" s="31">
        <v>-10625</v>
      </c>
      <c r="I7" s="31">
        <v>-625</v>
      </c>
      <c r="J7" s="31">
        <v>9375</v>
      </c>
      <c r="K7" s="31">
        <v>19375</v>
      </c>
      <c r="L7" s="31">
        <v>19375</v>
      </c>
      <c r="M7" s="31">
        <v>19375</v>
      </c>
      <c r="N7" s="31">
        <v>19375</v>
      </c>
      <c r="O7" s="31">
        <v>19375</v>
      </c>
    </row>
    <row r="8" spans="1:15" x14ac:dyDescent="0.3">
      <c r="A8" s="37"/>
      <c r="C8" s="14"/>
      <c r="E8" s="97"/>
      <c r="F8" s="144">
        <v>3000</v>
      </c>
      <c r="G8" s="31">
        <v>-25250</v>
      </c>
      <c r="H8" s="31">
        <v>-15250</v>
      </c>
      <c r="I8" s="31">
        <v>-5250</v>
      </c>
      <c r="J8" s="31">
        <v>4750</v>
      </c>
      <c r="K8" s="31">
        <v>14750</v>
      </c>
      <c r="L8" s="31">
        <v>24750</v>
      </c>
      <c r="M8" s="31">
        <v>24750</v>
      </c>
      <c r="N8" s="31">
        <v>24750</v>
      </c>
      <c r="O8" s="31">
        <v>24750</v>
      </c>
    </row>
    <row r="9" spans="1:15" ht="28.8" x14ac:dyDescent="0.3">
      <c r="A9" s="147" t="s">
        <v>58</v>
      </c>
      <c r="B9" s="4">
        <f>B6*VLOOKUP(B6,A16:B21,2,TRUE)</f>
        <v>76125</v>
      </c>
      <c r="C9" s="143" t="str">
        <f ca="1">_xlfn.FORMULATEXT(B9)</f>
        <v>=B6*VLOOKUP(B6;A16:B21;2;TRUE)</v>
      </c>
      <c r="E9" s="97"/>
      <c r="F9" s="144">
        <v>3500</v>
      </c>
      <c r="G9" s="31">
        <v>-31125</v>
      </c>
      <c r="H9" s="31">
        <v>-21125</v>
      </c>
      <c r="I9" s="31">
        <v>-11125</v>
      </c>
      <c r="J9" s="31">
        <v>-1125</v>
      </c>
      <c r="K9" s="31">
        <v>8875</v>
      </c>
      <c r="L9" s="31">
        <v>18875</v>
      </c>
      <c r="M9" s="31">
        <v>28875</v>
      </c>
      <c r="N9" s="31">
        <v>28875</v>
      </c>
      <c r="O9" s="31">
        <v>28875</v>
      </c>
    </row>
    <row r="10" spans="1:15" x14ac:dyDescent="0.3">
      <c r="A10" s="37"/>
      <c r="C10" s="14"/>
      <c r="E10" s="97"/>
      <c r="F10" s="144">
        <v>4000</v>
      </c>
      <c r="G10" s="31">
        <v>-35200</v>
      </c>
      <c r="H10" s="31">
        <v>-25200</v>
      </c>
      <c r="I10" s="31">
        <v>-15200</v>
      </c>
      <c r="J10" s="31">
        <v>-5200</v>
      </c>
      <c r="K10" s="31">
        <v>4800</v>
      </c>
      <c r="L10" s="31">
        <v>14800</v>
      </c>
      <c r="M10" s="31">
        <v>24800</v>
      </c>
      <c r="N10" s="31">
        <v>34800</v>
      </c>
      <c r="O10" s="31">
        <v>34800</v>
      </c>
    </row>
    <row r="11" spans="1:15" ht="15" thickBot="1" x14ac:dyDescent="0.35">
      <c r="A11" s="148" t="s">
        <v>114</v>
      </c>
      <c r="B11" s="4">
        <f>(MIN(B5,B6)*B2)+(B7*B3)</f>
        <v>95000</v>
      </c>
      <c r="C11" s="143" t="str">
        <f ca="1">_xlfn.FORMULATEXT(B11)</f>
        <v>=(MIN(B5;B6)*B2)+(B7*B3)</v>
      </c>
      <c r="E11" s="98"/>
      <c r="F11" s="144">
        <v>4500</v>
      </c>
      <c r="G11" s="31">
        <v>-40850</v>
      </c>
      <c r="H11" s="31">
        <v>-30850</v>
      </c>
      <c r="I11" s="31">
        <v>-20850</v>
      </c>
      <c r="J11" s="31">
        <v>-10850</v>
      </c>
      <c r="K11" s="31">
        <v>-850</v>
      </c>
      <c r="L11" s="31">
        <v>9150</v>
      </c>
      <c r="M11" s="31">
        <v>19150</v>
      </c>
      <c r="N11" s="31">
        <v>29150</v>
      </c>
      <c r="O11" s="31">
        <v>39150</v>
      </c>
    </row>
    <row r="12" spans="1:15" x14ac:dyDescent="0.3">
      <c r="A12" s="37"/>
      <c r="C12" s="14"/>
    </row>
    <row r="13" spans="1:15" ht="15" thickBot="1" x14ac:dyDescent="0.35">
      <c r="A13" s="131" t="s">
        <v>115</v>
      </c>
      <c r="B13" s="27">
        <f>B11-B9</f>
        <v>18875</v>
      </c>
      <c r="C13" s="38" t="str">
        <f ca="1">_xlfn.FORMULATEXT(B13)</f>
        <v>=B11-B9</v>
      </c>
    </row>
    <row r="16" spans="1:15" x14ac:dyDescent="0.3">
      <c r="A16" s="45" t="s">
        <v>117</v>
      </c>
      <c r="B16" s="45" t="s">
        <v>116</v>
      </c>
    </row>
    <row r="17" spans="1:19" x14ac:dyDescent="0.3">
      <c r="A17" s="18">
        <v>1</v>
      </c>
      <c r="B17" s="32">
        <v>24</v>
      </c>
      <c r="C17" t="s">
        <v>112</v>
      </c>
    </row>
    <row r="18" spans="1:19" x14ac:dyDescent="0.3">
      <c r="A18" s="18">
        <v>1000</v>
      </c>
      <c r="B18" s="32">
        <v>23</v>
      </c>
      <c r="P18" s="1"/>
      <c r="Q18" s="1"/>
      <c r="R18" s="1"/>
      <c r="S18" s="1"/>
    </row>
    <row r="19" spans="1:19" x14ac:dyDescent="0.3">
      <c r="A19" s="18">
        <v>2000</v>
      </c>
      <c r="B19" s="32">
        <v>22.25</v>
      </c>
      <c r="P19" s="46"/>
      <c r="Q19" s="46"/>
      <c r="R19" s="46"/>
      <c r="S19" s="46"/>
    </row>
    <row r="20" spans="1:19" x14ac:dyDescent="0.3">
      <c r="A20" s="18">
        <v>3000</v>
      </c>
      <c r="B20" s="32">
        <v>21.75</v>
      </c>
      <c r="P20" s="46"/>
      <c r="Q20" s="46"/>
      <c r="R20" s="46"/>
      <c r="S20" s="46"/>
    </row>
    <row r="21" spans="1:19" x14ac:dyDescent="0.3">
      <c r="A21" s="18">
        <v>4000</v>
      </c>
      <c r="B21" s="32">
        <v>21.3</v>
      </c>
      <c r="P21" s="46"/>
      <c r="Q21" s="46"/>
      <c r="R21" s="46"/>
      <c r="S21" s="46"/>
    </row>
    <row r="22" spans="1:19" x14ac:dyDescent="0.3">
      <c r="A22" s="46"/>
      <c r="P22" s="46"/>
      <c r="Q22" s="46"/>
      <c r="R22" s="46"/>
      <c r="S22" s="46"/>
    </row>
    <row r="23" spans="1:19" x14ac:dyDescent="0.3">
      <c r="A23" s="46"/>
      <c r="M23" s="46"/>
      <c r="N23" s="46"/>
      <c r="O23" s="46"/>
      <c r="P23" s="46"/>
      <c r="Q23" s="46"/>
      <c r="R23" s="46"/>
      <c r="S23" s="46"/>
    </row>
    <row r="24" spans="1:19" x14ac:dyDescent="0.3">
      <c r="A24" s="46"/>
      <c r="M24" s="46"/>
      <c r="N24" s="46"/>
      <c r="O24" s="46"/>
      <c r="P24" s="46"/>
      <c r="Q24" s="46"/>
      <c r="R24" s="46"/>
      <c r="S24" s="46"/>
    </row>
    <row r="25" spans="1:19" x14ac:dyDescent="0.3">
      <c r="A25" s="46"/>
      <c r="M25" s="46"/>
      <c r="N25" s="46"/>
      <c r="O25" s="46"/>
      <c r="P25" s="46"/>
      <c r="Q25" s="46"/>
      <c r="R25" s="46"/>
      <c r="S25" s="46"/>
    </row>
    <row r="26" spans="1:19" x14ac:dyDescent="0.3">
      <c r="A26" s="46"/>
      <c r="M26" s="46"/>
      <c r="N26" s="46"/>
      <c r="O26" s="46"/>
      <c r="P26" s="46"/>
      <c r="Q26" s="46"/>
      <c r="R26" s="46"/>
      <c r="S26" s="46"/>
    </row>
    <row r="27" spans="1:19" x14ac:dyDescent="0.3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</row>
    <row r="28" spans="1:19" x14ac:dyDescent="0.3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</row>
    <row r="29" spans="1:19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</row>
    <row r="30" spans="1:19" x14ac:dyDescent="0.3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</row>
    <row r="31" spans="1:19" x14ac:dyDescent="0.3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</row>
    <row r="32" spans="1:19" x14ac:dyDescent="0.3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</row>
    <row r="33" spans="1:19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</row>
    <row r="34" spans="1:19" x14ac:dyDescent="0.3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</row>
    <row r="35" spans="1:19" x14ac:dyDescent="0.3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 spans="1:19" x14ac:dyDescent="0.3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</row>
    <row r="1048576" spans="3:3" x14ac:dyDescent="0.3">
      <c r="C1048576" t="s">
        <v>112</v>
      </c>
    </row>
  </sheetData>
  <mergeCells count="3">
    <mergeCell ref="E2:E11"/>
    <mergeCell ref="A1:C1"/>
    <mergeCell ref="F1:O1"/>
  </mergeCells>
  <conditionalFormatting sqref="B13">
    <cfRule type="cellIs" dxfId="37" priority="34" operator="lessThan">
      <formula>0</formula>
    </cfRule>
    <cfRule type="cellIs" dxfId="38" priority="35" operator="greaterThan">
      <formula>0</formula>
    </cfRule>
  </conditionalFormatting>
  <conditionalFormatting sqref="G3:G4">
    <cfRule type="colorScale" priority="1">
      <colorScale>
        <cfvo type="min"/>
        <cfvo type="max"/>
        <color theme="0"/>
        <color theme="9" tint="0.39997558519241921"/>
      </colorScale>
    </cfRule>
  </conditionalFormatting>
  <conditionalFormatting sqref="G3:G11">
    <cfRule type="top10" dxfId="49" priority="8" rank="1"/>
  </conditionalFormatting>
  <conditionalFormatting sqref="G3:O11">
    <cfRule type="cellIs" dxfId="48" priority="32" operator="lessThan">
      <formula>0</formula>
    </cfRule>
  </conditionalFormatting>
  <conditionalFormatting sqref="H3:H6">
    <cfRule type="colorScale" priority="12">
      <colorScale>
        <cfvo type="min"/>
        <cfvo type="max"/>
        <color theme="0"/>
        <color theme="9" tint="0.39997558519241921"/>
      </colorScale>
    </cfRule>
  </conditionalFormatting>
  <conditionalFormatting sqref="H3:H11">
    <cfRule type="top10" dxfId="47" priority="9" rank="1"/>
  </conditionalFormatting>
  <conditionalFormatting sqref="I3:I7">
    <cfRule type="colorScale" priority="13">
      <colorScale>
        <cfvo type="min"/>
        <cfvo type="max"/>
        <color theme="0"/>
        <color theme="9" tint="0.39997558519241921"/>
      </colorScale>
    </cfRule>
  </conditionalFormatting>
  <conditionalFormatting sqref="I3:I11">
    <cfRule type="top10" dxfId="46" priority="10" rank="1"/>
  </conditionalFormatting>
  <conditionalFormatting sqref="J3:J9">
    <cfRule type="colorScale" priority="14">
      <colorScale>
        <cfvo type="min"/>
        <cfvo type="max"/>
        <color theme="0"/>
        <color theme="9" tint="0.39997558519241921"/>
      </colorScale>
    </cfRule>
  </conditionalFormatting>
  <conditionalFormatting sqref="J3:J11">
    <cfRule type="top10" dxfId="45" priority="7" rank="1"/>
    <cfRule type="top10" dxfId="44" priority="11" rank="1"/>
  </conditionalFormatting>
  <conditionalFormatting sqref="K3:K11">
    <cfRule type="top10" dxfId="43" priority="4" rank="1"/>
    <cfRule type="colorScale" priority="15">
      <colorScale>
        <cfvo type="min"/>
        <cfvo type="max"/>
        <color theme="0"/>
        <color theme="9" tint="0.39997558519241921"/>
      </colorScale>
    </cfRule>
  </conditionalFormatting>
  <conditionalFormatting sqref="L3:L11">
    <cfRule type="top10" dxfId="42" priority="5" rank="1"/>
    <cfRule type="colorScale" priority="16">
      <colorScale>
        <cfvo type="min"/>
        <cfvo type="max"/>
        <color theme="0"/>
        <color theme="9" tint="0.39997558519241921"/>
      </colorScale>
    </cfRule>
  </conditionalFormatting>
  <conditionalFormatting sqref="M3:M11">
    <cfRule type="top10" dxfId="41" priority="6" rank="1"/>
    <cfRule type="colorScale" priority="17">
      <colorScale>
        <cfvo type="min"/>
        <cfvo type="max"/>
        <color theme="0"/>
        <color theme="9" tint="0.39997558519241921"/>
      </colorScale>
    </cfRule>
  </conditionalFormatting>
  <conditionalFormatting sqref="N3:N11">
    <cfRule type="top10" dxfId="40" priority="2" rank="1"/>
    <cfRule type="colorScale" priority="18">
      <colorScale>
        <cfvo type="min"/>
        <cfvo type="max"/>
        <color theme="0"/>
        <color theme="9" tint="0.39997558519241921"/>
      </colorScale>
    </cfRule>
  </conditionalFormatting>
  <conditionalFormatting sqref="O3:O11">
    <cfRule type="top10" dxfId="39" priority="3" rank="1"/>
    <cfRule type="colorScale" priority="19">
      <colorScale>
        <cfvo type="min"/>
        <cfvo type="max"/>
        <color theme="0"/>
        <color theme="9" tint="0.39997558519241921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A9E5-4732-461B-B568-A97209B6797F}">
  <dimension ref="A1:L23"/>
  <sheetViews>
    <sheetView zoomScale="90" zoomScaleNormal="90" workbookViewId="0">
      <selection activeCell="G2" sqref="G2:G7"/>
    </sheetView>
  </sheetViews>
  <sheetFormatPr defaultRowHeight="14.4" x14ac:dyDescent="0.3"/>
  <cols>
    <col min="1" max="1" width="20.21875" customWidth="1"/>
    <col min="2" max="2" width="17.109375" customWidth="1"/>
    <col min="3" max="3" width="12.21875" customWidth="1"/>
    <col min="8" max="8" width="10.77734375" bestFit="1" customWidth="1"/>
    <col min="9" max="9" width="11.77734375" bestFit="1" customWidth="1"/>
    <col min="10" max="12" width="10.77734375" bestFit="1" customWidth="1"/>
  </cols>
  <sheetData>
    <row r="1" spans="1:12" ht="18" thickBot="1" x14ac:dyDescent="0.4">
      <c r="A1" s="105" t="s">
        <v>122</v>
      </c>
      <c r="B1" s="105"/>
      <c r="C1" s="105"/>
      <c r="H1" s="102" t="s">
        <v>125</v>
      </c>
      <c r="I1" s="103"/>
      <c r="J1" s="103"/>
      <c r="K1" s="103"/>
      <c r="L1" s="104"/>
    </row>
    <row r="2" spans="1:12" ht="15.6" thickTop="1" thickBot="1" x14ac:dyDescent="0.35">
      <c r="A2" s="68" t="s">
        <v>123</v>
      </c>
      <c r="B2" s="44">
        <v>3</v>
      </c>
      <c r="C2" s="53"/>
      <c r="G2" s="106" t="s">
        <v>138</v>
      </c>
      <c r="H2" s="152">
        <f>B23</f>
        <v>640</v>
      </c>
      <c r="I2" s="80">
        <v>500</v>
      </c>
      <c r="J2" s="81">
        <v>1000</v>
      </c>
      <c r="K2" s="81">
        <v>1500</v>
      </c>
      <c r="L2" s="82">
        <v>2000</v>
      </c>
    </row>
    <row r="3" spans="1:12" ht="14.4" customHeight="1" x14ac:dyDescent="0.3">
      <c r="A3" s="68" t="s">
        <v>124</v>
      </c>
      <c r="B3">
        <f>100000*B2</f>
        <v>300000</v>
      </c>
      <c r="C3" s="53" t="s">
        <v>127</v>
      </c>
      <c r="G3" s="107"/>
      <c r="H3" s="77">
        <v>1</v>
      </c>
      <c r="I3" s="78">
        <f t="dataTable" ref="I3:L7" dt2D="1" dtr="1" r1="B5" r2="B2"/>
        <v>-2800</v>
      </c>
      <c r="J3" s="79">
        <v>-2800</v>
      </c>
      <c r="K3" s="79">
        <v>-2800</v>
      </c>
      <c r="L3" s="79">
        <v>-2800</v>
      </c>
    </row>
    <row r="4" spans="1:12" x14ac:dyDescent="0.3">
      <c r="A4" s="55"/>
      <c r="C4" s="53"/>
      <c r="G4" s="107"/>
      <c r="H4" s="75">
        <v>2</v>
      </c>
      <c r="I4" s="74">
        <v>-2025</v>
      </c>
      <c r="J4" s="52">
        <v>-800</v>
      </c>
      <c r="K4" s="52">
        <v>-800</v>
      </c>
      <c r="L4" s="52">
        <v>-800</v>
      </c>
    </row>
    <row r="5" spans="1:12" x14ac:dyDescent="0.3">
      <c r="A5" s="68" t="s">
        <v>125</v>
      </c>
      <c r="B5" s="49">
        <v>800</v>
      </c>
      <c r="C5" s="53"/>
      <c r="G5" s="107"/>
      <c r="H5" s="75">
        <v>3</v>
      </c>
      <c r="I5" s="74">
        <v>-7025</v>
      </c>
      <c r="J5" s="52">
        <v>1200</v>
      </c>
      <c r="K5" s="52">
        <v>1200</v>
      </c>
      <c r="L5" s="52">
        <v>1200</v>
      </c>
    </row>
    <row r="6" spans="1:12" x14ac:dyDescent="0.3">
      <c r="A6" s="68" t="s">
        <v>126</v>
      </c>
      <c r="B6" s="151">
        <f>B5*365</f>
        <v>292000</v>
      </c>
      <c r="C6" s="53"/>
      <c r="G6" s="107"/>
      <c r="H6" s="75">
        <v>4</v>
      </c>
      <c r="I6" s="74">
        <v>-12025</v>
      </c>
      <c r="J6" s="52">
        <v>750</v>
      </c>
      <c r="K6" s="52">
        <v>3200</v>
      </c>
      <c r="L6" s="52">
        <v>3200</v>
      </c>
    </row>
    <row r="7" spans="1:12" ht="15" thickBot="1" x14ac:dyDescent="0.35">
      <c r="A7" s="55"/>
      <c r="C7" s="53"/>
      <c r="G7" s="108"/>
      <c r="H7" s="76">
        <v>5</v>
      </c>
      <c r="I7" s="74">
        <v>-17025</v>
      </c>
      <c r="J7" s="52">
        <v>-4250</v>
      </c>
      <c r="K7" s="52">
        <v>5200</v>
      </c>
      <c r="L7" s="52">
        <v>5200</v>
      </c>
    </row>
    <row r="8" spans="1:12" x14ac:dyDescent="0.3">
      <c r="A8" s="68" t="s">
        <v>128</v>
      </c>
      <c r="B8" s="151">
        <f xml:space="preserve"> MIN(B6,B3)</f>
        <v>292000</v>
      </c>
      <c r="C8" s="53" t="str">
        <f ca="1">_xlfn.FORMULATEXT(B8)</f>
        <v>= MIN(B6;B3)</v>
      </c>
    </row>
    <row r="9" spans="1:12" x14ac:dyDescent="0.3">
      <c r="A9" s="55"/>
      <c r="C9" s="53"/>
    </row>
    <row r="10" spans="1:12" ht="15" thickBot="1" x14ac:dyDescent="0.35">
      <c r="A10" s="109" t="s">
        <v>29</v>
      </c>
      <c r="C10" s="53"/>
    </row>
    <row r="11" spans="1:12" x14ac:dyDescent="0.3">
      <c r="A11" s="54" t="s">
        <v>30</v>
      </c>
      <c r="B11" s="4">
        <v>400</v>
      </c>
      <c r="C11" s="53" t="s">
        <v>133</v>
      </c>
    </row>
    <row r="12" spans="1:12" x14ac:dyDescent="0.3">
      <c r="A12" s="54" t="s">
        <v>130</v>
      </c>
      <c r="C12" s="53"/>
    </row>
    <row r="13" spans="1:12" x14ac:dyDescent="0.3">
      <c r="A13" s="72" t="s">
        <v>134</v>
      </c>
      <c r="B13" s="4">
        <v>5000</v>
      </c>
      <c r="C13" s="53" t="s">
        <v>127</v>
      </c>
    </row>
    <row r="14" spans="1:12" x14ac:dyDescent="0.3">
      <c r="A14" s="72" t="s">
        <v>131</v>
      </c>
      <c r="B14" s="1">
        <v>0.03</v>
      </c>
      <c r="C14" s="53" t="s">
        <v>135</v>
      </c>
    </row>
    <row r="15" spans="1:12" x14ac:dyDescent="0.3">
      <c r="A15" s="55"/>
      <c r="C15" s="53"/>
    </row>
    <row r="16" spans="1:12" x14ac:dyDescent="0.3">
      <c r="A16" s="150" t="s">
        <v>132</v>
      </c>
      <c r="B16" s="1">
        <f>(B11*12)+(B13*B2)+(B14*B8)</f>
        <v>28560</v>
      </c>
      <c r="C16" s="53"/>
    </row>
    <row r="17" spans="1:3" x14ac:dyDescent="0.3">
      <c r="A17" s="55"/>
      <c r="C17" s="53"/>
    </row>
    <row r="18" spans="1:3" ht="15" thickBot="1" x14ac:dyDescent="0.35">
      <c r="A18" s="109" t="s">
        <v>82</v>
      </c>
      <c r="C18" s="53"/>
    </row>
    <row r="19" spans="1:3" x14ac:dyDescent="0.3">
      <c r="A19" s="54" t="s">
        <v>136</v>
      </c>
      <c r="B19" s="1">
        <v>0.1</v>
      </c>
      <c r="C19" s="53" t="s">
        <v>135</v>
      </c>
    </row>
    <row r="20" spans="1:3" x14ac:dyDescent="0.3">
      <c r="A20" s="55"/>
      <c r="C20" s="53"/>
    </row>
    <row r="21" spans="1:3" x14ac:dyDescent="0.3">
      <c r="A21" s="150" t="s">
        <v>137</v>
      </c>
      <c r="B21" s="1">
        <f>(B19*B8)</f>
        <v>29200</v>
      </c>
      <c r="C21" s="53"/>
    </row>
    <row r="22" spans="1:3" x14ac:dyDescent="0.3">
      <c r="A22" s="55"/>
      <c r="C22" s="53"/>
    </row>
    <row r="23" spans="1:3" ht="15" thickBot="1" x14ac:dyDescent="0.35">
      <c r="A23" s="149" t="s">
        <v>139</v>
      </c>
      <c r="B23" s="73">
        <f>B21-B16</f>
        <v>640</v>
      </c>
      <c r="C23" s="58"/>
    </row>
  </sheetData>
  <mergeCells count="3">
    <mergeCell ref="H1:L1"/>
    <mergeCell ref="A1:C1"/>
    <mergeCell ref="G2:G7"/>
  </mergeCells>
  <conditionalFormatting sqref="I3:L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3">
    <cfRule type="cellIs" dxfId="18" priority="3" operator="greaterThan">
      <formula>0</formula>
    </cfRule>
    <cfRule type="cellIs" dxfId="19" priority="2" operator="lessThan">
      <formula>0</formula>
    </cfRule>
    <cfRule type="cellIs" dxfId="20" priority="1" operator="equal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A818-C56B-41C4-BA83-C10AD2F2A394}">
  <dimension ref="A1:F23"/>
  <sheetViews>
    <sheetView tabSelected="1" workbookViewId="0">
      <selection activeCell="F20" sqref="F20"/>
    </sheetView>
  </sheetViews>
  <sheetFormatPr defaultRowHeight="14.4" x14ac:dyDescent="0.3"/>
  <cols>
    <col min="1" max="1" width="19.109375" bestFit="1" customWidth="1"/>
    <col min="2" max="2" width="13.77734375" bestFit="1" customWidth="1"/>
    <col min="3" max="3" width="18.88671875" bestFit="1" customWidth="1"/>
    <col min="6" max="6" width="13.77734375" bestFit="1" customWidth="1"/>
  </cols>
  <sheetData>
    <row r="1" spans="1:3" ht="19.8" x14ac:dyDescent="0.4">
      <c r="A1" s="155" t="s">
        <v>140</v>
      </c>
      <c r="B1" s="86"/>
      <c r="C1" s="87"/>
    </row>
    <row r="2" spans="1:3" ht="17.399999999999999" x14ac:dyDescent="0.35">
      <c r="A2" s="156" t="s">
        <v>141</v>
      </c>
      <c r="C2" s="53"/>
    </row>
    <row r="3" spans="1:3" x14ac:dyDescent="0.3">
      <c r="A3" s="54" t="s">
        <v>142</v>
      </c>
      <c r="B3">
        <v>5</v>
      </c>
      <c r="C3" s="53"/>
    </row>
    <row r="4" spans="1:3" x14ac:dyDescent="0.3">
      <c r="A4" s="54" t="s">
        <v>143</v>
      </c>
      <c r="B4" s="49">
        <v>60</v>
      </c>
      <c r="C4" s="53"/>
    </row>
    <row r="5" spans="1:3" x14ac:dyDescent="0.3">
      <c r="A5" s="54" t="s">
        <v>144</v>
      </c>
      <c r="B5">
        <f>B4*B3</f>
        <v>300</v>
      </c>
      <c r="C5" s="53" t="str">
        <f ca="1">_xlfn.FORMULATEXT(B5)</f>
        <v>=B4*B3</v>
      </c>
    </row>
    <row r="6" spans="1:3" x14ac:dyDescent="0.3">
      <c r="A6" s="55"/>
      <c r="C6" s="53"/>
    </row>
    <row r="7" spans="1:3" ht="17.399999999999999" x14ac:dyDescent="0.35">
      <c r="A7" s="157" t="s">
        <v>145</v>
      </c>
      <c r="C7" s="53"/>
    </row>
    <row r="8" spans="1:3" x14ac:dyDescent="0.3">
      <c r="A8" s="54" t="s">
        <v>146</v>
      </c>
      <c r="B8">
        <v>800</v>
      </c>
      <c r="C8" s="53"/>
    </row>
    <row r="9" spans="1:3" x14ac:dyDescent="0.3">
      <c r="A9" s="54" t="s">
        <v>148</v>
      </c>
      <c r="B9" s="50">
        <v>0.8</v>
      </c>
      <c r="C9" s="53"/>
    </row>
    <row r="10" spans="1:3" x14ac:dyDescent="0.3">
      <c r="A10" s="54" t="s">
        <v>147</v>
      </c>
      <c r="B10">
        <f>B8*B9</f>
        <v>640</v>
      </c>
      <c r="C10" s="53" t="str">
        <f ca="1">_xlfn.FORMULATEXT(B10)</f>
        <v>=B8*B9</v>
      </c>
    </row>
    <row r="11" spans="1:3" x14ac:dyDescent="0.3">
      <c r="A11" s="55"/>
      <c r="C11" s="53"/>
    </row>
    <row r="12" spans="1:3" ht="17.399999999999999" x14ac:dyDescent="0.35">
      <c r="A12" s="157" t="s">
        <v>29</v>
      </c>
      <c r="C12" s="53"/>
    </row>
    <row r="13" spans="1:3" x14ac:dyDescent="0.3">
      <c r="A13" s="54" t="s">
        <v>129</v>
      </c>
      <c r="B13" s="4">
        <v>5500000</v>
      </c>
      <c r="C13" s="53"/>
    </row>
    <row r="14" spans="1:3" x14ac:dyDescent="0.3">
      <c r="A14" s="54" t="s">
        <v>149</v>
      </c>
      <c r="B14" s="4">
        <v>1000</v>
      </c>
      <c r="C14" s="53" t="s">
        <v>150</v>
      </c>
    </row>
    <row r="15" spans="1:3" x14ac:dyDescent="0.3">
      <c r="A15" s="154" t="s">
        <v>58</v>
      </c>
      <c r="B15" s="4">
        <f>B13+(B14*B5)</f>
        <v>5800000</v>
      </c>
      <c r="C15" s="53" t="str">
        <f ca="1">_xlfn.FORMULATEXT(B15)</f>
        <v>=B13+(B14*B5)</v>
      </c>
    </row>
    <row r="16" spans="1:3" x14ac:dyDescent="0.3">
      <c r="A16" s="55"/>
      <c r="C16" s="53"/>
    </row>
    <row r="17" spans="1:6" ht="17.399999999999999" x14ac:dyDescent="0.35">
      <c r="A17" s="156" t="s">
        <v>82</v>
      </c>
      <c r="C17" s="53"/>
    </row>
    <row r="18" spans="1:6" x14ac:dyDescent="0.3">
      <c r="A18" s="54" t="s">
        <v>151</v>
      </c>
      <c r="B18" s="51">
        <v>55</v>
      </c>
      <c r="C18" s="53"/>
    </row>
    <row r="19" spans="1:6" x14ac:dyDescent="0.3">
      <c r="A19" s="54" t="s">
        <v>152</v>
      </c>
      <c r="B19" s="1">
        <v>1.5</v>
      </c>
      <c r="C19" s="53"/>
    </row>
    <row r="20" spans="1:6" x14ac:dyDescent="0.3">
      <c r="A20" s="154" t="s">
        <v>114</v>
      </c>
      <c r="B20" s="4">
        <f>B5*((B18+B19)*B10)</f>
        <v>10848000</v>
      </c>
      <c r="C20" s="53" t="str">
        <f ca="1">_xlfn.FORMULATEXT(B20)</f>
        <v>=B5*((B18+B19)*B10)</v>
      </c>
    </row>
    <row r="21" spans="1:6" x14ac:dyDescent="0.3">
      <c r="A21" s="55"/>
      <c r="C21" s="53"/>
    </row>
    <row r="22" spans="1:6" ht="15" thickBot="1" x14ac:dyDescent="0.35">
      <c r="A22" s="153" t="s">
        <v>115</v>
      </c>
      <c r="B22" s="57">
        <f>B20-B15</f>
        <v>5048000</v>
      </c>
      <c r="C22" s="58" t="str">
        <f ca="1">_xlfn.FORMULATEXT(B22)</f>
        <v>=B20-B15</v>
      </c>
    </row>
    <row r="23" spans="1:6" x14ac:dyDescent="0.3">
      <c r="F23" s="1"/>
    </row>
  </sheetData>
  <mergeCells count="1">
    <mergeCell ref="A1:C1"/>
  </mergeCells>
  <conditionalFormatting sqref="B22">
    <cfRule type="cellIs" dxfId="0" priority="4" operator="equal">
      <formula>0</formula>
    </cfRule>
    <cfRule type="cellIs" dxfId="1" priority="5" operator="lessThan">
      <formula>0</formula>
    </cfRule>
    <cfRule type="cellIs" dxfId="2" priority="6" operator="greaterThan">
      <formula>0</formula>
    </cfRule>
    <cfRule type="cellIs" dxfId="3" priority="3" operator="greaterThan">
      <formula>0</formula>
    </cfRule>
    <cfRule type="cellIs" dxfId="4" priority="2" operator="lessThan">
      <formula>0</formula>
    </cfRule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D4AB-E9F6-4CCC-8BFF-EA8DF6F86C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Orçamento</vt:lpstr>
      <vt:lpstr>NCAA T-SHIRTS</vt:lpstr>
      <vt:lpstr>Woodworks</vt:lpstr>
      <vt:lpstr>Quality Sweater co.</vt:lpstr>
      <vt:lpstr>Exercício - hot dog</vt:lpstr>
      <vt:lpstr>B&amp;N Bookstore</vt:lpstr>
      <vt:lpstr>Exercício - copiadora</vt:lpstr>
      <vt:lpstr>Exercício - banda</vt:lpstr>
      <vt:lpstr>Loja de tacos de golfe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Andriele Mendonça</dc:creator>
  <cp:lastModifiedBy>Andriele Mendonça</cp:lastModifiedBy>
  <dcterms:created xsi:type="dcterms:W3CDTF">2024-01-15T17:04:15Z</dcterms:created>
  <dcterms:modified xsi:type="dcterms:W3CDTF">2024-01-26T17:06:49Z</dcterms:modified>
</cp:coreProperties>
</file>