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edog\OneDrive\Masaüstü\4.sınıf 1 dönem\yenilenebilir enerji\support\"/>
    </mc:Choice>
  </mc:AlternateContent>
  <xr:revisionPtr revIDLastSave="0" documentId="13_ncr:1_{AD6F3B13-B339-4D32-AF3B-1E26DF8644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" l="1"/>
  <c r="B26" i="4"/>
  <c r="B27" i="4"/>
  <c r="B28" i="4"/>
  <c r="B29" i="4"/>
  <c r="B30" i="4"/>
  <c r="B31" i="4"/>
  <c r="B32" i="4"/>
  <c r="B33" i="4"/>
  <c r="B34" i="4"/>
  <c r="B35" i="4"/>
  <c r="B24" i="4"/>
  <c r="B8" i="4"/>
  <c r="E7" i="4" s="1"/>
  <c r="B10" i="4" l="1"/>
  <c r="B15" i="4" s="1"/>
  <c r="B18" i="4" l="1"/>
  <c r="B19" i="4" s="1"/>
  <c r="B20" i="4" s="1"/>
  <c r="F17" i="4" s="1"/>
  <c r="F19" i="4" l="1"/>
  <c r="F18" i="4"/>
  <c r="B53" i="4" s="1"/>
  <c r="B57" i="4" s="1"/>
  <c r="B62" i="4" l="1"/>
  <c r="E28" i="4"/>
  <c r="F28" i="4" s="1"/>
  <c r="E27" i="4"/>
  <c r="F27" i="4" s="1"/>
  <c r="E30" i="4"/>
  <c r="F30" i="4" s="1"/>
  <c r="E33" i="4"/>
  <c r="F33" i="4" s="1"/>
  <c r="E25" i="4"/>
  <c r="F25" i="4" s="1"/>
  <c r="E29" i="4"/>
  <c r="F29" i="4" s="1"/>
  <c r="E32" i="4"/>
  <c r="F32" i="4" s="1"/>
  <c r="E34" i="4"/>
  <c r="F34" i="4" s="1"/>
  <c r="E24" i="4"/>
  <c r="E26" i="4"/>
  <c r="F26" i="4" s="1"/>
  <c r="E31" i="4"/>
  <c r="F31" i="4" s="1"/>
  <c r="E35" i="4"/>
  <c r="F35" i="4" s="1"/>
  <c r="F24" i="4" l="1"/>
  <c r="F36" i="4" s="1"/>
  <c r="E36" i="4"/>
  <c r="B54" i="4" s="1"/>
  <c r="B66" i="4" s="1"/>
  <c r="C66" i="4" l="1"/>
  <c r="D66" i="4" s="1"/>
  <c r="B67" i="4"/>
  <c r="C67" i="4" l="1"/>
  <c r="D67" i="4" s="1"/>
  <c r="B68" i="4"/>
  <c r="B69" i="4" l="1"/>
  <c r="C68" i="4"/>
  <c r="D68" i="4" s="1"/>
  <c r="C69" i="4" l="1"/>
  <c r="D69" i="4" s="1"/>
  <c r="B70" i="4"/>
  <c r="B71" i="4" l="1"/>
  <c r="C70" i="4"/>
  <c r="D70" i="4" s="1"/>
  <c r="B72" i="4" l="1"/>
  <c r="C71" i="4"/>
  <c r="D71" i="4" s="1"/>
  <c r="B73" i="4" l="1"/>
  <c r="C72" i="4"/>
  <c r="D72" i="4" s="1"/>
  <c r="C73" i="4" l="1"/>
  <c r="D73" i="4" s="1"/>
  <c r="B74" i="4"/>
  <c r="C74" i="4" l="1"/>
  <c r="D74" i="4" s="1"/>
  <c r="B75" i="4"/>
  <c r="C75" i="4" l="1"/>
  <c r="D75" i="4" s="1"/>
  <c r="B76" i="4"/>
  <c r="B77" i="4" l="1"/>
  <c r="C76" i="4"/>
  <c r="D76" i="4" s="1"/>
  <c r="C77" i="4" l="1"/>
  <c r="D77" i="4" s="1"/>
  <c r="B78" i="4"/>
  <c r="C78" i="4" l="1"/>
  <c r="D78" i="4" s="1"/>
  <c r="B79" i="4"/>
  <c r="C79" i="4" l="1"/>
  <c r="D79" i="4" s="1"/>
  <c r="B80" i="4"/>
  <c r="B81" i="4" l="1"/>
  <c r="C80" i="4"/>
  <c r="D80" i="4" s="1"/>
  <c r="C81" i="4" l="1"/>
  <c r="D81" i="4" s="1"/>
  <c r="B82" i="4"/>
  <c r="B83" i="4" l="1"/>
  <c r="C82" i="4"/>
  <c r="D82" i="4" s="1"/>
  <c r="C83" i="4" l="1"/>
  <c r="D83" i="4" s="1"/>
  <c r="B84" i="4"/>
  <c r="B85" i="4" l="1"/>
  <c r="C84" i="4"/>
  <c r="D84" i="4" s="1"/>
  <c r="C85" i="4" l="1"/>
  <c r="D85" i="4" s="1"/>
  <c r="B86" i="4"/>
  <c r="B87" i="4" l="1"/>
  <c r="C86" i="4"/>
  <c r="D86" i="4" s="1"/>
  <c r="C87" i="4" l="1"/>
  <c r="D87" i="4" s="1"/>
  <c r="B88" i="4"/>
  <c r="B89" i="4" l="1"/>
  <c r="C88" i="4"/>
  <c r="D88" i="4" s="1"/>
  <c r="C89" i="4" l="1"/>
  <c r="D89" i="4" s="1"/>
  <c r="B90" i="4"/>
  <c r="C90" i="4" s="1"/>
  <c r="D90" i="4" l="1"/>
</calcChain>
</file>

<file path=xl/sharedStrings.xml><?xml version="1.0" encoding="utf-8"?>
<sst xmlns="http://schemas.openxmlformats.org/spreadsheetml/2006/main" count="59" uniqueCount="58">
  <si>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</si>
  <si>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</si>
  <si>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</si>
  <si>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</si>
  <si>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</si>
  <si>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</si>
  <si>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</si>
  <si>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</si>
  <si>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</si>
  <si>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</si>
  <si>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</si>
  <si>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</si>
  <si>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Gün Sayısı</t>
  </si>
  <si>
    <t>Aylar</t>
  </si>
  <si>
    <t xml:space="preserve">Konum </t>
  </si>
  <si>
    <t>Kayseri</t>
  </si>
  <si>
    <t>Uygulama Şekli</t>
  </si>
  <si>
    <t>Veri Kaynağı</t>
  </si>
  <si>
    <t>https://re.jrc.ec.europa.eu/pvg_tools/en/#PVP</t>
  </si>
  <si>
    <t>Diğer Kayıpları (Sıcaklık,gölgelenme,toz vb)</t>
  </si>
  <si>
    <t>Gerekli Aktif Panel Alanı (m²)</t>
  </si>
  <si>
    <t xml:space="preserve">Son Hasat </t>
  </si>
  <si>
    <t>[kWh/kWp]</t>
  </si>
  <si>
    <t xml:space="preserve"> [Wh/(m².d)]</t>
  </si>
  <si>
    <t>[kWh/(m².m)]</t>
  </si>
  <si>
    <t>Yıllık :</t>
  </si>
  <si>
    <t>VMPP (V)</t>
  </si>
  <si>
    <t>IMPP (A)</t>
  </si>
  <si>
    <t>Birim Panel Alanı (m2)</t>
  </si>
  <si>
    <t>Birim Panel Gücü (Wp)</t>
  </si>
  <si>
    <t>Panel Verimi</t>
  </si>
  <si>
    <t>Evirici Verimi</t>
  </si>
  <si>
    <t>Kablo Kayıpları</t>
  </si>
  <si>
    <t>Toplam Sistem Verimi (ns)</t>
  </si>
  <si>
    <t>Günlük Enerji Gereksinimi (Wh/d)</t>
  </si>
  <si>
    <t>Gerekli Panel Gücü (W)</t>
  </si>
  <si>
    <t>Gerekli Panel Sayısı (Adet)</t>
  </si>
  <si>
    <t>Voc (V)</t>
  </si>
  <si>
    <t>Isc (A)</t>
  </si>
  <si>
    <t>Dolgu Faktörü (FF)</t>
  </si>
  <si>
    <t>Kullanılacak Panel Sayısı (Adet)</t>
  </si>
  <si>
    <t>Kullanılacak Panel Gücü (W)</t>
  </si>
  <si>
    <t>Kullanılacak Aktif Panel Alanı (m²)</t>
  </si>
  <si>
    <t>Birim Kurulum Maliyeti (€/Wp)</t>
  </si>
  <si>
    <t>Toplam Kurulum Maliyeti (€/Wp)</t>
  </si>
  <si>
    <t>Yıllık Enerji Üretim Düşüşü (Degradasyon) (%)</t>
  </si>
  <si>
    <t>Üretilen Enerji Satış Fiyatı (€/kWh)</t>
  </si>
  <si>
    <t>Yıllık O&amp;M Maliyeti (€/y)</t>
  </si>
  <si>
    <t>İşletme-Bakım (O&amp;M) Maliyeti (€/Wp)</t>
  </si>
  <si>
    <t>Birinci Yıl Beklenen Enerji Üretimi (kWh/y)</t>
  </si>
  <si>
    <t>Aylık Enerji Üretimi (kWh/m)</t>
  </si>
  <si>
    <t>YIL</t>
  </si>
  <si>
    <t xml:space="preserve">Beklenen Yıllık Enerji Satışı cy </t>
  </si>
  <si>
    <t>Beklenen Yıllık Enerji Üretimi Ey (kWh/y)</t>
  </si>
  <si>
    <t>Maliyet Geri Kazanımı (amorti) İçin Üretilmesi Gereken Eşdeğer Maliyet</t>
  </si>
  <si>
    <t>Optimum eğim (32°) açısında sabit yerleştirilmiş ,şebeke bağımlı</t>
  </si>
  <si>
    <r>
      <t>H</t>
    </r>
    <r>
      <rPr>
        <vertAlign val="subscript"/>
        <sz val="12"/>
        <color theme="1"/>
        <rFont val="Bahnschrift"/>
        <family val="2"/>
        <charset val="162"/>
      </rPr>
      <t>opt,d</t>
    </r>
  </si>
  <si>
    <r>
      <t>H</t>
    </r>
    <r>
      <rPr>
        <vertAlign val="subscript"/>
        <sz val="12"/>
        <color theme="1"/>
        <rFont val="Bahnschrift"/>
        <family val="2"/>
        <charset val="162"/>
      </rPr>
      <t>opt,m</t>
    </r>
    <r>
      <rPr>
        <sz val="12"/>
        <color theme="1"/>
        <rFont val="Bahnschrift"/>
        <family val="2"/>
        <charset val="16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</si>
</sst>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_-;\-* #,##0.000_-;_-* &quot;-&quot;??_-;_-@_-"/>
    <numFmt numFmtId="165" formatCode="0.00_ ;[Red]\-0.00\ "/>
    <numFmt numFmtId="166" formatCode="_-* #,##0.00_-;\-* #,##0.00_-;_-* &quot;-&quot;???_-;_-@_-"/>
    <numFmt numFmtId="167" formatCode="0.00_ ;\-0.00\ "/>
    <numFmt numFmtId="168" formatCode="#,##0.00_ ;\-#,##0.00\ "/>
    <numFmt numFmtId="169" formatCode="#,##0.00_ ;[Red]\-#,##0.00\ 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  <charset val="162"/>
    </font>
    <font>
      <sz val="12"/>
      <color theme="1"/>
      <name val="Bahnschrift"/>
      <family val="2"/>
      <charset val="162"/>
    </font>
    <font>
      <vertAlign val="subscript"/>
      <sz val="12"/>
      <color theme="1"/>
      <name val="Bahnschrift"/>
      <family val="2"/>
      <charset val="162"/>
    </font>
    <font>
      <sz val="11"/>
      <color rgb="FFFFC000"/>
      <name val="Bahnschrift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1" applyFont="1" applyFill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43" fontId="0" fillId="0" borderId="7" xfId="1" applyFont="1" applyBorder="1" applyAlignment="1" applyProtection="1">
      <alignment vertical="center"/>
      <protection locked="0"/>
    </xf>
    <xf numFmtId="43" fontId="0" fillId="0" borderId="7" xfId="1" applyFont="1" applyBorder="1" applyAlignment="1" applyProtection="1">
      <alignment horizontal="center" vertical="center"/>
      <protection locked="0"/>
    </xf>
    <xf numFmtId="10" fontId="0" fillId="0" borderId="7" xfId="2" applyNumberFormat="1" applyFont="1" applyBorder="1" applyAlignment="1" applyProtection="1">
      <alignment vertical="center"/>
      <protection locked="0"/>
    </xf>
    <xf numFmtId="165" fontId="0" fillId="0" borderId="4" xfId="1" applyNumberFormat="1" applyFont="1" applyBorder="1" applyAlignment="1" applyProtection="1">
      <alignment vertical="center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3" fontId="0" fillId="2" borderId="7" xfId="1" applyFont="1" applyFill="1" applyBorder="1" applyAlignment="1" applyProtection="1">
      <alignment vertical="center"/>
    </xf>
    <xf numFmtId="43" fontId="0" fillId="2" borderId="7" xfId="1" applyFont="1" applyFill="1" applyBorder="1" applyAlignment="1" applyProtection="1">
      <alignment horizontal="center" vertical="center"/>
    </xf>
    <xf numFmtId="164" fontId="0" fillId="2" borderId="7" xfId="1" applyNumberFormat="1" applyFont="1" applyFill="1" applyBorder="1" applyAlignment="1" applyProtection="1">
      <alignment vertical="center"/>
    </xf>
    <xf numFmtId="166" fontId="0" fillId="2" borderId="4" xfId="1" applyNumberFormat="1" applyFont="1" applyFill="1" applyBorder="1" applyAlignment="1" applyProtection="1">
      <alignment vertical="center"/>
    </xf>
    <xf numFmtId="165" fontId="0" fillId="2" borderId="4" xfId="1" applyNumberFormat="1" applyFont="1" applyFill="1" applyBorder="1" applyAlignment="1" applyProtection="1">
      <alignment vertical="center"/>
    </xf>
    <xf numFmtId="43" fontId="0" fillId="2" borderId="1" xfId="1" applyFont="1" applyFill="1" applyBorder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2" borderId="4" xfId="0" applyNumberFormat="1" applyFill="1" applyBorder="1" applyAlignment="1">
      <alignment horizontal="center" vertical="center"/>
    </xf>
    <xf numFmtId="167" fontId="1" fillId="2" borderId="7" xfId="0" applyNumberFormat="1" applyFont="1" applyFill="1" applyBorder="1" applyAlignment="1">
      <alignment horizontal="center" vertical="center"/>
    </xf>
    <xf numFmtId="168" fontId="0" fillId="2" borderId="7" xfId="0" applyNumberFormat="1" applyFill="1" applyBorder="1"/>
    <xf numFmtId="169" fontId="0" fillId="2" borderId="7" xfId="0" applyNumberFormat="1" applyFill="1" applyBorder="1"/>
    <xf numFmtId="0" fontId="3" fillId="0" borderId="0" xfId="0" applyFont="1"/>
    <xf numFmtId="0" fontId="3" fillId="0" borderId="7" xfId="0" applyFont="1" applyBorder="1"/>
    <xf numFmtId="0" fontId="0" fillId="3" borderId="7" xfId="0" applyFill="1" applyBorder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0" fontId="6" fillId="0" borderId="0" xfId="0" applyFont="1"/>
    <xf numFmtId="0" fontId="3" fillId="4" borderId="7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3" fillId="4" borderId="7" xfId="0" applyFont="1" applyFill="1" applyBorder="1"/>
    <xf numFmtId="0" fontId="0" fillId="4" borderId="7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4" fillId="4" borderId="3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66FF33"/>
        </patternFill>
      </fill>
    </dxf>
    <dxf>
      <font>
        <color rgb="FFFF0000"/>
      </font>
      <fill>
        <patternFill>
          <bgColor rgb="FF66FF33"/>
        </patternFill>
      </fill>
    </dxf>
    <dxf>
      <font>
        <color rgb="FFFF0000"/>
      </font>
      <fill>
        <patternFill>
          <bgColor rgb="FF66FF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>
                <a:latin typeface="Bahnschrift" panose="020B0502040204020203" pitchFamily="34" charset="0"/>
              </a:rPr>
              <a:t>Aylık Enerji Üretimi (kWh/m)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Sayfa1!$E$22</c:f>
              <c:strCache>
                <c:ptCount val="1"/>
                <c:pt idx="0">
                  <c:v>Aylık Enerji Üretimi (kWh/m)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Sayfa1!$A$23:$A$35</c:f>
              <c:strCache>
                <c:ptCount val="13"/>
                <c:pt idx="1">
                  <c:v>Ocak</c:v>
                </c:pt>
                <c:pt idx="2">
                  <c:v>Şubat</c:v>
                </c:pt>
                <c:pt idx="3">
                  <c:v>Mart</c:v>
                </c:pt>
                <c:pt idx="4">
                  <c:v>Nisan</c:v>
                </c:pt>
                <c:pt idx="5">
                  <c:v>Mayıs</c:v>
                </c:pt>
                <c:pt idx="6">
                  <c:v>Haziran</c:v>
                </c:pt>
                <c:pt idx="7">
                  <c:v>Temmuz</c:v>
                </c:pt>
                <c:pt idx="8">
                  <c:v>Ağustos</c:v>
                </c:pt>
                <c:pt idx="9">
                  <c:v>Eylül</c:v>
                </c:pt>
                <c:pt idx="10">
                  <c:v>Ekim</c:v>
                </c:pt>
                <c:pt idx="11">
                  <c:v>Kasım</c:v>
                </c:pt>
                <c:pt idx="12">
                  <c:v>Aralık</c:v>
                </c:pt>
              </c:strCache>
            </c:strRef>
          </c:cat>
          <c:val>
            <c:numRef>
              <c:f>Sayfa1!$E$23:$E$35</c:f>
              <c:numCache>
                <c:formatCode>0.00_ ;\-0.00\ </c:formatCode>
                <c:ptCount val="13"/>
                <c:pt idx="1">
                  <c:v>321.17818653043207</c:v>
                </c:pt>
                <c:pt idx="2">
                  <c:v>370.73694944563209</c:v>
                </c:pt>
                <c:pt idx="3">
                  <c:v>536.84296160140809</c:v>
                </c:pt>
                <c:pt idx="4">
                  <c:v>604.80392176512009</c:v>
                </c:pt>
                <c:pt idx="5">
                  <c:v>713.08514337984025</c:v>
                </c:pt>
                <c:pt idx="6">
                  <c:v>768.6283606848001</c:v>
                </c:pt>
                <c:pt idx="7">
                  <c:v>853.38319597977625</c:v>
                </c:pt>
                <c:pt idx="8">
                  <c:v>862.65910028390408</c:v>
                </c:pt>
                <c:pt idx="9">
                  <c:v>765.26210509056011</c:v>
                </c:pt>
                <c:pt idx="10">
                  <c:v>620.3261003385602</c:v>
                </c:pt>
                <c:pt idx="11">
                  <c:v>455.56659042048005</c:v>
                </c:pt>
                <c:pt idx="12">
                  <c:v>330.45409083456008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2-4FF6-89E1-F50FACA342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6585296"/>
        <c:axId val="1666584208"/>
      </c:lineChart>
      <c:catAx>
        <c:axId val="16665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6584208"/>
        <c:crosses val="autoZero"/>
        <c:auto val="1"/>
        <c:lblAlgn val="ctr"/>
        <c:lblOffset val="100"/>
        <c:noMultiLvlLbl val="0"/>
      </c:catAx>
      <c:valAx>
        <c:axId val="16665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65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36</xdr:row>
      <xdr:rowOff>57150</xdr:rowOff>
    </xdr:from>
    <xdr:to>
      <xdr:col>5</xdr:col>
      <xdr:colOff>752474</xdr:colOff>
      <xdr:row>50</xdr:row>
      <xdr:rowOff>180975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61FDEFF-BAE8-403D-83F4-AA438164E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workbookViewId="0">
      <selection activeCell="H62" sqref="H62"/>
    </sheetView>
  </sheetViews>
  <sheetFormatPr defaultRowHeight="14.4" x14ac:dyDescent="0.3"/>
  <cols>
    <col min="1" max="1" width="31.6640625" customWidth="1"/>
    <col min="2" max="2" width="13" customWidth="1"/>
    <col min="3" max="3" width="6.6640625" customWidth="1"/>
    <col min="4" max="4" width="25" customWidth="1"/>
    <col min="5" max="5" width="9.5546875" bestFit="1" customWidth="1"/>
    <col min="6" max="6" width="11.5546875" customWidth="1"/>
  </cols>
  <sheetData>
    <row r="1" spans="1:5" x14ac:dyDescent="0.3">
      <c r="A1" s="20" t="s">
        <v>14</v>
      </c>
      <c r="B1" s="20" t="s">
        <v>15</v>
      </c>
      <c r="D1" s="24"/>
    </row>
    <row r="2" spans="1:5" x14ac:dyDescent="0.3">
      <c r="A2" s="20" t="s">
        <v>16</v>
      </c>
      <c r="B2" s="20" t="s">
        <v>55</v>
      </c>
    </row>
    <row r="3" spans="1:5" x14ac:dyDescent="0.3">
      <c r="A3" s="20" t="s">
        <v>17</v>
      </c>
      <c r="B3" s="20" t="s">
        <v>18</v>
      </c>
    </row>
    <row r="5" spans="1:5" x14ac:dyDescent="0.3">
      <c r="A5" s="25" t="s">
        <v>26</v>
      </c>
      <c r="B5" s="3">
        <v>35.200000000000003</v>
      </c>
      <c r="D5" s="21" t="s">
        <v>37</v>
      </c>
      <c r="E5" s="4">
        <v>43.6</v>
      </c>
    </row>
    <row r="6" spans="1:5" x14ac:dyDescent="0.3">
      <c r="A6" s="25" t="s">
        <v>27</v>
      </c>
      <c r="B6" s="3">
        <v>5.4</v>
      </c>
      <c r="D6" s="21" t="s">
        <v>38</v>
      </c>
      <c r="E6" s="4">
        <v>5.81</v>
      </c>
    </row>
    <row r="7" spans="1:5" x14ac:dyDescent="0.3">
      <c r="A7" s="25" t="s">
        <v>28</v>
      </c>
      <c r="B7" s="3">
        <v>1.28</v>
      </c>
      <c r="D7" s="21" t="s">
        <v>39</v>
      </c>
      <c r="E7" s="10">
        <f>B8/(E5*E6)</f>
        <v>0.75036713038260527</v>
      </c>
    </row>
    <row r="8" spans="1:5" x14ac:dyDescent="0.3">
      <c r="A8" s="25" t="s">
        <v>29</v>
      </c>
      <c r="B8" s="9">
        <f>B5*B6</f>
        <v>190.08000000000004</v>
      </c>
    </row>
    <row r="10" spans="1:5" x14ac:dyDescent="0.3">
      <c r="A10" s="25" t="s">
        <v>30</v>
      </c>
      <c r="B10" s="9">
        <f>B8/(B7*1000)</f>
        <v>0.14850000000000002</v>
      </c>
    </row>
    <row r="11" spans="1:5" x14ac:dyDescent="0.3">
      <c r="A11" s="25" t="s">
        <v>31</v>
      </c>
      <c r="B11" s="3">
        <v>0.97</v>
      </c>
    </row>
    <row r="12" spans="1:5" x14ac:dyDescent="0.3">
      <c r="A12" s="25" t="s">
        <v>32</v>
      </c>
      <c r="B12" s="5">
        <v>0.02</v>
      </c>
    </row>
    <row r="13" spans="1:5" ht="27.75" customHeight="1" x14ac:dyDescent="0.3">
      <c r="A13" s="26" t="s">
        <v>19</v>
      </c>
      <c r="B13" s="5">
        <v>0.1</v>
      </c>
    </row>
    <row r="14" spans="1:5" ht="11.25" customHeight="1" x14ac:dyDescent="0.3">
      <c r="A14" s="22"/>
      <c r="B14" s="5"/>
    </row>
    <row r="15" spans="1:5" ht="27" customHeight="1" x14ac:dyDescent="0.3">
      <c r="A15" s="25" t="s">
        <v>33</v>
      </c>
      <c r="B15" s="11">
        <f>B10*B11*(1-B12)*(1-B13)</f>
        <v>0.12704769000000002</v>
      </c>
    </row>
    <row r="17" spans="1:6" x14ac:dyDescent="0.3">
      <c r="A17" s="27" t="s">
        <v>34</v>
      </c>
      <c r="B17" s="6">
        <v>10000</v>
      </c>
      <c r="D17" s="40"/>
      <c r="E17" s="25" t="s">
        <v>40</v>
      </c>
      <c r="F17" s="12">
        <f>ROUNDUP(B20,0)</f>
        <v>23</v>
      </c>
    </row>
    <row r="18" spans="1:6" x14ac:dyDescent="0.3">
      <c r="A18" s="27" t="s">
        <v>20</v>
      </c>
      <c r="B18" s="12">
        <f>B17/(B15*B24)</f>
        <v>28.415379321332775</v>
      </c>
      <c r="D18" s="40"/>
      <c r="E18" s="25" t="s">
        <v>41</v>
      </c>
      <c r="F18" s="12">
        <f>F17*B8</f>
        <v>4371.8400000000011</v>
      </c>
    </row>
    <row r="19" spans="1:6" x14ac:dyDescent="0.3">
      <c r="A19" s="27" t="s">
        <v>35</v>
      </c>
      <c r="B19" s="13">
        <f>1000*B10*B18</f>
        <v>4219.6838292179182</v>
      </c>
      <c r="D19" s="41"/>
      <c r="E19" s="25" t="s">
        <v>42</v>
      </c>
      <c r="F19" s="12">
        <f>F17*B7</f>
        <v>29.44</v>
      </c>
    </row>
    <row r="20" spans="1:6" x14ac:dyDescent="0.3">
      <c r="A20" s="27" t="s">
        <v>36</v>
      </c>
      <c r="B20" s="14">
        <f>B19/B8</f>
        <v>22.199515094791231</v>
      </c>
    </row>
    <row r="22" spans="1:6" ht="45" x14ac:dyDescent="0.3">
      <c r="A22" s="28" t="s">
        <v>13</v>
      </c>
      <c r="B22" s="28" t="s">
        <v>56</v>
      </c>
      <c r="C22" s="31" t="s">
        <v>12</v>
      </c>
      <c r="D22" s="31" t="s">
        <v>57</v>
      </c>
      <c r="E22" s="32" t="s">
        <v>50</v>
      </c>
      <c r="F22" s="33" t="s">
        <v>21</v>
      </c>
    </row>
    <row r="23" spans="1:6" ht="32.25" customHeight="1" x14ac:dyDescent="0.3">
      <c r="A23" s="29"/>
      <c r="B23" s="34" t="s">
        <v>23</v>
      </c>
      <c r="C23" s="35"/>
      <c r="D23" s="35" t="s">
        <v>24</v>
      </c>
      <c r="E23" s="36"/>
      <c r="F23" s="37" t="s">
        <v>22</v>
      </c>
    </row>
    <row r="24" spans="1:6" ht="15.6" x14ac:dyDescent="0.3">
      <c r="A24" s="30" t="s">
        <v>0</v>
      </c>
      <c r="B24" s="15">
        <f>D24*1000/C24</f>
        <v>2770</v>
      </c>
      <c r="C24" s="15">
        <v>31</v>
      </c>
      <c r="D24" s="2">
        <v>85.87</v>
      </c>
      <c r="E24" s="16">
        <f t="shared" ref="E24:E35" si="0">D24*B$15*F$19</f>
        <v>321.17818653043207</v>
      </c>
      <c r="F24" s="16">
        <f t="shared" ref="F24:F35" si="1">E24/F$18*1000</f>
        <v>73.4652198</v>
      </c>
    </row>
    <row r="25" spans="1:6" ht="15.6" x14ac:dyDescent="0.3">
      <c r="A25" s="30" t="s">
        <v>1</v>
      </c>
      <c r="B25" s="15">
        <f t="shared" ref="B25:B35" si="2">D25*1000/C25</f>
        <v>3540</v>
      </c>
      <c r="C25" s="15">
        <v>28</v>
      </c>
      <c r="D25" s="2">
        <v>99.12</v>
      </c>
      <c r="E25" s="16">
        <f t="shared" si="0"/>
        <v>370.73694944563209</v>
      </c>
      <c r="F25" s="16">
        <f t="shared" si="1"/>
        <v>84.801124799999997</v>
      </c>
    </row>
    <row r="26" spans="1:6" ht="15.6" x14ac:dyDescent="0.3">
      <c r="A26" s="30" t="s">
        <v>2</v>
      </c>
      <c r="B26" s="15">
        <f t="shared" si="2"/>
        <v>4630</v>
      </c>
      <c r="C26" s="15">
        <v>31</v>
      </c>
      <c r="D26" s="2">
        <v>143.53</v>
      </c>
      <c r="E26" s="16">
        <f t="shared" si="0"/>
        <v>536.84296160140809</v>
      </c>
      <c r="F26" s="16">
        <f t="shared" si="1"/>
        <v>122.7956562</v>
      </c>
    </row>
    <row r="27" spans="1:6" ht="15.6" x14ac:dyDescent="0.3">
      <c r="A27" s="30" t="s">
        <v>3</v>
      </c>
      <c r="B27" s="15">
        <f t="shared" si="2"/>
        <v>5390</v>
      </c>
      <c r="C27" s="15">
        <v>30</v>
      </c>
      <c r="D27" s="2">
        <v>161.69999999999999</v>
      </c>
      <c r="E27" s="16">
        <f t="shared" si="0"/>
        <v>604.80392176512009</v>
      </c>
      <c r="F27" s="16">
        <f t="shared" si="1"/>
        <v>138.34081799999998</v>
      </c>
    </row>
    <row r="28" spans="1:6" ht="15.6" x14ac:dyDescent="0.3">
      <c r="A28" s="30" t="s">
        <v>4</v>
      </c>
      <c r="B28" s="15">
        <f t="shared" si="2"/>
        <v>6150</v>
      </c>
      <c r="C28" s="15">
        <v>31</v>
      </c>
      <c r="D28" s="2">
        <v>190.65</v>
      </c>
      <c r="E28" s="16">
        <f t="shared" si="0"/>
        <v>713.08514337984025</v>
      </c>
      <c r="F28" s="16">
        <f t="shared" si="1"/>
        <v>163.10870100000002</v>
      </c>
    </row>
    <row r="29" spans="1:6" ht="15.6" x14ac:dyDescent="0.3">
      <c r="A29" s="30" t="s">
        <v>5</v>
      </c>
      <c r="B29" s="15">
        <f t="shared" si="2"/>
        <v>6850</v>
      </c>
      <c r="C29" s="15">
        <v>30</v>
      </c>
      <c r="D29" s="2">
        <v>205.5</v>
      </c>
      <c r="E29" s="16">
        <f t="shared" si="0"/>
        <v>768.6283606848001</v>
      </c>
      <c r="F29" s="16">
        <f t="shared" si="1"/>
        <v>175.81346999999997</v>
      </c>
    </row>
    <row r="30" spans="1:6" ht="15.6" x14ac:dyDescent="0.3">
      <c r="A30" s="30" t="s">
        <v>6</v>
      </c>
      <c r="B30" s="15">
        <f t="shared" si="2"/>
        <v>7360</v>
      </c>
      <c r="C30" s="15">
        <v>31</v>
      </c>
      <c r="D30" s="2">
        <v>228.16</v>
      </c>
      <c r="E30" s="16">
        <f t="shared" si="0"/>
        <v>853.38319597977625</v>
      </c>
      <c r="F30" s="16">
        <f t="shared" si="1"/>
        <v>195.20000640000001</v>
      </c>
    </row>
    <row r="31" spans="1:6" ht="15.6" x14ac:dyDescent="0.3">
      <c r="A31" s="30" t="s">
        <v>7</v>
      </c>
      <c r="B31" s="15">
        <f t="shared" si="2"/>
        <v>7440</v>
      </c>
      <c r="C31" s="15">
        <v>31</v>
      </c>
      <c r="D31" s="2">
        <v>230.64</v>
      </c>
      <c r="E31" s="16">
        <f t="shared" si="0"/>
        <v>862.65910028390408</v>
      </c>
      <c r="F31" s="16">
        <f t="shared" si="1"/>
        <v>197.32174559999996</v>
      </c>
    </row>
    <row r="32" spans="1:6" ht="15.6" x14ac:dyDescent="0.3">
      <c r="A32" s="30" t="s">
        <v>8</v>
      </c>
      <c r="B32" s="15">
        <f t="shared" si="2"/>
        <v>6820</v>
      </c>
      <c r="C32" s="15">
        <v>30</v>
      </c>
      <c r="D32" s="2">
        <v>204.6</v>
      </c>
      <c r="E32" s="16">
        <f t="shared" si="0"/>
        <v>765.26210509056011</v>
      </c>
      <c r="F32" s="16">
        <f t="shared" si="1"/>
        <v>175.04348399999998</v>
      </c>
    </row>
    <row r="33" spans="1:6" ht="15.6" x14ac:dyDescent="0.3">
      <c r="A33" s="30" t="s">
        <v>9</v>
      </c>
      <c r="B33" s="15">
        <f t="shared" si="2"/>
        <v>5350</v>
      </c>
      <c r="C33" s="15">
        <v>31</v>
      </c>
      <c r="D33" s="2">
        <v>165.85</v>
      </c>
      <c r="E33" s="16">
        <f t="shared" si="0"/>
        <v>620.3261003385602</v>
      </c>
      <c r="F33" s="16">
        <f t="shared" si="1"/>
        <v>141.89130900000004</v>
      </c>
    </row>
    <row r="34" spans="1:6" ht="15.6" x14ac:dyDescent="0.3">
      <c r="A34" s="30" t="s">
        <v>10</v>
      </c>
      <c r="B34" s="15">
        <f t="shared" si="2"/>
        <v>4060</v>
      </c>
      <c r="C34" s="15">
        <v>30</v>
      </c>
      <c r="D34" s="2">
        <v>121.8</v>
      </c>
      <c r="E34" s="16">
        <f t="shared" si="0"/>
        <v>455.56659042048005</v>
      </c>
      <c r="F34" s="16">
        <f t="shared" si="1"/>
        <v>104.20477199999999</v>
      </c>
    </row>
    <row r="35" spans="1:6" ht="15.6" x14ac:dyDescent="0.3">
      <c r="A35" s="30" t="s">
        <v>11</v>
      </c>
      <c r="B35" s="15">
        <f t="shared" si="2"/>
        <v>2850</v>
      </c>
      <c r="C35" s="15">
        <v>31</v>
      </c>
      <c r="D35" s="2">
        <v>88.35</v>
      </c>
      <c r="E35" s="16">
        <f t="shared" si="0"/>
        <v>330.45409083456008</v>
      </c>
      <c r="F35" s="16">
        <f t="shared" si="1"/>
        <v>75.586958999999993</v>
      </c>
    </row>
    <row r="36" spans="1:6" x14ac:dyDescent="0.3">
      <c r="D36" s="38" t="s">
        <v>25</v>
      </c>
      <c r="E36" s="39">
        <f>SUM(E24:E35)</f>
        <v>7202.9267063550733</v>
      </c>
      <c r="F36" s="39">
        <f>SUM(F24:F35)</f>
        <v>1647.5732657999999</v>
      </c>
    </row>
    <row r="53" spans="1:4" x14ac:dyDescent="0.3">
      <c r="A53" s="42" t="s">
        <v>41</v>
      </c>
      <c r="B53" s="14">
        <f>Sayfa1!F18</f>
        <v>4371.8400000000011</v>
      </c>
      <c r="C53" s="8"/>
      <c r="D53" s="8"/>
    </row>
    <row r="54" spans="1:4" ht="27.6" x14ac:dyDescent="0.3">
      <c r="A54" s="42" t="s">
        <v>49</v>
      </c>
      <c r="B54" s="14">
        <f>Sayfa1!E36</f>
        <v>7202.9267063550733</v>
      </c>
      <c r="C54" s="8"/>
      <c r="D54" s="8"/>
    </row>
    <row r="55" spans="1:4" x14ac:dyDescent="0.3">
      <c r="A55" s="23"/>
      <c r="B55" s="8"/>
      <c r="C55" s="8"/>
      <c r="D55" s="8"/>
    </row>
    <row r="56" spans="1:4" x14ac:dyDescent="0.3">
      <c r="A56" s="42" t="s">
        <v>43</v>
      </c>
      <c r="B56" s="1">
        <v>1</v>
      </c>
      <c r="C56" s="8"/>
      <c r="D56" s="8"/>
    </row>
    <row r="57" spans="1:4" x14ac:dyDescent="0.3">
      <c r="A57" s="42" t="s">
        <v>44</v>
      </c>
      <c r="B57" s="14">
        <f>B53*B56</f>
        <v>4371.8400000000011</v>
      </c>
      <c r="C57" s="8"/>
      <c r="D57" s="8"/>
    </row>
    <row r="58" spans="1:4" ht="27.6" x14ac:dyDescent="0.3">
      <c r="A58" s="42" t="s">
        <v>45</v>
      </c>
      <c r="B58" s="1">
        <v>0.5</v>
      </c>
      <c r="C58" s="8"/>
      <c r="D58" s="8"/>
    </row>
    <row r="59" spans="1:4" ht="27.6" x14ac:dyDescent="0.3">
      <c r="A59" s="42" t="s">
        <v>46</v>
      </c>
      <c r="B59" s="1">
        <v>0.1</v>
      </c>
      <c r="C59" s="8"/>
      <c r="D59" s="8"/>
    </row>
    <row r="60" spans="1:4" x14ac:dyDescent="0.3">
      <c r="A60" s="7"/>
      <c r="B60" s="8"/>
      <c r="C60" s="8"/>
      <c r="D60" s="8"/>
    </row>
    <row r="61" spans="1:4" ht="27.6" x14ac:dyDescent="0.3">
      <c r="A61" s="42" t="s">
        <v>48</v>
      </c>
      <c r="B61" s="1">
        <v>0.02</v>
      </c>
      <c r="C61" s="8"/>
      <c r="D61" s="8"/>
    </row>
    <row r="62" spans="1:4" x14ac:dyDescent="0.3">
      <c r="A62" s="42" t="s">
        <v>47</v>
      </c>
      <c r="B62" s="14">
        <f>B57*B61</f>
        <v>87.436800000000019</v>
      </c>
      <c r="C62" s="8"/>
      <c r="D62" s="8"/>
    </row>
    <row r="65" spans="1:4" ht="105" x14ac:dyDescent="0.3">
      <c r="A65" s="43" t="s">
        <v>51</v>
      </c>
      <c r="B65" s="45" t="s">
        <v>53</v>
      </c>
      <c r="C65" s="46" t="s">
        <v>52</v>
      </c>
      <c r="D65" s="46" t="s">
        <v>54</v>
      </c>
    </row>
    <row r="66" spans="1:4" ht="15.6" x14ac:dyDescent="0.3">
      <c r="A66" s="44">
        <v>1</v>
      </c>
      <c r="B66" s="17">
        <f>B54</f>
        <v>7202.9267063550733</v>
      </c>
      <c r="C66" s="18">
        <f t="shared" ref="C66:C90" si="3">B66*B$59</f>
        <v>720.29267063550742</v>
      </c>
      <c r="D66" s="19">
        <f>B57+B62-C66</f>
        <v>3738.984129364494</v>
      </c>
    </row>
    <row r="67" spans="1:4" ht="15.6" x14ac:dyDescent="0.3">
      <c r="A67" s="44">
        <v>2</v>
      </c>
      <c r="B67" s="17">
        <f t="shared" ref="B67:B90" si="4">B66-(B66*B$58/100)</f>
        <v>7166.9120728232983</v>
      </c>
      <c r="C67" s="18">
        <f t="shared" si="3"/>
        <v>716.69120728232986</v>
      </c>
      <c r="D67" s="19">
        <f t="shared" ref="D67:D90" si="5">D66+B$62-C67</f>
        <v>3109.7297220821642</v>
      </c>
    </row>
    <row r="68" spans="1:4" ht="15.6" x14ac:dyDescent="0.3">
      <c r="A68" s="44">
        <v>3</v>
      </c>
      <c r="B68" s="17">
        <f t="shared" si="4"/>
        <v>7131.0775124591819</v>
      </c>
      <c r="C68" s="18">
        <f t="shared" si="3"/>
        <v>713.10775124591828</v>
      </c>
      <c r="D68" s="19">
        <f t="shared" si="5"/>
        <v>2484.0587708362459</v>
      </c>
    </row>
    <row r="69" spans="1:4" ht="15.6" x14ac:dyDescent="0.3">
      <c r="A69" s="44">
        <v>4</v>
      </c>
      <c r="B69" s="17">
        <f t="shared" si="4"/>
        <v>7095.4221248968861</v>
      </c>
      <c r="C69" s="18">
        <f t="shared" si="3"/>
        <v>709.54221248968861</v>
      </c>
      <c r="D69" s="19">
        <f t="shared" si="5"/>
        <v>1861.9533583465573</v>
      </c>
    </row>
    <row r="70" spans="1:4" ht="15.6" x14ac:dyDescent="0.3">
      <c r="A70" s="44">
        <v>5</v>
      </c>
      <c r="B70" s="17">
        <f t="shared" si="4"/>
        <v>7059.9450142724017</v>
      </c>
      <c r="C70" s="18">
        <f t="shared" si="3"/>
        <v>705.99450142724027</v>
      </c>
      <c r="D70" s="19">
        <f t="shared" si="5"/>
        <v>1243.3956569193169</v>
      </c>
    </row>
    <row r="71" spans="1:4" ht="15.6" x14ac:dyDescent="0.3">
      <c r="A71" s="44">
        <v>6</v>
      </c>
      <c r="B71" s="17">
        <f t="shared" si="4"/>
        <v>7024.6452892010393</v>
      </c>
      <c r="C71" s="18">
        <f t="shared" si="3"/>
        <v>702.46452892010393</v>
      </c>
      <c r="D71" s="19">
        <f t="shared" si="5"/>
        <v>628.36792799921295</v>
      </c>
    </row>
    <row r="72" spans="1:4" ht="15.6" x14ac:dyDescent="0.3">
      <c r="A72" s="44">
        <v>7</v>
      </c>
      <c r="B72" s="17">
        <f t="shared" si="4"/>
        <v>6989.5220627550343</v>
      </c>
      <c r="C72" s="18">
        <f t="shared" si="3"/>
        <v>698.9522062755035</v>
      </c>
      <c r="D72" s="19">
        <f t="shared" si="5"/>
        <v>16.852521723709515</v>
      </c>
    </row>
    <row r="73" spans="1:4" ht="15.6" x14ac:dyDescent="0.3">
      <c r="A73" s="44">
        <v>8</v>
      </c>
      <c r="B73" s="17">
        <f t="shared" si="4"/>
        <v>6954.5744524412594</v>
      </c>
      <c r="C73" s="18">
        <f t="shared" si="3"/>
        <v>695.45744524412601</v>
      </c>
      <c r="D73" s="19">
        <f t="shared" si="5"/>
        <v>-591.16812352041643</v>
      </c>
    </row>
    <row r="74" spans="1:4" ht="15.6" x14ac:dyDescent="0.3">
      <c r="A74" s="44">
        <v>9</v>
      </c>
      <c r="B74" s="17">
        <f t="shared" si="4"/>
        <v>6919.8015801790534</v>
      </c>
      <c r="C74" s="18">
        <f t="shared" si="3"/>
        <v>691.98015801790541</v>
      </c>
      <c r="D74" s="19">
        <f t="shared" si="5"/>
        <v>-1195.7114815383218</v>
      </c>
    </row>
    <row r="75" spans="1:4" ht="15.6" x14ac:dyDescent="0.3">
      <c r="A75" s="44">
        <v>10</v>
      </c>
      <c r="B75" s="17">
        <f t="shared" si="4"/>
        <v>6885.2025722781582</v>
      </c>
      <c r="C75" s="18">
        <f t="shared" si="3"/>
        <v>688.52025722781582</v>
      </c>
      <c r="D75" s="19">
        <f t="shared" si="5"/>
        <v>-1796.7949387661376</v>
      </c>
    </row>
    <row r="76" spans="1:4" ht="15.6" x14ac:dyDescent="0.3">
      <c r="A76" s="44">
        <v>11</v>
      </c>
      <c r="B76" s="17">
        <f t="shared" si="4"/>
        <v>6850.7765594167677</v>
      </c>
      <c r="C76" s="18">
        <f t="shared" si="3"/>
        <v>685.07765594167677</v>
      </c>
      <c r="D76" s="19">
        <f t="shared" si="5"/>
        <v>-2394.4357947078142</v>
      </c>
    </row>
    <row r="77" spans="1:4" ht="15.6" x14ac:dyDescent="0.3">
      <c r="A77" s="44">
        <v>12</v>
      </c>
      <c r="B77" s="17">
        <f t="shared" si="4"/>
        <v>6816.5226766196838</v>
      </c>
      <c r="C77" s="18">
        <f t="shared" si="3"/>
        <v>681.65226766196838</v>
      </c>
      <c r="D77" s="19">
        <f t="shared" si="5"/>
        <v>-2988.6512623697827</v>
      </c>
    </row>
    <row r="78" spans="1:4" ht="15.6" x14ac:dyDescent="0.3">
      <c r="A78" s="44">
        <v>13</v>
      </c>
      <c r="B78" s="17">
        <f t="shared" si="4"/>
        <v>6782.440063236585</v>
      </c>
      <c r="C78" s="18">
        <f t="shared" si="3"/>
        <v>678.2440063236586</v>
      </c>
      <c r="D78" s="19">
        <f t="shared" si="5"/>
        <v>-3579.4584686934413</v>
      </c>
    </row>
    <row r="79" spans="1:4" ht="15.6" x14ac:dyDescent="0.3">
      <c r="A79" s="44">
        <v>14</v>
      </c>
      <c r="B79" s="17">
        <f t="shared" si="4"/>
        <v>6748.5278629204022</v>
      </c>
      <c r="C79" s="18">
        <f t="shared" si="3"/>
        <v>674.85278629204026</v>
      </c>
      <c r="D79" s="19">
        <f t="shared" si="5"/>
        <v>-4166.8744549854819</v>
      </c>
    </row>
    <row r="80" spans="1:4" ht="15.6" x14ac:dyDescent="0.3">
      <c r="A80" s="44">
        <v>15</v>
      </c>
      <c r="B80" s="17">
        <f t="shared" si="4"/>
        <v>6714.7852236057997</v>
      </c>
      <c r="C80" s="18">
        <f t="shared" si="3"/>
        <v>671.47852236057997</v>
      </c>
      <c r="D80" s="19">
        <f t="shared" si="5"/>
        <v>-4750.9161773460619</v>
      </c>
    </row>
    <row r="81" spans="1:4" ht="15.6" x14ac:dyDescent="0.3">
      <c r="A81" s="44">
        <v>16</v>
      </c>
      <c r="B81" s="17">
        <f t="shared" si="4"/>
        <v>6681.2112974877709</v>
      </c>
      <c r="C81" s="18">
        <f t="shared" si="3"/>
        <v>668.12112974877709</v>
      </c>
      <c r="D81" s="19">
        <f t="shared" si="5"/>
        <v>-5331.6005070948386</v>
      </c>
    </row>
    <row r="82" spans="1:4" ht="15.6" x14ac:dyDescent="0.3">
      <c r="A82" s="44">
        <v>17</v>
      </c>
      <c r="B82" s="17">
        <f t="shared" si="4"/>
        <v>6647.805241000332</v>
      </c>
      <c r="C82" s="18">
        <f t="shared" si="3"/>
        <v>664.78052410003329</v>
      </c>
      <c r="D82" s="19">
        <f t="shared" si="5"/>
        <v>-5908.9442311948715</v>
      </c>
    </row>
    <row r="83" spans="1:4" ht="15.6" x14ac:dyDescent="0.3">
      <c r="A83" s="44">
        <v>18</v>
      </c>
      <c r="B83" s="17">
        <f t="shared" si="4"/>
        <v>6614.5662147953308</v>
      </c>
      <c r="C83" s="18">
        <f t="shared" si="3"/>
        <v>661.45662147953317</v>
      </c>
      <c r="D83" s="19">
        <f t="shared" si="5"/>
        <v>-6482.9640526744042</v>
      </c>
    </row>
    <row r="84" spans="1:4" ht="15.6" x14ac:dyDescent="0.3">
      <c r="A84" s="44">
        <v>19</v>
      </c>
      <c r="B84" s="17">
        <f t="shared" si="4"/>
        <v>6581.4933837213539</v>
      </c>
      <c r="C84" s="18">
        <f t="shared" si="3"/>
        <v>658.14933837213539</v>
      </c>
      <c r="D84" s="19">
        <f t="shared" si="5"/>
        <v>-7053.6765910465392</v>
      </c>
    </row>
    <row r="85" spans="1:4" ht="15.6" x14ac:dyDescent="0.3">
      <c r="A85" s="44">
        <v>20</v>
      </c>
      <c r="B85" s="17">
        <f t="shared" si="4"/>
        <v>6548.5859168027473</v>
      </c>
      <c r="C85" s="18">
        <f t="shared" si="3"/>
        <v>654.8585916802748</v>
      </c>
      <c r="D85" s="19">
        <f t="shared" si="5"/>
        <v>-7621.0983827268137</v>
      </c>
    </row>
    <row r="86" spans="1:4" ht="15.6" x14ac:dyDescent="0.3">
      <c r="A86" s="44">
        <v>21</v>
      </c>
      <c r="B86" s="17">
        <f t="shared" si="4"/>
        <v>6515.8429872187335</v>
      </c>
      <c r="C86" s="18">
        <f t="shared" si="3"/>
        <v>651.58429872187344</v>
      </c>
      <c r="D86" s="19">
        <f t="shared" si="5"/>
        <v>-8185.2458814486872</v>
      </c>
    </row>
    <row r="87" spans="1:4" ht="15.6" x14ac:dyDescent="0.3">
      <c r="A87" s="44">
        <v>22</v>
      </c>
      <c r="B87" s="17">
        <f t="shared" si="4"/>
        <v>6483.2637722826394</v>
      </c>
      <c r="C87" s="18">
        <f t="shared" si="3"/>
        <v>648.32637722826394</v>
      </c>
      <c r="D87" s="19">
        <f t="shared" si="5"/>
        <v>-8746.1354586769503</v>
      </c>
    </row>
    <row r="88" spans="1:4" ht="15.6" x14ac:dyDescent="0.3">
      <c r="A88" s="44">
        <v>23</v>
      </c>
      <c r="B88" s="17">
        <f t="shared" si="4"/>
        <v>6450.8474534212264</v>
      </c>
      <c r="C88" s="18">
        <f t="shared" si="3"/>
        <v>645.08474534212269</v>
      </c>
      <c r="D88" s="19">
        <f t="shared" si="5"/>
        <v>-9303.7834040190737</v>
      </c>
    </row>
    <row r="89" spans="1:4" ht="15.6" x14ac:dyDescent="0.3">
      <c r="A89" s="44">
        <v>24</v>
      </c>
      <c r="B89" s="17">
        <f t="shared" si="4"/>
        <v>6418.5932161541205</v>
      </c>
      <c r="C89" s="18">
        <f t="shared" si="3"/>
        <v>641.85932161541211</v>
      </c>
      <c r="D89" s="19">
        <f t="shared" si="5"/>
        <v>-9858.2059256344855</v>
      </c>
    </row>
    <row r="90" spans="1:4" ht="15.6" x14ac:dyDescent="0.3">
      <c r="A90" s="44">
        <v>25</v>
      </c>
      <c r="B90" s="17">
        <f t="shared" si="4"/>
        <v>6386.5002500733499</v>
      </c>
      <c r="C90" s="18">
        <f t="shared" si="3"/>
        <v>638.65002500733499</v>
      </c>
      <c r="D90" s="19">
        <f t="shared" si="5"/>
        <v>-10409.419150641821</v>
      </c>
    </row>
  </sheetData>
  <mergeCells count="1">
    <mergeCell ref="E22:E23"/>
  </mergeCells>
  <conditionalFormatting sqref="B66">
    <cfRule type="expression" dxfId="2" priority="1" stopIfTrue="1">
      <formula>J69&lt;0</formula>
    </cfRule>
  </conditionalFormatting>
  <conditionalFormatting sqref="B67:B90">
    <cfRule type="expression" dxfId="1" priority="2">
      <formula>N70&lt;0</formula>
    </cfRule>
  </conditionalFormatting>
  <conditionalFormatting sqref="B67:B90">
    <cfRule type="expression" dxfId="0" priority="3">
      <formula>J70&lt;0</formula>
    </cfRule>
  </conditionalFormatting>
  <pageMargins left="0" right="0" top="0" bottom="0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2 Z t U / 0 u s j S j A A A A 9 Q A A A B I A H A B D b 2 5 m a W c v U G F j a 2 F n Z S 5 4 b W w g o h g A K K A U A A A A A A A A A A A A A A A A A A A A A A A A A A A A h Y 8 x D o I w G I W v Q r r T A k a D 5 K c M r p I Y N c a 1 K Q U a o Z i 2 W O 7 m 4 J G 8 g h h F 3 R z f + 7 7 h v f v 1 B t n Q N t 5 F a C M 7 l a I Q B 8 g T i n e F V F W K e l v 6 M c o o b B g / s U p 4 o 6 x M M p g i R b W 1 5 4 Q Q 5 x x 2 M 9 z p i k R B E J J j v t 7 x W r Q M f W T 5 X / a l M p Y p L h C F w 2 s M j f A y x v P F O A n I 1 E E u 1 Z d H I 3 v S n x J W f W N 7 L a j V / n 4 L Z I p A 3 h f o A 1 B L A w Q U A A I A C A B b Z m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2 Z t U y i K R 7 g O A A A A E Q A A A B M A H A B G b 3 J t d W x h c y 9 T Z W N 0 a W 9 u M S 5 t I K I Y A C i g F A A A A A A A A A A A A A A A A A A A A A A A A A A A A C t O T S 7 J z M 9 T C I b Q h t Y A U E s B A i 0 A F A A C A A g A W 2 Z t U / 0 u s j S j A A A A 9 Q A A A B I A A A A A A A A A A A A A A A A A A A A A A E N v b m Z p Z y 9 Q Y W N r Y W d l L n h t b F B L A Q I t A B Q A A g A I A F t m b V M P y u m r p A A A A O k A A A A T A A A A A A A A A A A A A A A A A O 8 A A A B b Q 2 9 u d G V u d F 9 U e X B l c 1 0 u e G 1 s U E s B A i 0 A F A A C A A g A W 2 Z t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U y O V z l P 4 B H k A X 3 s n m u V M Q A A A A A A g A A A A A A A 2 Y A A M A A A A A Q A A A A l y t 2 7 Y n u J j l S d m D F j + 6 j 6 w A A A A A E g A A A o A A A A B A A A A D Y d / s d u P W p x / P L r L J 4 Q + b t U A A A A K S f E b y 9 t j E n 0 M n p o b Q n w n F m 5 y S 3 7 b 7 h E u r K m r j G 5 s X m z U x N b v y d 4 M H Z f k N t p n d g + t o G 2 t C r T N n + C H C w e T U 6 k O y t D s q a 6 s B 7 f T r 4 Q I p m t s 4 y F A A A A G v U m 1 o 8 n b b f 6 V K s E D m x t v T G 7 B A Q < / D a t a M a s h u p > 
</file>

<file path=customXml/itemProps1.xml><?xml version="1.0" encoding="utf-8"?>
<ds:datastoreItem xmlns:ds="http://schemas.openxmlformats.org/officeDocument/2006/customXml" ds:itemID="{2BCE3B2D-A11C-4ECC-8A18-8852DDA59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medogu750@outlook.com</cp:lastModifiedBy>
  <cp:lastPrinted>2021-12-08T09:57:28Z</cp:lastPrinted>
  <dcterms:created xsi:type="dcterms:W3CDTF">2015-06-05T18:19:34Z</dcterms:created>
  <dcterms:modified xsi:type="dcterms:W3CDTF">2022-12-14T14:09:15Z</dcterms:modified>
</cp:coreProperties>
</file>