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dog\OneDrive\Masaüstü\4.sınıf 1 dönem\yenilenebilir enerji\support\"/>
    </mc:Choice>
  </mc:AlternateContent>
  <xr:revisionPtr revIDLastSave="0" documentId="13_ncr:1_{0C56E3F0-489A-4D95-B155-BD456DF04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2" i="4" s="1"/>
  <c r="B36" i="4"/>
  <c r="B35" i="4"/>
  <c r="B34" i="4"/>
  <c r="B33" i="4"/>
  <c r="B32" i="4"/>
  <c r="B31" i="4"/>
  <c r="B30" i="4"/>
  <c r="B29" i="4"/>
  <c r="B28" i="4"/>
  <c r="B27" i="4"/>
  <c r="B26" i="4"/>
  <c r="B25" i="4"/>
  <c r="B8" i="4"/>
  <c r="E7" i="4" s="1"/>
  <c r="B10" i="4" l="1"/>
  <c r="B16" i="4" s="1"/>
  <c r="B19" i="4" l="1"/>
  <c r="B20" i="4" s="1"/>
  <c r="B21" i="4" s="1"/>
  <c r="F15" i="4" s="1"/>
  <c r="F16" i="4" l="1"/>
  <c r="B38" i="4" s="1"/>
  <c r="F17" i="4"/>
  <c r="B47" i="4" l="1"/>
  <c r="B42" i="4"/>
  <c r="E33" i="4"/>
  <c r="F33" i="4" s="1"/>
  <c r="E30" i="4"/>
  <c r="F30" i="4" s="1"/>
  <c r="E27" i="4"/>
  <c r="F27" i="4" s="1"/>
  <c r="E28" i="4"/>
  <c r="F28" i="4" s="1"/>
  <c r="E25" i="4"/>
  <c r="E35" i="4"/>
  <c r="F35" i="4" s="1"/>
  <c r="E36" i="4"/>
  <c r="F36" i="4" s="1"/>
  <c r="E34" i="4"/>
  <c r="F34" i="4" s="1"/>
  <c r="E31" i="4"/>
  <c r="F31" i="4" s="1"/>
  <c r="E32" i="4"/>
  <c r="F32" i="4" s="1"/>
  <c r="E29" i="4"/>
  <c r="F29" i="4" s="1"/>
  <c r="E26" i="4"/>
  <c r="F26" i="4" s="1"/>
  <c r="E37" i="4" l="1"/>
  <c r="B39" i="4" s="1"/>
  <c r="B51" i="4" s="1"/>
  <c r="F25" i="4"/>
  <c r="F37" i="4" s="1"/>
  <c r="C51" i="4" l="1"/>
  <c r="D51" i="4" s="1"/>
  <c r="B52" i="4"/>
  <c r="C52" i="4" l="1"/>
  <c r="D52" i="4" s="1"/>
  <c r="B53" i="4"/>
  <c r="B54" i="4" l="1"/>
  <c r="C53" i="4"/>
  <c r="D53" i="4" s="1"/>
  <c r="C54" i="4" l="1"/>
  <c r="D54" i="4" s="1"/>
  <c r="B55" i="4"/>
  <c r="D55" i="4" l="1"/>
  <c r="C55" i="4"/>
  <c r="B56" i="4"/>
  <c r="B57" i="4" l="1"/>
  <c r="C56" i="4"/>
  <c r="D56" i="4"/>
  <c r="B58" i="4" l="1"/>
  <c r="C57" i="4"/>
  <c r="D57" i="4" s="1"/>
  <c r="C58" i="4" l="1"/>
  <c r="D58" i="4" s="1"/>
  <c r="B59" i="4"/>
  <c r="C59" i="4" l="1"/>
  <c r="D59" i="4" s="1"/>
  <c r="B60" i="4"/>
  <c r="B61" i="4" l="1"/>
  <c r="C60" i="4"/>
  <c r="D60" i="4" s="1"/>
  <c r="B62" i="4" l="1"/>
  <c r="C61" i="4"/>
  <c r="D61" i="4" s="1"/>
  <c r="C62" i="4" l="1"/>
  <c r="D62" i="4" s="1"/>
  <c r="B63" i="4"/>
  <c r="C63" i="4" l="1"/>
  <c r="D63" i="4" s="1"/>
  <c r="B64" i="4"/>
  <c r="C64" i="4" l="1"/>
  <c r="B65" i="4"/>
  <c r="D64" i="4"/>
  <c r="C65" i="4" l="1"/>
  <c r="D65" i="4" s="1"/>
  <c r="B66" i="4"/>
  <c r="B67" i="4" l="1"/>
  <c r="C66" i="4"/>
  <c r="D66" i="4" s="1"/>
  <c r="C67" i="4" l="1"/>
  <c r="D67" i="4" s="1"/>
  <c r="B68" i="4"/>
  <c r="B69" i="4" l="1"/>
  <c r="C68" i="4"/>
  <c r="D68" i="4" s="1"/>
  <c r="B70" i="4" l="1"/>
  <c r="C69" i="4"/>
  <c r="D69" i="4" s="1"/>
  <c r="C70" i="4" l="1"/>
  <c r="D70" i="4" s="1"/>
  <c r="B71" i="4"/>
  <c r="C71" i="4" l="1"/>
  <c r="D71" i="4" s="1"/>
  <c r="B72" i="4"/>
  <c r="C72" i="4" l="1"/>
  <c r="D72" i="4" s="1"/>
  <c r="B73" i="4"/>
  <c r="B74" i="4" l="1"/>
  <c r="C73" i="4"/>
  <c r="D73" i="4" s="1"/>
  <c r="C74" i="4" l="1"/>
  <c r="D74" i="4" s="1"/>
  <c r="B75" i="4"/>
  <c r="C75" i="4" s="1"/>
  <c r="D75" i="4" l="1"/>
</calcChain>
</file>

<file path=xl/sharedStrings.xml><?xml version="1.0" encoding="utf-8"?>
<sst xmlns="http://schemas.openxmlformats.org/spreadsheetml/2006/main" count="64" uniqueCount="63">
  <si>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</si>
  <si>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</si>
  <si>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</si>
  <si>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</si>
  <si>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</si>
  <si>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</si>
  <si>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</si>
  <si>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</si>
  <si>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</si>
  <si>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</si>
  <si>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</si>
  <si>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</si>
  <si>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Gün Sayısı</t>
  </si>
  <si>
    <t>Aylar</t>
  </si>
  <si>
    <t xml:space="preserve">Konum </t>
  </si>
  <si>
    <t>Kayseri</t>
  </si>
  <si>
    <t>Uygulama Şekli</t>
  </si>
  <si>
    <t>Veri Kaynağı</t>
  </si>
  <si>
    <t>https://re.jrc.ec.europa.eu/pvg_tools/en/#PVP</t>
  </si>
  <si>
    <t>Diğer Kayıpları (Sıcaklık,gölgelenme,toz vb)</t>
  </si>
  <si>
    <t>Gerekli Aktif Panel Alanı (m²)</t>
  </si>
  <si>
    <t xml:space="preserve">Son Hasat </t>
  </si>
  <si>
    <t>[kWh/kWp]</t>
  </si>
  <si>
    <t xml:space="preserve"> [Wh/(m².d)]</t>
  </si>
  <si>
    <t>[kWh/(m².m)]</t>
  </si>
  <si>
    <t>Yıllık :</t>
  </si>
  <si>
    <t>VMPP (V)</t>
  </si>
  <si>
    <t>IMPP (A)</t>
  </si>
  <si>
    <t>Birim Panel Alanı (m2)</t>
  </si>
  <si>
    <t>Birim Panel Gücü (Wp)</t>
  </si>
  <si>
    <t>Panel Verimi</t>
  </si>
  <si>
    <t>Evirici Verimi</t>
  </si>
  <si>
    <t>Kablo Kayıpları</t>
  </si>
  <si>
    <t>Toplam Sistem Verimi (ns)</t>
  </si>
  <si>
    <t>Günlük Enerji Gereksinimi (Wh/d)</t>
  </si>
  <si>
    <t>Gerekli Panel Gücü (W)</t>
  </si>
  <si>
    <t>Gerekli Panel Sayısı (Adet)</t>
  </si>
  <si>
    <t>Voc (V)</t>
  </si>
  <si>
    <t>Isc (A)</t>
  </si>
  <si>
    <t>Dolgu Faktörü (FF)</t>
  </si>
  <si>
    <t>Kullanılacak Panel Sayısı (Adet)</t>
  </si>
  <si>
    <t>Kullanılacak Panel Gücü (W)</t>
  </si>
  <si>
    <t>Kullanılacak Aktif Panel Alanı (m²)</t>
  </si>
  <si>
    <t>Birim Kurulum Maliyeti (€/Wp)</t>
  </si>
  <si>
    <t>Toplam Kurulum Maliyeti (€/Wp)</t>
  </si>
  <si>
    <t>Yıllık Enerji Üretim Düşüşü (Degradasyon) (%)</t>
  </si>
  <si>
    <t>Üretilen Enerji Satış Fiyatı (€/kWh)</t>
  </si>
  <si>
    <t>Yıllık O&amp;M Maliyeti (€/y)</t>
  </si>
  <si>
    <t>İşletme-Bakım (O&amp;M) Maliyeti (€/Wp)</t>
  </si>
  <si>
    <t>Birinci Yıl Beklenen Enerji Üretimi (kWh/y)</t>
  </si>
  <si>
    <t>Güç Şartlandırıcı Verimi</t>
  </si>
  <si>
    <t>Akü  Verimi</t>
  </si>
  <si>
    <t>Otonom süresi (Gün)</t>
  </si>
  <si>
    <t>Gerekli Akü Kapasitesi (Wh)</t>
  </si>
  <si>
    <t>Optimum eğim (32°) açısında sabit yerleştirilmiş ,şebeke bağımlı</t>
  </si>
  <si>
    <t>Aylık Enerji Üretimi (kWh/m)</t>
  </si>
  <si>
    <t>YIL</t>
  </si>
  <si>
    <t>Beklenen Yıllık Enerji Üretimi Ey (kWh/y)</t>
  </si>
  <si>
    <t xml:space="preserve">Beklenen Yıllık Enerji Satışı cy </t>
  </si>
  <si>
    <t>Maliyet Geri Kazanımı (amorti) İçin Üretilmesi Gereken Eşdeğer Maliyet</t>
  </si>
  <si>
    <t>24 V Gerilimde Kapasite (Ah)</t>
  </si>
  <si>
    <r>
      <t>H</t>
    </r>
    <r>
      <rPr>
        <vertAlign val="subscript"/>
        <sz val="12"/>
        <color theme="1"/>
        <rFont val="Bahnschrift"/>
        <family val="2"/>
        <charset val="162"/>
      </rPr>
      <t>opt,d</t>
    </r>
  </si>
  <si>
    <r>
      <t>H</t>
    </r>
    <r>
      <rPr>
        <vertAlign val="subscript"/>
        <sz val="12"/>
        <color theme="1"/>
        <rFont val="Bahnschrift"/>
        <family val="2"/>
        <charset val="162"/>
      </rPr>
      <t>opt,m</t>
    </r>
    <r>
      <rPr>
        <sz val="12"/>
        <color theme="1"/>
        <rFont val="Bahnschrift"/>
        <family val="2"/>
        <charset val="16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</si>
</sst>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_ ;[Red]\-0.00\ "/>
    <numFmt numFmtId="165" formatCode="_-* #,##0.00_-;\-* #,##0.00_-;_-* &quot;-&quot;???_-;_-@_-"/>
    <numFmt numFmtId="166" formatCode="0.00_ ;\-0.00\ "/>
    <numFmt numFmtId="167" formatCode="#,##0.00_ ;\-#,##0.00\ "/>
    <numFmt numFmtId="168" formatCode="#,##0.00_ ;[Red]\-#,##0.00\ "/>
    <numFmt numFmtId="169" formatCode="0_ ;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ahnschrift"/>
      <family val="2"/>
      <charset val="162"/>
    </font>
    <font>
      <sz val="12"/>
      <color theme="1"/>
      <name val="Bahnschrift"/>
      <family val="2"/>
      <charset val="162"/>
    </font>
    <font>
      <vertAlign val="subscript"/>
      <sz val="12"/>
      <color theme="1"/>
      <name val="Bahnschrift"/>
      <family val="2"/>
      <charset val="162"/>
    </font>
    <font>
      <sz val="11"/>
      <color rgb="FFFFC000"/>
      <name val="Bahnschrift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7" xfId="1" applyFont="1" applyBorder="1" applyAlignment="1" applyProtection="1">
      <alignment vertical="center"/>
      <protection locked="0"/>
    </xf>
    <xf numFmtId="43" fontId="0" fillId="0" borderId="7" xfId="1" applyFont="1" applyBorder="1" applyAlignment="1" applyProtection="1">
      <alignment horizontal="center" vertical="center"/>
      <protection locked="0"/>
    </xf>
    <xf numFmtId="10" fontId="0" fillId="0" borderId="7" xfId="2" applyNumberFormat="1" applyFont="1" applyBorder="1" applyAlignment="1" applyProtection="1">
      <alignment vertical="center"/>
      <protection locked="0"/>
    </xf>
    <xf numFmtId="164" fontId="0" fillId="0" borderId="4" xfId="1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3" fontId="0" fillId="0" borderId="1" xfId="1" applyFont="1" applyFill="1" applyBorder="1" applyAlignment="1" applyProtection="1">
      <alignment vertical="center"/>
      <protection locked="0"/>
    </xf>
    <xf numFmtId="43" fontId="0" fillId="2" borderId="7" xfId="1" applyFont="1" applyFill="1" applyBorder="1" applyAlignment="1" applyProtection="1">
      <alignment vertical="center"/>
    </xf>
    <xf numFmtId="167" fontId="0" fillId="2" borderId="7" xfId="1" applyNumberFormat="1" applyFont="1" applyFill="1" applyBorder="1" applyAlignment="1" applyProtection="1">
      <alignment vertical="center"/>
    </xf>
    <xf numFmtId="43" fontId="0" fillId="2" borderId="7" xfId="1" applyFont="1" applyFill="1" applyBorder="1" applyAlignment="1" applyProtection="1">
      <alignment horizontal="center" vertical="center"/>
    </xf>
    <xf numFmtId="169" fontId="0" fillId="2" borderId="7" xfId="1" applyNumberFormat="1" applyFont="1" applyFill="1" applyBorder="1" applyAlignment="1" applyProtection="1">
      <alignment vertical="center"/>
    </xf>
    <xf numFmtId="165" fontId="0" fillId="2" borderId="4" xfId="1" applyNumberFormat="1" applyFont="1" applyFill="1" applyBorder="1" applyAlignment="1" applyProtection="1">
      <alignment vertical="center"/>
    </xf>
    <xf numFmtId="164" fontId="0" fillId="2" borderId="4" xfId="1" applyNumberFormat="1" applyFont="1" applyFill="1" applyBorder="1" applyAlignment="1" applyProtection="1">
      <alignment vertical="center"/>
    </xf>
    <xf numFmtId="43" fontId="0" fillId="2" borderId="1" xfId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6" fontId="2" fillId="2" borderId="7" xfId="0" applyNumberFormat="1" applyFont="1" applyFill="1" applyBorder="1" applyAlignment="1">
      <alignment horizontal="center" vertical="center"/>
    </xf>
    <xf numFmtId="167" fontId="0" fillId="2" borderId="7" xfId="0" applyNumberFormat="1" applyFill="1" applyBorder="1"/>
    <xf numFmtId="168" fontId="0" fillId="2" borderId="7" xfId="0" applyNumberFormat="1" applyFill="1" applyBorder="1"/>
    <xf numFmtId="0" fontId="3" fillId="0" borderId="0" xfId="0" applyFont="1"/>
    <xf numFmtId="0" fontId="6" fillId="0" borderId="0" xfId="0" applyFont="1"/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4" fillId="3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3" borderId="7" xfId="0" applyFill="1" applyBorder="1"/>
    <xf numFmtId="0" fontId="3" fillId="3" borderId="4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7" xfId="0" applyFont="1" applyFill="1" applyBorder="1"/>
    <xf numFmtId="0" fontId="3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66FF33"/>
        </patternFill>
      </fill>
    </dxf>
    <dxf>
      <font>
        <color rgb="FFFF0000"/>
      </font>
      <fill>
        <patternFill>
          <bgColor rgb="FF66FF33"/>
        </patternFill>
      </fill>
    </dxf>
    <dxf>
      <font>
        <color rgb="FFFF0000"/>
      </font>
      <fill>
        <patternFill>
          <bgColor rgb="FF66FF33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246;dev_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3">
          <cell r="E23" t="str">
            <v>Aylık Enerji Üretimi (kWh/m)</v>
          </cell>
        </row>
        <row r="25">
          <cell r="A25" t="str">
            <v>Ocak</v>
          </cell>
          <cell r="E25">
            <v>251.35684163251204</v>
          </cell>
        </row>
        <row r="26">
          <cell r="A26" t="str">
            <v>Şubat</v>
          </cell>
          <cell r="E26">
            <v>290.14196043571206</v>
          </cell>
        </row>
        <row r="27">
          <cell r="A27" t="str">
            <v>Mart</v>
          </cell>
          <cell r="E27">
            <v>420.13796994892806</v>
          </cell>
        </row>
        <row r="28">
          <cell r="A28" t="str">
            <v>Nisan</v>
          </cell>
          <cell r="E28">
            <v>473.32480833792005</v>
          </cell>
        </row>
        <row r="29">
          <cell r="A29" t="str">
            <v>Mayıs</v>
          </cell>
          <cell r="E29">
            <v>558.06663394944007</v>
          </cell>
        </row>
        <row r="30">
          <cell r="A30" t="str">
            <v>Haziran</v>
          </cell>
          <cell r="E30">
            <v>601.53523879680006</v>
          </cell>
        </row>
        <row r="31">
          <cell r="A31" t="str">
            <v>Temmuz</v>
          </cell>
          <cell r="E31">
            <v>667.86510989721614</v>
          </cell>
        </row>
        <row r="32">
          <cell r="A32" t="str">
            <v>Ağustos</v>
          </cell>
          <cell r="E32">
            <v>675.12451326566406</v>
          </cell>
        </row>
        <row r="33">
          <cell r="A33" t="str">
            <v>Eylül</v>
          </cell>
          <cell r="E33">
            <v>598.90077789696011</v>
          </cell>
        </row>
        <row r="34">
          <cell r="A34" t="str">
            <v>Ekim</v>
          </cell>
          <cell r="E34">
            <v>485.47260026496008</v>
          </cell>
        </row>
        <row r="35">
          <cell r="A35" t="str">
            <v>Kasım</v>
          </cell>
          <cell r="E35">
            <v>356.53037511168003</v>
          </cell>
        </row>
        <row r="36">
          <cell r="A36" t="str">
            <v>Aralık</v>
          </cell>
          <cell r="E36">
            <v>258.61624500096002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43" workbookViewId="0">
      <selection activeCell="I10" sqref="I10"/>
    </sheetView>
  </sheetViews>
  <sheetFormatPr defaultRowHeight="14.4" x14ac:dyDescent="0.3"/>
  <cols>
    <col min="1" max="1" width="31.6640625" customWidth="1"/>
    <col min="2" max="2" width="13" customWidth="1"/>
    <col min="3" max="3" width="6.6640625" customWidth="1"/>
    <col min="4" max="4" width="25" customWidth="1"/>
    <col min="5" max="5" width="12.109375" bestFit="1" customWidth="1"/>
    <col min="6" max="6" width="11.5546875" customWidth="1"/>
  </cols>
  <sheetData>
    <row r="1" spans="1:6" x14ac:dyDescent="0.3">
      <c r="A1" s="21" t="s">
        <v>14</v>
      </c>
      <c r="B1" s="21" t="s">
        <v>15</v>
      </c>
      <c r="D1" s="22"/>
    </row>
    <row r="2" spans="1:6" x14ac:dyDescent="0.3">
      <c r="A2" s="21" t="s">
        <v>16</v>
      </c>
      <c r="B2" s="21" t="s">
        <v>54</v>
      </c>
    </row>
    <row r="3" spans="1:6" x14ac:dyDescent="0.3">
      <c r="A3" s="21" t="s">
        <v>17</v>
      </c>
      <c r="B3" s="21" t="s">
        <v>18</v>
      </c>
    </row>
    <row r="5" spans="1:6" x14ac:dyDescent="0.3">
      <c r="A5" s="23" t="s">
        <v>26</v>
      </c>
      <c r="B5" s="1">
        <v>35.200000000000003</v>
      </c>
      <c r="D5" s="45" t="s">
        <v>37</v>
      </c>
      <c r="E5" s="2">
        <v>43.6</v>
      </c>
    </row>
    <row r="6" spans="1:6" x14ac:dyDescent="0.3">
      <c r="A6" s="23" t="s">
        <v>27</v>
      </c>
      <c r="B6" s="1">
        <v>5.4</v>
      </c>
      <c r="D6" s="45" t="s">
        <v>38</v>
      </c>
      <c r="E6" s="2">
        <v>5.81</v>
      </c>
    </row>
    <row r="7" spans="1:6" x14ac:dyDescent="0.3">
      <c r="A7" s="23" t="s">
        <v>28</v>
      </c>
      <c r="B7" s="1">
        <v>1.28</v>
      </c>
      <c r="D7" s="45" t="s">
        <v>39</v>
      </c>
      <c r="E7" s="11">
        <f>B8/(E5*E6)</f>
        <v>0.75036713038260527</v>
      </c>
    </row>
    <row r="8" spans="1:6" x14ac:dyDescent="0.3">
      <c r="A8" s="23" t="s">
        <v>29</v>
      </c>
      <c r="B8" s="9">
        <f>B5*B6</f>
        <v>190.08000000000004</v>
      </c>
    </row>
    <row r="10" spans="1:6" x14ac:dyDescent="0.3">
      <c r="A10" s="23" t="s">
        <v>30</v>
      </c>
      <c r="B10" s="9">
        <f>B8/(B7*1000)</f>
        <v>0.14850000000000002</v>
      </c>
      <c r="D10" s="43" t="s">
        <v>52</v>
      </c>
      <c r="E10" s="9">
        <v>2</v>
      </c>
    </row>
    <row r="11" spans="1:6" x14ac:dyDescent="0.3">
      <c r="A11" s="23" t="s">
        <v>31</v>
      </c>
      <c r="B11" s="1">
        <v>0.97</v>
      </c>
      <c r="D11" s="43" t="s">
        <v>53</v>
      </c>
      <c r="E11" s="12">
        <f>B18*E10/B15</f>
        <v>22857.142857142859</v>
      </c>
    </row>
    <row r="12" spans="1:6" x14ac:dyDescent="0.3">
      <c r="A12" s="24" t="s">
        <v>50</v>
      </c>
      <c r="B12" s="1">
        <v>0.9</v>
      </c>
      <c r="D12" s="44" t="s">
        <v>60</v>
      </c>
      <c r="E12" s="9">
        <f>E11/24</f>
        <v>952.38095238095241</v>
      </c>
    </row>
    <row r="13" spans="1:6" x14ac:dyDescent="0.3">
      <c r="A13" s="23" t="s">
        <v>32</v>
      </c>
      <c r="B13" s="3">
        <v>0.02</v>
      </c>
    </row>
    <row r="14" spans="1:6" ht="27.75" customHeight="1" x14ac:dyDescent="0.3">
      <c r="A14" s="25" t="s">
        <v>19</v>
      </c>
      <c r="B14" s="3">
        <v>0.1</v>
      </c>
    </row>
    <row r="15" spans="1:6" ht="17.25" customHeight="1" x14ac:dyDescent="0.3">
      <c r="A15" s="24" t="s">
        <v>51</v>
      </c>
      <c r="B15" s="1">
        <v>0.7</v>
      </c>
      <c r="D15" s="42"/>
      <c r="E15" s="23" t="s">
        <v>40</v>
      </c>
      <c r="F15" s="13">
        <f>ROUNDUP(B21,0)</f>
        <v>29</v>
      </c>
    </row>
    <row r="16" spans="1:6" ht="27" customHeight="1" x14ac:dyDescent="0.3">
      <c r="A16" s="23" t="s">
        <v>33</v>
      </c>
      <c r="B16" s="10">
        <f>B10*B11*(1-B13)*(1-B14)*B12*B15</f>
        <v>8.0040044700000007E-2</v>
      </c>
      <c r="D16" s="42"/>
      <c r="E16" s="23" t="s">
        <v>41</v>
      </c>
      <c r="F16" s="13">
        <f>F15*B8</f>
        <v>5512.3200000000015</v>
      </c>
    </row>
    <row r="17" spans="1:6" x14ac:dyDescent="0.3">
      <c r="D17" s="42"/>
      <c r="E17" s="23" t="s">
        <v>42</v>
      </c>
      <c r="F17" s="13">
        <f>F15*B7</f>
        <v>37.119999999999997</v>
      </c>
    </row>
    <row r="18" spans="1:6" x14ac:dyDescent="0.3">
      <c r="A18" s="24" t="s">
        <v>34</v>
      </c>
      <c r="B18" s="4">
        <v>8000</v>
      </c>
    </row>
    <row r="19" spans="1:6" x14ac:dyDescent="0.3">
      <c r="A19" s="24" t="s">
        <v>20</v>
      </c>
      <c r="B19" s="13">
        <f>B18/(B16*B25)</f>
        <v>36.083021360422578</v>
      </c>
      <c r="D19" s="21"/>
    </row>
    <row r="20" spans="1:6" x14ac:dyDescent="0.3">
      <c r="A20" s="24" t="s">
        <v>35</v>
      </c>
      <c r="B20" s="14">
        <f>1000*B10*B19</f>
        <v>5358.3286720227534</v>
      </c>
    </row>
    <row r="21" spans="1:6" x14ac:dyDescent="0.3">
      <c r="A21" s="24" t="s">
        <v>36</v>
      </c>
      <c r="B21" s="15">
        <f>B20/B8</f>
        <v>28.189860437830134</v>
      </c>
    </row>
    <row r="23" spans="1:6" ht="45" x14ac:dyDescent="0.3">
      <c r="A23" s="26" t="s">
        <v>13</v>
      </c>
      <c r="B23" s="26" t="s">
        <v>61</v>
      </c>
      <c r="C23" s="34" t="s">
        <v>12</v>
      </c>
      <c r="D23" s="34" t="s">
        <v>62</v>
      </c>
      <c r="E23" s="35" t="s">
        <v>55</v>
      </c>
      <c r="F23" s="36" t="s">
        <v>21</v>
      </c>
    </row>
    <row r="24" spans="1:6" ht="32.25" customHeight="1" x14ac:dyDescent="0.3">
      <c r="A24" s="27"/>
      <c r="B24" s="37" t="s">
        <v>23</v>
      </c>
      <c r="C24" s="38"/>
      <c r="D24" s="39" t="s">
        <v>24</v>
      </c>
      <c r="E24" s="40"/>
      <c r="F24" s="41" t="s">
        <v>22</v>
      </c>
    </row>
    <row r="25" spans="1:6" ht="15.6" x14ac:dyDescent="0.3">
      <c r="A25" s="28" t="s">
        <v>0</v>
      </c>
      <c r="B25" s="16">
        <f t="shared" ref="B25:B36" si="0">D25*1000/C25</f>
        <v>2770</v>
      </c>
      <c r="C25" s="16">
        <v>31</v>
      </c>
      <c r="D25" s="5">
        <v>85.87</v>
      </c>
      <c r="E25" s="17">
        <f t="shared" ref="E25:E36" si="1">D25*B$16*F$17</f>
        <v>255.12719425699967</v>
      </c>
      <c r="F25" s="17">
        <f t="shared" ref="F25:F36" si="2">E25/F$16*1000</f>
        <v>46.283088473999982</v>
      </c>
    </row>
    <row r="26" spans="1:6" ht="15.6" x14ac:dyDescent="0.3">
      <c r="A26" s="28" t="s">
        <v>1</v>
      </c>
      <c r="B26" s="16">
        <f t="shared" si="0"/>
        <v>3540</v>
      </c>
      <c r="C26" s="16">
        <v>28</v>
      </c>
      <c r="D26" s="5">
        <v>99.12</v>
      </c>
      <c r="E26" s="17">
        <f t="shared" si="1"/>
        <v>294.49408984224772</v>
      </c>
      <c r="F26" s="17">
        <f t="shared" si="2"/>
        <v>53.42470862399999</v>
      </c>
    </row>
    <row r="27" spans="1:6" ht="15.6" x14ac:dyDescent="0.3">
      <c r="A27" s="28" t="s">
        <v>2</v>
      </c>
      <c r="B27" s="16">
        <f t="shared" si="0"/>
        <v>4630</v>
      </c>
      <c r="C27" s="16">
        <v>31</v>
      </c>
      <c r="D27" s="5">
        <v>143.53</v>
      </c>
      <c r="E27" s="17">
        <f t="shared" si="1"/>
        <v>426.44003949816198</v>
      </c>
      <c r="F27" s="17">
        <f t="shared" si="2"/>
        <v>77.361263405999978</v>
      </c>
    </row>
    <row r="28" spans="1:6" ht="15.6" x14ac:dyDescent="0.3">
      <c r="A28" s="28" t="s">
        <v>3</v>
      </c>
      <c r="B28" s="16">
        <f t="shared" si="0"/>
        <v>5390</v>
      </c>
      <c r="C28" s="16">
        <v>30</v>
      </c>
      <c r="D28" s="5">
        <v>161.69999999999999</v>
      </c>
      <c r="E28" s="17">
        <f t="shared" si="1"/>
        <v>480.42468046298876</v>
      </c>
      <c r="F28" s="17">
        <f t="shared" si="2"/>
        <v>87.154715339999967</v>
      </c>
    </row>
    <row r="29" spans="1:6" ht="15.6" x14ac:dyDescent="0.3">
      <c r="A29" s="28" t="s">
        <v>4</v>
      </c>
      <c r="B29" s="16">
        <f t="shared" si="0"/>
        <v>6150</v>
      </c>
      <c r="C29" s="16">
        <v>31</v>
      </c>
      <c r="D29" s="5">
        <v>190.65</v>
      </c>
      <c r="E29" s="17">
        <f t="shared" si="1"/>
        <v>566.4376334586816</v>
      </c>
      <c r="F29" s="17">
        <f t="shared" si="2"/>
        <v>102.75848162999996</v>
      </c>
    </row>
    <row r="30" spans="1:6" ht="15.6" x14ac:dyDescent="0.3">
      <c r="A30" s="28" t="s">
        <v>5</v>
      </c>
      <c r="B30" s="16">
        <f t="shared" si="0"/>
        <v>6850</v>
      </c>
      <c r="C30" s="16">
        <v>30</v>
      </c>
      <c r="D30" s="5">
        <v>205.5</v>
      </c>
      <c r="E30" s="17">
        <f t="shared" si="1"/>
        <v>610.55826737875191</v>
      </c>
      <c r="F30" s="17">
        <f t="shared" si="2"/>
        <v>110.76248609999995</v>
      </c>
    </row>
    <row r="31" spans="1:6" ht="15.6" x14ac:dyDescent="0.3">
      <c r="A31" s="28" t="s">
        <v>6</v>
      </c>
      <c r="B31" s="16">
        <f t="shared" si="0"/>
        <v>7360</v>
      </c>
      <c r="C31" s="16">
        <v>31</v>
      </c>
      <c r="D31" s="5">
        <v>228.16</v>
      </c>
      <c r="E31" s="17">
        <f t="shared" si="1"/>
        <v>677.88308654567425</v>
      </c>
      <c r="F31" s="17">
        <f t="shared" si="2"/>
        <v>122.97600403199998</v>
      </c>
    </row>
    <row r="32" spans="1:6" ht="15.6" x14ac:dyDescent="0.3">
      <c r="A32" s="28" t="s">
        <v>7</v>
      </c>
      <c r="B32" s="16">
        <f t="shared" si="0"/>
        <v>7440</v>
      </c>
      <c r="C32" s="16">
        <v>31</v>
      </c>
      <c r="D32" s="5">
        <v>230.64</v>
      </c>
      <c r="E32" s="17">
        <f t="shared" si="1"/>
        <v>685.251380964649</v>
      </c>
      <c r="F32" s="17">
        <f t="shared" si="2"/>
        <v>124.31269972799998</v>
      </c>
    </row>
    <row r="33" spans="1:6" ht="15.6" x14ac:dyDescent="0.3">
      <c r="A33" s="28" t="s">
        <v>8</v>
      </c>
      <c r="B33" s="16">
        <f t="shared" si="0"/>
        <v>6820</v>
      </c>
      <c r="C33" s="16">
        <v>30</v>
      </c>
      <c r="D33" s="5">
        <v>204.6</v>
      </c>
      <c r="E33" s="17">
        <f t="shared" si="1"/>
        <v>607.88428956541441</v>
      </c>
      <c r="F33" s="17">
        <f t="shared" si="2"/>
        <v>110.27739491999996</v>
      </c>
    </row>
    <row r="34" spans="1:6" ht="15.6" x14ac:dyDescent="0.3">
      <c r="A34" s="28" t="s">
        <v>9</v>
      </c>
      <c r="B34" s="16">
        <f t="shared" si="0"/>
        <v>5350</v>
      </c>
      <c r="C34" s="16">
        <v>31</v>
      </c>
      <c r="D34" s="5">
        <v>165.85</v>
      </c>
      <c r="E34" s="17">
        <f t="shared" si="1"/>
        <v>492.75468926893438</v>
      </c>
      <c r="F34" s="17">
        <f t="shared" si="2"/>
        <v>89.391524669999967</v>
      </c>
    </row>
    <row r="35" spans="1:6" ht="15.6" x14ac:dyDescent="0.3">
      <c r="A35" s="28" t="s">
        <v>10</v>
      </c>
      <c r="B35" s="16">
        <f t="shared" si="0"/>
        <v>4060</v>
      </c>
      <c r="C35" s="16">
        <v>30</v>
      </c>
      <c r="D35" s="5">
        <v>121.8</v>
      </c>
      <c r="E35" s="17">
        <f t="shared" si="1"/>
        <v>361.8783307383552</v>
      </c>
      <c r="F35" s="17">
        <f t="shared" si="2"/>
        <v>65.649006359999987</v>
      </c>
    </row>
    <row r="36" spans="1:6" ht="15.6" x14ac:dyDescent="0.3">
      <c r="A36" s="28" t="s">
        <v>11</v>
      </c>
      <c r="B36" s="16">
        <f t="shared" si="0"/>
        <v>2850</v>
      </c>
      <c r="C36" s="16">
        <v>31</v>
      </c>
      <c r="D36" s="5">
        <v>88.35</v>
      </c>
      <c r="E36" s="17">
        <f t="shared" si="1"/>
        <v>262.4954886759744</v>
      </c>
      <c r="F36" s="17">
        <f t="shared" si="2"/>
        <v>47.619784169999981</v>
      </c>
    </row>
    <row r="37" spans="1:6" x14ac:dyDescent="0.3">
      <c r="D37" s="46" t="s">
        <v>25</v>
      </c>
      <c r="E37" s="47">
        <f>SUM(E25:E36)</f>
        <v>5721.6291706568336</v>
      </c>
      <c r="F37" s="47">
        <f>SUM(F25:F36)</f>
        <v>1037.9711574539997</v>
      </c>
    </row>
    <row r="38" spans="1:6" x14ac:dyDescent="0.3">
      <c r="A38" s="29" t="s">
        <v>41</v>
      </c>
      <c r="B38" s="15">
        <f>Sayfa1!F16</f>
        <v>5512.3200000000015</v>
      </c>
      <c r="C38" s="6"/>
      <c r="D38" s="6"/>
    </row>
    <row r="39" spans="1:6" ht="27.6" x14ac:dyDescent="0.3">
      <c r="A39" s="29" t="s">
        <v>49</v>
      </c>
      <c r="B39" s="15">
        <f>Sayfa1!E37</f>
        <v>5721.6291706568336</v>
      </c>
      <c r="C39" s="6"/>
      <c r="D39" s="6"/>
    </row>
    <row r="40" spans="1:6" x14ac:dyDescent="0.3">
      <c r="A40" s="7"/>
      <c r="B40" s="6"/>
      <c r="C40" s="6"/>
      <c r="D40" s="6"/>
    </row>
    <row r="41" spans="1:6" x14ac:dyDescent="0.3">
      <c r="A41" s="29" t="s">
        <v>43</v>
      </c>
      <c r="B41" s="8">
        <v>1.2</v>
      </c>
      <c r="C41" s="6"/>
      <c r="D41" s="6"/>
    </row>
    <row r="42" spans="1:6" x14ac:dyDescent="0.3">
      <c r="A42" s="29" t="s">
        <v>44</v>
      </c>
      <c r="B42" s="15">
        <f>B38*B41</f>
        <v>6614.7840000000015</v>
      </c>
      <c r="C42" s="6"/>
      <c r="D42" s="6"/>
    </row>
    <row r="43" spans="1:6" ht="27.6" x14ac:dyDescent="0.3">
      <c r="A43" s="29" t="s">
        <v>45</v>
      </c>
      <c r="B43" s="8">
        <v>0.6</v>
      </c>
      <c r="C43" s="6"/>
      <c r="D43" s="6"/>
    </row>
    <row r="44" spans="1:6" ht="27.6" x14ac:dyDescent="0.3">
      <c r="A44" s="29" t="s">
        <v>46</v>
      </c>
      <c r="B44" s="8">
        <v>0.15</v>
      </c>
      <c r="C44" s="6"/>
      <c r="D44" s="6"/>
    </row>
    <row r="45" spans="1:6" x14ac:dyDescent="0.3">
      <c r="A45" s="7"/>
      <c r="B45" s="6"/>
      <c r="C45" s="6"/>
      <c r="D45" s="6"/>
    </row>
    <row r="46" spans="1:6" ht="27.6" x14ac:dyDescent="0.3">
      <c r="A46" s="29" t="s">
        <v>48</v>
      </c>
      <c r="B46" s="8">
        <v>0.03</v>
      </c>
      <c r="C46" s="6"/>
      <c r="D46" s="6"/>
    </row>
    <row r="47" spans="1:6" x14ac:dyDescent="0.3">
      <c r="A47" s="29" t="s">
        <v>47</v>
      </c>
      <c r="B47" s="15">
        <f>B38*B46</f>
        <v>165.36960000000005</v>
      </c>
      <c r="C47" s="6"/>
      <c r="D47" s="6"/>
    </row>
    <row r="50" spans="1:4" ht="105" x14ac:dyDescent="0.3">
      <c r="A50" s="30" t="s">
        <v>56</v>
      </c>
      <c r="B50" s="32" t="s">
        <v>57</v>
      </c>
      <c r="C50" s="33" t="s">
        <v>58</v>
      </c>
      <c r="D50" s="33" t="s">
        <v>59</v>
      </c>
    </row>
    <row r="51" spans="1:4" ht="15.6" x14ac:dyDescent="0.3">
      <c r="A51" s="31">
        <v>1</v>
      </c>
      <c r="B51" s="18">
        <f>B39</f>
        <v>5721.6291706568336</v>
      </c>
      <c r="C51" s="19">
        <f t="shared" ref="C51:C75" si="3">B51*B$44</f>
        <v>858.24437559852504</v>
      </c>
      <c r="D51" s="20">
        <f>B42+B47-C51</f>
        <v>5921.9092244014764</v>
      </c>
    </row>
    <row r="52" spans="1:4" ht="15.6" x14ac:dyDescent="0.3">
      <c r="A52" s="31">
        <v>2</v>
      </c>
      <c r="B52" s="18">
        <f t="shared" ref="B52:B75" si="4">B51-(B51*B$43/100)</f>
        <v>5687.2993956328928</v>
      </c>
      <c r="C52" s="19">
        <f t="shared" si="3"/>
        <v>853.09490934493385</v>
      </c>
      <c r="D52" s="20">
        <f t="shared" ref="D52:D75" si="5">D51+B$47-C52</f>
        <v>5234.1839150565429</v>
      </c>
    </row>
    <row r="53" spans="1:4" ht="15.6" x14ac:dyDescent="0.3">
      <c r="A53" s="31">
        <v>3</v>
      </c>
      <c r="B53" s="18">
        <f t="shared" si="4"/>
        <v>5653.1755992590952</v>
      </c>
      <c r="C53" s="19">
        <f t="shared" si="3"/>
        <v>847.97633988886423</v>
      </c>
      <c r="D53" s="20">
        <f t="shared" si="5"/>
        <v>4551.5771751676784</v>
      </c>
    </row>
    <row r="54" spans="1:4" ht="15.6" x14ac:dyDescent="0.3">
      <c r="A54" s="31">
        <v>4</v>
      </c>
      <c r="B54" s="18">
        <f t="shared" si="4"/>
        <v>5619.2565456635402</v>
      </c>
      <c r="C54" s="19">
        <f t="shared" si="3"/>
        <v>842.88848184953099</v>
      </c>
      <c r="D54" s="20">
        <f t="shared" si="5"/>
        <v>3874.0582933181477</v>
      </c>
    </row>
    <row r="55" spans="1:4" ht="15.6" x14ac:dyDescent="0.3">
      <c r="A55" s="31">
        <v>5</v>
      </c>
      <c r="B55" s="18">
        <f t="shared" si="4"/>
        <v>5585.5410063895588</v>
      </c>
      <c r="C55" s="19">
        <f t="shared" si="3"/>
        <v>837.8311509584338</v>
      </c>
      <c r="D55" s="20">
        <f t="shared" si="5"/>
        <v>3201.596742359714</v>
      </c>
    </row>
    <row r="56" spans="1:4" ht="15.6" x14ac:dyDescent="0.3">
      <c r="A56" s="31">
        <v>6</v>
      </c>
      <c r="B56" s="18">
        <f t="shared" si="4"/>
        <v>5552.0277603512213</v>
      </c>
      <c r="C56" s="19">
        <f t="shared" si="3"/>
        <v>832.80416405268318</v>
      </c>
      <c r="D56" s="20">
        <f t="shared" si="5"/>
        <v>2534.1621783070309</v>
      </c>
    </row>
    <row r="57" spans="1:4" ht="15.6" x14ac:dyDescent="0.3">
      <c r="A57" s="31">
        <v>7</v>
      </c>
      <c r="B57" s="18">
        <f t="shared" si="4"/>
        <v>5518.7155937891139</v>
      </c>
      <c r="C57" s="19">
        <f t="shared" si="3"/>
        <v>827.80733906836701</v>
      </c>
      <c r="D57" s="20">
        <f t="shared" si="5"/>
        <v>1871.7244392386638</v>
      </c>
    </row>
    <row r="58" spans="1:4" ht="15.6" x14ac:dyDescent="0.3">
      <c r="A58" s="31">
        <v>8</v>
      </c>
      <c r="B58" s="18">
        <f t="shared" si="4"/>
        <v>5485.6033002263794</v>
      </c>
      <c r="C58" s="19">
        <f t="shared" si="3"/>
        <v>822.84049503395693</v>
      </c>
      <c r="D58" s="20">
        <f t="shared" si="5"/>
        <v>1214.2535442047069</v>
      </c>
    </row>
    <row r="59" spans="1:4" ht="15.6" x14ac:dyDescent="0.3">
      <c r="A59" s="31">
        <v>9</v>
      </c>
      <c r="B59" s="18">
        <f t="shared" si="4"/>
        <v>5452.6896804250209</v>
      </c>
      <c r="C59" s="19">
        <f t="shared" si="3"/>
        <v>817.90345206375309</v>
      </c>
      <c r="D59" s="20">
        <f t="shared" si="5"/>
        <v>561.71969214095384</v>
      </c>
    </row>
    <row r="60" spans="1:4" ht="15.6" x14ac:dyDescent="0.3">
      <c r="A60" s="31">
        <v>10</v>
      </c>
      <c r="B60" s="18">
        <f t="shared" si="4"/>
        <v>5419.9735423424709</v>
      </c>
      <c r="C60" s="19">
        <f t="shared" si="3"/>
        <v>812.99603135137056</v>
      </c>
      <c r="D60" s="20">
        <f t="shared" si="5"/>
        <v>-85.906739210416731</v>
      </c>
    </row>
    <row r="61" spans="1:4" ht="15.6" x14ac:dyDescent="0.3">
      <c r="A61" s="31">
        <v>11</v>
      </c>
      <c r="B61" s="18">
        <f t="shared" si="4"/>
        <v>5387.453701088416</v>
      </c>
      <c r="C61" s="19">
        <f t="shared" si="3"/>
        <v>808.1180551632624</v>
      </c>
      <c r="D61" s="20">
        <f t="shared" si="5"/>
        <v>-728.65519437367902</v>
      </c>
    </row>
    <row r="62" spans="1:4" ht="15.6" x14ac:dyDescent="0.3">
      <c r="A62" s="31">
        <v>12</v>
      </c>
      <c r="B62" s="18">
        <f t="shared" si="4"/>
        <v>5355.1289788818858</v>
      </c>
      <c r="C62" s="19">
        <f t="shared" si="3"/>
        <v>803.26934683228285</v>
      </c>
      <c r="D62" s="20">
        <f t="shared" si="5"/>
        <v>-1366.5549412059618</v>
      </c>
    </row>
    <row r="63" spans="1:4" ht="15.6" x14ac:dyDescent="0.3">
      <c r="A63" s="31">
        <v>13</v>
      </c>
      <c r="B63" s="18">
        <f t="shared" si="4"/>
        <v>5322.9982050085946</v>
      </c>
      <c r="C63" s="19">
        <f t="shared" si="3"/>
        <v>798.44973075128917</v>
      </c>
      <c r="D63" s="20">
        <f t="shared" si="5"/>
        <v>-1999.6350719572511</v>
      </c>
    </row>
    <row r="64" spans="1:4" ht="15.6" x14ac:dyDescent="0.3">
      <c r="A64" s="31">
        <v>14</v>
      </c>
      <c r="B64" s="18">
        <f t="shared" si="4"/>
        <v>5291.0602157785434</v>
      </c>
      <c r="C64" s="19">
        <f t="shared" si="3"/>
        <v>793.6590323667815</v>
      </c>
      <c r="D64" s="20">
        <f t="shared" si="5"/>
        <v>-2627.9245043240326</v>
      </c>
    </row>
    <row r="65" spans="1:4" ht="15.6" x14ac:dyDescent="0.3">
      <c r="A65" s="31">
        <v>15</v>
      </c>
      <c r="B65" s="18">
        <f t="shared" si="4"/>
        <v>5259.3138544838721</v>
      </c>
      <c r="C65" s="19">
        <f t="shared" si="3"/>
        <v>788.89707817258079</v>
      </c>
      <c r="D65" s="20">
        <f t="shared" si="5"/>
        <v>-3251.4519824966133</v>
      </c>
    </row>
    <row r="66" spans="1:4" ht="15.6" x14ac:dyDescent="0.3">
      <c r="A66" s="31">
        <v>16</v>
      </c>
      <c r="B66" s="18">
        <f t="shared" si="4"/>
        <v>5227.7579713569685</v>
      </c>
      <c r="C66" s="19">
        <f t="shared" si="3"/>
        <v>784.16369570354527</v>
      </c>
      <c r="D66" s="20">
        <f t="shared" si="5"/>
        <v>-3870.2460782001585</v>
      </c>
    </row>
    <row r="67" spans="1:4" ht="15.6" x14ac:dyDescent="0.3">
      <c r="A67" s="31">
        <v>17</v>
      </c>
      <c r="B67" s="18">
        <f t="shared" si="4"/>
        <v>5196.3914235288266</v>
      </c>
      <c r="C67" s="19">
        <f t="shared" si="3"/>
        <v>779.45871352932397</v>
      </c>
      <c r="D67" s="20">
        <f t="shared" si="5"/>
        <v>-4484.3351917294822</v>
      </c>
    </row>
    <row r="68" spans="1:4" ht="15.6" x14ac:dyDescent="0.3">
      <c r="A68" s="31">
        <v>18</v>
      </c>
      <c r="B68" s="18">
        <f t="shared" si="4"/>
        <v>5165.2130749876533</v>
      </c>
      <c r="C68" s="19">
        <f t="shared" si="3"/>
        <v>774.78196124814792</v>
      </c>
      <c r="D68" s="20">
        <f t="shared" si="5"/>
        <v>-5093.7475529776302</v>
      </c>
    </row>
    <row r="69" spans="1:4" ht="15.6" x14ac:dyDescent="0.3">
      <c r="A69" s="31">
        <v>19</v>
      </c>
      <c r="B69" s="18">
        <f t="shared" si="4"/>
        <v>5134.2217965377276</v>
      </c>
      <c r="C69" s="19">
        <f t="shared" si="3"/>
        <v>770.13326948065912</v>
      </c>
      <c r="D69" s="20">
        <f t="shared" si="5"/>
        <v>-5698.511222458289</v>
      </c>
    </row>
    <row r="70" spans="1:4" ht="15.6" x14ac:dyDescent="0.3">
      <c r="A70" s="31">
        <v>20</v>
      </c>
      <c r="B70" s="18">
        <f t="shared" si="4"/>
        <v>5103.4164657585015</v>
      </c>
      <c r="C70" s="19">
        <f t="shared" si="3"/>
        <v>765.51246986377521</v>
      </c>
      <c r="D70" s="20">
        <f t="shared" si="5"/>
        <v>-6298.6540923220646</v>
      </c>
    </row>
    <row r="71" spans="1:4" ht="15.6" x14ac:dyDescent="0.3">
      <c r="A71" s="31">
        <v>21</v>
      </c>
      <c r="B71" s="18">
        <f t="shared" si="4"/>
        <v>5072.7959669639504</v>
      </c>
      <c r="C71" s="19">
        <f t="shared" si="3"/>
        <v>760.91939504459253</v>
      </c>
      <c r="D71" s="20">
        <f t="shared" si="5"/>
        <v>-6894.203887366657</v>
      </c>
    </row>
    <row r="72" spans="1:4" ht="15.6" x14ac:dyDescent="0.3">
      <c r="A72" s="31">
        <v>22</v>
      </c>
      <c r="B72" s="18">
        <f t="shared" si="4"/>
        <v>5042.359191162167</v>
      </c>
      <c r="C72" s="19">
        <f t="shared" si="3"/>
        <v>756.35387867432507</v>
      </c>
      <c r="D72" s="20">
        <f t="shared" si="5"/>
        <v>-7485.1881660409817</v>
      </c>
    </row>
    <row r="73" spans="1:4" ht="15.6" x14ac:dyDescent="0.3">
      <c r="A73" s="31">
        <v>23</v>
      </c>
      <c r="B73" s="18">
        <f t="shared" si="4"/>
        <v>5012.1050360151939</v>
      </c>
      <c r="C73" s="19">
        <f t="shared" si="3"/>
        <v>751.81575540227902</v>
      </c>
      <c r="D73" s="20">
        <f t="shared" si="5"/>
        <v>-8071.6343214432609</v>
      </c>
    </row>
    <row r="74" spans="1:4" ht="15.6" x14ac:dyDescent="0.3">
      <c r="A74" s="31">
        <v>24</v>
      </c>
      <c r="B74" s="18">
        <f t="shared" si="4"/>
        <v>4982.0324057991029</v>
      </c>
      <c r="C74" s="19">
        <f t="shared" si="3"/>
        <v>747.30486086986537</v>
      </c>
      <c r="D74" s="20">
        <f t="shared" si="5"/>
        <v>-8653.5695823131264</v>
      </c>
    </row>
    <row r="75" spans="1:4" ht="15.6" x14ac:dyDescent="0.3">
      <c r="A75" s="31">
        <v>25</v>
      </c>
      <c r="B75" s="18">
        <f t="shared" si="4"/>
        <v>4952.140211364308</v>
      </c>
      <c r="C75" s="19">
        <f t="shared" si="3"/>
        <v>742.8210317046462</v>
      </c>
      <c r="D75" s="20">
        <f t="shared" si="5"/>
        <v>-9231.0210140177733</v>
      </c>
    </row>
  </sheetData>
  <mergeCells count="1">
    <mergeCell ref="E23:E24"/>
  </mergeCells>
  <conditionalFormatting sqref="B51">
    <cfRule type="expression" dxfId="2" priority="1" stopIfTrue="1">
      <formula>J69&lt;0</formula>
    </cfRule>
  </conditionalFormatting>
  <conditionalFormatting sqref="B52:B75">
    <cfRule type="expression" dxfId="1" priority="2">
      <formula>N70&lt;0</formula>
    </cfRule>
  </conditionalFormatting>
  <conditionalFormatting sqref="B52:B75">
    <cfRule type="expression" dxfId="0" priority="3">
      <formula>J70&lt;0</formula>
    </cfRule>
  </conditionalFormatting>
  <pageMargins left="0" right="0" top="0" bottom="0" header="0.31496062992125984" footer="0.31496062992125984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2 Z t U / 0 u s j S j A A A A 9 Q A A A B I A H A B D b 2 5 m a W c v U G F j a 2 F n Z S 5 4 b W w g o h g A K K A U A A A A A A A A A A A A A A A A A A A A A A A A A A A A h Y 8 x D o I w G I W v Q r r T A k a D 5 K c M r p I Y N c a 1 K Q U a o Z i 2 W O 7 m 4 J G 8 g h h F 3 R z f + 7 7 h v f v 1 B t n Q N t 5 F a C M 7 l a I Q B 8 g T i n e F V F W K e l v 6 M c o o b B g / s U p 4 o 6 x M M p g i R b W 1 5 4 Q Q 5 x x 2 M 9 z p i k R B E J J j v t 7 x W r Q M f W T 5 X / a l M p Y p L h C F w 2 s M j f A y x v P F O A n I 1 E E u 1 Z d H I 3 v S n x J W f W N 7 L a j V / n 4 L Z I p A 3 h f o A 1 B L A w Q U A A I A C A B b Z m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Z t U y i K R 7 g O A A A A E Q A A A B M A H A B G b 3 J t d W x h c y 9 T Z W N 0 a W 9 u M S 5 t I K I Y A C i g F A A A A A A A A A A A A A A A A A A A A A A A A A A A A C t O T S 7 J z M 9 T C I b Q h t Y A U E s B A i 0 A F A A C A A g A W 2 Z t U / 0 u s j S j A A A A 9 Q A A A B I A A A A A A A A A A A A A A A A A A A A A A E N v b m Z p Z y 9 Q Y W N r Y W d l L n h t b F B L A Q I t A B Q A A g A I A F t m b V M P y u m r p A A A A O k A A A A T A A A A A A A A A A A A A A A A A O 8 A A A B b Q 2 9 u d G V u d F 9 U e X B l c 1 0 u e G 1 s U E s B A i 0 A F A A C A A g A W 2 Z t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U y O V z l P 4 B H k A X 3 s n m u V M Q A A A A A A g A A A A A A A 2 Y A A M A A A A A Q A A A A l y t 2 7 Y n u J j l S d m D F j + 6 j 6 w A A A A A E g A A A o A A A A B A A A A D Y d / s d u P W p x / P L r L J 4 Q + b t U A A A A K S f E b y 9 t j E n 0 M n p o b Q n w n F m 5 y S 3 7 b 7 h E u r K m r j G 5 s X m z U x N b v y d 4 M H Z f k N t p n d g + t o G 2 t C r T N n + C H C w e T U 6 k O y t D s q a 6 s B 7 f T r 4 Q I p m t s 4 y F A A A A G v U m 1 o 8 n b b f 6 V K s E D m x t v T G 7 B A Q < / D a t a M a s h u p > 
</file>

<file path=customXml/itemProps1.xml><?xml version="1.0" encoding="utf-8"?>
<ds:datastoreItem xmlns:ds="http://schemas.openxmlformats.org/officeDocument/2006/customXml" ds:itemID="{2BCE3B2D-A11C-4ECC-8A18-8852DDA59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medogu750@outlook.com</cp:lastModifiedBy>
  <cp:lastPrinted>2021-12-08T09:54:33Z</cp:lastPrinted>
  <dcterms:created xsi:type="dcterms:W3CDTF">2015-06-05T18:19:34Z</dcterms:created>
  <dcterms:modified xsi:type="dcterms:W3CDTF">2022-12-14T14:12:01Z</dcterms:modified>
</cp:coreProperties>
</file>