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C:\Users\Anliou.Meite\Documents\DOCUMENTS MEITE\"/>
    </mc:Choice>
  </mc:AlternateContent>
  <xr:revisionPtr revIDLastSave="0" documentId="13_ncr:1_{1C319660-1E84-4533-9D28-710E428DF29E}" xr6:coauthVersionLast="47" xr6:coauthVersionMax="47" xr10:uidLastSave="{00000000-0000-0000-0000-000000000000}"/>
  <bookViews>
    <workbookView xWindow="-110" yWindow="-110" windowWidth="19420" windowHeight="10300" activeTab="2" xr2:uid="{E889D9E5-80E9-4145-8AC9-2627C401784D}"/>
  </bookViews>
  <sheets>
    <sheet name="CALCUL ECHANTILLON (2)" sheetId="5" r:id="rId1"/>
    <sheet name="CALCUL ECHANTILLON (3)" sheetId="6" r:id="rId2"/>
    <sheet name="CALCUL ECHANTILLON" sheetId="1" r:id="rId3"/>
    <sheet name="Feuil1" sheetId="2" r:id="rId4"/>
    <sheet name="Feuil3" sheetId="4"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6" i="5" l="1"/>
  <c r="P6" i="6"/>
  <c r="Q6" i="6"/>
  <c r="S21" i="6" l="1"/>
  <c r="S22" i="6"/>
  <c r="S24" i="6"/>
  <c r="S25" i="6"/>
  <c r="S20" i="6"/>
  <c r="R25" i="6"/>
  <c r="Q24" i="6"/>
  <c r="Q23" i="6"/>
  <c r="Q21" i="6"/>
  <c r="R20" i="6"/>
  <c r="L6" i="1"/>
  <c r="K6" i="1"/>
  <c r="H6" i="1"/>
  <c r="K20" i="6"/>
  <c r="J20" i="6"/>
  <c r="R21" i="6"/>
  <c r="R22" i="6"/>
  <c r="R23" i="6"/>
  <c r="R24" i="6"/>
  <c r="Q22" i="6"/>
  <c r="Q25" i="6"/>
  <c r="Q20" i="6"/>
  <c r="P5" i="6"/>
  <c r="R5" i="6"/>
  <c r="Q10" i="6"/>
  <c r="Q7" i="6"/>
  <c r="Q8" i="6"/>
  <c r="Q9" i="6"/>
  <c r="Q5" i="6"/>
  <c r="P10" i="6"/>
  <c r="R10" i="6"/>
  <c r="R6" i="6"/>
  <c r="P7" i="6"/>
  <c r="R7" i="6"/>
  <c r="P8" i="6"/>
  <c r="R8" i="6"/>
  <c r="P9" i="6"/>
  <c r="R9" i="6"/>
  <c r="D2" i="6"/>
  <c r="B2" i="6"/>
  <c r="T5" i="1"/>
  <c r="D2" i="5"/>
  <c r="B2" i="5"/>
  <c r="F6" i="5"/>
  <c r="J6" i="5" s="1"/>
  <c r="G6" i="5"/>
  <c r="B2" i="4"/>
  <c r="B3" i="4"/>
  <c r="B1" i="4"/>
  <c r="S23" i="6" l="1"/>
  <c r="K6" i="5"/>
  <c r="H6" i="5"/>
  <c r="B4" i="4"/>
  <c r="C4" i="4" s="1"/>
  <c r="C2" i="4" l="1"/>
  <c r="C1" i="4"/>
  <c r="C3" i="4"/>
  <c r="B2" i="1" l="1"/>
  <c r="D2" i="1"/>
  <c r="J8" i="1" s="1"/>
  <c r="G8" i="1"/>
  <c r="H8" i="1"/>
  <c r="I8" i="1"/>
  <c r="G9" i="1"/>
  <c r="H9" i="1"/>
  <c r="I9" i="1"/>
  <c r="G10" i="1"/>
  <c r="H10" i="1"/>
  <c r="I10" i="1"/>
  <c r="G11" i="1"/>
  <c r="H11" i="1"/>
  <c r="I11" i="1"/>
  <c r="F7" i="1"/>
  <c r="G7" i="1" s="1"/>
  <c r="F6" i="1"/>
  <c r="J6" i="1" l="1"/>
  <c r="J10" i="1"/>
  <c r="L10" i="1" s="1"/>
  <c r="K8" i="1"/>
  <c r="G6" i="1"/>
  <c r="I6" i="1"/>
  <c r="J9" i="1"/>
  <c r="K9" i="1" s="1"/>
  <c r="I7" i="1"/>
  <c r="H7" i="1"/>
  <c r="J7" i="1"/>
  <c r="J11" i="1"/>
  <c r="K10" i="1" l="1"/>
  <c r="L9" i="1"/>
  <c r="L8" i="1"/>
  <c r="K11" i="1"/>
  <c r="L11" i="1"/>
  <c r="L7" i="1"/>
  <c r="K7" i="1"/>
</calcChain>
</file>

<file path=xl/sharedStrings.xml><?xml version="1.0" encoding="utf-8"?>
<sst xmlns="http://schemas.openxmlformats.org/spreadsheetml/2006/main" count="248" uniqueCount="102">
  <si>
    <t>Fi</t>
  </si>
  <si>
    <t>G</t>
  </si>
  <si>
    <t>T</t>
  </si>
  <si>
    <t>GZ</t>
  </si>
  <si>
    <t>Gadago</t>
  </si>
  <si>
    <t>Buyo</t>
  </si>
  <si>
    <t>Okabo</t>
  </si>
  <si>
    <t>Coulibalykro</t>
  </si>
  <si>
    <t>GUEYO</t>
  </si>
  <si>
    <t>Dabouyo 1</t>
  </si>
  <si>
    <t>Gbaleoua 1</t>
  </si>
  <si>
    <t>Dabouyo 3B</t>
  </si>
  <si>
    <t>LOCALITES</t>
  </si>
  <si>
    <t>Zones d'Intervention</t>
  </si>
  <si>
    <t>Effectifs par localités</t>
  </si>
  <si>
    <t>%</t>
  </si>
  <si>
    <t>p</t>
  </si>
  <si>
    <t>Valeur Niveau de confiance ²</t>
  </si>
  <si>
    <t>Niveau de confiance</t>
  </si>
  <si>
    <t>(Marge d'erreur²)
10% de marge d'erreur</t>
  </si>
  <si>
    <r>
      <t>Niveau de confiance représente le niveau de certitude et est exprimé en %. Un niveau confiance à</t>
    </r>
    <r>
      <rPr>
        <b/>
        <sz val="12"/>
        <color theme="5"/>
        <rFont val="Calibri"/>
        <family val="2"/>
        <scheme val="minor"/>
      </rPr>
      <t xml:space="preserve"> 95%</t>
    </r>
    <r>
      <rPr>
        <b/>
        <sz val="12"/>
        <color theme="4" tint="-0.249977111117893"/>
        <rFont val="Calibri"/>
        <family val="2"/>
        <scheme val="minor"/>
      </rPr>
      <t xml:space="preserve"> est le plus couramment utilisé dans les études statistiques.</t>
    </r>
  </si>
  <si>
    <t>Z = Niveau de confiance :</t>
  </si>
  <si>
    <t xml:space="preserve">e = Marge d'erreur :
</t>
  </si>
  <si>
    <t xml:space="preserve">Formule calcul de l'échantillon </t>
  </si>
  <si>
    <t>La variable p est la proportion représentative de l’échantillon. La proportion de l’échantillon est le nombre dans l’échantillon qui possède la caractéristique qui nous intéresse. Dans notre cas la caractéristique qui nous intéresse est le niveau des enfants en lecture et en calcul. Cette variable étant inconnue, il est donc conseillé de prendre P=0,5.</t>
  </si>
  <si>
    <t>Echantillon par localité (Après calcul)</t>
  </si>
  <si>
    <t xml:space="preserve"> La marge d'erreur est une estimation de l'étendue que les résultats d'un sondage peuvent avoir si l'on recommence l'enquête. Plus la marge d'erreur est importante, moins les résultats sont fiables et plus la probabilité qu'ils soient écartés de la réalité est importante.</t>
  </si>
  <si>
    <t>p :</t>
  </si>
  <si>
    <t xml:space="preserve">Activités Prévues </t>
  </si>
  <si>
    <t xml:space="preserve">Statut des activités (oui/non/en cours) </t>
  </si>
  <si>
    <t xml:space="preserve">Résultats </t>
  </si>
  <si>
    <t xml:space="preserve">Difficultés rencontrées </t>
  </si>
  <si>
    <t>Observations</t>
  </si>
  <si>
    <t xml:space="preserve"> Identification des mécanismes de redevabilité appropriés aux zones d’interventions</t>
  </si>
  <si>
    <t xml:space="preserve">Suivi et collecte des feedbacks via les mécanismes deployés sur le terrain. </t>
  </si>
  <si>
    <t>QBM</t>
  </si>
  <si>
    <t>Routine data quality/ Quality Benchmarks assessment</t>
  </si>
  <si>
    <t>Révision des QBM (Chaque deux trimestres )</t>
  </si>
  <si>
    <t>Suivi des activités</t>
  </si>
  <si>
    <t xml:space="preserve">Education </t>
  </si>
  <si>
    <t>Collectes d'information sur les enfants apprenants</t>
  </si>
  <si>
    <t>Visite terrain pour la verification et validation des données des classes passerelles</t>
  </si>
  <si>
    <t xml:space="preserve">Evaluation de la qualité des kits scolaires distribué auprès des enfants, animateurs et parents  </t>
  </si>
  <si>
    <t>Actualiser les données en lien avec les indicateurs de la thématique Classe passerelle</t>
  </si>
  <si>
    <t>LB/NB</t>
  </si>
  <si>
    <t>Formation des CPPP sur l'outil numerique pour la collecte des données</t>
  </si>
  <si>
    <t>Evaluation du niveau des apprenants en lecture et en calcul</t>
  </si>
  <si>
    <t>REM</t>
  </si>
  <si>
    <t>Visite terrain pour la verification et validation des données des groupements AVEC</t>
  </si>
  <si>
    <t>Actualiser les données en lien avec les indicateurs de la thématique REM</t>
  </si>
  <si>
    <t>PROTECTION</t>
  </si>
  <si>
    <t xml:space="preserve">Création et deploiement d'outils de collecte sur le terrain </t>
  </si>
  <si>
    <t xml:space="preserve">Visite terrain pour la verification et validation des données </t>
  </si>
  <si>
    <t>Actualiser les données en lien avec les indicateurs de la thématique Protection</t>
  </si>
  <si>
    <t>CRB</t>
  </si>
  <si>
    <t>Actualiser les données en lien avec les indicateurs de la thématique CRB</t>
  </si>
  <si>
    <t xml:space="preserve">Autres Activites </t>
  </si>
  <si>
    <t>Rencontre annuelle et trimestrielle MEAL Projet / MEAL Unicef pour l'examen des aspects MEAL du projet (l'évolution et revision des indicateurs, presentation et amelioration du systeme d'information, difficulté et solution, revision et actualisation du plan MEAL)</t>
  </si>
  <si>
    <t>Oui</t>
  </si>
  <si>
    <t>En cours</t>
  </si>
  <si>
    <t>Non</t>
  </si>
  <si>
    <t xml:space="preserve">Supervision et Fonctionnment des mécanismes de redevabilité  </t>
  </si>
  <si>
    <t>Pas de difficultés rencontrèes dans la réalisation de l'activité.</t>
  </si>
  <si>
    <t xml:space="preserve">Les mécanismes pour recueillir les feedbacks et partager les informations ont été identifié par les communautés eux-meme ;
Les mécanismes choisis sont les suivants : 
                   • Le numéro vert;
                   • Le face à face ;
                   • Les points focaux ;
                   • Les numéros des Staffs. 
</t>
  </si>
  <si>
    <t xml:space="preserve">Cette activité à engendré deux resultats majeurs :
          • Une analyse du fonctionnement des mécanismes de redevabilité dans les localités visitées :
                          • Une explication des mécanismes choisis : leurs utilités sur le projet, leurs fonctionnements et surtout leurs utilisations.  
                          • L'etat des lieux des mécanismes déjà deployés, d’où le constact a montré dans l'ensemble la non utilisation efficace des mécanismes(sauf quelques                                                    mécanismes sont utilisés par la communauté tels que le face à face et numéros des staffs programmes)
        • Orientations sur la bonne utilisation des mécanismes de redevabilité: Les mécanismes de redevabilité ont été mieux expliqués par l’équipe projet aux communautés. Des orientations sur  les mécanismes suivants : Le face à face, le numéro vert et le numéro des staffs projet. 
Conclusion : les communautés visités ont mieux compris les orientations pour une bonnes utilisation des mécanisme de rédevabilité.
                      </t>
  </si>
  <si>
    <t>A chaque mission, les feedbacks sont collectés et distribué dans les rapports.</t>
  </si>
  <si>
    <t>Les moyens de collecte ne sont pas tous utilisés</t>
  </si>
  <si>
    <t>Les feedbacks vont être communiqué à cahque réunion hebdomadaire par tous les staffs y compris les staffs terrain.</t>
  </si>
  <si>
    <t xml:space="preserve">L'évaluation se fait chaque trimestre ce qui nous donne une vu sur deroulement des activités. </t>
  </si>
  <si>
    <t>Les QB doivent être revisé et bien adapté aux activités glabales par thématique</t>
  </si>
  <si>
    <t>-</t>
  </si>
  <si>
    <t>Pas de planification de réunion pour réviser les QB</t>
  </si>
  <si>
    <t>Une rentrée effcetive pour commencer la collecte</t>
  </si>
  <si>
    <t>On doit être vraiment situé du deroumement de cette collecte.</t>
  </si>
  <si>
    <t>Activité prévue en 2023/ Cette activité n'a pas été réalisée cette année</t>
  </si>
  <si>
    <t>Les données sont disponibles</t>
  </si>
  <si>
    <t>•Expliquer aux Conseillers en Alphabétisation les évaluations dans sa configuration numérique ; 
•Faire des séances de simulations de collecte via l’outil numérique ; 
•Amener les Conseillers en Alphabétisation à bien maîtriser l’outil de collecte.</t>
  </si>
  <si>
    <t>Le temps de collecte peu être trop court</t>
  </si>
  <si>
    <t>Mise à jour des données se feront avec le Staff spécialiste REM</t>
  </si>
  <si>
    <t>Mise à jour des données se feront avec le Staff spécialiste CRB</t>
  </si>
  <si>
    <t>Pas de planification à se sujet</t>
  </si>
  <si>
    <t>TOTAL</t>
  </si>
  <si>
    <t>tous les sites n'ont pas été visités pour une vue complète de l'utilisation des mécanismes par les communautés. Soit 3/14</t>
  </si>
  <si>
    <t>Tous les sites visités :
BUYO :12
GUEYO:  06
GZ :06
SOUBRE : 02
TOTAL : 26/42 soit 62%</t>
  </si>
  <si>
    <t>XXX</t>
  </si>
  <si>
    <t>YYY</t>
  </si>
  <si>
    <t>Femme</t>
  </si>
  <si>
    <t>Homme</t>
  </si>
  <si>
    <t>Total</t>
  </si>
  <si>
    <t xml:space="preserve">Effectif </t>
  </si>
  <si>
    <t>TRAITEMENT</t>
  </si>
  <si>
    <t>TEMOIN</t>
  </si>
  <si>
    <t xml:space="preserve">CALCUL DU POIDS </t>
  </si>
  <si>
    <t xml:space="preserve">    Var4 |      Freq.</t>
  </si>
  <si>
    <t>-------------+-----------</t>
  </si>
  <si>
    <t>COULIBALYKRO |   33.54545</t>
  </si>
  <si>
    <t xml:space="preserve">   DABOUYO 1 |         17</t>
  </si>
  <si>
    <t xml:space="preserve">   DABOUYO 3 |         58</t>
  </si>
  <si>
    <t xml:space="preserve">      GADAGO |         27</t>
  </si>
  <si>
    <t xml:space="preserve">  GBALEVILLE |         46</t>
  </si>
  <si>
    <t xml:space="preserve">       OKABO |       30.5</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</si>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</sst>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7" x14ac:knownFonts="1">
    <font>
      <sz val="11"/>
      <color theme="1"/>
      <name val="Calibri"/>
      <family val="2"/>
      <scheme val="minor"/>
    </font>
    <font>
      <sz val="11"/>
      <color theme="1"/>
      <name val="Calibri"/>
      <family val="2"/>
      <scheme val="minor"/>
    </font>
    <font>
      <b/>
      <sz val="11"/>
      <color theme="1"/>
      <name val="Calibri"/>
      <family val="2"/>
      <scheme val="minor"/>
    </font>
    <font>
      <sz val="8"/>
      <name val="Calibri"/>
      <family val="2"/>
      <scheme val="minor"/>
    </font>
    <font>
      <b/>
      <sz val="12"/>
      <color theme="4" tint="-0.249977111117893"/>
      <name val="Calibri"/>
      <family val="2"/>
      <scheme val="minor"/>
    </font>
    <font>
      <b/>
      <sz val="12"/>
      <color theme="5"/>
      <name val="Calibri"/>
      <family val="2"/>
      <scheme val="minor"/>
    </font>
    <font>
      <b/>
      <i/>
      <sz val="11"/>
      <color rgb="FF7030A0"/>
      <name val="Calibri"/>
      <family val="2"/>
      <scheme val="minor"/>
    </font>
    <font>
      <b/>
      <u/>
      <sz val="16"/>
      <color theme="1"/>
      <name val="Calibri"/>
      <family val="2"/>
      <scheme val="minor"/>
    </font>
    <font>
      <b/>
      <i/>
      <sz val="11"/>
      <color rgb="FFFF0000"/>
      <name val="Calibri"/>
      <family val="2"/>
      <scheme val="minor"/>
    </font>
    <font>
      <b/>
      <i/>
      <sz val="12"/>
      <color rgb="FFC00000"/>
      <name val="Calibri"/>
      <family val="2"/>
      <scheme val="minor"/>
    </font>
    <font>
      <sz val="10"/>
      <name val="Arial"/>
      <family val="2"/>
    </font>
    <font>
      <b/>
      <i/>
      <sz val="16"/>
      <name val="Arial"/>
      <family val="2"/>
    </font>
    <font>
      <b/>
      <i/>
      <sz val="12"/>
      <name val="Arial"/>
      <family val="2"/>
    </font>
    <font>
      <sz val="11"/>
      <color rgb="FF000000"/>
      <name val="Calibri"/>
      <family val="2"/>
    </font>
    <font>
      <b/>
      <sz val="16"/>
      <color theme="1"/>
      <name val="Calibri"/>
      <family val="2"/>
      <scheme val="minor"/>
    </font>
    <font>
      <sz val="16"/>
      <color theme="1"/>
      <name val="Calibri"/>
      <family val="2"/>
      <scheme val="minor"/>
    </font>
    <font>
      <b/>
      <sz val="11"/>
      <color rgb="FFFF0000"/>
      <name val="Calibri"/>
      <family val="2"/>
      <scheme val="minor"/>
    </font>
  </fonts>
  <fills count="15">
    <fill>
      <patternFill patternType="none"/>
    </fill>
    <fill>
      <patternFill patternType="gray125"/>
    </fill>
    <fill>
      <patternFill patternType="solid">
        <fgColor theme="4" tint="0.7999816888943144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0" tint="-4.9989318521683403E-2"/>
        <bgColor indexed="64"/>
      </patternFill>
    </fill>
    <fill>
      <patternFill patternType="solid">
        <fgColor rgb="FF22E4FE"/>
        <bgColor indexed="64"/>
      </patternFill>
    </fill>
    <fill>
      <patternFill patternType="solid">
        <fgColor rgb="FFA9D08E"/>
        <bgColor rgb="FF000000"/>
      </patternFill>
    </fill>
    <fill>
      <patternFill patternType="solid">
        <fgColor rgb="FFFFFFFF"/>
        <bgColor rgb="FF000000"/>
      </patternFill>
    </fill>
    <fill>
      <patternFill patternType="solid">
        <fgColor rgb="FFD9E1F2"/>
        <bgColor indexed="64"/>
      </patternFill>
    </fill>
    <fill>
      <patternFill patternType="solid">
        <fgColor rgb="FFDDEBF7"/>
        <bgColor indexed="64"/>
      </patternFill>
    </fill>
    <fill>
      <patternFill patternType="solid">
        <fgColor theme="8"/>
        <bgColor indexed="64"/>
      </patternFill>
    </fill>
    <fill>
      <patternFill patternType="solid">
        <fgColor theme="3" tint="0.79998168889431442"/>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medium">
        <color indexed="64"/>
      </left>
      <right/>
      <top/>
      <bottom/>
      <diagonal/>
    </border>
    <border>
      <left style="medium">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s>
  <cellStyleXfs count="2">
    <xf numFmtId="0" fontId="0" fillId="0" borderId="0"/>
    <xf numFmtId="9" fontId="1" fillId="0" borderId="0" applyFont="0" applyFill="0" applyBorder="0" applyAlignment="0" applyProtection="0"/>
  </cellStyleXfs>
  <cellXfs count="80">
    <xf numFmtId="0" fontId="0" fillId="0" borderId="0" xfId="0"/>
    <xf numFmtId="0" fontId="0" fillId="0" borderId="0" xfId="0" applyAlignment="1">
      <alignment vertical="center"/>
    </xf>
    <xf numFmtId="0" fontId="0" fillId="0" borderId="1" xfId="0" applyBorder="1" applyAlignment="1">
      <alignment horizontal="center" vertical="center"/>
    </xf>
    <xf numFmtId="1" fontId="0" fillId="0" borderId="0" xfId="0" applyNumberFormat="1"/>
    <xf numFmtId="10" fontId="0" fillId="0" borderId="1" xfId="1" applyNumberFormat="1" applyFont="1" applyBorder="1" applyAlignment="1">
      <alignment horizontal="center"/>
    </xf>
    <xf numFmtId="9" fontId="0" fillId="0" borderId="1" xfId="1" applyFont="1" applyBorder="1" applyAlignment="1">
      <alignment horizontal="center"/>
    </xf>
    <xf numFmtId="0" fontId="2" fillId="7" borderId="1" xfId="0" applyFont="1" applyFill="1" applyBorder="1" applyAlignment="1">
      <alignment horizontal="center" vertical="center"/>
    </xf>
    <xf numFmtId="0" fontId="2" fillId="7" borderId="1" xfId="0" applyFont="1" applyFill="1" applyBorder="1" applyAlignment="1">
      <alignment horizontal="center" vertical="center" wrapText="1"/>
    </xf>
    <xf numFmtId="0" fontId="2" fillId="4" borderId="1" xfId="0" applyFont="1" applyFill="1" applyBorder="1" applyAlignment="1">
      <alignment horizontal="center" vertical="center"/>
    </xf>
    <xf numFmtId="0" fontId="2" fillId="6" borderId="1" xfId="0" applyFont="1" applyFill="1" applyBorder="1" applyAlignment="1">
      <alignment horizontal="center" vertical="center"/>
    </xf>
    <xf numFmtId="0" fontId="2" fillId="7" borderId="1" xfId="0" applyFont="1" applyFill="1" applyBorder="1" applyAlignment="1">
      <alignment horizontal="left" vertical="center"/>
    </xf>
    <xf numFmtId="0" fontId="4" fillId="0" borderId="0" xfId="0" applyFont="1"/>
    <xf numFmtId="9" fontId="2" fillId="2" borderId="1" xfId="0" applyNumberFormat="1" applyFont="1" applyFill="1" applyBorder="1" applyAlignment="1">
      <alignment horizontal="center" vertical="center"/>
    </xf>
    <xf numFmtId="0" fontId="2" fillId="2" borderId="1" xfId="0" applyFont="1" applyFill="1" applyBorder="1" applyAlignment="1">
      <alignment horizontal="center" vertical="center"/>
    </xf>
    <xf numFmtId="1" fontId="6" fillId="0" borderId="1" xfId="0" applyNumberFormat="1" applyFont="1" applyBorder="1" applyAlignment="1">
      <alignment horizontal="center"/>
    </xf>
    <xf numFmtId="0" fontId="7" fillId="0" borderId="0" xfId="0" applyFont="1"/>
    <xf numFmtId="0" fontId="8" fillId="3" borderId="1" xfId="0" applyFont="1" applyFill="1" applyBorder="1" applyAlignment="1">
      <alignment horizontal="center" vertical="center"/>
    </xf>
    <xf numFmtId="1" fontId="9" fillId="0" borderId="1" xfId="0" applyNumberFormat="1" applyFont="1" applyBorder="1" applyAlignment="1">
      <alignment horizontal="center"/>
    </xf>
    <xf numFmtId="0" fontId="0" fillId="5" borderId="1" xfId="0" applyFill="1" applyBorder="1" applyAlignment="1">
      <alignment horizontal="center" vertical="center"/>
    </xf>
    <xf numFmtId="0" fontId="0" fillId="0" borderId="0" xfId="0" applyAlignment="1">
      <alignment wrapText="1"/>
    </xf>
    <xf numFmtId="0" fontId="0" fillId="0" borderId="0" xfId="0" applyAlignment="1">
      <alignment vertical="center" wrapText="1"/>
    </xf>
    <xf numFmtId="0" fontId="0" fillId="0" borderId="0" xfId="0" applyAlignment="1">
      <alignment horizontal="center" vertical="center" wrapText="1"/>
    </xf>
    <xf numFmtId="0" fontId="10" fillId="0" borderId="5" xfId="0" applyFont="1" applyBorder="1" applyAlignment="1">
      <alignment wrapText="1"/>
    </xf>
    <xf numFmtId="0" fontId="10" fillId="10" borderId="6" xfId="0" applyFont="1" applyFill="1" applyBorder="1" applyAlignment="1">
      <alignment wrapText="1"/>
    </xf>
    <xf numFmtId="0" fontId="10" fillId="0" borderId="6" xfId="0" applyFont="1" applyBorder="1" applyAlignment="1">
      <alignment wrapText="1"/>
    </xf>
    <xf numFmtId="0" fontId="11" fillId="8" borderId="10" xfId="0" applyFont="1" applyFill="1" applyBorder="1" applyAlignment="1">
      <alignment horizontal="center" vertical="center" wrapText="1"/>
    </xf>
    <xf numFmtId="0" fontId="11" fillId="8" borderId="9" xfId="0" applyFont="1" applyFill="1" applyBorder="1" applyAlignment="1">
      <alignment vertical="center" wrapText="1"/>
    </xf>
    <xf numFmtId="0" fontId="11" fillId="8" borderId="10" xfId="0" applyFont="1" applyFill="1" applyBorder="1" applyAlignment="1">
      <alignment vertical="center" wrapText="1"/>
    </xf>
    <xf numFmtId="0" fontId="11" fillId="8" borderId="11" xfId="0" applyFont="1" applyFill="1" applyBorder="1" applyAlignment="1">
      <alignment vertical="center" wrapText="1"/>
    </xf>
    <xf numFmtId="0" fontId="12" fillId="9" borderId="7" xfId="0" applyFont="1" applyFill="1" applyBorder="1" applyAlignment="1">
      <alignment wrapText="1"/>
    </xf>
    <xf numFmtId="0" fontId="12" fillId="9" borderId="12" xfId="0" applyFont="1" applyFill="1" applyBorder="1" applyAlignment="1">
      <alignment wrapText="1"/>
    </xf>
    <xf numFmtId="0" fontId="12" fillId="9" borderId="13" xfId="0" applyFont="1" applyFill="1" applyBorder="1" applyAlignment="1">
      <alignment wrapText="1"/>
    </xf>
    <xf numFmtId="0" fontId="12" fillId="11" borderId="7" xfId="0" applyFont="1" applyFill="1" applyBorder="1" applyAlignment="1">
      <alignment wrapText="1"/>
    </xf>
    <xf numFmtId="0" fontId="12" fillId="11" borderId="12" xfId="0" applyFont="1" applyFill="1" applyBorder="1" applyAlignment="1">
      <alignment wrapText="1"/>
    </xf>
    <xf numFmtId="0" fontId="12" fillId="11" borderId="13" xfId="0" applyFont="1" applyFill="1" applyBorder="1" applyAlignment="1">
      <alignment wrapText="1"/>
    </xf>
    <xf numFmtId="0" fontId="12" fillId="12" borderId="7" xfId="0" applyFont="1" applyFill="1" applyBorder="1" applyAlignment="1">
      <alignment wrapText="1"/>
    </xf>
    <xf numFmtId="0" fontId="12" fillId="12" borderId="12" xfId="0" applyFont="1" applyFill="1" applyBorder="1" applyAlignment="1">
      <alignment wrapText="1"/>
    </xf>
    <xf numFmtId="0" fontId="12" fillId="12" borderId="13" xfId="0" applyFont="1" applyFill="1" applyBorder="1" applyAlignment="1">
      <alignment wrapText="1"/>
    </xf>
    <xf numFmtId="0" fontId="14" fillId="3" borderId="2" xfId="0" applyFont="1" applyFill="1" applyBorder="1" applyAlignment="1">
      <alignment horizontal="center" vertical="center" wrapText="1"/>
    </xf>
    <xf numFmtId="0" fontId="14" fillId="3" borderId="3" xfId="0" applyFont="1" applyFill="1" applyBorder="1" applyAlignment="1">
      <alignment horizontal="center" vertical="center" wrapText="1"/>
    </xf>
    <xf numFmtId="0" fontId="14" fillId="3" borderId="4" xfId="0" applyFont="1" applyFill="1" applyBorder="1" applyAlignment="1">
      <alignment horizontal="center" vertical="center" wrapText="1"/>
    </xf>
    <xf numFmtId="0" fontId="15" fillId="0" borderId="0" xfId="0" applyFont="1" applyAlignment="1">
      <alignment horizontal="center" vertical="center" wrapText="1"/>
    </xf>
    <xf numFmtId="0" fontId="12" fillId="9" borderId="12" xfId="0" applyFont="1" applyFill="1" applyBorder="1" applyAlignment="1">
      <alignment horizontal="center" vertical="center" wrapText="1"/>
    </xf>
    <xf numFmtId="0" fontId="12" fillId="11" borderId="12" xfId="0" applyFont="1" applyFill="1" applyBorder="1" applyAlignment="1">
      <alignment horizontal="center" vertical="center" wrapText="1"/>
    </xf>
    <xf numFmtId="0" fontId="12" fillId="12" borderId="12" xfId="0" applyFont="1" applyFill="1" applyBorder="1" applyAlignment="1">
      <alignment horizontal="center" vertical="center" wrapText="1"/>
    </xf>
    <xf numFmtId="0" fontId="0" fillId="0" borderId="1" xfId="0" applyBorder="1" applyAlignment="1">
      <alignment wrapText="1"/>
    </xf>
    <xf numFmtId="0" fontId="0" fillId="0" borderId="1" xfId="0" applyBorder="1" applyAlignment="1">
      <alignment horizontal="center" wrapText="1"/>
    </xf>
    <xf numFmtId="0" fontId="10" fillId="0" borderId="5" xfId="0" applyFont="1" applyBorder="1" applyAlignment="1">
      <alignment horizontal="left" vertical="center" wrapText="1"/>
    </xf>
    <xf numFmtId="0" fontId="0" fillId="0" borderId="1" xfId="0" applyBorder="1" applyAlignment="1">
      <alignment vertical="center" wrapText="1"/>
    </xf>
    <xf numFmtId="0" fontId="0" fillId="0" borderId="1" xfId="0" applyBorder="1" applyAlignment="1">
      <alignment horizontal="center" vertical="center" wrapText="1"/>
    </xf>
    <xf numFmtId="0" fontId="0" fillId="0" borderId="1" xfId="0" applyBorder="1" applyAlignment="1">
      <alignment horizontal="left" vertical="center" wrapText="1"/>
    </xf>
    <xf numFmtId="0" fontId="10" fillId="0" borderId="1" xfId="0" applyFont="1" applyBorder="1" applyAlignment="1">
      <alignment wrapText="1"/>
    </xf>
    <xf numFmtId="0" fontId="13" fillId="0" borderId="6" xfId="0" applyFont="1" applyBorder="1" applyAlignment="1">
      <alignment wrapText="1"/>
    </xf>
    <xf numFmtId="0" fontId="13" fillId="3" borderId="7" xfId="0" applyFont="1" applyFill="1" applyBorder="1" applyAlignment="1">
      <alignment wrapText="1"/>
    </xf>
    <xf numFmtId="0" fontId="13" fillId="0" borderId="8" xfId="0" applyFont="1" applyBorder="1" applyAlignment="1">
      <alignment wrapText="1"/>
    </xf>
    <xf numFmtId="0" fontId="2" fillId="0" borderId="1" xfId="0" applyFont="1" applyBorder="1" applyAlignment="1">
      <alignment horizontal="center" vertical="center" wrapText="1"/>
    </xf>
    <xf numFmtId="0" fontId="16" fillId="0" borderId="1" xfId="0" applyFont="1" applyBorder="1" applyAlignment="1">
      <alignment horizontal="center"/>
    </xf>
    <xf numFmtId="9" fontId="16" fillId="0" borderId="1" xfId="1" applyFont="1" applyBorder="1" applyAlignment="1">
      <alignment horizontal="center"/>
    </xf>
    <xf numFmtId="0" fontId="14" fillId="13" borderId="1" xfId="0" applyFont="1" applyFill="1" applyBorder="1" applyAlignment="1">
      <alignment horizontal="center"/>
    </xf>
    <xf numFmtId="0" fontId="14" fillId="4" borderId="0" xfId="0" applyFont="1" applyFill="1" applyAlignment="1">
      <alignment horizontal="center"/>
    </xf>
    <xf numFmtId="9" fontId="14" fillId="0" borderId="1" xfId="1" applyFont="1" applyBorder="1" applyAlignment="1">
      <alignment horizontal="center"/>
    </xf>
    <xf numFmtId="0" fontId="14" fillId="0" borderId="0" xfId="0" applyFont="1" applyAlignment="1">
      <alignment horizontal="center"/>
    </xf>
    <xf numFmtId="0" fontId="14" fillId="0" borderId="1" xfId="0" applyFont="1" applyBorder="1" applyAlignment="1">
      <alignment horizontal="center"/>
    </xf>
    <xf numFmtId="1" fontId="0" fillId="0" borderId="0" xfId="0" applyNumberFormat="1" applyAlignment="1">
      <alignment horizontal="center"/>
    </xf>
    <xf numFmtId="2" fontId="0" fillId="0" borderId="0" xfId="0" applyNumberFormat="1" applyAlignment="1">
      <alignment horizontal="center"/>
    </xf>
    <xf numFmtId="0" fontId="0" fillId="0" borderId="1" xfId="0" applyBorder="1" applyAlignment="1">
      <alignment horizontal="center"/>
    </xf>
    <xf numFmtId="2" fontId="0" fillId="0" borderId="1" xfId="0" applyNumberFormat="1" applyBorder="1" applyAlignment="1">
      <alignment horizontal="center"/>
    </xf>
    <xf numFmtId="164" fontId="0" fillId="0" borderId="1" xfId="0" applyNumberFormat="1" applyBorder="1" applyAlignment="1">
      <alignment horizontal="center"/>
    </xf>
    <xf numFmtId="1" fontId="0" fillId="0" borderId="1" xfId="0" applyNumberFormat="1" applyBorder="1" applyAlignment="1">
      <alignment horizontal="center"/>
    </xf>
    <xf numFmtId="0" fontId="0" fillId="14" borderId="0" xfId="0" applyFill="1"/>
    <xf numFmtId="0" fontId="2" fillId="4" borderId="1" xfId="0" applyFont="1" applyFill="1" applyBorder="1" applyAlignment="1">
      <alignment horizontal="center" vertical="center"/>
    </xf>
    <xf numFmtId="0" fontId="2" fillId="6" borderId="1" xfId="0" applyFont="1" applyFill="1" applyBorder="1" applyAlignment="1">
      <alignment horizontal="center"/>
    </xf>
    <xf numFmtId="0" fontId="8" fillId="3" borderId="1" xfId="0" applyFont="1" applyFill="1" applyBorder="1" applyAlignment="1">
      <alignment horizontal="center"/>
    </xf>
    <xf numFmtId="0" fontId="0" fillId="5" borderId="1" xfId="0" applyFill="1" applyBorder="1" applyAlignment="1">
      <alignment horizontal="center" vertical="center"/>
    </xf>
    <xf numFmtId="0" fontId="0" fillId="5" borderId="14" xfId="0" applyFill="1" applyBorder="1" applyAlignment="1">
      <alignment horizontal="center" vertical="center"/>
    </xf>
    <xf numFmtId="0" fontId="0" fillId="5" borderId="5" xfId="0" applyFill="1" applyBorder="1" applyAlignment="1">
      <alignment horizontal="center" vertical="center"/>
    </xf>
    <xf numFmtId="0" fontId="2" fillId="4" borderId="15" xfId="0" applyFont="1" applyFill="1" applyBorder="1" applyAlignment="1">
      <alignment horizontal="center" vertical="center"/>
    </xf>
    <xf numFmtId="0" fontId="2" fillId="4" borderId="16" xfId="0" applyFont="1" applyFill="1" applyBorder="1" applyAlignment="1">
      <alignment horizontal="center" vertical="center"/>
    </xf>
    <xf numFmtId="0" fontId="2" fillId="4" borderId="6" xfId="0" applyFont="1" applyFill="1" applyBorder="1" applyAlignment="1">
      <alignment horizontal="center" vertical="center"/>
    </xf>
    <xf numFmtId="0" fontId="2" fillId="4" borderId="11" xfId="0" applyFont="1" applyFill="1" applyBorder="1" applyAlignment="1">
      <alignment horizontal="center" vertical="center"/>
    </xf>
  </cellXfs>
  <cellStyles count="2">
    <cellStyle name="Normal" xfId="0" builtinId="0"/>
    <cellStyle name="Pourcentag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787401</xdr:colOff>
      <xdr:row>15</xdr:row>
      <xdr:rowOff>146051</xdr:rowOff>
    </xdr:from>
    <xdr:to>
      <xdr:col>7</xdr:col>
      <xdr:colOff>266701</xdr:colOff>
      <xdr:row>25</xdr:row>
      <xdr:rowOff>40110</xdr:rowOff>
    </xdr:to>
    <xdr:pic>
      <xdr:nvPicPr>
        <xdr:cNvPr id="2" name="Image 1">
          <a:extLst>
            <a:ext uri="{FF2B5EF4-FFF2-40B4-BE49-F238E27FC236}">
              <a16:creationId xmlns:a16="http://schemas.microsoft.com/office/drawing/2014/main" id="{F16705DE-9E1B-44A0-806C-C8723A0BD48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260601" y="5010151"/>
          <a:ext cx="4324350" cy="173555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1188453</xdr:colOff>
      <xdr:row>21</xdr:row>
      <xdr:rowOff>171117</xdr:rowOff>
    </xdr:from>
    <xdr:to>
      <xdr:col>6</xdr:col>
      <xdr:colOff>559802</xdr:colOff>
      <xdr:row>31</xdr:row>
      <xdr:rowOff>65175</xdr:rowOff>
    </xdr:to>
    <xdr:pic>
      <xdr:nvPicPr>
        <xdr:cNvPr id="2" name="Image 1">
          <a:extLst>
            <a:ext uri="{FF2B5EF4-FFF2-40B4-BE49-F238E27FC236}">
              <a16:creationId xmlns:a16="http://schemas.microsoft.com/office/drawing/2014/main" id="{7D886B44-6055-4E61-8807-207005BD00C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188453" y="4838367"/>
          <a:ext cx="5778499" cy="173555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1188453</xdr:colOff>
      <xdr:row>21</xdr:row>
      <xdr:rowOff>171117</xdr:rowOff>
    </xdr:from>
    <xdr:to>
      <xdr:col>6</xdr:col>
      <xdr:colOff>559802</xdr:colOff>
      <xdr:row>31</xdr:row>
      <xdr:rowOff>65175</xdr:rowOff>
    </xdr:to>
    <xdr:pic>
      <xdr:nvPicPr>
        <xdr:cNvPr id="3" name="Image 2">
          <a:extLst>
            <a:ext uri="{FF2B5EF4-FFF2-40B4-BE49-F238E27FC236}">
              <a16:creationId xmlns:a16="http://schemas.microsoft.com/office/drawing/2014/main" id="{FD14D7C6-94CE-77F1-FF47-687A8E7E3E4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188453" y="5067301"/>
          <a:ext cx="5779836" cy="1732216"/>
        </a:xfrm>
        <a:prstGeom prst="rect">
          <a:avLst/>
        </a:prstGeom>
      </xdr:spPr>
    </xdr:pic>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DC4069-7CF0-4E98-83E3-6D074293FDAD}">
  <sheetPr>
    <tabColor rgb="FFFF0000"/>
  </sheetPr>
  <dimension ref="A1:M36"/>
  <sheetViews>
    <sheetView zoomScale="76" workbookViewId="0">
      <selection activeCell="C6" sqref="C6"/>
    </sheetView>
  </sheetViews>
  <sheetFormatPr baseColWidth="10" defaultRowHeight="14.5" x14ac:dyDescent="0.35"/>
  <cols>
    <col min="1" max="1" width="21.08984375" customWidth="1"/>
    <col min="2" max="2" width="11.90625" customWidth="1"/>
    <col min="4" max="4" width="13.81640625" customWidth="1"/>
    <col min="9" max="9" width="11.1796875" customWidth="1"/>
    <col min="10" max="11" width="12.26953125" bestFit="1" customWidth="1"/>
  </cols>
  <sheetData>
    <row r="1" spans="1:13" ht="61" customHeight="1" x14ac:dyDescent="0.35">
      <c r="A1" s="6" t="s">
        <v>18</v>
      </c>
      <c r="B1" s="7" t="s">
        <v>17</v>
      </c>
      <c r="C1" s="6" t="s">
        <v>16</v>
      </c>
      <c r="D1" s="7" t="s">
        <v>19</v>
      </c>
    </row>
    <row r="2" spans="1:13" x14ac:dyDescent="0.35">
      <c r="A2" s="12">
        <v>0.99</v>
      </c>
      <c r="B2" s="13">
        <f>2.58*2.58</f>
        <v>6.6564000000000005</v>
      </c>
      <c r="C2" s="13">
        <v>0.5</v>
      </c>
      <c r="D2" s="13">
        <f>0.05*0.05</f>
        <v>2.5000000000000005E-3</v>
      </c>
      <c r="E2" s="3"/>
    </row>
    <row r="4" spans="1:13" x14ac:dyDescent="0.35">
      <c r="A4" s="70" t="s">
        <v>13</v>
      </c>
      <c r="B4" s="70" t="s">
        <v>12</v>
      </c>
      <c r="C4" s="70" t="s">
        <v>14</v>
      </c>
      <c r="D4" s="70"/>
      <c r="E4" s="70"/>
      <c r="F4" s="71" t="s">
        <v>15</v>
      </c>
      <c r="G4" s="71"/>
      <c r="H4" s="71"/>
      <c r="I4" s="72" t="s">
        <v>25</v>
      </c>
      <c r="J4" s="72"/>
      <c r="K4" s="72"/>
    </row>
    <row r="5" spans="1:13" x14ac:dyDescent="0.35">
      <c r="A5" s="70"/>
      <c r="B5" s="70"/>
      <c r="C5" s="8" t="s">
        <v>0</v>
      </c>
      <c r="D5" s="8" t="s">
        <v>1</v>
      </c>
      <c r="E5" s="8" t="s">
        <v>2</v>
      </c>
      <c r="F5" s="9" t="s">
        <v>0</v>
      </c>
      <c r="G5" s="9" t="s">
        <v>1</v>
      </c>
      <c r="H5" s="9" t="s">
        <v>2</v>
      </c>
      <c r="I5" s="16" t="s">
        <v>2</v>
      </c>
      <c r="J5" s="16" t="s">
        <v>0</v>
      </c>
      <c r="K5" s="16" t="s">
        <v>1</v>
      </c>
    </row>
    <row r="6" spans="1:13" ht="15.5" x14ac:dyDescent="0.35">
      <c r="A6" s="18" t="s">
        <v>84</v>
      </c>
      <c r="B6" s="2" t="s">
        <v>85</v>
      </c>
      <c r="C6" s="2">
        <v>571</v>
      </c>
      <c r="D6" s="2">
        <v>433</v>
      </c>
      <c r="E6" s="2">
        <v>30</v>
      </c>
      <c r="F6" s="4">
        <f>C6/$E6</f>
        <v>19.033333333333335</v>
      </c>
      <c r="G6" s="4">
        <f>D6/$E6</f>
        <v>14.433333333333334</v>
      </c>
      <c r="H6" s="5">
        <f t="shared" ref="H6" si="0">E6/$E6</f>
        <v>1</v>
      </c>
      <c r="I6" s="17">
        <f>($B$2*$C$2*(1-$C$2)/$D$2)/(1+($B$2*$C$2*(1-$C$2)/($D$2*$E6)))</f>
        <v>28.706227358978779</v>
      </c>
      <c r="J6" s="14">
        <f>(F6*$I6)/100%</f>
        <v>546.37519406589615</v>
      </c>
      <c r="K6" s="14">
        <f>(G6*$I6)/100%</f>
        <v>414.32654821459374</v>
      </c>
    </row>
    <row r="9" spans="1:13" ht="15.5" x14ac:dyDescent="0.35">
      <c r="A9" s="10" t="s">
        <v>21</v>
      </c>
      <c r="B9" s="11" t="s">
        <v>20</v>
      </c>
      <c r="C9" s="11"/>
      <c r="D9" s="11"/>
      <c r="E9" s="11"/>
      <c r="F9" s="11"/>
      <c r="G9" s="11"/>
      <c r="H9" s="11"/>
      <c r="I9" s="11"/>
      <c r="J9" s="11"/>
      <c r="K9" s="11"/>
      <c r="L9" s="11"/>
      <c r="M9" s="11"/>
    </row>
    <row r="10" spans="1:13" s="1" customFormat="1" ht="16.5" customHeight="1" x14ac:dyDescent="0.35">
      <c r="A10" s="10" t="s">
        <v>22</v>
      </c>
      <c r="B10" s="11" t="s">
        <v>26</v>
      </c>
    </row>
    <row r="11" spans="1:13" ht="15.5" x14ac:dyDescent="0.35">
      <c r="A11" s="10" t="s">
        <v>27</v>
      </c>
      <c r="B11" s="11" t="s">
        <v>24</v>
      </c>
    </row>
    <row r="15" spans="1:13" ht="21" x14ac:dyDescent="0.5">
      <c r="D15" s="15" t="s">
        <v>23</v>
      </c>
    </row>
    <row r="34" spans="3:6" ht="21" x14ac:dyDescent="0.5">
      <c r="D34" s="58" t="s">
        <v>86</v>
      </c>
      <c r="E34" s="58" t="s">
        <v>87</v>
      </c>
      <c r="F34" s="58" t="s">
        <v>88</v>
      </c>
    </row>
    <row r="35" spans="3:6" ht="21" x14ac:dyDescent="0.5">
      <c r="C35" s="59" t="s">
        <v>15</v>
      </c>
      <c r="D35" s="60">
        <v>0.56872509960159368</v>
      </c>
      <c r="E35" s="60">
        <v>0.43127490039840638</v>
      </c>
      <c r="F35" s="60">
        <v>1</v>
      </c>
    </row>
    <row r="36" spans="3:6" ht="21" x14ac:dyDescent="0.5">
      <c r="C36" s="61" t="s">
        <v>89</v>
      </c>
      <c r="D36" s="62">
        <v>227</v>
      </c>
      <c r="E36" s="62">
        <v>172</v>
      </c>
      <c r="F36" s="62">
        <v>400</v>
      </c>
    </row>
  </sheetData>
  <mergeCells count="5">
    <mergeCell ref="A4:A5"/>
    <mergeCell ref="B4:B5"/>
    <mergeCell ref="C4:E4"/>
    <mergeCell ref="F4:H4"/>
    <mergeCell ref="I4:K4"/>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859D88-7914-4563-9436-725AFDA1E65F}">
  <sheetPr>
    <tabColor rgb="FFFF0000"/>
  </sheetPr>
  <dimension ref="A1:S31"/>
  <sheetViews>
    <sheetView zoomScale="76" workbookViewId="0">
      <selection activeCell="H15" sqref="H15"/>
    </sheetView>
  </sheetViews>
  <sheetFormatPr baseColWidth="10" defaultRowHeight="14.5" x14ac:dyDescent="0.35"/>
  <cols>
    <col min="1" max="2" width="21.08984375" customWidth="1"/>
    <col min="3" max="3" width="11.90625" customWidth="1"/>
    <col min="4" max="4" width="12.90625" customWidth="1"/>
    <col min="5" max="5" width="13.81640625" customWidth="1"/>
    <col min="10" max="10" width="11.1796875" customWidth="1"/>
    <col min="11" max="12" width="12.26953125" bestFit="1" customWidth="1"/>
    <col min="15" max="15" width="12.54296875" customWidth="1"/>
  </cols>
  <sheetData>
    <row r="1" spans="1:18" ht="61" customHeight="1" x14ac:dyDescent="0.35">
      <c r="A1" s="6" t="s">
        <v>18</v>
      </c>
      <c r="B1" s="7" t="s">
        <v>17</v>
      </c>
      <c r="C1" s="6" t="s">
        <v>16</v>
      </c>
      <c r="D1" s="7" t="s">
        <v>19</v>
      </c>
    </row>
    <row r="2" spans="1:18" x14ac:dyDescent="0.35">
      <c r="A2" s="12">
        <v>0.9</v>
      </c>
      <c r="B2" s="13">
        <f>1.65*1.65</f>
        <v>2.7224999999999997</v>
      </c>
      <c r="C2" s="13">
        <v>0.5</v>
      </c>
      <c r="D2" s="13">
        <f>0.1*0.1</f>
        <v>1.0000000000000002E-2</v>
      </c>
      <c r="F2" s="3"/>
      <c r="Q2" t="s">
        <v>92</v>
      </c>
    </row>
    <row r="4" spans="1:18" x14ac:dyDescent="0.35">
      <c r="A4" s="70" t="s">
        <v>13</v>
      </c>
      <c r="B4" s="76" t="s">
        <v>12</v>
      </c>
      <c r="C4" s="77"/>
      <c r="D4" s="70" t="s">
        <v>14</v>
      </c>
      <c r="E4" s="70"/>
      <c r="F4" s="70"/>
      <c r="G4" s="71" t="s">
        <v>15</v>
      </c>
      <c r="H4" s="71"/>
      <c r="I4" s="71"/>
      <c r="J4" s="72" t="s">
        <v>25</v>
      </c>
      <c r="K4" s="72"/>
      <c r="L4" s="72"/>
      <c r="P4" s="9" t="s">
        <v>0</v>
      </c>
      <c r="Q4" s="9" t="s">
        <v>1</v>
      </c>
      <c r="R4" s="9" t="s">
        <v>2</v>
      </c>
    </row>
    <row r="5" spans="1:18" x14ac:dyDescent="0.35">
      <c r="A5" s="70"/>
      <c r="B5" s="78"/>
      <c r="C5" s="79"/>
      <c r="D5" s="8" t="s">
        <v>0</v>
      </c>
      <c r="E5" s="8" t="s">
        <v>1</v>
      </c>
      <c r="F5" s="8" t="s">
        <v>2</v>
      </c>
      <c r="G5" s="9" t="s">
        <v>0</v>
      </c>
      <c r="H5" s="9" t="s">
        <v>1</v>
      </c>
      <c r="I5" s="9" t="s">
        <v>2</v>
      </c>
      <c r="J5" s="16" t="s">
        <v>2</v>
      </c>
      <c r="K5" s="16" t="s">
        <v>0</v>
      </c>
      <c r="L5" s="16" t="s">
        <v>1</v>
      </c>
      <c r="N5" s="18" t="s">
        <v>90</v>
      </c>
      <c r="O5" s="2" t="s">
        <v>10</v>
      </c>
      <c r="P5" s="68">
        <f>D6/K6</f>
        <v>1.6666666666666667</v>
      </c>
      <c r="Q5" s="68">
        <f>E6/L6</f>
        <v>1.625</v>
      </c>
      <c r="R5" s="68">
        <f>F6/J6</f>
        <v>1.6428571428571428</v>
      </c>
    </row>
    <row r="6" spans="1:18" x14ac:dyDescent="0.35">
      <c r="A6" s="73" t="s">
        <v>3</v>
      </c>
      <c r="B6" s="18" t="s">
        <v>90</v>
      </c>
      <c r="C6" s="2" t="s">
        <v>10</v>
      </c>
      <c r="D6" s="2">
        <v>20</v>
      </c>
      <c r="E6" s="2">
        <v>26</v>
      </c>
      <c r="F6" s="2">
        <v>46</v>
      </c>
      <c r="G6" s="4">
        <v>0.434782608695652</v>
      </c>
      <c r="H6" s="4">
        <v>0.565217391304348</v>
      </c>
      <c r="I6" s="5">
        <v>1</v>
      </c>
      <c r="J6" s="65">
        <v>28</v>
      </c>
      <c r="K6" s="65">
        <v>12</v>
      </c>
      <c r="L6" s="65">
        <v>16</v>
      </c>
      <c r="N6" s="18" t="s">
        <v>91</v>
      </c>
      <c r="O6" s="2" t="s">
        <v>4</v>
      </c>
      <c r="P6" s="66">
        <f>D7/K7</f>
        <v>1.3333333333333333</v>
      </c>
      <c r="Q6" s="66">
        <f>E7/L7</f>
        <v>1.3636363636363635</v>
      </c>
      <c r="R6" s="66">
        <f t="shared" ref="R6:R9" si="0">F7/J7</f>
        <v>1.35</v>
      </c>
    </row>
    <row r="7" spans="1:18" x14ac:dyDescent="0.35">
      <c r="A7" s="73"/>
      <c r="B7" s="18" t="s">
        <v>91</v>
      </c>
      <c r="C7" s="2" t="s">
        <v>4</v>
      </c>
      <c r="D7" s="2">
        <v>12</v>
      </c>
      <c r="E7" s="2">
        <v>15</v>
      </c>
      <c r="F7" s="2">
        <v>27</v>
      </c>
      <c r="G7" s="4">
        <v>0.44444444444444442</v>
      </c>
      <c r="H7" s="4">
        <v>0.55555555555555558</v>
      </c>
      <c r="I7" s="5">
        <v>1</v>
      </c>
      <c r="J7" s="65">
        <v>20</v>
      </c>
      <c r="K7" s="65">
        <v>9</v>
      </c>
      <c r="L7" s="65">
        <v>11</v>
      </c>
      <c r="N7" s="18" t="s">
        <v>90</v>
      </c>
      <c r="O7" s="2" t="s">
        <v>6</v>
      </c>
      <c r="P7" s="66">
        <f t="shared" ref="P7:P9" si="1">D8/K8</f>
        <v>1.5</v>
      </c>
      <c r="Q7" s="66">
        <f t="shared" ref="Q7:Q9" si="2">E8/L8</f>
        <v>1.4166666666666667</v>
      </c>
      <c r="R7" s="66">
        <f t="shared" si="0"/>
        <v>1.45</v>
      </c>
    </row>
    <row r="8" spans="1:18" x14ac:dyDescent="0.35">
      <c r="A8" s="73" t="s">
        <v>5</v>
      </c>
      <c r="B8" s="18" t="s">
        <v>90</v>
      </c>
      <c r="C8" s="2" t="s">
        <v>6</v>
      </c>
      <c r="D8" s="2">
        <v>12</v>
      </c>
      <c r="E8" s="2">
        <v>17</v>
      </c>
      <c r="F8" s="2">
        <v>29</v>
      </c>
      <c r="G8" s="4">
        <v>0.41379310344827586</v>
      </c>
      <c r="H8" s="4">
        <v>0.58620689655172409</v>
      </c>
      <c r="I8" s="5">
        <v>1</v>
      </c>
      <c r="J8" s="65">
        <v>20</v>
      </c>
      <c r="K8" s="65">
        <v>8</v>
      </c>
      <c r="L8" s="65">
        <v>12</v>
      </c>
      <c r="N8" s="18" t="s">
        <v>91</v>
      </c>
      <c r="O8" s="2" t="s">
        <v>7</v>
      </c>
      <c r="P8" s="66">
        <f t="shared" si="1"/>
        <v>1.4615384615384615</v>
      </c>
      <c r="Q8" s="66">
        <f t="shared" si="2"/>
        <v>1.4545454545454546</v>
      </c>
      <c r="R8" s="66">
        <f t="shared" si="0"/>
        <v>1.4583333333333333</v>
      </c>
    </row>
    <row r="9" spans="1:18" x14ac:dyDescent="0.35">
      <c r="A9" s="73"/>
      <c r="B9" s="18" t="s">
        <v>91</v>
      </c>
      <c r="C9" s="2" t="s">
        <v>7</v>
      </c>
      <c r="D9" s="2">
        <v>19</v>
      </c>
      <c r="E9" s="2">
        <v>16</v>
      </c>
      <c r="F9" s="2">
        <v>35</v>
      </c>
      <c r="G9" s="4">
        <v>0.54285714285714282</v>
      </c>
      <c r="H9" s="4">
        <v>0.45714285714285713</v>
      </c>
      <c r="I9" s="5">
        <v>1</v>
      </c>
      <c r="J9" s="65">
        <v>24</v>
      </c>
      <c r="K9" s="65">
        <v>13</v>
      </c>
      <c r="L9" s="65">
        <v>11</v>
      </c>
      <c r="N9" s="18" t="s">
        <v>90</v>
      </c>
      <c r="O9" s="2" t="s">
        <v>11</v>
      </c>
      <c r="P9" s="67">
        <f t="shared" si="1"/>
        <v>1.8947368421052631</v>
      </c>
      <c r="Q9" s="67">
        <f t="shared" si="2"/>
        <v>1.8333333333333333</v>
      </c>
      <c r="R9" s="67">
        <f t="shared" si="0"/>
        <v>1.8709677419354838</v>
      </c>
    </row>
    <row r="10" spans="1:18" x14ac:dyDescent="0.35">
      <c r="A10" s="74" t="s">
        <v>8</v>
      </c>
      <c r="B10" s="18" t="s">
        <v>90</v>
      </c>
      <c r="C10" s="2" t="s">
        <v>11</v>
      </c>
      <c r="D10" s="2">
        <v>36</v>
      </c>
      <c r="E10" s="2">
        <v>22</v>
      </c>
      <c r="F10" s="2">
        <v>58</v>
      </c>
      <c r="G10" s="4">
        <v>0.62068965517241381</v>
      </c>
      <c r="H10" s="4">
        <v>0.37931034482758619</v>
      </c>
      <c r="I10" s="5">
        <v>1</v>
      </c>
      <c r="J10" s="65">
        <v>31</v>
      </c>
      <c r="K10" s="65">
        <v>19</v>
      </c>
      <c r="L10" s="65">
        <v>12</v>
      </c>
      <c r="N10" s="18" t="s">
        <v>91</v>
      </c>
      <c r="O10" s="2" t="s">
        <v>9</v>
      </c>
      <c r="P10" s="66">
        <f>D11/K11</f>
        <v>1.25</v>
      </c>
      <c r="Q10" s="66">
        <f>E11/L11</f>
        <v>1.1666666666666667</v>
      </c>
      <c r="R10" s="66">
        <f>F11/J11</f>
        <v>1.2142857142857142</v>
      </c>
    </row>
    <row r="11" spans="1:18" x14ac:dyDescent="0.35">
      <c r="A11" s="75"/>
      <c r="B11" s="18" t="s">
        <v>91</v>
      </c>
      <c r="C11" s="2" t="s">
        <v>9</v>
      </c>
      <c r="D11" s="2">
        <v>10</v>
      </c>
      <c r="E11" s="2">
        <v>7</v>
      </c>
      <c r="F11" s="2">
        <v>17</v>
      </c>
      <c r="G11" s="4">
        <v>0.58823529411764697</v>
      </c>
      <c r="H11" s="4">
        <v>0.41176470588235292</v>
      </c>
      <c r="I11" s="5">
        <v>1</v>
      </c>
      <c r="J11" s="65">
        <v>14</v>
      </c>
      <c r="K11" s="65">
        <v>8</v>
      </c>
      <c r="L11" s="65">
        <v>6</v>
      </c>
    </row>
    <row r="12" spans="1:18" x14ac:dyDescent="0.35">
      <c r="P12" s="64"/>
    </row>
    <row r="15" spans="1:18" ht="15.5" x14ac:dyDescent="0.35">
      <c r="A15" s="10" t="s">
        <v>21</v>
      </c>
      <c r="B15" s="11" t="s">
        <v>20</v>
      </c>
      <c r="D15" s="11"/>
      <c r="E15" s="11"/>
      <c r="F15" s="11"/>
      <c r="G15" s="11"/>
      <c r="H15" s="11"/>
      <c r="I15" s="11"/>
      <c r="J15" s="11"/>
      <c r="K15" s="11"/>
      <c r="L15" s="11"/>
      <c r="M15" s="11"/>
      <c r="N15" s="11"/>
    </row>
    <row r="16" spans="1:18" s="1" customFormat="1" ht="16.5" customHeight="1" x14ac:dyDescent="0.35">
      <c r="A16" s="10" t="s">
        <v>22</v>
      </c>
      <c r="B16" s="11" t="s">
        <v>26</v>
      </c>
    </row>
    <row r="17" spans="1:19" ht="15.5" x14ac:dyDescent="0.35">
      <c r="A17" s="10" t="s">
        <v>27</v>
      </c>
      <c r="B17" s="11" t="s">
        <v>24</v>
      </c>
    </row>
    <row r="20" spans="1:19" x14ac:dyDescent="0.35">
      <c r="J20">
        <f>D6-K6</f>
        <v>8</v>
      </c>
      <c r="K20">
        <f>K6*1.7</f>
        <v>20.399999999999999</v>
      </c>
      <c r="O20">
        <v>1.6666666666666701</v>
      </c>
      <c r="P20">
        <v>1.625</v>
      </c>
      <c r="Q20">
        <f>K6*O20</f>
        <v>20.000000000000043</v>
      </c>
      <c r="R20">
        <f>L6*P20</f>
        <v>26</v>
      </c>
      <c r="S20">
        <f>SUM(Q20:R20)</f>
        <v>46.000000000000043</v>
      </c>
    </row>
    <row r="21" spans="1:19" ht="21" x14ac:dyDescent="0.5">
      <c r="E21" s="15" t="s">
        <v>23</v>
      </c>
      <c r="O21">
        <v>1.3333333333333299</v>
      </c>
      <c r="P21">
        <v>1.3636363636363635</v>
      </c>
      <c r="Q21">
        <f t="shared" ref="Q21:R25" si="3">K7*O21</f>
        <v>11.99999999999997</v>
      </c>
      <c r="R21">
        <f t="shared" si="3"/>
        <v>14.999999999999998</v>
      </c>
      <c r="S21">
        <f t="shared" ref="S21:S25" si="4">SUM(Q21:R21)</f>
        <v>26.999999999999968</v>
      </c>
    </row>
    <row r="22" spans="1:19" x14ac:dyDescent="0.35">
      <c r="O22">
        <v>1.5</v>
      </c>
      <c r="P22">
        <v>1.4166666666666667</v>
      </c>
      <c r="Q22">
        <f t="shared" si="3"/>
        <v>12</v>
      </c>
      <c r="R22">
        <f t="shared" si="3"/>
        <v>17</v>
      </c>
      <c r="S22">
        <f t="shared" si="4"/>
        <v>29</v>
      </c>
    </row>
    <row r="23" spans="1:19" x14ac:dyDescent="0.35">
      <c r="J23" t="s">
        <v>93</v>
      </c>
      <c r="O23">
        <v>1.46</v>
      </c>
      <c r="P23">
        <v>1.46</v>
      </c>
      <c r="Q23">
        <f t="shared" si="3"/>
        <v>18.98</v>
      </c>
      <c r="R23">
        <f t="shared" si="3"/>
        <v>16.059999999999999</v>
      </c>
      <c r="S23">
        <f t="shared" si="4"/>
        <v>35.04</v>
      </c>
    </row>
    <row r="24" spans="1:19" x14ac:dyDescent="0.35">
      <c r="J24" t="s">
        <v>94</v>
      </c>
      <c r="O24">
        <v>1.8947368421052599</v>
      </c>
      <c r="P24">
        <v>1.8333333333333299</v>
      </c>
      <c r="Q24">
        <f t="shared" si="3"/>
        <v>35.999999999999936</v>
      </c>
      <c r="R24">
        <f t="shared" si="3"/>
        <v>21.999999999999957</v>
      </c>
      <c r="S24">
        <f t="shared" si="4"/>
        <v>57.999999999999893</v>
      </c>
    </row>
    <row r="25" spans="1:19" x14ac:dyDescent="0.35">
      <c r="J25" t="s">
        <v>95</v>
      </c>
      <c r="K25" s="69"/>
      <c r="O25">
        <v>1.25</v>
      </c>
      <c r="P25">
        <v>1.1666666666666667</v>
      </c>
      <c r="Q25">
        <f t="shared" si="3"/>
        <v>10</v>
      </c>
      <c r="R25">
        <f t="shared" si="3"/>
        <v>7</v>
      </c>
      <c r="S25">
        <f t="shared" si="4"/>
        <v>17</v>
      </c>
    </row>
    <row r="26" spans="1:19" x14ac:dyDescent="0.35">
      <c r="J26" t="s">
        <v>96</v>
      </c>
    </row>
    <row r="27" spans="1:19" x14ac:dyDescent="0.35">
      <c r="J27" t="s">
        <v>97</v>
      </c>
    </row>
    <row r="28" spans="1:19" x14ac:dyDescent="0.35">
      <c r="J28" t="s">
        <v>98</v>
      </c>
    </row>
    <row r="29" spans="1:19" x14ac:dyDescent="0.35">
      <c r="J29" t="s">
        <v>99</v>
      </c>
    </row>
    <row r="30" spans="1:19" x14ac:dyDescent="0.35">
      <c r="J30" t="s">
        <v>100</v>
      </c>
      <c r="K30" s="69"/>
    </row>
    <row r="31" spans="1:19" x14ac:dyDescent="0.35">
      <c r="J31" t="s">
        <v>101</v>
      </c>
    </row>
  </sheetData>
  <mergeCells count="8">
    <mergeCell ref="G4:I4"/>
    <mergeCell ref="J4:L4"/>
    <mergeCell ref="A6:A7"/>
    <mergeCell ref="A8:A9"/>
    <mergeCell ref="A10:A11"/>
    <mergeCell ref="A4:A5"/>
    <mergeCell ref="B4:C5"/>
    <mergeCell ref="D4:F4"/>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410F00-4208-4AF6-AA73-06F61C5F96DB}">
  <sheetPr>
    <tabColor rgb="FFFF0000"/>
  </sheetPr>
  <dimension ref="A1:T21"/>
  <sheetViews>
    <sheetView tabSelected="1" topLeftCell="B1" zoomScale="76" workbookViewId="0">
      <selection activeCell="L13" sqref="L13"/>
    </sheetView>
  </sheetViews>
  <sheetFormatPr baseColWidth="10" defaultRowHeight="14.5" x14ac:dyDescent="0.35"/>
  <cols>
    <col min="1" max="2" width="21.08984375" customWidth="1"/>
    <col min="3" max="3" width="11.90625" customWidth="1"/>
    <col min="4" max="4" width="12.90625" customWidth="1"/>
    <col min="5" max="5" width="13.81640625" customWidth="1"/>
    <col min="10" max="10" width="11.1796875" customWidth="1"/>
    <col min="11" max="12" width="12.26953125" bestFit="1" customWidth="1"/>
  </cols>
  <sheetData>
    <row r="1" spans="1:20" ht="61" customHeight="1" x14ac:dyDescent="0.35">
      <c r="A1" s="6" t="s">
        <v>18</v>
      </c>
      <c r="B1" s="7" t="s">
        <v>17</v>
      </c>
      <c r="C1" s="6" t="s">
        <v>16</v>
      </c>
      <c r="D1" s="7" t="s">
        <v>19</v>
      </c>
    </row>
    <row r="2" spans="1:20" x14ac:dyDescent="0.35">
      <c r="A2" s="12">
        <v>0.9</v>
      </c>
      <c r="B2" s="13">
        <f>1.65*1.65</f>
        <v>2.7224999999999997</v>
      </c>
      <c r="C2" s="13">
        <v>0.5</v>
      </c>
      <c r="D2" s="13">
        <f>0.1*0.1</f>
        <v>1.0000000000000002E-2</v>
      </c>
      <c r="F2" s="3"/>
      <c r="Q2" t="s">
        <v>92</v>
      </c>
    </row>
    <row r="4" spans="1:20" x14ac:dyDescent="0.35">
      <c r="A4" s="70" t="s">
        <v>13</v>
      </c>
      <c r="B4" s="76" t="s">
        <v>12</v>
      </c>
      <c r="C4" s="77"/>
      <c r="D4" s="70" t="s">
        <v>14</v>
      </c>
      <c r="E4" s="70"/>
      <c r="F4" s="70"/>
      <c r="G4" s="71" t="s">
        <v>15</v>
      </c>
      <c r="H4" s="71"/>
      <c r="I4" s="71"/>
      <c r="J4" s="72" t="s">
        <v>25</v>
      </c>
      <c r="K4" s="72"/>
      <c r="L4" s="72"/>
      <c r="P4" s="9" t="s">
        <v>0</v>
      </c>
      <c r="Q4" s="9" t="s">
        <v>1</v>
      </c>
      <c r="R4" s="9" t="s">
        <v>2</v>
      </c>
    </row>
    <row r="5" spans="1:20" x14ac:dyDescent="0.35">
      <c r="A5" s="70"/>
      <c r="B5" s="78"/>
      <c r="C5" s="79"/>
      <c r="D5" s="8" t="s">
        <v>0</v>
      </c>
      <c r="E5" s="8" t="s">
        <v>1</v>
      </c>
      <c r="F5" s="8" t="s">
        <v>2</v>
      </c>
      <c r="G5" s="9" t="s">
        <v>0</v>
      </c>
      <c r="H5" s="9" t="s">
        <v>1</v>
      </c>
      <c r="I5" s="9" t="s">
        <v>2</v>
      </c>
      <c r="J5" s="16" t="s">
        <v>2</v>
      </c>
      <c r="K5" s="16" t="s">
        <v>0</v>
      </c>
      <c r="L5" s="16" t="s">
        <v>1</v>
      </c>
      <c r="N5" s="18" t="s">
        <v>90</v>
      </c>
      <c r="O5" s="2" t="s">
        <v>10</v>
      </c>
      <c r="P5" s="63">
        <v>1.67584940312213</v>
      </c>
      <c r="Q5" s="63">
        <v>1.6758494031221305</v>
      </c>
      <c r="R5" s="63">
        <v>1.6758494031221303</v>
      </c>
      <c r="T5">
        <f>R5*J6</f>
        <v>46</v>
      </c>
    </row>
    <row r="6" spans="1:20" ht="15.5" x14ac:dyDescent="0.35">
      <c r="A6" s="73" t="s">
        <v>3</v>
      </c>
      <c r="B6" s="18" t="s">
        <v>90</v>
      </c>
      <c r="C6" s="2" t="s">
        <v>10</v>
      </c>
      <c r="D6" s="2">
        <v>20</v>
      </c>
      <c r="E6" s="2">
        <v>26</v>
      </c>
      <c r="F6" s="2">
        <f>SUM(D6:E6)</f>
        <v>46</v>
      </c>
      <c r="G6" s="4">
        <f>D6/$F6</f>
        <v>0.43478260869565216</v>
      </c>
      <c r="H6" s="4">
        <f>E6/$F6</f>
        <v>0.56521739130434778</v>
      </c>
      <c r="I6" s="5">
        <f t="shared" ref="I6" si="0">F6/$F6</f>
        <v>1</v>
      </c>
      <c r="J6" s="17">
        <f t="shared" ref="J6:J11" si="1">($B$2*$C$2*(1-$C$2)/$D$2)/(1+($B$2*$C$2*(1-$C$2)/($D$2*$F6)))</f>
        <v>27.448767123287674</v>
      </c>
      <c r="K6" s="14">
        <f>(G6*$J6)/100%</f>
        <v>11.934246575342467</v>
      </c>
      <c r="L6" s="14">
        <f>(H6*$J6)/100%</f>
        <v>15.514520547945205</v>
      </c>
      <c r="N6" s="18" t="s">
        <v>91</v>
      </c>
      <c r="O6" s="2" t="s">
        <v>4</v>
      </c>
      <c r="P6" s="63">
        <v>1.3966942148760331</v>
      </c>
      <c r="Q6" s="63">
        <v>1.3966942148760326</v>
      </c>
      <c r="R6" s="63">
        <v>1.3966942148760328</v>
      </c>
    </row>
    <row r="7" spans="1:20" ht="15.5" x14ac:dyDescent="0.35">
      <c r="A7" s="73"/>
      <c r="B7" s="18" t="s">
        <v>91</v>
      </c>
      <c r="C7" s="2" t="s">
        <v>4</v>
      </c>
      <c r="D7" s="2">
        <v>12</v>
      </c>
      <c r="E7" s="2">
        <v>15</v>
      </c>
      <c r="F7" s="2">
        <f>SUM(D7:E7)</f>
        <v>27</v>
      </c>
      <c r="G7" s="4">
        <f t="shared" ref="G7:G11" si="2">D7/$F7</f>
        <v>0.44444444444444442</v>
      </c>
      <c r="H7" s="4">
        <f t="shared" ref="H7:H11" si="3">E7/$F7</f>
        <v>0.55555555555555558</v>
      </c>
      <c r="I7" s="5">
        <f t="shared" ref="I7:I11" si="4">F7/$F7</f>
        <v>1</v>
      </c>
      <c r="J7" s="17">
        <f t="shared" si="1"/>
        <v>19.331360946745566</v>
      </c>
      <c r="K7" s="14">
        <f t="shared" ref="K7:L11" si="5">(G7*$J7)/100%</f>
        <v>8.5917159763313613</v>
      </c>
      <c r="L7" s="14">
        <f t="shared" si="5"/>
        <v>10.739644970414204</v>
      </c>
      <c r="N7" s="18" t="s">
        <v>90</v>
      </c>
      <c r="O7" s="2" t="s">
        <v>6</v>
      </c>
      <c r="P7" s="63">
        <v>1.4260789715335169</v>
      </c>
      <c r="Q7" s="63">
        <v>1.4260789715335171</v>
      </c>
      <c r="R7" s="63">
        <v>1.4260789715335171</v>
      </c>
    </row>
    <row r="8" spans="1:20" ht="15.5" x14ac:dyDescent="0.35">
      <c r="A8" s="73" t="s">
        <v>5</v>
      </c>
      <c r="B8" s="18" t="s">
        <v>90</v>
      </c>
      <c r="C8" s="2" t="s">
        <v>6</v>
      </c>
      <c r="D8" s="2">
        <v>12</v>
      </c>
      <c r="E8" s="2">
        <v>17</v>
      </c>
      <c r="F8" s="2">
        <v>29</v>
      </c>
      <c r="G8" s="4">
        <f t="shared" si="2"/>
        <v>0.41379310344827586</v>
      </c>
      <c r="H8" s="4">
        <f t="shared" si="3"/>
        <v>0.58620689655172409</v>
      </c>
      <c r="I8" s="5">
        <f t="shared" si="4"/>
        <v>1</v>
      </c>
      <c r="J8" s="17">
        <f t="shared" si="1"/>
        <v>20.335479716677398</v>
      </c>
      <c r="K8" s="14">
        <f t="shared" si="5"/>
        <v>8.4146812620734064</v>
      </c>
      <c r="L8" s="14">
        <f t="shared" si="5"/>
        <v>11.920798454603991</v>
      </c>
      <c r="N8" s="18" t="s">
        <v>91</v>
      </c>
      <c r="O8" s="2" t="s">
        <v>7</v>
      </c>
      <c r="P8" s="63">
        <v>1.5142332415059685</v>
      </c>
      <c r="Q8" s="63">
        <v>1.5142332415059685</v>
      </c>
      <c r="R8" s="63">
        <v>1.5142332415059685</v>
      </c>
    </row>
    <row r="9" spans="1:20" ht="15.5" x14ac:dyDescent="0.35">
      <c r="A9" s="73"/>
      <c r="B9" s="18" t="s">
        <v>91</v>
      </c>
      <c r="C9" s="2" t="s">
        <v>7</v>
      </c>
      <c r="D9" s="2">
        <v>19</v>
      </c>
      <c r="E9" s="2">
        <v>16</v>
      </c>
      <c r="F9" s="2">
        <v>35</v>
      </c>
      <c r="G9" s="4">
        <f t="shared" si="2"/>
        <v>0.54285714285714282</v>
      </c>
      <c r="H9" s="4">
        <f t="shared" si="3"/>
        <v>0.45714285714285713</v>
      </c>
      <c r="I9" s="5">
        <f t="shared" si="4"/>
        <v>1</v>
      </c>
      <c r="J9" s="17">
        <f t="shared" si="1"/>
        <v>23.114008489993939</v>
      </c>
      <c r="K9" s="14">
        <f t="shared" si="5"/>
        <v>12.547604608853852</v>
      </c>
      <c r="L9" s="14">
        <f t="shared" si="5"/>
        <v>10.566403881140086</v>
      </c>
      <c r="N9" s="18" t="s">
        <v>90</v>
      </c>
      <c r="O9" s="2" t="s">
        <v>11</v>
      </c>
      <c r="P9" s="63">
        <v>1.8521579430670341</v>
      </c>
      <c r="Q9" s="63">
        <v>1.8521579430670341</v>
      </c>
      <c r="R9" s="63">
        <v>1.8521579430670341</v>
      </c>
    </row>
    <row r="10" spans="1:20" ht="15.5" x14ac:dyDescent="0.35">
      <c r="A10" s="74" t="s">
        <v>8</v>
      </c>
      <c r="B10" s="18" t="s">
        <v>90</v>
      </c>
      <c r="C10" s="2" t="s">
        <v>11</v>
      </c>
      <c r="D10" s="2">
        <v>36</v>
      </c>
      <c r="E10" s="2">
        <v>22</v>
      </c>
      <c r="F10" s="2">
        <v>58</v>
      </c>
      <c r="G10" s="4">
        <f t="shared" si="2"/>
        <v>0.62068965517241381</v>
      </c>
      <c r="H10" s="4">
        <f t="shared" si="3"/>
        <v>0.37931034482758619</v>
      </c>
      <c r="I10" s="5">
        <f t="shared" si="4"/>
        <v>1</v>
      </c>
      <c r="J10" s="17">
        <f t="shared" si="1"/>
        <v>31.314823996033713</v>
      </c>
      <c r="K10" s="14">
        <f t="shared" si="5"/>
        <v>19.436787307882994</v>
      </c>
      <c r="L10" s="14">
        <f t="shared" si="5"/>
        <v>11.878036688150718</v>
      </c>
      <c r="N10" s="18" t="s">
        <v>91</v>
      </c>
      <c r="O10" s="2" t="s">
        <v>9</v>
      </c>
      <c r="P10" s="63">
        <v>1.2497704315886131</v>
      </c>
      <c r="Q10" s="63">
        <v>1.2497704315886131</v>
      </c>
      <c r="R10" s="63">
        <v>1.2497704315886131</v>
      </c>
    </row>
    <row r="11" spans="1:20" ht="15.5" x14ac:dyDescent="0.35">
      <c r="A11" s="75"/>
      <c r="B11" s="18" t="s">
        <v>91</v>
      </c>
      <c r="C11" s="2" t="s">
        <v>9</v>
      </c>
      <c r="D11" s="2">
        <v>10</v>
      </c>
      <c r="E11" s="2">
        <v>7</v>
      </c>
      <c r="F11" s="2">
        <v>17</v>
      </c>
      <c r="G11" s="4">
        <f t="shared" si="2"/>
        <v>0.58823529411764708</v>
      </c>
      <c r="H11" s="4">
        <f t="shared" si="3"/>
        <v>0.41176470588235292</v>
      </c>
      <c r="I11" s="5">
        <f t="shared" si="4"/>
        <v>1</v>
      </c>
      <c r="J11" s="17">
        <f t="shared" si="1"/>
        <v>13.602498163115358</v>
      </c>
      <c r="K11" s="14">
        <f t="shared" si="5"/>
        <v>8.0014695077149174</v>
      </c>
      <c r="L11" s="14">
        <f t="shared" si="5"/>
        <v>5.6010286554004418</v>
      </c>
    </row>
    <row r="15" spans="1:20" ht="15.5" x14ac:dyDescent="0.35">
      <c r="A15" s="10" t="s">
        <v>21</v>
      </c>
      <c r="B15" s="11" t="s">
        <v>20</v>
      </c>
      <c r="D15" s="11"/>
      <c r="E15" s="11"/>
      <c r="F15" s="11"/>
      <c r="G15" s="11"/>
      <c r="H15" s="11"/>
      <c r="I15" s="11"/>
      <c r="J15" s="11"/>
      <c r="K15" s="11"/>
      <c r="L15" s="11"/>
      <c r="M15" s="11"/>
      <c r="N15" s="11"/>
    </row>
    <row r="16" spans="1:20" s="1" customFormat="1" ht="16.5" customHeight="1" x14ac:dyDescent="0.35">
      <c r="A16" s="10" t="s">
        <v>22</v>
      </c>
      <c r="B16" s="11" t="s">
        <v>26</v>
      </c>
    </row>
    <row r="17" spans="1:5" ht="15.5" x14ac:dyDescent="0.35">
      <c r="A17" s="10" t="s">
        <v>27</v>
      </c>
      <c r="B17" s="11" t="s">
        <v>24</v>
      </c>
    </row>
    <row r="21" spans="1:5" ht="21" x14ac:dyDescent="0.5">
      <c r="E21" s="15" t="s">
        <v>23</v>
      </c>
    </row>
  </sheetData>
  <mergeCells count="8">
    <mergeCell ref="A10:A11"/>
    <mergeCell ref="J4:L4"/>
    <mergeCell ref="A6:A7"/>
    <mergeCell ref="A8:A9"/>
    <mergeCell ref="D4:F4"/>
    <mergeCell ref="G4:I4"/>
    <mergeCell ref="A4:A5"/>
    <mergeCell ref="B4:C5"/>
  </mergeCells>
  <phoneticPr fontId="3" type="noConversion"/>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C2DE7D-42FE-4DBE-87A0-E2B131DF1BF1}">
  <dimension ref="A1:E29"/>
  <sheetViews>
    <sheetView zoomScale="43" zoomScaleNormal="47" workbookViewId="0">
      <selection activeCell="F2" sqref="F2"/>
    </sheetView>
  </sheetViews>
  <sheetFormatPr baseColWidth="10" defaultRowHeight="14.5" x14ac:dyDescent="0.35"/>
  <cols>
    <col min="1" max="1" width="80" style="19" customWidth="1"/>
    <col min="2" max="2" width="28.81640625" style="21" customWidth="1"/>
    <col min="3" max="3" width="73.90625" style="19" customWidth="1"/>
    <col min="4" max="4" width="21" style="19" customWidth="1"/>
    <col min="5" max="5" width="55.453125" style="19" customWidth="1"/>
    <col min="6" max="16384" width="10.90625" style="19"/>
  </cols>
  <sheetData>
    <row r="1" spans="1:5" s="41" customFormat="1" ht="40" customHeight="1" thickBot="1" x14ac:dyDescent="0.4">
      <c r="A1" s="38" t="s">
        <v>28</v>
      </c>
      <c r="B1" s="39" t="s">
        <v>29</v>
      </c>
      <c r="C1" s="39" t="s">
        <v>30</v>
      </c>
      <c r="D1" s="40" t="s">
        <v>31</v>
      </c>
      <c r="E1" s="39" t="s">
        <v>32</v>
      </c>
    </row>
    <row r="2" spans="1:5" s="20" customFormat="1" ht="119.5" customHeight="1" x14ac:dyDescent="0.35">
      <c r="A2" s="47" t="s">
        <v>33</v>
      </c>
      <c r="B2" s="49" t="s">
        <v>58</v>
      </c>
      <c r="C2" s="48" t="s">
        <v>63</v>
      </c>
      <c r="D2" s="49" t="s">
        <v>62</v>
      </c>
      <c r="E2" s="48" t="s">
        <v>83</v>
      </c>
    </row>
    <row r="3" spans="1:5" s="21" customFormat="1" ht="119.5" customHeight="1" x14ac:dyDescent="0.35">
      <c r="A3" s="21" t="s">
        <v>61</v>
      </c>
      <c r="B3" s="49" t="s">
        <v>58</v>
      </c>
      <c r="C3" s="50" t="s">
        <v>64</v>
      </c>
      <c r="D3" s="49" t="s">
        <v>62</v>
      </c>
      <c r="E3" s="49" t="s">
        <v>82</v>
      </c>
    </row>
    <row r="4" spans="1:5" ht="29" x14ac:dyDescent="0.35">
      <c r="A4" s="51" t="s">
        <v>34</v>
      </c>
      <c r="B4" s="49" t="s">
        <v>59</v>
      </c>
      <c r="C4" s="45" t="s">
        <v>65</v>
      </c>
      <c r="D4" s="46" t="s">
        <v>66</v>
      </c>
      <c r="E4" s="45" t="s">
        <v>67</v>
      </c>
    </row>
    <row r="5" spans="1:5" ht="20" x14ac:dyDescent="0.35">
      <c r="A5" s="26" t="s">
        <v>35</v>
      </c>
      <c r="B5" s="25"/>
      <c r="C5" s="27"/>
      <c r="D5" s="27"/>
      <c r="E5" s="28"/>
    </row>
    <row r="6" spans="1:5" ht="43.5" x14ac:dyDescent="0.35">
      <c r="A6" s="22" t="s">
        <v>36</v>
      </c>
      <c r="B6" s="49" t="s">
        <v>58</v>
      </c>
      <c r="C6" s="45" t="s">
        <v>68</v>
      </c>
      <c r="D6" s="49" t="s">
        <v>62</v>
      </c>
      <c r="E6" s="45" t="s">
        <v>69</v>
      </c>
    </row>
    <row r="7" spans="1:5" ht="22.5" customHeight="1" x14ac:dyDescent="0.35">
      <c r="A7" s="22" t="s">
        <v>37</v>
      </c>
      <c r="B7" s="49" t="s">
        <v>60</v>
      </c>
      <c r="C7" s="19" t="s">
        <v>70</v>
      </c>
      <c r="D7" s="21" t="s">
        <v>71</v>
      </c>
    </row>
    <row r="8" spans="1:5" ht="20" x14ac:dyDescent="0.35">
      <c r="A8" s="26" t="s">
        <v>38</v>
      </c>
      <c r="B8" s="25"/>
      <c r="C8" s="27"/>
      <c r="D8" s="27"/>
      <c r="E8" s="28"/>
    </row>
    <row r="9" spans="1:5" ht="15.5" x14ac:dyDescent="0.35">
      <c r="A9" s="29" t="s">
        <v>39</v>
      </c>
      <c r="B9" s="42"/>
      <c r="C9" s="30"/>
      <c r="D9" s="30"/>
      <c r="E9" s="31"/>
    </row>
    <row r="10" spans="1:5" ht="43.5" x14ac:dyDescent="0.35">
      <c r="A10" s="52" t="s">
        <v>40</v>
      </c>
      <c r="B10" s="49" t="s">
        <v>60</v>
      </c>
      <c r="C10" s="45" t="s">
        <v>70</v>
      </c>
      <c r="D10" s="45" t="s">
        <v>72</v>
      </c>
      <c r="E10" s="45" t="s">
        <v>73</v>
      </c>
    </row>
    <row r="11" spans="1:5" x14ac:dyDescent="0.35">
      <c r="A11" s="53" t="s">
        <v>41</v>
      </c>
      <c r="B11" s="49" t="s">
        <v>58</v>
      </c>
      <c r="C11" s="45"/>
      <c r="D11" s="45"/>
      <c r="E11" s="45"/>
    </row>
    <row r="12" spans="1:5" ht="29" x14ac:dyDescent="0.35">
      <c r="A12" s="23" t="s">
        <v>42</v>
      </c>
      <c r="B12" s="49" t="s">
        <v>60</v>
      </c>
      <c r="C12" s="45" t="s">
        <v>70</v>
      </c>
      <c r="D12" s="45" t="s">
        <v>70</v>
      </c>
      <c r="E12" s="45" t="s">
        <v>74</v>
      </c>
    </row>
    <row r="13" spans="1:5" x14ac:dyDescent="0.35">
      <c r="A13" s="52" t="s">
        <v>43</v>
      </c>
      <c r="B13" s="49" t="s">
        <v>58</v>
      </c>
      <c r="C13" s="45" t="s">
        <v>75</v>
      </c>
      <c r="D13" s="45" t="s">
        <v>70</v>
      </c>
      <c r="E13" s="45" t="s">
        <v>70</v>
      </c>
    </row>
    <row r="14" spans="1:5" ht="15.5" x14ac:dyDescent="0.35">
      <c r="A14" s="32" t="s">
        <v>44</v>
      </c>
      <c r="B14" s="43"/>
      <c r="C14" s="33"/>
      <c r="D14" s="33"/>
      <c r="E14" s="34"/>
    </row>
    <row r="15" spans="1:5" ht="58" x14ac:dyDescent="0.35">
      <c r="A15" s="23" t="s">
        <v>45</v>
      </c>
      <c r="B15" s="49" t="s">
        <v>58</v>
      </c>
      <c r="C15" s="45" t="s">
        <v>76</v>
      </c>
      <c r="D15" s="49" t="s">
        <v>62</v>
      </c>
      <c r="E15" s="45" t="s">
        <v>70</v>
      </c>
    </row>
    <row r="16" spans="1:5" ht="29" x14ac:dyDescent="0.35">
      <c r="A16" s="23" t="s">
        <v>46</v>
      </c>
      <c r="B16" s="49" t="s">
        <v>59</v>
      </c>
      <c r="C16" s="45" t="s">
        <v>70</v>
      </c>
      <c r="D16" s="45" t="s">
        <v>77</v>
      </c>
      <c r="E16" s="45" t="s">
        <v>70</v>
      </c>
    </row>
    <row r="17" spans="1:5" ht="15.5" x14ac:dyDescent="0.35">
      <c r="A17" s="29" t="s">
        <v>47</v>
      </c>
      <c r="B17" s="42"/>
      <c r="C17" s="30"/>
      <c r="D17" s="30"/>
      <c r="E17" s="31"/>
    </row>
    <row r="18" spans="1:5" x14ac:dyDescent="0.35">
      <c r="A18" s="53" t="s">
        <v>48</v>
      </c>
      <c r="B18" s="49" t="s">
        <v>58</v>
      </c>
      <c r="C18" s="45"/>
      <c r="D18" s="45"/>
      <c r="E18" s="45"/>
    </row>
    <row r="19" spans="1:5" x14ac:dyDescent="0.35">
      <c r="A19" s="52" t="s">
        <v>49</v>
      </c>
      <c r="B19" s="49" t="s">
        <v>59</v>
      </c>
      <c r="C19" s="45" t="s">
        <v>70</v>
      </c>
      <c r="D19" s="45" t="s">
        <v>70</v>
      </c>
      <c r="E19" s="45" t="s">
        <v>78</v>
      </c>
    </row>
    <row r="20" spans="1:5" ht="15.5" x14ac:dyDescent="0.35">
      <c r="A20" s="29" t="s">
        <v>50</v>
      </c>
      <c r="B20" s="42"/>
      <c r="C20" s="30"/>
      <c r="D20" s="30"/>
      <c r="E20" s="31"/>
    </row>
    <row r="21" spans="1:5" x14ac:dyDescent="0.35">
      <c r="A21" s="54" t="s">
        <v>51</v>
      </c>
      <c r="B21" s="49" t="s">
        <v>60</v>
      </c>
      <c r="C21" s="45" t="s">
        <v>70</v>
      </c>
      <c r="D21" s="45" t="s">
        <v>70</v>
      </c>
      <c r="E21" s="45"/>
    </row>
    <row r="22" spans="1:5" x14ac:dyDescent="0.35">
      <c r="A22" s="53" t="s">
        <v>52</v>
      </c>
      <c r="B22" s="49" t="s">
        <v>58</v>
      </c>
      <c r="C22" s="45"/>
      <c r="D22" s="45"/>
      <c r="E22" s="45"/>
    </row>
    <row r="23" spans="1:5" x14ac:dyDescent="0.35">
      <c r="A23" s="52" t="s">
        <v>53</v>
      </c>
      <c r="B23" s="49" t="s">
        <v>60</v>
      </c>
      <c r="C23" s="45"/>
      <c r="D23" s="45"/>
      <c r="E23" s="45"/>
    </row>
    <row r="24" spans="1:5" ht="15.5" x14ac:dyDescent="0.35">
      <c r="A24" s="29" t="s">
        <v>54</v>
      </c>
      <c r="B24" s="42"/>
      <c r="C24" s="30"/>
      <c r="D24" s="30"/>
      <c r="E24" s="31"/>
    </row>
    <row r="25" spans="1:5" x14ac:dyDescent="0.35">
      <c r="A25" s="54" t="s">
        <v>51</v>
      </c>
      <c r="B25" s="49" t="s">
        <v>59</v>
      </c>
      <c r="C25" s="45"/>
      <c r="D25" s="45"/>
      <c r="E25" s="45"/>
    </row>
    <row r="26" spans="1:5" x14ac:dyDescent="0.35">
      <c r="A26" s="53" t="s">
        <v>52</v>
      </c>
      <c r="B26" s="49" t="s">
        <v>58</v>
      </c>
      <c r="C26" s="45"/>
      <c r="D26" s="45"/>
      <c r="E26" s="45"/>
    </row>
    <row r="27" spans="1:5" x14ac:dyDescent="0.35">
      <c r="A27" s="52" t="s">
        <v>55</v>
      </c>
      <c r="B27" s="49" t="s">
        <v>60</v>
      </c>
      <c r="C27" s="45"/>
      <c r="D27" s="45"/>
      <c r="E27" s="45" t="s">
        <v>79</v>
      </c>
    </row>
    <row r="28" spans="1:5" ht="15.5" x14ac:dyDescent="0.35">
      <c r="A28" s="35" t="s">
        <v>56</v>
      </c>
      <c r="B28" s="44"/>
      <c r="C28" s="36"/>
      <c r="D28" s="36"/>
      <c r="E28" s="37"/>
    </row>
    <row r="29" spans="1:5" ht="38.5" x14ac:dyDescent="0.35">
      <c r="A29" s="24" t="s">
        <v>57</v>
      </c>
      <c r="B29" s="49" t="s">
        <v>60</v>
      </c>
      <c r="C29" s="45" t="s">
        <v>70</v>
      </c>
      <c r="D29" s="45" t="s">
        <v>80</v>
      </c>
      <c r="E29" s="45" t="s">
        <v>70</v>
      </c>
    </row>
  </sheetData>
  <dataValidations count="1">
    <dataValidation type="list" allowBlank="1" showInputMessage="1" showErrorMessage="1" sqref="B2:B4 B10:B13 B15:B16 B18:B19 B21:B23 B25:B27 B29 B6:B7" xr:uid="{7DB2D261-F7C5-465F-961E-D0F10B33BBDE}">
      <formula1>"Oui,Non,En cours"</formula1>
    </dataValidation>
  </dataValidation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646271-6234-489E-966E-11BC3CE59E4B}">
  <dimension ref="A1:C4"/>
  <sheetViews>
    <sheetView workbookViewId="0">
      <selection activeCell="D9" sqref="D9"/>
    </sheetView>
  </sheetViews>
  <sheetFormatPr baseColWidth="10" defaultRowHeight="14.5" x14ac:dyDescent="0.35"/>
  <sheetData>
    <row r="1" spans="1:3" x14ac:dyDescent="0.35">
      <c r="A1" s="55" t="s">
        <v>60</v>
      </c>
      <c r="B1" s="56">
        <f>COUNTIF(Feuil1!$B$2:$B$29,A1)</f>
        <v>7</v>
      </c>
      <c r="C1" s="57">
        <f>B1/B4</f>
        <v>0.35</v>
      </c>
    </row>
    <row r="2" spans="1:3" x14ac:dyDescent="0.35">
      <c r="A2" s="55" t="s">
        <v>58</v>
      </c>
      <c r="B2" s="56">
        <f>COUNTIF(Feuil1!$B$2:$B$29,A2)</f>
        <v>9</v>
      </c>
      <c r="C2" s="57">
        <f>B2/B4</f>
        <v>0.45</v>
      </c>
    </row>
    <row r="3" spans="1:3" x14ac:dyDescent="0.35">
      <c r="A3" s="55" t="s">
        <v>59</v>
      </c>
      <c r="B3" s="56">
        <f>COUNTIF(Feuil1!$B$2:$B$29,A3)</f>
        <v>4</v>
      </c>
      <c r="C3" s="57">
        <f>B3/B4</f>
        <v>0.2</v>
      </c>
    </row>
    <row r="4" spans="1:3" x14ac:dyDescent="0.35">
      <c r="A4" s="55" t="s">
        <v>81</v>
      </c>
      <c r="B4" s="56">
        <f>SUM(B1:B3)</f>
        <v>20</v>
      </c>
      <c r="C4" s="57">
        <f>B4/B4</f>
        <v>1</v>
      </c>
    </row>
  </sheetData>
  <dataValidations count="1">
    <dataValidation type="list" allowBlank="1" showInputMessage="1" showErrorMessage="1" sqref="A1:A3" xr:uid="{0511586D-E7B5-44A5-AA02-0C9CE7A14BE8}">
      <formula1>"Oui,Non,En cours"</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5</vt:i4>
      </vt:variant>
    </vt:vector>
  </HeadingPairs>
  <TitlesOfParts>
    <vt:vector size="5" baseType="lpstr">
      <vt:lpstr>CALCUL ECHANTILLON (2)</vt:lpstr>
      <vt:lpstr>CALCUL ECHANTILLON (3)</vt:lpstr>
      <vt:lpstr>CALCUL ECHANTILLON</vt:lpstr>
      <vt:lpstr>Feuil1</vt:lpstr>
      <vt:lpstr>Feuil3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Meite, Anliou</dc:creator>
  <cp:lastModifiedBy>Meite, Anliou</cp:lastModifiedBy>
  <dcterms:created xsi:type="dcterms:W3CDTF">2022-12-02T08:37:34Z</dcterms:created>
  <dcterms:modified xsi:type="dcterms:W3CDTF">2024-03-27T23:24:31Z</dcterms:modified>
</cp:coreProperties>
</file>