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438\Desktop\"/>
    </mc:Choice>
  </mc:AlternateContent>
  <xr:revisionPtr revIDLastSave="0" documentId="8_{219285BA-73AE-4A3D-91BD-A3CBC15E23BC}" xr6:coauthVersionLast="47" xr6:coauthVersionMax="47" xr10:uidLastSave="{00000000-0000-0000-0000-000000000000}"/>
  <bookViews>
    <workbookView xWindow="-110" yWindow="-110" windowWidth="25820" windowHeight="15500" xr2:uid="{EC919B87-DCAB-0749-A95D-E8AEF3C2A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H8" i="1"/>
  <c r="I8" i="1"/>
  <c r="I295" i="1"/>
  <c r="H295" i="1"/>
  <c r="G295" i="1"/>
  <c r="I294" i="1"/>
  <c r="H294" i="1"/>
  <c r="G294" i="1"/>
  <c r="I291" i="1"/>
  <c r="H291" i="1"/>
  <c r="G291" i="1"/>
  <c r="I285" i="1"/>
  <c r="H285" i="1"/>
  <c r="G285" i="1"/>
  <c r="I284" i="1"/>
  <c r="H284" i="1"/>
  <c r="G284" i="1"/>
  <c r="I275" i="1"/>
  <c r="H275" i="1"/>
  <c r="G275" i="1"/>
  <c r="I270" i="1"/>
  <c r="H270" i="1"/>
  <c r="G270" i="1"/>
  <c r="I269" i="1"/>
  <c r="H269" i="1"/>
  <c r="G269" i="1"/>
  <c r="I267" i="1"/>
  <c r="H267" i="1"/>
  <c r="G267" i="1"/>
  <c r="I266" i="1"/>
  <c r="H266" i="1"/>
  <c r="G266" i="1"/>
  <c r="I261" i="1"/>
  <c r="H261" i="1"/>
  <c r="G261" i="1"/>
  <c r="I260" i="1"/>
  <c r="H260" i="1"/>
  <c r="G260" i="1"/>
  <c r="I258" i="1"/>
  <c r="H258" i="1"/>
  <c r="G258" i="1"/>
  <c r="I255" i="1"/>
  <c r="H255" i="1"/>
  <c r="G255" i="1"/>
  <c r="I252" i="1"/>
  <c r="H252" i="1"/>
  <c r="G252" i="1"/>
  <c r="I249" i="1"/>
  <c r="H249" i="1"/>
  <c r="G249" i="1"/>
  <c r="I244" i="1"/>
  <c r="H244" i="1"/>
  <c r="G244" i="1"/>
  <c r="I243" i="1"/>
  <c r="H243" i="1"/>
  <c r="G243" i="1"/>
  <c r="I242" i="1"/>
  <c r="H242" i="1"/>
  <c r="G242" i="1"/>
  <c r="I241" i="1"/>
  <c r="H241" i="1"/>
  <c r="G241" i="1"/>
  <c r="I240" i="1"/>
  <c r="H240" i="1"/>
  <c r="G240" i="1"/>
  <c r="I218" i="1"/>
  <c r="H218" i="1"/>
  <c r="G218" i="1"/>
  <c r="I217" i="1"/>
  <c r="H217" i="1"/>
  <c r="G217" i="1"/>
  <c r="I216" i="1"/>
  <c r="H216" i="1"/>
  <c r="G216" i="1"/>
  <c r="I215" i="1"/>
  <c r="H215" i="1"/>
  <c r="G215" i="1"/>
  <c r="I212" i="1"/>
  <c r="H212" i="1"/>
  <c r="G212" i="1"/>
  <c r="I214" i="1"/>
  <c r="H214" i="1"/>
  <c r="G214" i="1"/>
  <c r="I197" i="1"/>
  <c r="H197" i="1"/>
  <c r="G197" i="1"/>
  <c r="I196" i="1"/>
  <c r="H196" i="1"/>
  <c r="G196" i="1"/>
  <c r="I189" i="1"/>
  <c r="H189" i="1"/>
  <c r="G189" i="1"/>
  <c r="I188" i="1"/>
  <c r="H188" i="1"/>
  <c r="G188" i="1"/>
  <c r="I186" i="1"/>
  <c r="H186" i="1"/>
  <c r="G186" i="1"/>
  <c r="I176" i="1"/>
  <c r="H176" i="1"/>
  <c r="G176" i="1"/>
  <c r="I175" i="1"/>
  <c r="H175" i="1"/>
  <c r="G175" i="1"/>
  <c r="I170" i="1"/>
  <c r="H170" i="1"/>
  <c r="G170" i="1"/>
  <c r="I161" i="1"/>
  <c r="H161" i="1"/>
  <c r="G161" i="1"/>
  <c r="I160" i="1"/>
  <c r="H160" i="1"/>
  <c r="G160" i="1"/>
  <c r="I159" i="1"/>
  <c r="H159" i="1"/>
  <c r="G159" i="1"/>
  <c r="I158" i="1"/>
  <c r="H158" i="1"/>
  <c r="G158" i="1"/>
  <c r="I154" i="1"/>
  <c r="H154" i="1"/>
  <c r="G154" i="1"/>
  <c r="I155" i="1"/>
  <c r="H155" i="1"/>
  <c r="G155" i="1"/>
  <c r="I150" i="1"/>
  <c r="H150" i="1"/>
  <c r="G150" i="1"/>
  <c r="I145" i="1"/>
  <c r="H145" i="1"/>
  <c r="G145" i="1"/>
  <c r="I144" i="1"/>
  <c r="H144" i="1"/>
  <c r="G144" i="1"/>
  <c r="I140" i="1"/>
  <c r="H140" i="1"/>
  <c r="G140" i="1"/>
  <c r="I136" i="1"/>
  <c r="H136" i="1"/>
  <c r="G136" i="1"/>
  <c r="I135" i="1"/>
  <c r="H135" i="1"/>
  <c r="G135" i="1"/>
  <c r="I134" i="1"/>
  <c r="H134" i="1"/>
  <c r="G134" i="1"/>
  <c r="I116" i="1"/>
  <c r="H116" i="1"/>
  <c r="G116" i="1"/>
  <c r="I115" i="1"/>
  <c r="H115" i="1"/>
  <c r="G115" i="1"/>
  <c r="I110" i="1"/>
  <c r="H110" i="1"/>
  <c r="G110" i="1"/>
  <c r="I109" i="1"/>
  <c r="H109" i="1"/>
  <c r="G109" i="1"/>
  <c r="I104" i="1"/>
  <c r="H104" i="1"/>
  <c r="G104" i="1"/>
  <c r="I103" i="1"/>
  <c r="H103" i="1"/>
  <c r="G103" i="1"/>
  <c r="I102" i="1"/>
  <c r="H102" i="1"/>
  <c r="G102" i="1"/>
  <c r="I101" i="1"/>
  <c r="H101" i="1"/>
  <c r="G101" i="1"/>
  <c r="I100" i="1"/>
  <c r="H100" i="1"/>
  <c r="G100" i="1"/>
  <c r="I99" i="1"/>
  <c r="H99" i="1"/>
  <c r="G99" i="1"/>
  <c r="I98" i="1"/>
  <c r="H98" i="1"/>
  <c r="G98" i="1"/>
  <c r="I96" i="1"/>
  <c r="H96" i="1"/>
  <c r="G96" i="1"/>
  <c r="I94" i="1"/>
  <c r="H94" i="1"/>
  <c r="G94" i="1"/>
  <c r="I95" i="1"/>
  <c r="H95" i="1"/>
  <c r="G95" i="1"/>
  <c r="I93" i="1"/>
  <c r="H93" i="1"/>
  <c r="G93" i="1"/>
  <c r="I88" i="1"/>
  <c r="H88" i="1"/>
  <c r="G88" i="1"/>
  <c r="I91" i="1"/>
  <c r="H91" i="1"/>
  <c r="G91" i="1"/>
  <c r="I90" i="1"/>
  <c r="H90" i="1"/>
  <c r="G90" i="1"/>
  <c r="I89" i="1"/>
  <c r="H89" i="1"/>
  <c r="G89" i="1"/>
  <c r="I79" i="1"/>
  <c r="H79" i="1"/>
  <c r="G79" i="1"/>
  <c r="I78" i="1"/>
  <c r="H78" i="1"/>
  <c r="G78" i="1"/>
  <c r="I77" i="1"/>
  <c r="H77" i="1"/>
  <c r="G77" i="1"/>
  <c r="I70" i="1"/>
  <c r="H70" i="1"/>
  <c r="G70" i="1"/>
  <c r="I62" i="1"/>
  <c r="H62" i="1"/>
  <c r="G62" i="1"/>
  <c r="I60" i="1"/>
  <c r="H60" i="1"/>
  <c r="G60" i="1"/>
  <c r="I59" i="1"/>
  <c r="H59" i="1"/>
  <c r="G59" i="1"/>
  <c r="I54" i="1"/>
  <c r="H54" i="1"/>
  <c r="G54" i="1"/>
  <c r="I56" i="1"/>
  <c r="H56" i="1"/>
  <c r="G56" i="1"/>
  <c r="I55" i="1"/>
  <c r="H55" i="1"/>
  <c r="G55" i="1"/>
  <c r="I47" i="1"/>
  <c r="H47" i="1"/>
  <c r="G47" i="1"/>
  <c r="I42" i="1"/>
  <c r="H42" i="1"/>
  <c r="G42" i="1"/>
  <c r="I34" i="1"/>
  <c r="H34" i="1"/>
  <c r="G34" i="1"/>
  <c r="I31" i="1"/>
  <c r="H31" i="1"/>
  <c r="G31" i="1"/>
  <c r="I18" i="1"/>
  <c r="H18" i="1"/>
  <c r="G18" i="1"/>
  <c r="I10" i="1"/>
  <c r="H10" i="1"/>
  <c r="G10" i="1"/>
  <c r="I7" i="1"/>
  <c r="H7" i="1"/>
  <c r="G7" i="1"/>
  <c r="I6" i="1"/>
  <c r="H6" i="1"/>
  <c r="G6" i="1"/>
</calcChain>
</file>

<file path=xl/sharedStrings.xml><?xml version="1.0" encoding="utf-8"?>
<sst xmlns="http://schemas.openxmlformats.org/spreadsheetml/2006/main" count="9" uniqueCount="9">
  <si>
    <t>sub</t>
    <phoneticPr fontId="1" type="noConversion"/>
  </si>
  <si>
    <t>video</t>
    <phoneticPr fontId="1" type="noConversion"/>
  </si>
  <si>
    <t>video_onset</t>
    <phoneticPr fontId="1" type="noConversion"/>
  </si>
  <si>
    <t>video_apex</t>
    <phoneticPr fontId="1" type="noConversion"/>
  </si>
  <si>
    <t>video_offset</t>
    <phoneticPr fontId="1" type="noConversion"/>
  </si>
  <si>
    <t>channel</t>
    <phoneticPr fontId="1" type="noConversion"/>
  </si>
  <si>
    <t>emg_onset</t>
    <phoneticPr fontId="1" type="noConversion"/>
  </si>
  <si>
    <t>emg_apex</t>
    <phoneticPr fontId="1" type="noConversion"/>
  </si>
  <si>
    <t>emg_offset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</si>
</sst>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82FC-CE07-E94A-A000-F3D31966EA17}">
  <dimension ref="A1:I381"/>
  <sheetViews>
    <sheetView tabSelected="1" topLeftCell="A361" workbookViewId="0">
      <selection activeCell="M373" sqref="M373"/>
    </sheetView>
  </sheetViews>
  <sheetFormatPr defaultColWidth="11.07421875" defaultRowHeight="15.5"/>
  <cols>
    <col min="1" max="5" width="10.84375" style="1"/>
    <col min="6" max="6" width="10.84375" style="5"/>
    <col min="7" max="9" width="10.843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1</v>
      </c>
      <c r="C2" s="2">
        <v>9.3123400000000007</v>
      </c>
      <c r="D2" s="2">
        <v>9.4403400000000008</v>
      </c>
      <c r="E2" s="2">
        <v>9.7121999999999993</v>
      </c>
      <c r="F2" s="6">
        <v>2</v>
      </c>
      <c r="G2" s="2">
        <v>6.6059999999999999</v>
      </c>
      <c r="H2" s="2">
        <v>6.7619999999999996</v>
      </c>
      <c r="I2" s="2">
        <v>6.9059999999999997</v>
      </c>
    </row>
    <row r="3" spans="1:9">
      <c r="A3" s="2">
        <v>1</v>
      </c>
      <c r="B3" s="2">
        <v>1</v>
      </c>
      <c r="C3" s="2">
        <v>43.5364</v>
      </c>
      <c r="D3" s="2">
        <v>43.776339999999998</v>
      </c>
      <c r="E3" s="2">
        <v>43.872540000000001</v>
      </c>
      <c r="F3" s="6">
        <v>2</v>
      </c>
      <c r="G3" s="2">
        <v>40.82</v>
      </c>
      <c r="H3" s="2">
        <v>40.99</v>
      </c>
      <c r="I3" s="2">
        <v>41.14</v>
      </c>
    </row>
    <row r="4" spans="1:9">
      <c r="A4" s="2">
        <v>1</v>
      </c>
      <c r="B4" s="2">
        <v>1</v>
      </c>
      <c r="C4" s="2">
        <v>43.632440000000003</v>
      </c>
      <c r="D4" s="2">
        <v>43.776339999999998</v>
      </c>
      <c r="E4" s="2">
        <v>43.936500000000002</v>
      </c>
      <c r="F4" s="6">
        <v>3</v>
      </c>
      <c r="G4" s="2">
        <v>41.04</v>
      </c>
      <c r="H4" s="2">
        <v>41.13</v>
      </c>
      <c r="I4" s="2">
        <v>41.25</v>
      </c>
    </row>
    <row r="5" spans="1:9">
      <c r="A5" s="2">
        <v>1</v>
      </c>
      <c r="B5" s="2">
        <v>9</v>
      </c>
      <c r="C5" s="2">
        <v>51.680300000000003</v>
      </c>
      <c r="D5" s="2">
        <v>51.776470000000003</v>
      </c>
      <c r="E5" s="2">
        <v>51.840539999999997</v>
      </c>
      <c r="F5" s="6">
        <v>3</v>
      </c>
      <c r="G5" s="2">
        <v>44.82</v>
      </c>
      <c r="H5" s="2">
        <v>45.05</v>
      </c>
      <c r="I5" s="2">
        <v>45.21</v>
      </c>
    </row>
    <row r="6" spans="1:9">
      <c r="A6" s="2">
        <v>1</v>
      </c>
      <c r="B6" s="2">
        <v>9</v>
      </c>
      <c r="C6" s="2">
        <v>68.800539999999998</v>
      </c>
      <c r="D6" s="2">
        <v>69.312399999999997</v>
      </c>
      <c r="E6" s="2">
        <v>70.640940000000001</v>
      </c>
      <c r="F6" s="6">
        <v>3</v>
      </c>
      <c r="G6" s="2">
        <f>1.036*60</f>
        <v>62.160000000000004</v>
      </c>
      <c r="H6" s="2">
        <f>1.046*60</f>
        <v>62.760000000000005</v>
      </c>
      <c r="I6" s="2">
        <f>1.0591*60</f>
        <v>63.545999999999992</v>
      </c>
    </row>
    <row r="7" spans="1:9">
      <c r="A7" s="2">
        <v>1</v>
      </c>
      <c r="B7" s="2">
        <v>10</v>
      </c>
      <c r="C7" s="2">
        <v>162.49634</v>
      </c>
      <c r="D7" s="2">
        <v>164.16027</v>
      </c>
      <c r="E7" s="2">
        <v>164.52867000000001</v>
      </c>
      <c r="F7" s="6">
        <v>2</v>
      </c>
      <c r="G7" s="2">
        <f>2.6389*60</f>
        <v>158.334</v>
      </c>
      <c r="H7" s="2">
        <f>2.642*60</f>
        <v>158.51999999999998</v>
      </c>
      <c r="I7" s="2">
        <f>2.6484*60</f>
        <v>158.904</v>
      </c>
    </row>
    <row r="8" spans="1:9">
      <c r="A8" s="2">
        <v>1</v>
      </c>
      <c r="B8" s="2">
        <v>10</v>
      </c>
      <c r="C8" s="2">
        <v>112.73609999999999</v>
      </c>
      <c r="D8" s="2">
        <v>112.8322</v>
      </c>
      <c r="E8" s="2">
        <v>112.86427</v>
      </c>
      <c r="F8" s="6">
        <v>3</v>
      </c>
      <c r="G8" s="2">
        <f>1.7834*60</f>
        <v>107.004</v>
      </c>
      <c r="H8" s="2">
        <f>1.787*60</f>
        <v>107.22</v>
      </c>
      <c r="I8" s="2">
        <f>1.7894*60</f>
        <v>107.364</v>
      </c>
    </row>
    <row r="9" spans="1:9">
      <c r="A9" s="2">
        <v>1</v>
      </c>
      <c r="B9" s="2">
        <v>11</v>
      </c>
      <c r="C9" s="2">
        <v>56.144440000000003</v>
      </c>
      <c r="D9" s="2">
        <v>56.208440000000003</v>
      </c>
      <c r="E9" s="2">
        <v>56.400570000000002</v>
      </c>
      <c r="F9" s="6">
        <v>3</v>
      </c>
      <c r="G9" s="2">
        <v>52.4</v>
      </c>
      <c r="H9" s="2">
        <v>52.62</v>
      </c>
      <c r="I9" s="2">
        <v>52.73</v>
      </c>
    </row>
    <row r="10" spans="1:9">
      <c r="A10" s="2">
        <v>1</v>
      </c>
      <c r="B10" s="2">
        <v>14</v>
      </c>
      <c r="C10" s="2">
        <v>89.280299999999997</v>
      </c>
      <c r="D10" s="2">
        <v>90.080340000000007</v>
      </c>
      <c r="E10" s="2">
        <v>90.576440000000005</v>
      </c>
      <c r="F10" s="6">
        <v>7</v>
      </c>
      <c r="G10" s="2">
        <f>1.4509*60</f>
        <v>87.054000000000002</v>
      </c>
      <c r="H10" s="2">
        <f>1.455*60</f>
        <v>87.300000000000011</v>
      </c>
      <c r="I10" s="2">
        <f>1.4616*60</f>
        <v>87.695999999999998</v>
      </c>
    </row>
    <row r="11" spans="1:9">
      <c r="A11" s="2">
        <v>1</v>
      </c>
      <c r="B11" s="2">
        <v>16</v>
      </c>
      <c r="C11" s="2">
        <v>26.768270000000001</v>
      </c>
      <c r="D11" s="2">
        <v>26.944099999999999</v>
      </c>
      <c r="E11" s="2">
        <v>27.20027</v>
      </c>
      <c r="F11" s="6">
        <v>2</v>
      </c>
      <c r="G11" s="2">
        <v>24.63</v>
      </c>
      <c r="H11" s="2">
        <v>24.83</v>
      </c>
      <c r="I11" s="2">
        <v>24.96</v>
      </c>
    </row>
    <row r="12" spans="1:9">
      <c r="A12" s="2">
        <v>1</v>
      </c>
      <c r="B12" s="2">
        <v>16</v>
      </c>
      <c r="C12" s="2">
        <v>37.600470000000001</v>
      </c>
      <c r="D12" s="2">
        <v>39.10427</v>
      </c>
      <c r="E12" s="2">
        <v>40.36824</v>
      </c>
      <c r="F12" s="6">
        <v>7</v>
      </c>
      <c r="G12" s="2">
        <v>35.65</v>
      </c>
      <c r="H12" s="2">
        <v>36.89</v>
      </c>
      <c r="I12" s="2">
        <v>37.68</v>
      </c>
    </row>
    <row r="13" spans="1:9">
      <c r="A13" s="2">
        <v>1</v>
      </c>
      <c r="B13" s="2">
        <v>18</v>
      </c>
      <c r="C13" s="2">
        <v>37.392339999999997</v>
      </c>
      <c r="D13" s="2">
        <v>37.664470000000001</v>
      </c>
      <c r="E13" s="2">
        <v>37.838769999999997</v>
      </c>
      <c r="F13" s="6">
        <v>2</v>
      </c>
      <c r="G13" s="2">
        <v>34.97</v>
      </c>
      <c r="H13" s="2">
        <v>35.200000000000003</v>
      </c>
      <c r="I13" s="2">
        <v>35.4</v>
      </c>
    </row>
    <row r="14" spans="1:9">
      <c r="A14" s="2">
        <v>1</v>
      </c>
      <c r="B14" s="2">
        <v>18</v>
      </c>
      <c r="C14" s="2">
        <v>45.26437</v>
      </c>
      <c r="D14" s="2">
        <v>45.392339999999997</v>
      </c>
      <c r="E14" s="2">
        <v>45.567970000000003</v>
      </c>
      <c r="F14" s="6">
        <v>2</v>
      </c>
      <c r="G14" s="2">
        <v>42.8</v>
      </c>
      <c r="H14" s="2">
        <v>43</v>
      </c>
      <c r="I14" s="2">
        <v>43.11</v>
      </c>
    </row>
    <row r="15" spans="1:9">
      <c r="A15" s="2">
        <v>1</v>
      </c>
      <c r="B15" s="2">
        <v>18</v>
      </c>
      <c r="C15" s="2">
        <v>50.0002</v>
      </c>
      <c r="D15" s="2">
        <v>50.096339999999998</v>
      </c>
      <c r="E15" s="2">
        <v>50.304099999999998</v>
      </c>
      <c r="F15" s="6">
        <v>2</v>
      </c>
      <c r="G15" s="2">
        <v>47.6</v>
      </c>
      <c r="H15" s="2">
        <v>47.71</v>
      </c>
      <c r="I15" s="2">
        <v>47.81</v>
      </c>
    </row>
    <row r="16" spans="1:9">
      <c r="A16" s="2">
        <v>1</v>
      </c>
      <c r="B16" s="2">
        <v>18</v>
      </c>
      <c r="C16" s="2">
        <v>46.368270000000003</v>
      </c>
      <c r="D16" s="2">
        <v>46.464370000000002</v>
      </c>
      <c r="E16" s="2">
        <v>46.638770000000001</v>
      </c>
      <c r="F16" s="6">
        <v>3</v>
      </c>
      <c r="G16" s="2">
        <v>44</v>
      </c>
      <c r="H16" s="2">
        <v>44.11</v>
      </c>
      <c r="I16" s="2">
        <v>44.2</v>
      </c>
    </row>
    <row r="17" spans="1:9">
      <c r="A17" s="2">
        <v>1</v>
      </c>
      <c r="B17" s="2">
        <v>18</v>
      </c>
      <c r="C17" s="2">
        <v>59.296199999999999</v>
      </c>
      <c r="D17" s="2">
        <v>59.93627</v>
      </c>
      <c r="E17" s="2">
        <v>60.768210000000003</v>
      </c>
      <c r="F17" s="6">
        <v>3</v>
      </c>
      <c r="G17" s="2">
        <v>56.83</v>
      </c>
      <c r="H17" s="2">
        <v>57.58</v>
      </c>
      <c r="I17" s="2">
        <v>58.17</v>
      </c>
    </row>
    <row r="18" spans="1:9">
      <c r="A18" s="2">
        <v>1</v>
      </c>
      <c r="B18" s="2">
        <v>18</v>
      </c>
      <c r="C18" s="2">
        <v>61.903840000000002</v>
      </c>
      <c r="D18" s="2">
        <v>62.992370000000001</v>
      </c>
      <c r="E18" s="2">
        <v>63.471939999999996</v>
      </c>
      <c r="F18" s="6">
        <v>3</v>
      </c>
      <c r="G18" s="2">
        <f>0.99*60</f>
        <v>59.4</v>
      </c>
      <c r="H18" s="2">
        <f>1.0079*60</f>
        <v>60.474000000000004</v>
      </c>
      <c r="I18" s="2">
        <f>1.0181*60</f>
        <v>61.085999999999999</v>
      </c>
    </row>
    <row r="19" spans="1:9">
      <c r="A19" s="2">
        <v>1</v>
      </c>
      <c r="B19" s="2">
        <v>19</v>
      </c>
      <c r="C19" s="2">
        <v>53.04</v>
      </c>
      <c r="D19" s="2">
        <v>53.407940000000004</v>
      </c>
      <c r="E19" s="2">
        <v>54.543799999999997</v>
      </c>
      <c r="F19" s="6">
        <v>5</v>
      </c>
      <c r="G19" s="2">
        <v>49.84</v>
      </c>
      <c r="H19" s="2">
        <v>50.06</v>
      </c>
      <c r="I19" s="2">
        <v>51.31</v>
      </c>
    </row>
    <row r="20" spans="1:9">
      <c r="A20" s="2">
        <v>1</v>
      </c>
      <c r="B20" s="2">
        <v>19</v>
      </c>
      <c r="C20" s="2">
        <v>31.7439</v>
      </c>
      <c r="D20" s="2">
        <v>32.479300000000002</v>
      </c>
      <c r="E20" s="2">
        <v>33.04007</v>
      </c>
      <c r="F20" s="6">
        <v>6</v>
      </c>
      <c r="G20" s="2">
        <v>28.4</v>
      </c>
      <c r="H20" s="2">
        <v>29.3</v>
      </c>
      <c r="I20" s="2">
        <v>29.8</v>
      </c>
    </row>
    <row r="21" spans="1:9">
      <c r="A21" s="2">
        <v>1</v>
      </c>
      <c r="B21" s="2">
        <v>19</v>
      </c>
      <c r="C21" s="2">
        <v>39.872039999999998</v>
      </c>
      <c r="D21" s="2">
        <v>40.175669999999997</v>
      </c>
      <c r="E21" s="2">
        <v>41.104239999999997</v>
      </c>
      <c r="F21" s="6">
        <v>7</v>
      </c>
      <c r="G21" s="2">
        <v>36.6</v>
      </c>
      <c r="H21" s="2">
        <v>36.9</v>
      </c>
      <c r="I21" s="2">
        <v>37.4</v>
      </c>
    </row>
    <row r="22" spans="1:9">
      <c r="A22" s="2">
        <v>1</v>
      </c>
      <c r="B22" s="2">
        <v>19</v>
      </c>
      <c r="C22" s="2">
        <v>47.200200000000002</v>
      </c>
      <c r="D22" s="2">
        <v>47.74447</v>
      </c>
      <c r="E22" s="2">
        <v>48.943869999999997</v>
      </c>
      <c r="F22" s="6">
        <v>7</v>
      </c>
      <c r="G22" s="2">
        <v>44.3</v>
      </c>
      <c r="H22" s="2">
        <v>44.65</v>
      </c>
      <c r="I22" s="2">
        <v>44.9</v>
      </c>
    </row>
    <row r="23" spans="1:9">
      <c r="A23" s="2">
        <v>1</v>
      </c>
      <c r="B23" s="2">
        <v>20</v>
      </c>
      <c r="C23" s="2">
        <v>36.368169999999999</v>
      </c>
      <c r="D23" s="2">
        <v>36.6387</v>
      </c>
      <c r="E23" s="2">
        <v>36.864199999999997</v>
      </c>
      <c r="F23" s="6">
        <v>6</v>
      </c>
      <c r="G23" s="2">
        <v>34.04</v>
      </c>
      <c r="H23" s="2">
        <v>34.18</v>
      </c>
      <c r="I23" s="2">
        <v>34.5</v>
      </c>
    </row>
    <row r="24" spans="1:9">
      <c r="A24" s="2">
        <v>1</v>
      </c>
      <c r="B24" s="2">
        <v>20</v>
      </c>
      <c r="C24" s="2">
        <v>44.928100000000001</v>
      </c>
      <c r="D24" s="2">
        <v>45.200069999999997</v>
      </c>
      <c r="E24" s="2">
        <v>45.471899999999998</v>
      </c>
      <c r="F24" s="6">
        <v>6</v>
      </c>
      <c r="G24" s="2">
        <v>42.47</v>
      </c>
      <c r="H24" s="2">
        <v>42.85</v>
      </c>
      <c r="I24" s="2">
        <v>43.09</v>
      </c>
    </row>
    <row r="25" spans="1:9">
      <c r="A25" s="2">
        <v>1</v>
      </c>
      <c r="B25" s="2">
        <v>21</v>
      </c>
      <c r="C25" s="2">
        <v>24.943840000000002</v>
      </c>
      <c r="D25" s="2">
        <v>25.07207</v>
      </c>
      <c r="E25" s="2">
        <v>25.232099999999999</v>
      </c>
      <c r="F25" s="6">
        <v>2</v>
      </c>
      <c r="G25" s="2">
        <v>23.09</v>
      </c>
      <c r="H25" s="2">
        <v>23.2</v>
      </c>
      <c r="I25" s="2">
        <v>23.31</v>
      </c>
    </row>
    <row r="26" spans="1:9">
      <c r="A26" s="2">
        <v>1</v>
      </c>
      <c r="B26" s="2">
        <v>21</v>
      </c>
      <c r="C26" s="2">
        <v>19.0078</v>
      </c>
      <c r="D26" s="2">
        <v>19.311900000000001</v>
      </c>
      <c r="E26" s="2">
        <v>20.640139999999999</v>
      </c>
      <c r="F26" s="6">
        <v>3</v>
      </c>
      <c r="G26" s="2">
        <v>17.059999999999999</v>
      </c>
      <c r="H26" s="2">
        <v>17.440000000000001</v>
      </c>
      <c r="I26" s="2">
        <v>18.600000000000001</v>
      </c>
    </row>
    <row r="27" spans="1:9">
      <c r="A27" s="2">
        <v>1</v>
      </c>
      <c r="B27" s="2">
        <v>21</v>
      </c>
      <c r="C27" s="2">
        <v>7.8723000000000001</v>
      </c>
      <c r="D27" s="2">
        <v>8.0000999999999998</v>
      </c>
      <c r="E27" s="2">
        <v>8.1438699999999997</v>
      </c>
      <c r="F27" s="6">
        <v>6</v>
      </c>
      <c r="G27" s="2">
        <v>5.9</v>
      </c>
      <c r="H27" s="2">
        <v>6.18</v>
      </c>
      <c r="I27" s="2">
        <v>6.26</v>
      </c>
    </row>
    <row r="28" spans="1:9">
      <c r="A28" s="2">
        <v>1</v>
      </c>
      <c r="B28" s="2">
        <v>21</v>
      </c>
      <c r="C28" s="2">
        <v>8.1758400000000009</v>
      </c>
      <c r="D28" s="2">
        <v>8.5439000000000007</v>
      </c>
      <c r="E28" s="2">
        <v>10.4321</v>
      </c>
      <c r="F28" s="6">
        <v>6</v>
      </c>
      <c r="G28" s="2">
        <v>6.3</v>
      </c>
      <c r="H28" s="2">
        <v>6.54</v>
      </c>
      <c r="I28" s="2">
        <v>7.5</v>
      </c>
    </row>
    <row r="29" spans="1:9">
      <c r="A29" s="2">
        <v>1</v>
      </c>
      <c r="B29" s="2">
        <v>22</v>
      </c>
      <c r="C29" s="2">
        <v>58.576340000000002</v>
      </c>
      <c r="D29" s="2">
        <v>58.878869999999999</v>
      </c>
      <c r="E29" s="2">
        <v>59.472540000000002</v>
      </c>
      <c r="F29" s="6">
        <v>2</v>
      </c>
      <c r="G29" s="2">
        <v>56.86</v>
      </c>
      <c r="H29" s="2">
        <v>57.1</v>
      </c>
      <c r="I29" s="2">
        <v>57.2</v>
      </c>
    </row>
    <row r="30" spans="1:9">
      <c r="A30" s="2">
        <v>1</v>
      </c>
      <c r="B30" s="2">
        <v>24</v>
      </c>
      <c r="C30" s="2">
        <v>8.4001999999999999</v>
      </c>
      <c r="D30" s="2">
        <v>9.6961399999999998</v>
      </c>
      <c r="E30" s="2">
        <v>10.4001</v>
      </c>
      <c r="F30" s="6">
        <v>5</v>
      </c>
      <c r="G30" s="2">
        <v>6.45</v>
      </c>
      <c r="H30" s="2">
        <v>6.6</v>
      </c>
      <c r="I30" s="2">
        <v>6.73</v>
      </c>
    </row>
    <row r="31" spans="1:9">
      <c r="A31" s="2">
        <v>2</v>
      </c>
      <c r="B31" s="2">
        <v>1</v>
      </c>
      <c r="C31" s="2">
        <v>89.006640000000004</v>
      </c>
      <c r="D31" s="2">
        <v>89.296369999999996</v>
      </c>
      <c r="E31" s="2">
        <v>89.696299999999994</v>
      </c>
      <c r="F31" s="6">
        <v>6</v>
      </c>
      <c r="G31" s="2">
        <f>1.4353*60</f>
        <v>86.117999999999995</v>
      </c>
      <c r="H31" s="2">
        <f>1.4373*60</f>
        <v>86.238</v>
      </c>
      <c r="I31" s="2">
        <f>1.4472*60</f>
        <v>86.832000000000008</v>
      </c>
    </row>
    <row r="32" spans="1:9">
      <c r="A32" s="2">
        <v>2</v>
      </c>
      <c r="B32" s="2">
        <v>2</v>
      </c>
      <c r="C32" s="2">
        <v>61.103839999999998</v>
      </c>
      <c r="D32" s="2">
        <v>61.406269999999999</v>
      </c>
      <c r="E32" s="2">
        <v>61.567909999999998</v>
      </c>
      <c r="F32" s="6">
        <v>2</v>
      </c>
      <c r="G32" s="2">
        <v>47.9</v>
      </c>
      <c r="H32" s="2">
        <v>48.05</v>
      </c>
      <c r="I32" s="2">
        <v>48.18</v>
      </c>
    </row>
    <row r="33" spans="1:9">
      <c r="A33" s="2">
        <v>2</v>
      </c>
      <c r="B33" s="2">
        <v>3</v>
      </c>
      <c r="C33" s="2">
        <v>41.024000000000001</v>
      </c>
      <c r="D33" s="2"/>
      <c r="E33" s="2">
        <v>43.360039999999998</v>
      </c>
      <c r="F33" s="6">
        <v>6</v>
      </c>
      <c r="G33" s="2">
        <v>38.4</v>
      </c>
      <c r="H33" s="2">
        <v>39.799999999999997</v>
      </c>
      <c r="I33" s="2">
        <v>40.4</v>
      </c>
    </row>
    <row r="34" spans="1:9">
      <c r="A34" s="2">
        <v>2</v>
      </c>
      <c r="B34" s="2">
        <v>5</v>
      </c>
      <c r="C34" s="2">
        <v>108.75134</v>
      </c>
      <c r="D34" s="2">
        <v>108.95934</v>
      </c>
      <c r="E34" s="2">
        <v>109.0874</v>
      </c>
      <c r="F34" s="6">
        <v>2</v>
      </c>
      <c r="G34" s="2">
        <f>1.757*60</f>
        <v>105.41999999999999</v>
      </c>
      <c r="H34" s="2">
        <f>1.7595*60</f>
        <v>105.57000000000001</v>
      </c>
      <c r="I34" s="2">
        <f>1.7617*60</f>
        <v>105.702</v>
      </c>
    </row>
    <row r="35" spans="1:9">
      <c r="A35" s="2">
        <v>2</v>
      </c>
      <c r="B35" s="2">
        <v>5</v>
      </c>
      <c r="C35" s="2">
        <v>10.46297</v>
      </c>
      <c r="D35" s="2">
        <v>10.65504</v>
      </c>
      <c r="E35" s="2">
        <v>10.7989</v>
      </c>
      <c r="F35" s="6">
        <v>7</v>
      </c>
      <c r="G35" s="2">
        <v>7.6</v>
      </c>
      <c r="H35" s="2">
        <v>7.88</v>
      </c>
      <c r="I35" s="2">
        <v>7.99</v>
      </c>
    </row>
    <row r="36" spans="1:9">
      <c r="A36" s="2">
        <v>2</v>
      </c>
      <c r="B36" s="2">
        <v>7</v>
      </c>
      <c r="C36" s="2">
        <v>8.0635700000000003</v>
      </c>
      <c r="D36" s="2">
        <v>8.6073000000000004</v>
      </c>
      <c r="E36" s="2">
        <v>8.8313000000000006</v>
      </c>
      <c r="F36" s="6">
        <v>2</v>
      </c>
      <c r="G36" s="2">
        <v>5.2</v>
      </c>
      <c r="H36" s="2">
        <v>5.73</v>
      </c>
      <c r="I36" s="2">
        <v>5.87</v>
      </c>
    </row>
    <row r="37" spans="1:9">
      <c r="A37" s="2">
        <v>2</v>
      </c>
      <c r="B37" s="2">
        <v>7</v>
      </c>
      <c r="C37" s="2">
        <v>19.999500000000001</v>
      </c>
      <c r="D37" s="2">
        <v>20.76754</v>
      </c>
      <c r="E37" s="2">
        <v>23.567599999999999</v>
      </c>
      <c r="F37" s="6">
        <v>2</v>
      </c>
      <c r="G37" s="2">
        <v>17.04</v>
      </c>
      <c r="H37" s="2">
        <v>18.100000000000001</v>
      </c>
      <c r="I37" s="2">
        <v>20.2</v>
      </c>
    </row>
    <row r="38" spans="1:9">
      <c r="A38" s="2">
        <v>2</v>
      </c>
      <c r="B38" s="2">
        <v>7</v>
      </c>
      <c r="C38" s="2">
        <v>11.56757</v>
      </c>
      <c r="D38" s="2">
        <v>12.43164</v>
      </c>
      <c r="E38" s="2">
        <v>15.471270000000001</v>
      </c>
      <c r="F38" s="6">
        <v>6</v>
      </c>
      <c r="G38" s="2">
        <v>8.6300000000000008</v>
      </c>
      <c r="H38" s="2">
        <v>9.4700000000000006</v>
      </c>
      <c r="I38" s="2">
        <v>12.5</v>
      </c>
    </row>
    <row r="39" spans="1:9">
      <c r="A39" s="2">
        <v>2</v>
      </c>
      <c r="B39" s="2">
        <v>8</v>
      </c>
      <c r="C39" s="2">
        <v>10.7684</v>
      </c>
      <c r="D39" s="2">
        <v>11.214840000000001</v>
      </c>
      <c r="E39" s="2">
        <v>14.014939999999999</v>
      </c>
      <c r="F39" s="6">
        <v>2</v>
      </c>
      <c r="G39" s="2">
        <v>7.8</v>
      </c>
      <c r="H39" s="2">
        <v>8.1999999999999993</v>
      </c>
      <c r="I39" s="2">
        <v>11</v>
      </c>
    </row>
    <row r="40" spans="1:9">
      <c r="A40" s="2">
        <v>2</v>
      </c>
      <c r="B40" s="2">
        <v>8</v>
      </c>
      <c r="C40" s="2">
        <v>20.048100000000002</v>
      </c>
      <c r="D40" s="2">
        <v>20.240400000000001</v>
      </c>
      <c r="E40" s="2">
        <v>20.512270000000001</v>
      </c>
      <c r="F40" s="6">
        <v>2</v>
      </c>
      <c r="G40" s="2">
        <v>17.100000000000001</v>
      </c>
      <c r="H40" s="2">
        <v>17.329999999999998</v>
      </c>
      <c r="I40" s="2">
        <v>17.510000000000002</v>
      </c>
    </row>
    <row r="41" spans="1:9">
      <c r="A41" s="2">
        <v>2</v>
      </c>
      <c r="B41" s="2">
        <v>8</v>
      </c>
      <c r="C41" s="2">
        <v>6.8481699999999996</v>
      </c>
      <c r="D41" s="2">
        <v>7.1363399999999997</v>
      </c>
      <c r="E41" s="2">
        <v>7.3442999999999996</v>
      </c>
      <c r="F41" s="6">
        <v>3</v>
      </c>
      <c r="G41" s="2">
        <v>4.66</v>
      </c>
      <c r="H41" s="2">
        <v>4.8499999999999996</v>
      </c>
      <c r="I41" s="2">
        <v>5.16</v>
      </c>
    </row>
    <row r="42" spans="1:9">
      <c r="A42" s="2">
        <v>2</v>
      </c>
      <c r="B42" s="2">
        <v>8</v>
      </c>
      <c r="C42" s="2">
        <v>73.712199999999996</v>
      </c>
      <c r="D42" s="2">
        <v>73.936369999999997</v>
      </c>
      <c r="E42" s="2">
        <v>75.008340000000004</v>
      </c>
      <c r="F42" s="6">
        <v>3</v>
      </c>
      <c r="G42" s="2">
        <f>1.1792*60</f>
        <v>70.751999999999995</v>
      </c>
      <c r="H42" s="2">
        <f>1.1833*60</f>
        <v>70.998000000000005</v>
      </c>
      <c r="I42" s="2">
        <f>1.2005*60</f>
        <v>72.03</v>
      </c>
    </row>
    <row r="43" spans="1:9">
      <c r="A43" s="2">
        <v>2</v>
      </c>
      <c r="B43" s="2">
        <v>8</v>
      </c>
      <c r="C43" s="2">
        <v>41.64817</v>
      </c>
      <c r="D43" s="2">
        <v>41.872439999999997</v>
      </c>
      <c r="E43" s="2">
        <v>42.208300000000001</v>
      </c>
      <c r="F43" s="6">
        <v>7</v>
      </c>
      <c r="G43" s="2">
        <v>38.770000000000003</v>
      </c>
      <c r="H43" s="2">
        <v>38.93</v>
      </c>
      <c r="I43" s="2">
        <v>39.24</v>
      </c>
    </row>
    <row r="44" spans="1:9">
      <c r="A44" s="2">
        <v>2</v>
      </c>
      <c r="B44" s="2">
        <v>8</v>
      </c>
      <c r="C44" s="2">
        <v>45.344239999999999</v>
      </c>
      <c r="D44" s="2">
        <v>45.504399999999997</v>
      </c>
      <c r="E44" s="2">
        <v>45.648099999999999</v>
      </c>
      <c r="F44" s="6">
        <v>7</v>
      </c>
      <c r="G44" s="2">
        <v>42.4</v>
      </c>
      <c r="H44" s="2">
        <v>42.5</v>
      </c>
      <c r="I44" s="2">
        <v>42.63</v>
      </c>
    </row>
    <row r="45" spans="1:9">
      <c r="A45" s="2">
        <v>2</v>
      </c>
      <c r="B45" s="2">
        <v>9</v>
      </c>
      <c r="C45" s="2">
        <v>39.904400000000003</v>
      </c>
      <c r="D45" s="2">
        <v>40.09637</v>
      </c>
      <c r="E45" s="2">
        <v>40.704369999999997</v>
      </c>
      <c r="F45" s="6">
        <v>5</v>
      </c>
      <c r="G45" s="2">
        <v>37.25</v>
      </c>
      <c r="H45" s="2">
        <v>37.4</v>
      </c>
      <c r="I45" s="2">
        <v>38.020000000000003</v>
      </c>
    </row>
    <row r="46" spans="1:9">
      <c r="A46" s="2">
        <v>2</v>
      </c>
      <c r="B46" s="2">
        <v>9</v>
      </c>
      <c r="C46" s="2">
        <v>8.0965699999999998</v>
      </c>
      <c r="D46" s="2">
        <v>8.3042999999999996</v>
      </c>
      <c r="E46" s="2">
        <v>9.1684400000000004</v>
      </c>
      <c r="F46" s="6">
        <v>6</v>
      </c>
      <c r="G46" s="2">
        <v>5.24</v>
      </c>
      <c r="H46" s="2">
        <v>5.62</v>
      </c>
      <c r="I46" s="2">
        <v>6.41</v>
      </c>
    </row>
    <row r="47" spans="1:9">
      <c r="A47" s="2">
        <v>2</v>
      </c>
      <c r="B47" s="2">
        <v>13</v>
      </c>
      <c r="C47" s="2">
        <v>61.168109999999999</v>
      </c>
      <c r="D47" s="2">
        <v>62.99241</v>
      </c>
      <c r="E47" s="2">
        <v>63.232439999999997</v>
      </c>
      <c r="F47" s="6">
        <v>3</v>
      </c>
      <c r="G47" s="2">
        <f>0.982*60</f>
        <v>58.92</v>
      </c>
      <c r="H47" s="2">
        <f>1.014*60</f>
        <v>60.84</v>
      </c>
      <c r="I47" s="2">
        <f>1.0167*60</f>
        <v>61.001999999999995</v>
      </c>
    </row>
    <row r="48" spans="1:9">
      <c r="A48" s="2">
        <v>2</v>
      </c>
      <c r="B48" s="2">
        <v>17</v>
      </c>
      <c r="C48" s="2">
        <v>14.670970000000001</v>
      </c>
      <c r="D48" s="2">
        <v>14.83244</v>
      </c>
      <c r="E48" s="2">
        <v>16.064399999999999</v>
      </c>
      <c r="F48" s="6">
        <v>5</v>
      </c>
      <c r="G48" s="2">
        <v>12.36</v>
      </c>
      <c r="H48" s="2">
        <v>12.55</v>
      </c>
      <c r="I48" s="2">
        <v>13.16</v>
      </c>
    </row>
    <row r="49" spans="1:9">
      <c r="A49" s="2">
        <v>2</v>
      </c>
      <c r="B49" s="2">
        <v>18</v>
      </c>
      <c r="C49" s="2">
        <v>21.136299999999999</v>
      </c>
      <c r="D49" s="2"/>
      <c r="E49" s="2">
        <v>23.136240000000001</v>
      </c>
      <c r="F49" s="6">
        <v>3</v>
      </c>
      <c r="G49" s="2">
        <v>17.86</v>
      </c>
      <c r="H49" s="2">
        <v>17.98</v>
      </c>
      <c r="I49" s="2">
        <v>19.649999999999999</v>
      </c>
    </row>
    <row r="50" spans="1:9">
      <c r="A50" s="2">
        <v>2</v>
      </c>
      <c r="B50" s="2">
        <v>18</v>
      </c>
      <c r="C50" s="2">
        <v>17.232469999999999</v>
      </c>
      <c r="D50" s="2">
        <v>17.456469999999999</v>
      </c>
      <c r="E50" s="2">
        <v>17.60107</v>
      </c>
      <c r="F50" s="6">
        <v>5</v>
      </c>
      <c r="G50" s="2">
        <v>13.88</v>
      </c>
      <c r="H50" s="2">
        <v>14.02</v>
      </c>
      <c r="I50" s="2">
        <v>14.16</v>
      </c>
    </row>
    <row r="51" spans="1:9">
      <c r="A51" s="2">
        <v>2</v>
      </c>
      <c r="B51" s="2">
        <v>18</v>
      </c>
      <c r="C51" s="2">
        <v>7.0564400000000003</v>
      </c>
      <c r="D51" s="2">
        <v>7.2003700000000004</v>
      </c>
      <c r="E51" s="2">
        <v>7.2965400000000002</v>
      </c>
      <c r="F51" s="6">
        <v>6</v>
      </c>
      <c r="G51" s="2">
        <v>4.5</v>
      </c>
      <c r="H51" s="2">
        <v>4.6500000000000004</v>
      </c>
      <c r="I51" s="2">
        <v>4.74</v>
      </c>
    </row>
    <row r="52" spans="1:9">
      <c r="A52" s="2">
        <v>2</v>
      </c>
      <c r="B52" s="2">
        <v>18</v>
      </c>
      <c r="C52" s="2">
        <v>13.93627</v>
      </c>
      <c r="D52" s="2">
        <v>15.93624</v>
      </c>
      <c r="E52" s="2">
        <v>18.032399999999999</v>
      </c>
      <c r="F52" s="6">
        <v>6</v>
      </c>
      <c r="G52" s="2">
        <v>10.93</v>
      </c>
      <c r="H52" s="2">
        <v>12.14</v>
      </c>
      <c r="I52" s="2">
        <v>14.49</v>
      </c>
    </row>
    <row r="53" spans="1:9">
      <c r="A53" s="2">
        <v>2</v>
      </c>
      <c r="B53" s="2">
        <v>19</v>
      </c>
      <c r="C53" s="2">
        <v>50.703870000000002</v>
      </c>
      <c r="D53" s="2">
        <v>50.895940000000003</v>
      </c>
      <c r="E53" s="2">
        <v>51.135939999999998</v>
      </c>
      <c r="F53" s="6">
        <v>5</v>
      </c>
      <c r="G53" s="2">
        <v>48.45</v>
      </c>
      <c r="H53" s="2">
        <v>48.6</v>
      </c>
      <c r="I53" s="2">
        <v>48.95</v>
      </c>
    </row>
    <row r="54" spans="1:9">
      <c r="A54" s="2">
        <v>3</v>
      </c>
      <c r="B54" s="2">
        <v>1</v>
      </c>
      <c r="C54" s="2">
        <v>146.19203999999999</v>
      </c>
      <c r="D54" s="2">
        <v>146.35213999999999</v>
      </c>
      <c r="E54" s="2">
        <v>146.59173999999999</v>
      </c>
      <c r="F54" s="6">
        <v>2</v>
      </c>
      <c r="G54" s="2">
        <f>2.3725*60</f>
        <v>142.35</v>
      </c>
      <c r="H54" s="2">
        <f>2.375*60</f>
        <v>142.5</v>
      </c>
      <c r="I54" s="2">
        <f>2.3777*60</f>
        <v>142.66200000000001</v>
      </c>
    </row>
    <row r="55" spans="1:9">
      <c r="A55" s="2">
        <v>3</v>
      </c>
      <c r="B55" s="2">
        <v>1</v>
      </c>
      <c r="C55" s="2">
        <v>66.624170000000007</v>
      </c>
      <c r="D55" s="2">
        <v>66.992140000000006</v>
      </c>
      <c r="E55" s="2">
        <v>67.360140000000001</v>
      </c>
      <c r="F55" s="6">
        <v>7</v>
      </c>
      <c r="G55" s="2">
        <f>1.0466*60</f>
        <v>62.795999999999999</v>
      </c>
      <c r="H55" s="2">
        <f>1.0519*60</f>
        <v>63.114000000000004</v>
      </c>
      <c r="I55" s="2">
        <f>1.057*60</f>
        <v>63.419999999999995</v>
      </c>
    </row>
    <row r="56" spans="1:9">
      <c r="A56" s="2">
        <v>3</v>
      </c>
      <c r="B56" s="2">
        <v>1</v>
      </c>
      <c r="C56" s="2">
        <v>101.5201</v>
      </c>
      <c r="D56" s="2">
        <v>101.96657</v>
      </c>
      <c r="E56" s="2">
        <v>102.39987000000001</v>
      </c>
      <c r="F56" s="6">
        <v>7</v>
      </c>
      <c r="G56" s="2">
        <f>1.627*60</f>
        <v>97.62</v>
      </c>
      <c r="H56" s="2">
        <f>1.6347*60</f>
        <v>98.082000000000008</v>
      </c>
      <c r="I56" s="2">
        <f>1.6426*60</f>
        <v>98.555999999999997</v>
      </c>
    </row>
    <row r="57" spans="1:9">
      <c r="A57" s="2">
        <v>3</v>
      </c>
      <c r="B57" s="2">
        <v>9</v>
      </c>
      <c r="C57" s="2">
        <v>42.368169999999999</v>
      </c>
      <c r="D57" s="2">
        <v>42.704099999999997</v>
      </c>
      <c r="E57" s="2">
        <v>42.832099999999997</v>
      </c>
      <c r="F57" s="6">
        <v>7</v>
      </c>
      <c r="G57" s="2">
        <v>39.06</v>
      </c>
      <c r="H57" s="2">
        <v>39.46</v>
      </c>
      <c r="I57" s="2">
        <v>39.57</v>
      </c>
    </row>
    <row r="58" spans="1:9">
      <c r="A58" s="2">
        <v>3</v>
      </c>
      <c r="B58" s="2">
        <v>10</v>
      </c>
      <c r="C58" s="2">
        <v>13.599539999999999</v>
      </c>
      <c r="D58" s="2">
        <v>13.80627</v>
      </c>
      <c r="E58" s="2">
        <v>13.93594</v>
      </c>
      <c r="F58" s="6">
        <v>7</v>
      </c>
      <c r="G58" s="2">
        <v>9.7799999999999994</v>
      </c>
      <c r="H58" s="2">
        <v>9.94</v>
      </c>
      <c r="I58" s="2">
        <v>10.050000000000001</v>
      </c>
    </row>
    <row r="59" spans="1:9">
      <c r="A59" s="2">
        <v>3</v>
      </c>
      <c r="B59" s="2">
        <v>11</v>
      </c>
      <c r="C59" s="2">
        <v>64.302899999999994</v>
      </c>
      <c r="D59" s="2">
        <v>64.432339999999996</v>
      </c>
      <c r="E59" s="2">
        <v>64.768270000000001</v>
      </c>
      <c r="F59" s="6">
        <v>2</v>
      </c>
      <c r="G59" s="2">
        <f>1.03*60</f>
        <v>61.800000000000004</v>
      </c>
      <c r="H59" s="2">
        <f>1.033*60</f>
        <v>61.98</v>
      </c>
      <c r="I59" s="2">
        <f>1.036*60</f>
        <v>62.160000000000004</v>
      </c>
    </row>
    <row r="60" spans="1:9">
      <c r="A60" s="2">
        <v>3</v>
      </c>
      <c r="B60" s="2">
        <v>11</v>
      </c>
      <c r="C60" s="2">
        <v>111.85644000000001</v>
      </c>
      <c r="D60" s="2">
        <v>112.00014</v>
      </c>
      <c r="E60" s="2">
        <v>112.1604</v>
      </c>
      <c r="F60" s="6">
        <v>3</v>
      </c>
      <c r="G60" s="2">
        <f>1.824*60</f>
        <v>109.44</v>
      </c>
      <c r="H60" s="2">
        <f>1.826*60</f>
        <v>109.56</v>
      </c>
      <c r="I60" s="2">
        <f>1.828*60</f>
        <v>109.68</v>
      </c>
    </row>
    <row r="61" spans="1:9">
      <c r="A61" s="2">
        <v>3</v>
      </c>
      <c r="B61" s="2">
        <v>11</v>
      </c>
      <c r="C61" s="2">
        <v>48.432369999999999</v>
      </c>
      <c r="D61" s="2">
        <v>48.560639999999999</v>
      </c>
      <c r="E61" s="2">
        <v>48.864640000000001</v>
      </c>
      <c r="F61" s="6">
        <v>6</v>
      </c>
      <c r="G61" s="2">
        <v>45.9</v>
      </c>
      <c r="H61" s="2">
        <v>46.177</v>
      </c>
      <c r="I61" s="2">
        <v>46.29</v>
      </c>
    </row>
    <row r="62" spans="1:9">
      <c r="A62" s="2">
        <v>3</v>
      </c>
      <c r="B62" s="2">
        <v>11</v>
      </c>
      <c r="C62" s="2">
        <v>142.06467000000001</v>
      </c>
      <c r="D62" s="2">
        <v>142.22441000000001</v>
      </c>
      <c r="E62" s="2">
        <v>142.80027000000001</v>
      </c>
      <c r="F62" s="6">
        <v>6</v>
      </c>
      <c r="G62" s="2">
        <f>2.316*60</f>
        <v>138.95999999999998</v>
      </c>
      <c r="H62" s="2">
        <f>2.319*60</f>
        <v>139.13999999999999</v>
      </c>
      <c r="I62" s="2">
        <f>2.323*60</f>
        <v>139.38</v>
      </c>
    </row>
    <row r="63" spans="1:9">
      <c r="A63" s="2">
        <v>3</v>
      </c>
      <c r="B63" s="3">
        <v>12</v>
      </c>
      <c r="C63" s="3">
        <v>58.464440000000003</v>
      </c>
      <c r="D63" s="3">
        <v>58.703899999999997</v>
      </c>
      <c r="E63" s="3">
        <v>59.007669999999997</v>
      </c>
      <c r="F63" s="7">
        <v>7</v>
      </c>
      <c r="G63" s="3">
        <v>55.04</v>
      </c>
      <c r="H63" s="3">
        <v>55.3</v>
      </c>
      <c r="I63" s="3">
        <v>55.52</v>
      </c>
    </row>
    <row r="64" spans="1:9">
      <c r="A64" s="2">
        <v>3</v>
      </c>
      <c r="B64" s="3">
        <v>14</v>
      </c>
      <c r="C64" s="3">
        <v>42.625900000000001</v>
      </c>
      <c r="D64" s="3">
        <v>42.800339999999998</v>
      </c>
      <c r="E64" s="3">
        <v>42.993569999999998</v>
      </c>
      <c r="F64" s="7">
        <v>7</v>
      </c>
      <c r="G64" s="3">
        <v>40.409999999999997</v>
      </c>
      <c r="H64" s="3">
        <v>40.56</v>
      </c>
      <c r="I64" s="3">
        <v>40.68</v>
      </c>
    </row>
    <row r="65" spans="1:9">
      <c r="A65" s="3">
        <v>3</v>
      </c>
      <c r="B65" s="3">
        <v>18</v>
      </c>
      <c r="C65" s="3">
        <v>5.5364399999999998</v>
      </c>
      <c r="D65" s="3">
        <v>5.8403400000000003</v>
      </c>
      <c r="E65" s="3">
        <v>6.1428700000000003</v>
      </c>
      <c r="F65" s="7">
        <v>7</v>
      </c>
      <c r="G65" s="3">
        <v>2.85</v>
      </c>
      <c r="H65" s="3">
        <v>3.11</v>
      </c>
      <c r="I65" s="3">
        <v>3.23</v>
      </c>
    </row>
    <row r="66" spans="1:9">
      <c r="A66" s="3">
        <v>4</v>
      </c>
      <c r="B66" s="3">
        <v>3</v>
      </c>
      <c r="C66" s="3">
        <v>12.33587</v>
      </c>
      <c r="D66" s="3">
        <v>12.464169999999999</v>
      </c>
      <c r="E66" s="3">
        <v>12.670439999999999</v>
      </c>
      <c r="F66" s="7">
        <v>6</v>
      </c>
      <c r="G66" s="3">
        <v>5.01</v>
      </c>
      <c r="H66" s="3">
        <v>5.23</v>
      </c>
      <c r="I66" s="3">
        <v>5.41</v>
      </c>
    </row>
    <row r="67" spans="1:9">
      <c r="A67" s="3">
        <v>4</v>
      </c>
      <c r="B67" s="1">
        <v>5</v>
      </c>
      <c r="C67" s="1">
        <v>6.9297000000000004</v>
      </c>
      <c r="D67" s="1">
        <v>7.2016400000000003</v>
      </c>
      <c r="E67" s="1">
        <v>7.49</v>
      </c>
      <c r="F67" s="5">
        <v>6</v>
      </c>
      <c r="G67" s="1">
        <v>4.46</v>
      </c>
      <c r="H67" s="1">
        <v>4.71</v>
      </c>
      <c r="I67" s="1">
        <v>5</v>
      </c>
    </row>
    <row r="68" spans="1:9">
      <c r="A68" s="1">
        <v>4</v>
      </c>
      <c r="B68" s="1">
        <v>8</v>
      </c>
      <c r="C68" s="1">
        <v>25.07207</v>
      </c>
      <c r="D68" s="1">
        <v>25.24784</v>
      </c>
      <c r="E68" s="1">
        <v>25.44014</v>
      </c>
      <c r="F68" s="5">
        <v>2</v>
      </c>
      <c r="G68" s="1">
        <v>22.72</v>
      </c>
      <c r="H68" s="1">
        <v>22.88</v>
      </c>
      <c r="I68" s="1">
        <v>23.02</v>
      </c>
    </row>
    <row r="69" spans="1:9">
      <c r="A69" s="3">
        <v>4</v>
      </c>
      <c r="B69" s="1">
        <v>8</v>
      </c>
      <c r="C69" s="1">
        <v>2.6400700000000001</v>
      </c>
      <c r="E69" s="1">
        <v>5.1680700000000002</v>
      </c>
      <c r="F69" s="5">
        <v>6</v>
      </c>
      <c r="G69" s="1">
        <v>0.25</v>
      </c>
      <c r="I69" s="1">
        <v>2.8</v>
      </c>
    </row>
    <row r="70" spans="1:9">
      <c r="A70" s="1">
        <v>4</v>
      </c>
      <c r="B70" s="1">
        <v>9</v>
      </c>
      <c r="C70" s="1">
        <v>62.46414</v>
      </c>
      <c r="D70" s="1">
        <v>62.720239999999997</v>
      </c>
      <c r="E70" s="1">
        <v>63.360109999999999</v>
      </c>
      <c r="F70" s="5">
        <v>2</v>
      </c>
      <c r="G70" s="1">
        <f>0.9943*60</f>
        <v>59.658000000000001</v>
      </c>
      <c r="H70" s="1">
        <f>0.9966*60</f>
        <v>59.795999999999999</v>
      </c>
      <c r="I70" s="1">
        <f>1.01*60</f>
        <v>60.6</v>
      </c>
    </row>
    <row r="71" spans="1:9">
      <c r="A71" s="1">
        <v>4</v>
      </c>
      <c r="B71" s="1">
        <v>11</v>
      </c>
      <c r="C71" s="1">
        <v>31.44</v>
      </c>
      <c r="D71" s="1">
        <v>31.678640000000001</v>
      </c>
      <c r="E71" s="1">
        <v>32.400199999999998</v>
      </c>
      <c r="F71" s="5">
        <v>6</v>
      </c>
      <c r="G71" s="1">
        <v>28.8</v>
      </c>
      <c r="H71" s="1">
        <v>29.04</v>
      </c>
      <c r="I71" s="1">
        <v>29.64</v>
      </c>
    </row>
    <row r="72" spans="1:9">
      <c r="A72" s="1">
        <v>4</v>
      </c>
      <c r="B72" s="1">
        <v>13</v>
      </c>
      <c r="C72" s="1">
        <v>48.52787</v>
      </c>
      <c r="D72" s="1">
        <v>48.832039999999999</v>
      </c>
      <c r="E72" s="1">
        <v>49.167740000000002</v>
      </c>
      <c r="F72" s="5">
        <v>6</v>
      </c>
      <c r="G72" s="1">
        <v>45.59</v>
      </c>
      <c r="H72" s="1">
        <v>45.79</v>
      </c>
      <c r="I72" s="1">
        <v>46.11</v>
      </c>
    </row>
    <row r="73" spans="1:9">
      <c r="A73" s="1">
        <v>5</v>
      </c>
      <c r="B73" s="1">
        <v>1</v>
      </c>
      <c r="C73" s="1">
        <v>57.246740000000003</v>
      </c>
      <c r="D73" s="1">
        <v>57.408369999999998</v>
      </c>
      <c r="E73" s="1">
        <v>57.472340000000003</v>
      </c>
      <c r="F73" s="5">
        <v>2</v>
      </c>
      <c r="G73" s="1">
        <v>54.47</v>
      </c>
      <c r="H73" s="1">
        <v>54.61</v>
      </c>
      <c r="I73" s="1">
        <v>54.72</v>
      </c>
    </row>
    <row r="74" spans="1:9">
      <c r="A74" s="1">
        <v>5</v>
      </c>
      <c r="B74" s="1">
        <v>1</v>
      </c>
      <c r="C74" s="1">
        <v>57.472340000000003</v>
      </c>
      <c r="D74" s="1">
        <v>57.568300000000001</v>
      </c>
      <c r="E74" s="1">
        <v>57.679969999999997</v>
      </c>
      <c r="F74" s="5">
        <v>2</v>
      </c>
      <c r="G74" s="1">
        <v>54.72</v>
      </c>
      <c r="H74" s="1">
        <v>54.82</v>
      </c>
      <c r="I74" s="1">
        <v>54.93</v>
      </c>
    </row>
    <row r="75" spans="1:9">
      <c r="A75" s="1">
        <v>5</v>
      </c>
      <c r="B75" s="1">
        <v>1</v>
      </c>
      <c r="C75" s="1">
        <v>57.679969999999997</v>
      </c>
      <c r="D75" s="1">
        <v>57.808199999999999</v>
      </c>
      <c r="E75" s="1">
        <v>57.904269999999997</v>
      </c>
      <c r="F75" s="5">
        <v>2</v>
      </c>
      <c r="G75" s="1">
        <v>54.93</v>
      </c>
      <c r="H75" s="1">
        <v>55.01</v>
      </c>
      <c r="I75" s="1">
        <v>55.15</v>
      </c>
    </row>
    <row r="76" spans="1:9">
      <c r="A76" s="1">
        <v>5</v>
      </c>
      <c r="B76" s="1">
        <v>1</v>
      </c>
      <c r="C76" s="1">
        <v>57.904269999999997</v>
      </c>
      <c r="D76" s="1">
        <v>58.000169999999997</v>
      </c>
      <c r="E76" s="1">
        <v>58.240169999999999</v>
      </c>
      <c r="F76" s="5">
        <v>2</v>
      </c>
      <c r="G76" s="1">
        <v>55.15</v>
      </c>
      <c r="H76" s="1">
        <v>55.3</v>
      </c>
      <c r="I76" s="1">
        <v>55.44</v>
      </c>
    </row>
    <row r="77" spans="1:9">
      <c r="A77" s="1">
        <v>5</v>
      </c>
      <c r="B77" s="1">
        <v>1</v>
      </c>
      <c r="C77" s="1">
        <v>61.568240000000003</v>
      </c>
      <c r="D77" s="1">
        <v>61.680039999999998</v>
      </c>
      <c r="E77" s="1">
        <v>61.840299999999999</v>
      </c>
      <c r="F77" s="5">
        <v>2</v>
      </c>
      <c r="G77" s="1">
        <f>0.9787*60</f>
        <v>58.722000000000001</v>
      </c>
      <c r="H77" s="1">
        <f>0.9819*60</f>
        <v>58.914000000000001</v>
      </c>
      <c r="I77" s="1">
        <f>0.9836*60</f>
        <v>59.016000000000005</v>
      </c>
    </row>
    <row r="78" spans="1:9">
      <c r="A78" s="1">
        <v>5</v>
      </c>
      <c r="B78" s="1">
        <v>1</v>
      </c>
      <c r="C78" s="1">
        <v>79.28004</v>
      </c>
      <c r="D78" s="1">
        <v>79.504339999999999</v>
      </c>
      <c r="E78" s="1">
        <v>79.744140000000002</v>
      </c>
      <c r="F78" s="5">
        <v>2</v>
      </c>
      <c r="G78" s="1">
        <f>1.275*60</f>
        <v>76.5</v>
      </c>
      <c r="H78" s="1">
        <f>1.2786*60</f>
        <v>76.715999999999994</v>
      </c>
      <c r="I78" s="1">
        <f>1.2808*60</f>
        <v>76.847999999999999</v>
      </c>
    </row>
    <row r="79" spans="1:9">
      <c r="A79" s="1">
        <v>5</v>
      </c>
      <c r="B79" s="1">
        <v>1</v>
      </c>
      <c r="C79" s="1">
        <v>80.7363</v>
      </c>
      <c r="D79" s="1">
        <v>80.94417</v>
      </c>
      <c r="E79" s="1">
        <v>81.168270000000007</v>
      </c>
      <c r="F79" s="5">
        <v>6</v>
      </c>
      <c r="G79" s="1">
        <f>1.2991*60</f>
        <v>77.945999999999998</v>
      </c>
      <c r="H79" s="1">
        <f>1.3011*60</f>
        <v>78.066000000000003</v>
      </c>
      <c r="I79" s="1">
        <f>1.3047*60</f>
        <v>78.281999999999996</v>
      </c>
    </row>
    <row r="80" spans="1:9">
      <c r="A80" s="1">
        <v>5</v>
      </c>
      <c r="B80" s="1">
        <v>2</v>
      </c>
      <c r="C80" s="1">
        <v>31.2468</v>
      </c>
      <c r="D80" s="1">
        <v>31.344100000000001</v>
      </c>
      <c r="E80" s="1">
        <v>31.504539999999999</v>
      </c>
      <c r="F80" s="5">
        <v>1</v>
      </c>
      <c r="G80" s="1">
        <v>27.21</v>
      </c>
      <c r="H80" s="1">
        <v>27.34</v>
      </c>
      <c r="I80" s="1">
        <v>27.46</v>
      </c>
    </row>
    <row r="81" spans="1:9">
      <c r="A81" s="1">
        <v>5</v>
      </c>
      <c r="B81" s="1">
        <v>3</v>
      </c>
      <c r="C81" s="1">
        <v>34.160539999999997</v>
      </c>
      <c r="D81" s="1">
        <v>34.28857</v>
      </c>
      <c r="E81" s="1">
        <v>34.464440000000003</v>
      </c>
      <c r="F81" s="5">
        <v>1</v>
      </c>
      <c r="G81" s="1">
        <v>31.54</v>
      </c>
      <c r="H81" s="1">
        <v>31.67</v>
      </c>
      <c r="I81" s="1">
        <v>31.78</v>
      </c>
    </row>
    <row r="82" spans="1:9">
      <c r="A82" s="1">
        <v>5</v>
      </c>
      <c r="B82" s="1">
        <v>3</v>
      </c>
      <c r="C82" s="1">
        <v>24.128540000000001</v>
      </c>
      <c r="D82" s="1">
        <v>24.432539999999999</v>
      </c>
      <c r="E82" s="1">
        <v>24.688400000000001</v>
      </c>
      <c r="F82" s="5">
        <v>2</v>
      </c>
      <c r="G82" s="1">
        <v>21.49</v>
      </c>
      <c r="H82" s="1">
        <v>21.68</v>
      </c>
      <c r="I82" s="1">
        <v>22</v>
      </c>
    </row>
    <row r="83" spans="1:9">
      <c r="A83" s="1">
        <v>5</v>
      </c>
      <c r="B83" s="1">
        <v>3</v>
      </c>
      <c r="C83" s="1">
        <v>8.8002400000000005</v>
      </c>
      <c r="D83" s="1">
        <v>9.6967400000000001</v>
      </c>
      <c r="E83" s="1">
        <v>11.0566</v>
      </c>
      <c r="F83" s="5">
        <v>6</v>
      </c>
      <c r="G83" s="1">
        <v>6.32</v>
      </c>
      <c r="H83" s="1">
        <v>7.01</v>
      </c>
      <c r="I83" s="1">
        <v>8.36</v>
      </c>
    </row>
    <row r="84" spans="1:9">
      <c r="A84" s="1">
        <v>5</v>
      </c>
      <c r="B84" s="1">
        <v>3</v>
      </c>
      <c r="C84" s="1">
        <v>26.560300000000002</v>
      </c>
      <c r="D84" s="1">
        <v>27.088139999999999</v>
      </c>
      <c r="E84" s="1">
        <v>27.824300000000001</v>
      </c>
      <c r="F84" s="5">
        <v>6</v>
      </c>
      <c r="G84" s="1">
        <v>23.97</v>
      </c>
      <c r="H84" s="1">
        <v>24.41</v>
      </c>
      <c r="I84" s="1">
        <v>24.94</v>
      </c>
    </row>
    <row r="85" spans="1:9">
      <c r="A85" s="1">
        <v>5</v>
      </c>
      <c r="B85" s="1">
        <v>4</v>
      </c>
      <c r="C85" s="1">
        <v>39.662799999999997</v>
      </c>
      <c r="D85" s="1">
        <v>39.83867</v>
      </c>
      <c r="E85" s="1">
        <v>39.870699999999999</v>
      </c>
      <c r="F85" s="5">
        <v>2</v>
      </c>
      <c r="G85" s="1">
        <v>36.770000000000003</v>
      </c>
      <c r="H85" s="1">
        <v>36.93</v>
      </c>
      <c r="I85" s="1">
        <v>37.03</v>
      </c>
    </row>
    <row r="86" spans="1:9">
      <c r="A86" s="1">
        <v>5</v>
      </c>
      <c r="B86" s="1">
        <v>4</v>
      </c>
      <c r="C86" s="1">
        <v>40.430570000000003</v>
      </c>
      <c r="D86" s="1">
        <v>40.558639999999997</v>
      </c>
      <c r="E86" s="1">
        <v>40.766800000000003</v>
      </c>
      <c r="F86" s="5">
        <v>2</v>
      </c>
      <c r="G86" s="1">
        <v>37.57</v>
      </c>
      <c r="H86" s="1">
        <v>37.700000000000003</v>
      </c>
      <c r="I86" s="1">
        <v>37.82</v>
      </c>
    </row>
    <row r="87" spans="1:9">
      <c r="A87" s="1">
        <v>5</v>
      </c>
      <c r="B87" s="1">
        <v>4</v>
      </c>
      <c r="C87" s="1">
        <v>40.958840000000002</v>
      </c>
      <c r="D87" s="1">
        <v>41.230800000000002</v>
      </c>
      <c r="E87" s="1">
        <v>41.662840000000003</v>
      </c>
      <c r="F87" s="5">
        <v>2</v>
      </c>
      <c r="G87" s="1">
        <v>38.049999999999997</v>
      </c>
      <c r="H87" s="1">
        <v>38.340000000000003</v>
      </c>
      <c r="I87" s="1">
        <v>38.83</v>
      </c>
    </row>
    <row r="88" spans="1:9">
      <c r="A88" s="1">
        <v>5</v>
      </c>
      <c r="B88" s="1">
        <v>5</v>
      </c>
      <c r="C88" s="1">
        <v>130.30374</v>
      </c>
      <c r="D88" s="1">
        <v>130.70374000000001</v>
      </c>
      <c r="E88" s="1">
        <v>130.94234</v>
      </c>
      <c r="F88" s="5">
        <v>2</v>
      </c>
      <c r="G88" s="1">
        <f>2.111*60</f>
        <v>126.66000000000001</v>
      </c>
      <c r="H88" s="1">
        <f>2.117*60</f>
        <v>127.02</v>
      </c>
      <c r="I88" s="1">
        <f>2.122*60</f>
        <v>127.32</v>
      </c>
    </row>
    <row r="89" spans="1:9">
      <c r="A89" s="1">
        <v>5</v>
      </c>
      <c r="B89" s="1">
        <v>5</v>
      </c>
      <c r="C89" s="1">
        <v>112.27184</v>
      </c>
      <c r="D89" s="1">
        <v>112.63974</v>
      </c>
      <c r="E89" s="1">
        <v>113.19987</v>
      </c>
      <c r="F89" s="5">
        <v>4</v>
      </c>
      <c r="G89" s="1">
        <f>1.8107*60</f>
        <v>108.642</v>
      </c>
      <c r="H89" s="1">
        <f>1.8173*60</f>
        <v>109.038</v>
      </c>
      <c r="I89" s="1">
        <f>1.8248*60</f>
        <v>109.488</v>
      </c>
    </row>
    <row r="90" spans="1:9">
      <c r="A90" s="1">
        <v>5</v>
      </c>
      <c r="B90" s="1">
        <v>5</v>
      </c>
      <c r="C90" s="1">
        <v>114.36774</v>
      </c>
      <c r="D90" s="1">
        <v>114.79977</v>
      </c>
      <c r="E90" s="1">
        <v>117.99947</v>
      </c>
      <c r="F90" s="5">
        <v>6</v>
      </c>
      <c r="G90" s="1">
        <f>1.8455*60</f>
        <v>110.72999999999999</v>
      </c>
      <c r="H90" s="1">
        <f>1.8525*60</f>
        <v>111.15</v>
      </c>
      <c r="I90" s="1">
        <f>1.9053*60</f>
        <v>114.318</v>
      </c>
    </row>
    <row r="91" spans="1:9">
      <c r="A91" s="1">
        <v>5</v>
      </c>
      <c r="B91" s="1">
        <v>5</v>
      </c>
      <c r="C91" s="1">
        <v>121.07164</v>
      </c>
      <c r="D91" s="1">
        <v>121.23184000000001</v>
      </c>
      <c r="E91" s="1">
        <v>122.54210999999999</v>
      </c>
      <c r="F91" s="5">
        <v>6</v>
      </c>
      <c r="G91" s="1">
        <f>1.9571*60</f>
        <v>117.426</v>
      </c>
      <c r="H91" s="1">
        <f>1.9601*60</f>
        <v>117.60599999999999</v>
      </c>
      <c r="I91" s="1">
        <f>1.9803*60</f>
        <v>118.818</v>
      </c>
    </row>
    <row r="92" spans="1:9">
      <c r="A92" s="1">
        <v>5</v>
      </c>
      <c r="B92" s="1">
        <v>9</v>
      </c>
      <c r="C92" s="1">
        <v>24.400040000000001</v>
      </c>
      <c r="D92" s="1">
        <v>24.511839999999999</v>
      </c>
      <c r="E92" s="1">
        <v>24.7361</v>
      </c>
      <c r="F92" s="5">
        <v>1</v>
      </c>
      <c r="G92" s="1">
        <v>7.67</v>
      </c>
      <c r="H92" s="1">
        <v>7.81</v>
      </c>
      <c r="I92" s="1">
        <v>7.92</v>
      </c>
    </row>
    <row r="93" spans="1:9">
      <c r="A93" s="1">
        <v>5</v>
      </c>
      <c r="B93" s="1">
        <v>9</v>
      </c>
      <c r="C93" s="1">
        <v>78.575999999999993</v>
      </c>
      <c r="D93" s="1">
        <v>78.879540000000006</v>
      </c>
      <c r="E93" s="1">
        <v>79.104209999999995</v>
      </c>
      <c r="F93" s="5">
        <v>1</v>
      </c>
      <c r="G93" s="1">
        <f>1.0307*60</f>
        <v>61.841999999999999</v>
      </c>
      <c r="H93" s="1">
        <f>1.0355*60</f>
        <v>62.13</v>
      </c>
      <c r="I93" s="1">
        <f>1.0375*60</f>
        <v>62.250000000000007</v>
      </c>
    </row>
    <row r="94" spans="1:9">
      <c r="A94" s="1">
        <v>5</v>
      </c>
      <c r="B94" s="1">
        <v>9</v>
      </c>
      <c r="C94" s="1">
        <v>83.646640000000005</v>
      </c>
      <c r="D94" s="1">
        <v>83.808099999999996</v>
      </c>
      <c r="E94" s="1">
        <v>84.046440000000004</v>
      </c>
      <c r="F94" s="5">
        <v>1</v>
      </c>
      <c r="G94" s="1">
        <f>1.1152*60</f>
        <v>66.911999999999992</v>
      </c>
      <c r="H94" s="1">
        <f>1.1172*60</f>
        <v>67.031999999999996</v>
      </c>
      <c r="I94" s="1">
        <f>1.121*60</f>
        <v>67.260000000000005</v>
      </c>
    </row>
    <row r="95" spans="1:9">
      <c r="A95" s="1">
        <v>5</v>
      </c>
      <c r="B95" s="1">
        <v>9</v>
      </c>
      <c r="C95" s="1">
        <v>82.6721</v>
      </c>
      <c r="D95" s="1">
        <v>82.879810000000006</v>
      </c>
      <c r="E95" s="1">
        <v>83.040170000000003</v>
      </c>
      <c r="F95" s="5">
        <v>2</v>
      </c>
      <c r="G95" s="1">
        <f>1.0992*60</f>
        <v>65.951999999999998</v>
      </c>
      <c r="H95" s="1">
        <f>1.1015*60</f>
        <v>66.089999999999989</v>
      </c>
      <c r="I95" s="1">
        <f>1.1037*60</f>
        <v>66.221999999999994</v>
      </c>
    </row>
    <row r="96" spans="1:9">
      <c r="A96" s="1">
        <v>5</v>
      </c>
      <c r="B96" s="1">
        <v>9</v>
      </c>
      <c r="C96" s="1">
        <v>83.968109999999996</v>
      </c>
      <c r="D96" s="1">
        <v>84.176010000000005</v>
      </c>
      <c r="E96" s="1">
        <v>84.511870000000002</v>
      </c>
      <c r="F96" s="5">
        <v>6</v>
      </c>
      <c r="G96" s="1">
        <f>1.1212*60</f>
        <v>67.271999999999991</v>
      </c>
      <c r="H96" s="1">
        <f>1.1254*60</f>
        <v>67.524000000000001</v>
      </c>
      <c r="I96" s="1">
        <f>1.1293*60</f>
        <v>67.757999999999996</v>
      </c>
    </row>
    <row r="97" spans="1:9">
      <c r="A97" s="1">
        <v>5</v>
      </c>
      <c r="B97" s="1">
        <v>11</v>
      </c>
      <c r="C97" s="1">
        <v>32.960270000000001</v>
      </c>
      <c r="D97" s="1">
        <v>33.088340000000002</v>
      </c>
      <c r="E97" s="1">
        <v>33.088340000000002</v>
      </c>
      <c r="F97" s="5">
        <v>1</v>
      </c>
      <c r="G97" s="1">
        <v>30.08</v>
      </c>
      <c r="H97" s="1">
        <v>30.18</v>
      </c>
      <c r="I97" s="1">
        <v>30.31</v>
      </c>
    </row>
    <row r="98" spans="1:9">
      <c r="A98" s="1">
        <v>5</v>
      </c>
      <c r="B98" s="1">
        <v>11</v>
      </c>
      <c r="C98" s="1">
        <v>66.032470000000004</v>
      </c>
      <c r="E98" s="1">
        <v>68.160269999999997</v>
      </c>
      <c r="F98" s="5">
        <v>6</v>
      </c>
      <c r="G98" s="1">
        <f>1.0522*60</f>
        <v>63.132000000000005</v>
      </c>
      <c r="H98" s="1">
        <f>1.07*60</f>
        <v>64.2</v>
      </c>
      <c r="I98" s="1">
        <f>1.0878*60</f>
        <v>65.268000000000001</v>
      </c>
    </row>
    <row r="99" spans="1:9">
      <c r="A99" s="1">
        <v>5</v>
      </c>
      <c r="B99" s="1">
        <v>11</v>
      </c>
      <c r="C99" s="1">
        <v>68.160269999999997</v>
      </c>
      <c r="D99" s="1">
        <v>68.288399999999996</v>
      </c>
      <c r="E99" s="1">
        <v>68.464110000000005</v>
      </c>
      <c r="F99" s="5">
        <v>6</v>
      </c>
      <c r="G99" s="1">
        <f>1.0878*60</f>
        <v>65.268000000000001</v>
      </c>
      <c r="H99" s="1">
        <f>1.898*60</f>
        <v>113.88</v>
      </c>
      <c r="I99" s="1">
        <f>1.0917*60</f>
        <v>65.501999999999995</v>
      </c>
    </row>
    <row r="100" spans="1:9">
      <c r="A100" s="1">
        <v>5</v>
      </c>
      <c r="B100" s="1">
        <v>11</v>
      </c>
      <c r="C100" s="1">
        <v>68.560239999999993</v>
      </c>
      <c r="D100" s="1">
        <v>68.720339999999993</v>
      </c>
      <c r="E100" s="1">
        <v>70.224270000000004</v>
      </c>
      <c r="F100" s="5">
        <v>6</v>
      </c>
      <c r="G100" s="1">
        <f>1.0949*60</f>
        <v>65.694000000000003</v>
      </c>
      <c r="H100" s="1">
        <f>1.0969*60</f>
        <v>65.813999999999993</v>
      </c>
      <c r="I100" s="1">
        <f>1.121*60</f>
        <v>67.260000000000005</v>
      </c>
    </row>
    <row r="101" spans="1:9">
      <c r="A101" s="1">
        <v>5</v>
      </c>
      <c r="B101" s="1">
        <v>12</v>
      </c>
      <c r="C101" s="1">
        <v>82.543639999999996</v>
      </c>
      <c r="D101" s="1">
        <v>83.0398</v>
      </c>
      <c r="E101" s="1">
        <v>84.111739999999998</v>
      </c>
      <c r="F101" s="5">
        <v>6</v>
      </c>
      <c r="G101" s="1">
        <f>1.331*60</f>
        <v>79.86</v>
      </c>
      <c r="H101" s="1">
        <f>1.3382*60</f>
        <v>80.292000000000002</v>
      </c>
      <c r="I101" s="1">
        <f>1.3549*60</f>
        <v>81.293999999999997</v>
      </c>
    </row>
    <row r="102" spans="1:9">
      <c r="A102" s="1">
        <v>5</v>
      </c>
      <c r="B102" s="1">
        <v>13</v>
      </c>
      <c r="C102" s="1">
        <v>66.064239999999998</v>
      </c>
      <c r="D102" s="1">
        <v>66.224469999999997</v>
      </c>
      <c r="E102" s="1">
        <v>66.400270000000006</v>
      </c>
      <c r="F102" s="5">
        <v>2</v>
      </c>
      <c r="G102" s="1">
        <f>1.057*60</f>
        <v>63.419999999999995</v>
      </c>
      <c r="H102" s="1">
        <f>1.0588*60</f>
        <v>63.527999999999999</v>
      </c>
      <c r="I102" s="1">
        <f>1.0608*60</f>
        <v>63.647999999999996</v>
      </c>
    </row>
    <row r="103" spans="1:9">
      <c r="A103" s="1">
        <v>5</v>
      </c>
      <c r="B103" s="1">
        <v>16</v>
      </c>
      <c r="C103" s="1">
        <v>97.07217</v>
      </c>
      <c r="D103" s="1">
        <v>97.23227</v>
      </c>
      <c r="E103" s="1">
        <v>97.374799999999993</v>
      </c>
      <c r="F103" s="5">
        <v>1</v>
      </c>
      <c r="G103" s="1">
        <f>1.547*60</f>
        <v>92.82</v>
      </c>
      <c r="H103" s="1">
        <f>1.549*60</f>
        <v>92.94</v>
      </c>
      <c r="I103" s="1">
        <f>1.552*60</f>
        <v>93.12</v>
      </c>
    </row>
    <row r="104" spans="1:9">
      <c r="A104" s="1">
        <v>5</v>
      </c>
      <c r="B104" s="1">
        <v>16</v>
      </c>
      <c r="C104" s="1">
        <v>157.16811000000001</v>
      </c>
      <c r="D104" s="1">
        <v>157.40664000000001</v>
      </c>
      <c r="E104" s="1">
        <v>158.14787999999999</v>
      </c>
      <c r="F104" s="5">
        <v>2</v>
      </c>
      <c r="G104" s="1">
        <f>2.5479*60</f>
        <v>152.874</v>
      </c>
      <c r="H104" s="1">
        <f>2.5527*60</f>
        <v>153.16200000000001</v>
      </c>
      <c r="I104" s="1">
        <f>2.564*60</f>
        <v>153.84</v>
      </c>
    </row>
    <row r="105" spans="1:9">
      <c r="A105" s="1">
        <v>5</v>
      </c>
      <c r="B105" s="1">
        <v>16</v>
      </c>
      <c r="C105" s="1">
        <v>44.400300000000001</v>
      </c>
      <c r="D105" s="1">
        <v>44.640140000000002</v>
      </c>
      <c r="E105" s="1">
        <v>44.8003</v>
      </c>
      <c r="F105" s="5">
        <v>6</v>
      </c>
      <c r="G105" s="1">
        <v>41.23</v>
      </c>
      <c r="H105" s="1">
        <v>41.46</v>
      </c>
      <c r="I105" s="1">
        <v>41.6</v>
      </c>
    </row>
    <row r="106" spans="1:9">
      <c r="A106" s="1">
        <v>5</v>
      </c>
      <c r="B106" s="1">
        <v>16</v>
      </c>
      <c r="C106" s="1">
        <v>44.960169999999998</v>
      </c>
      <c r="D106" s="1">
        <v>45.232140000000001</v>
      </c>
      <c r="E106" s="1">
        <v>45.664439999999999</v>
      </c>
      <c r="F106" s="5">
        <v>6</v>
      </c>
      <c r="G106" s="1">
        <v>41.85</v>
      </c>
      <c r="H106" s="1">
        <v>41.99</v>
      </c>
      <c r="I106" s="1">
        <v>42.43</v>
      </c>
    </row>
    <row r="107" spans="1:9">
      <c r="A107" s="2">
        <v>5</v>
      </c>
      <c r="B107" s="2">
        <v>18</v>
      </c>
      <c r="C107" s="2">
        <v>37.119869999999999</v>
      </c>
      <c r="D107" s="2">
        <v>37.599769999999999</v>
      </c>
      <c r="E107" s="2">
        <v>38.288069999999998</v>
      </c>
      <c r="F107" s="6">
        <v>1</v>
      </c>
      <c r="G107" s="2">
        <v>34.44</v>
      </c>
      <c r="H107" s="2">
        <v>34.92</v>
      </c>
      <c r="I107" s="2">
        <v>35.53</v>
      </c>
    </row>
    <row r="108" spans="1:9">
      <c r="A108" s="2">
        <v>5</v>
      </c>
      <c r="B108" s="2">
        <v>18</v>
      </c>
      <c r="C108" s="2">
        <v>16.031639999999999</v>
      </c>
      <c r="D108" s="2">
        <v>16.255739999999999</v>
      </c>
      <c r="E108" s="2">
        <v>16.559570000000001</v>
      </c>
      <c r="F108" s="6">
        <v>2</v>
      </c>
      <c r="G108" s="2">
        <v>13.41</v>
      </c>
      <c r="H108" s="2">
        <v>13.58</v>
      </c>
      <c r="I108" s="2">
        <v>13.85</v>
      </c>
    </row>
    <row r="109" spans="1:9">
      <c r="A109" s="2">
        <v>5</v>
      </c>
      <c r="B109" s="2">
        <v>21</v>
      </c>
      <c r="C109" s="2">
        <v>62.000309999999999</v>
      </c>
      <c r="D109" s="2">
        <v>62.272239999999996</v>
      </c>
      <c r="E109" s="2">
        <v>62.496270000000003</v>
      </c>
      <c r="F109" s="6">
        <v>1</v>
      </c>
      <c r="G109" s="2">
        <f>0.9841*60</f>
        <v>59.045999999999999</v>
      </c>
      <c r="H109" s="2">
        <f>0.9873*60</f>
        <v>59.238</v>
      </c>
      <c r="I109" s="2">
        <f>0.99*60</f>
        <v>59.4</v>
      </c>
    </row>
    <row r="110" spans="1:9">
      <c r="A110" s="2">
        <v>5</v>
      </c>
      <c r="B110" s="2">
        <v>22</v>
      </c>
      <c r="C110" s="2">
        <v>96.961439999999996</v>
      </c>
      <c r="D110" s="2">
        <v>97.265339999999995</v>
      </c>
      <c r="E110" s="2">
        <v>97.825509999999994</v>
      </c>
      <c r="F110" s="6">
        <v>2</v>
      </c>
      <c r="G110" s="2">
        <f>1.5758*60</f>
        <v>94.548000000000002</v>
      </c>
      <c r="H110" s="2">
        <f>1.5812*60</f>
        <v>94.872</v>
      </c>
      <c r="I110" s="2">
        <f>1.5907*60</f>
        <v>95.442000000000007</v>
      </c>
    </row>
    <row r="111" spans="1:9">
      <c r="A111" s="2">
        <v>5</v>
      </c>
      <c r="B111" s="2">
        <v>23</v>
      </c>
      <c r="C111" s="2">
        <v>33.760069999999999</v>
      </c>
      <c r="D111" s="2">
        <v>33.936039999999998</v>
      </c>
      <c r="E111" s="2">
        <v>34.128169999999997</v>
      </c>
      <c r="F111" s="6">
        <v>1</v>
      </c>
      <c r="G111" s="2">
        <v>31.61</v>
      </c>
      <c r="H111" s="2">
        <v>31.745000000000001</v>
      </c>
      <c r="I111" s="2">
        <v>31.838000000000001</v>
      </c>
    </row>
    <row r="112" spans="1:9">
      <c r="A112" s="2">
        <v>5</v>
      </c>
      <c r="B112" s="2">
        <v>23</v>
      </c>
      <c r="C112" s="2">
        <v>54.367939999999997</v>
      </c>
      <c r="D112" s="2">
        <v>54.703899999999997</v>
      </c>
      <c r="E112" s="2">
        <v>55.199840000000002</v>
      </c>
      <c r="F112" s="6">
        <v>1</v>
      </c>
      <c r="G112" s="2">
        <v>52.12</v>
      </c>
      <c r="H112" s="2">
        <v>52.38</v>
      </c>
      <c r="I112" s="2">
        <v>52.97</v>
      </c>
    </row>
    <row r="113" spans="1:9">
      <c r="A113" s="2">
        <v>5</v>
      </c>
      <c r="B113" s="2">
        <v>24</v>
      </c>
      <c r="C113" s="2">
        <v>30.063800000000001</v>
      </c>
      <c r="D113" s="2">
        <v>30.623799999999999</v>
      </c>
      <c r="E113" s="2">
        <v>31.103539999999999</v>
      </c>
      <c r="F113" s="6">
        <v>1</v>
      </c>
      <c r="G113" s="2">
        <v>27.3</v>
      </c>
      <c r="H113" s="2">
        <v>27.79</v>
      </c>
      <c r="I113" s="2">
        <v>28.28</v>
      </c>
    </row>
    <row r="114" spans="1:9">
      <c r="A114" s="1">
        <v>6</v>
      </c>
      <c r="B114" s="1">
        <v>1</v>
      </c>
      <c r="C114" s="1">
        <v>39.872399999999999</v>
      </c>
      <c r="D114" s="1">
        <v>40.078969999999998</v>
      </c>
      <c r="E114" s="1">
        <v>40.176369999999999</v>
      </c>
      <c r="F114" s="5">
        <v>6</v>
      </c>
      <c r="G114" s="1">
        <v>37.5</v>
      </c>
      <c r="H114" s="1">
        <v>37.619999999999997</v>
      </c>
      <c r="I114" s="1">
        <v>37.74</v>
      </c>
    </row>
    <row r="115" spans="1:9">
      <c r="A115" s="1">
        <v>6</v>
      </c>
      <c r="B115" s="1">
        <v>1</v>
      </c>
      <c r="C115" s="1">
        <v>129.27894000000001</v>
      </c>
      <c r="D115" s="1">
        <v>129.506</v>
      </c>
      <c r="E115" s="1">
        <v>129.67903999999999</v>
      </c>
      <c r="F115" s="5">
        <v>6</v>
      </c>
      <c r="G115" s="1">
        <f>2.106*60</f>
        <v>126.35999999999999</v>
      </c>
      <c r="H115" s="1">
        <f>2.1109*60</f>
        <v>126.654</v>
      </c>
      <c r="I115" s="1">
        <f>2.1124*60</f>
        <v>126.744</v>
      </c>
    </row>
    <row r="116" spans="1:9">
      <c r="A116" s="1">
        <v>6</v>
      </c>
      <c r="B116" s="1">
        <v>1</v>
      </c>
      <c r="C116" s="1">
        <v>130.87897000000001</v>
      </c>
      <c r="D116" s="1">
        <v>131.44057000000001</v>
      </c>
      <c r="E116" s="2">
        <v>131.80964</v>
      </c>
      <c r="F116" s="5">
        <v>6</v>
      </c>
      <c r="G116" s="1">
        <f>2.1332*60</f>
        <v>127.992</v>
      </c>
      <c r="H116" s="1">
        <f>2.1418*60</f>
        <v>128.50799999999998</v>
      </c>
      <c r="I116" s="1">
        <f>2.1479*60</f>
        <v>128.874</v>
      </c>
    </row>
    <row r="117" spans="1:9">
      <c r="A117" s="1">
        <v>6</v>
      </c>
      <c r="B117" s="1">
        <v>2</v>
      </c>
      <c r="C117" s="1">
        <v>30.47964</v>
      </c>
      <c r="D117" s="1">
        <v>30.607800000000001</v>
      </c>
      <c r="E117" s="2">
        <v>30.813800000000001</v>
      </c>
      <c r="F117" s="5">
        <v>1</v>
      </c>
      <c r="G117" s="1">
        <v>28.18</v>
      </c>
      <c r="H117" s="1">
        <v>28.34</v>
      </c>
      <c r="I117" s="1">
        <v>28.48</v>
      </c>
    </row>
    <row r="118" spans="1:9">
      <c r="A118" s="1">
        <v>6</v>
      </c>
      <c r="B118" s="1">
        <v>2</v>
      </c>
      <c r="C118" s="1">
        <v>49.103900000000003</v>
      </c>
      <c r="D118" s="1">
        <v>49.279640000000001</v>
      </c>
      <c r="E118" s="1">
        <v>49.471899999999998</v>
      </c>
      <c r="F118" s="5">
        <v>2</v>
      </c>
      <c r="G118" s="1">
        <v>46.85</v>
      </c>
      <c r="H118" s="1">
        <v>46.96</v>
      </c>
      <c r="I118" s="1">
        <v>47.12</v>
      </c>
    </row>
    <row r="119" spans="1:9">
      <c r="A119" s="1">
        <v>6</v>
      </c>
      <c r="B119" s="1">
        <v>2</v>
      </c>
      <c r="C119" s="1">
        <v>10.9757</v>
      </c>
      <c r="D119" s="1">
        <v>11.13584</v>
      </c>
      <c r="E119" s="2">
        <v>11.311669999999999</v>
      </c>
      <c r="F119" s="5">
        <v>7</v>
      </c>
      <c r="G119" s="1">
        <v>8.6999999999999993</v>
      </c>
      <c r="H119" s="1">
        <v>8.8000000000000007</v>
      </c>
      <c r="I119" s="1">
        <v>8.9</v>
      </c>
    </row>
    <row r="120" spans="1:9">
      <c r="A120" s="1">
        <v>6</v>
      </c>
      <c r="B120" s="1">
        <v>2</v>
      </c>
      <c r="C120" s="1">
        <v>20.41384</v>
      </c>
      <c r="D120" s="1">
        <v>20.479569999999999</v>
      </c>
      <c r="E120" s="2">
        <v>20.813839999999999</v>
      </c>
      <c r="F120" s="5">
        <v>7</v>
      </c>
      <c r="G120" s="1">
        <v>18.100000000000001</v>
      </c>
      <c r="H120" s="1">
        <v>18.2</v>
      </c>
      <c r="I120" s="1">
        <v>18.5</v>
      </c>
    </row>
    <row r="121" spans="1:9">
      <c r="A121" s="1">
        <v>6</v>
      </c>
      <c r="B121" s="1">
        <v>3</v>
      </c>
      <c r="C121" s="1">
        <v>14.9438</v>
      </c>
      <c r="D121" s="1">
        <v>15.039870000000001</v>
      </c>
      <c r="E121" s="1">
        <v>15.279199999999999</v>
      </c>
      <c r="F121" s="5">
        <v>3</v>
      </c>
      <c r="G121" s="1">
        <v>5.13</v>
      </c>
      <c r="H121" s="1">
        <v>5.23</v>
      </c>
      <c r="I121" s="1">
        <v>5.42</v>
      </c>
    </row>
    <row r="122" spans="1:9">
      <c r="A122" s="1">
        <v>6</v>
      </c>
      <c r="B122" s="1">
        <v>3</v>
      </c>
      <c r="C122" s="1">
        <v>34.879170000000002</v>
      </c>
      <c r="D122" s="1">
        <v>35.1678</v>
      </c>
      <c r="E122" s="1">
        <v>35.471899999999998</v>
      </c>
      <c r="F122" s="5">
        <v>7</v>
      </c>
      <c r="G122" s="1">
        <v>25.18</v>
      </c>
      <c r="H122" s="1">
        <v>25.31</v>
      </c>
      <c r="I122" s="1">
        <v>25.47</v>
      </c>
    </row>
    <row r="123" spans="1:9">
      <c r="A123" s="1">
        <v>6</v>
      </c>
      <c r="B123" s="1">
        <v>4</v>
      </c>
      <c r="C123" s="1">
        <v>12.27197</v>
      </c>
      <c r="D123" s="1">
        <v>12.3683</v>
      </c>
      <c r="E123" s="1">
        <v>12.6081</v>
      </c>
      <c r="F123" s="5">
        <v>7</v>
      </c>
      <c r="G123" s="1">
        <v>10.039999999999999</v>
      </c>
      <c r="H123" s="1">
        <v>10.16</v>
      </c>
      <c r="I123" s="1">
        <v>10.34</v>
      </c>
    </row>
    <row r="124" spans="1:9">
      <c r="A124" s="1">
        <v>6</v>
      </c>
      <c r="B124" s="1">
        <v>4</v>
      </c>
      <c r="C124" s="1">
        <v>45.168399999999998</v>
      </c>
      <c r="D124" s="1">
        <v>45.328499999999998</v>
      </c>
      <c r="E124" s="1">
        <v>45.472299999999997</v>
      </c>
      <c r="F124" s="5">
        <v>7</v>
      </c>
      <c r="G124" s="1">
        <v>42.56</v>
      </c>
      <c r="H124" s="1">
        <v>42.66</v>
      </c>
      <c r="I124" s="1">
        <v>42.76</v>
      </c>
    </row>
    <row r="125" spans="1:9">
      <c r="A125" s="1">
        <v>6</v>
      </c>
      <c r="B125" s="1">
        <v>5</v>
      </c>
      <c r="C125" s="1">
        <v>34.896099999999997</v>
      </c>
      <c r="D125" s="1">
        <v>34.960169999999998</v>
      </c>
      <c r="E125" s="1">
        <v>35.26397</v>
      </c>
      <c r="F125" s="5">
        <v>2</v>
      </c>
      <c r="G125" s="1">
        <v>32.4</v>
      </c>
      <c r="H125" s="1">
        <v>32.51</v>
      </c>
      <c r="I125" s="1">
        <v>32.71</v>
      </c>
    </row>
    <row r="126" spans="1:9">
      <c r="A126" s="1">
        <v>6</v>
      </c>
      <c r="B126" s="1">
        <v>5</v>
      </c>
      <c r="C126" s="1">
        <v>54.703940000000003</v>
      </c>
      <c r="D126" s="1">
        <v>54.992069999999998</v>
      </c>
      <c r="E126" s="1">
        <v>55.199840000000002</v>
      </c>
      <c r="F126" s="5">
        <v>6</v>
      </c>
      <c r="G126" s="1">
        <v>52.17</v>
      </c>
      <c r="H126" s="1">
        <v>52.41</v>
      </c>
      <c r="I126" s="1">
        <v>52.57</v>
      </c>
    </row>
    <row r="127" spans="1:9">
      <c r="A127" s="1">
        <v>6</v>
      </c>
      <c r="B127" s="1">
        <v>5</v>
      </c>
      <c r="C127" s="1">
        <v>7.8398700000000003</v>
      </c>
      <c r="D127" s="1">
        <v>7.9041699999999997</v>
      </c>
      <c r="E127" s="1">
        <v>8.0960699999999992</v>
      </c>
      <c r="F127" s="5">
        <v>7</v>
      </c>
      <c r="G127" s="1">
        <v>5.24</v>
      </c>
      <c r="H127" s="1">
        <v>5.35</v>
      </c>
      <c r="I127" s="1">
        <v>5.5</v>
      </c>
    </row>
    <row r="128" spans="1:9">
      <c r="A128" s="1">
        <v>6</v>
      </c>
      <c r="B128" s="1">
        <v>5</v>
      </c>
      <c r="C128" s="1">
        <v>56.128169999999997</v>
      </c>
      <c r="D128" s="1">
        <v>56.592140000000001</v>
      </c>
      <c r="E128" s="1">
        <v>57.328099999999999</v>
      </c>
      <c r="F128" s="5">
        <v>7</v>
      </c>
      <c r="G128" s="1">
        <v>53.63</v>
      </c>
      <c r="H128" s="1">
        <v>54.06</v>
      </c>
      <c r="I128" s="1">
        <v>54.61</v>
      </c>
    </row>
    <row r="129" spans="1:9">
      <c r="A129" s="1">
        <v>6</v>
      </c>
      <c r="B129" s="1">
        <v>6</v>
      </c>
      <c r="C129" s="1">
        <v>26.768339999999998</v>
      </c>
      <c r="D129" s="1">
        <v>27.504239999999999</v>
      </c>
      <c r="E129" s="1">
        <v>27.936599999999999</v>
      </c>
      <c r="F129" s="5">
        <v>6</v>
      </c>
      <c r="G129" s="1">
        <v>18.559999999999999</v>
      </c>
      <c r="H129" s="1">
        <v>19.25</v>
      </c>
      <c r="I129" s="1">
        <v>19.63</v>
      </c>
    </row>
    <row r="130" spans="1:9">
      <c r="A130" s="1">
        <v>6</v>
      </c>
      <c r="B130" s="1">
        <v>7</v>
      </c>
      <c r="C130" s="1">
        <v>12.86444</v>
      </c>
      <c r="D130" s="1">
        <v>13.0245</v>
      </c>
      <c r="E130" s="1">
        <v>13.296469999999999</v>
      </c>
      <c r="F130" s="5">
        <v>2</v>
      </c>
      <c r="G130" s="1">
        <v>1.51</v>
      </c>
      <c r="H130" s="1">
        <v>1.66</v>
      </c>
      <c r="I130" s="1">
        <v>1.81</v>
      </c>
    </row>
    <row r="131" spans="1:9">
      <c r="A131" s="1">
        <v>6</v>
      </c>
      <c r="B131" s="1">
        <v>7</v>
      </c>
      <c r="C131" s="1">
        <v>14.160500000000001</v>
      </c>
      <c r="D131" s="1">
        <v>14.496499999999999</v>
      </c>
      <c r="E131" s="1">
        <v>14.768370000000001</v>
      </c>
      <c r="F131" s="5">
        <v>3</v>
      </c>
      <c r="G131" s="1">
        <v>2.75</v>
      </c>
      <c r="H131" s="1">
        <v>3.18</v>
      </c>
      <c r="I131" s="1">
        <v>3.29</v>
      </c>
    </row>
    <row r="132" spans="1:9">
      <c r="A132" s="1">
        <v>6</v>
      </c>
      <c r="B132" s="1">
        <v>9</v>
      </c>
      <c r="C132" s="1">
        <v>41.728169999999999</v>
      </c>
      <c r="D132" s="1">
        <v>41.903939999999999</v>
      </c>
      <c r="E132" s="1">
        <v>42.096069999999997</v>
      </c>
      <c r="F132" s="5">
        <v>6</v>
      </c>
      <c r="G132" s="1">
        <v>37.979999999999997</v>
      </c>
      <c r="H132" s="1">
        <v>38.119999999999997</v>
      </c>
      <c r="I132" s="1">
        <v>38.28</v>
      </c>
    </row>
    <row r="133" spans="1:9">
      <c r="A133" s="1">
        <v>6</v>
      </c>
      <c r="B133" s="1">
        <v>9</v>
      </c>
      <c r="C133" s="1">
        <v>49.40654</v>
      </c>
      <c r="D133" s="1">
        <v>49.903970000000001</v>
      </c>
      <c r="E133" s="1">
        <v>50.400069999999999</v>
      </c>
      <c r="F133" s="5">
        <v>7</v>
      </c>
      <c r="G133" s="1">
        <v>45.67</v>
      </c>
      <c r="H133" s="1">
        <v>46.07</v>
      </c>
      <c r="I133" s="1">
        <v>46.62</v>
      </c>
    </row>
    <row r="134" spans="1:9">
      <c r="A134" s="1">
        <v>6</v>
      </c>
      <c r="B134" s="1">
        <v>10</v>
      </c>
      <c r="C134" s="1">
        <v>91.4405</v>
      </c>
      <c r="D134" s="1">
        <v>91.646940000000001</v>
      </c>
      <c r="E134" s="1">
        <v>91.872510000000005</v>
      </c>
      <c r="F134" s="5">
        <v>2</v>
      </c>
      <c r="G134" s="1">
        <f>1.4887*60</f>
        <v>89.321999999999989</v>
      </c>
      <c r="H134" s="1">
        <f>1.4909*60</f>
        <v>89.453999999999994</v>
      </c>
      <c r="I134" s="1">
        <f>1.4932*60</f>
        <v>89.591999999999999</v>
      </c>
    </row>
    <row r="135" spans="1:9">
      <c r="A135" s="1">
        <v>6</v>
      </c>
      <c r="B135" s="1">
        <v>10</v>
      </c>
      <c r="C135" s="1">
        <v>91.904539999999997</v>
      </c>
      <c r="D135" s="1">
        <v>92.240470000000002</v>
      </c>
      <c r="E135" s="1">
        <v>92.368470000000002</v>
      </c>
      <c r="F135" s="5">
        <v>2</v>
      </c>
      <c r="G135" s="1">
        <f>1.4976*60</f>
        <v>89.856000000000009</v>
      </c>
      <c r="H135" s="1">
        <f>1.5013*60</f>
        <v>90.078000000000003</v>
      </c>
      <c r="I135" s="1">
        <f>1.5049*60</f>
        <v>90.293999999999997</v>
      </c>
    </row>
    <row r="136" spans="1:9">
      <c r="A136" s="1">
        <v>6</v>
      </c>
      <c r="B136" s="1">
        <v>10</v>
      </c>
      <c r="C136" s="1">
        <v>94.209569999999999</v>
      </c>
      <c r="D136" s="1">
        <v>94.480239999999995</v>
      </c>
      <c r="E136" s="1">
        <v>94.640609999999995</v>
      </c>
      <c r="F136" s="5">
        <v>2</v>
      </c>
      <c r="G136" s="1">
        <f>1.5352*60</f>
        <v>92.111999999999995</v>
      </c>
      <c r="H136" s="1">
        <f>1.539*60</f>
        <v>92.339999999999989</v>
      </c>
      <c r="I136" s="1">
        <f>1.5419*60</f>
        <v>92.51400000000001</v>
      </c>
    </row>
    <row r="137" spans="1:9">
      <c r="A137" s="1">
        <v>6</v>
      </c>
      <c r="B137" s="1">
        <v>14</v>
      </c>
      <c r="C137" s="1">
        <v>14.032439999999999</v>
      </c>
      <c r="D137" s="1">
        <v>14.288500000000001</v>
      </c>
      <c r="E137" s="1">
        <v>14.43244</v>
      </c>
      <c r="F137" s="5">
        <v>3</v>
      </c>
      <c r="G137" s="1">
        <v>11.8</v>
      </c>
      <c r="H137" s="1">
        <v>12.02</v>
      </c>
      <c r="I137" s="1">
        <v>12.18</v>
      </c>
    </row>
    <row r="138" spans="1:9">
      <c r="A138" s="1">
        <v>6</v>
      </c>
      <c r="B138" s="1">
        <v>14</v>
      </c>
      <c r="C138" s="1">
        <v>27.29637</v>
      </c>
      <c r="D138" s="1">
        <v>27.456299999999999</v>
      </c>
      <c r="E138" s="1">
        <v>27.664470000000001</v>
      </c>
      <c r="F138" s="5">
        <v>3</v>
      </c>
      <c r="G138" s="1">
        <v>25.03</v>
      </c>
      <c r="H138" s="1">
        <v>25.22</v>
      </c>
      <c r="I138" s="1">
        <v>25.34</v>
      </c>
    </row>
    <row r="139" spans="1:9">
      <c r="A139" s="1">
        <v>6</v>
      </c>
      <c r="B139" s="1">
        <v>14</v>
      </c>
      <c r="C139" s="1">
        <v>40.00047</v>
      </c>
      <c r="D139" s="1">
        <v>41.264499999999998</v>
      </c>
      <c r="E139" s="1">
        <v>46.560569999999998</v>
      </c>
      <c r="F139" s="5">
        <v>3</v>
      </c>
      <c r="G139" s="1">
        <v>37.76</v>
      </c>
      <c r="H139" s="1">
        <v>38.9</v>
      </c>
      <c r="I139" s="1">
        <v>44.16</v>
      </c>
    </row>
    <row r="140" spans="1:9">
      <c r="A140" s="1">
        <v>6</v>
      </c>
      <c r="B140" s="1">
        <v>14</v>
      </c>
      <c r="C140" s="1">
        <v>63.392740000000003</v>
      </c>
      <c r="D140" s="1">
        <v>63.936309999999999</v>
      </c>
      <c r="E140" s="1">
        <v>64.560640000000006</v>
      </c>
      <c r="F140" s="5">
        <v>3</v>
      </c>
      <c r="G140" s="1">
        <f>1.02*60</f>
        <v>61.2</v>
      </c>
      <c r="H140" s="1">
        <f>1.027*60</f>
        <v>61.62</v>
      </c>
      <c r="I140" s="1">
        <f>1.037*60</f>
        <v>62.22</v>
      </c>
    </row>
    <row r="141" spans="1:9">
      <c r="A141" s="1">
        <v>6</v>
      </c>
      <c r="B141" s="1">
        <v>17</v>
      </c>
      <c r="C141" s="1">
        <v>13.5044</v>
      </c>
      <c r="D141" s="1">
        <v>14.00027</v>
      </c>
      <c r="E141" s="1">
        <v>14.432</v>
      </c>
      <c r="F141" s="5">
        <v>2</v>
      </c>
      <c r="G141" s="1">
        <v>11.4</v>
      </c>
      <c r="H141" s="1">
        <v>12.02</v>
      </c>
      <c r="I141" s="1">
        <v>12.3</v>
      </c>
    </row>
    <row r="142" spans="1:9">
      <c r="A142" s="1">
        <v>6</v>
      </c>
      <c r="B142" s="1">
        <v>18</v>
      </c>
      <c r="C142" s="1">
        <v>29.632439999999999</v>
      </c>
      <c r="D142" s="1">
        <v>29.872299999999999</v>
      </c>
      <c r="E142" s="1">
        <v>30.336300000000001</v>
      </c>
      <c r="F142" s="5">
        <v>2</v>
      </c>
      <c r="G142" s="1">
        <v>27.7</v>
      </c>
      <c r="H142" s="1">
        <v>27.93</v>
      </c>
      <c r="I142" s="1">
        <v>28.69</v>
      </c>
    </row>
    <row r="143" spans="1:9">
      <c r="A143" s="1">
        <v>6</v>
      </c>
      <c r="B143" s="1">
        <v>19</v>
      </c>
      <c r="C143" s="1">
        <v>21.84064</v>
      </c>
      <c r="D143" s="1">
        <v>22.240269999999999</v>
      </c>
      <c r="E143" s="1">
        <v>22.672339999999998</v>
      </c>
      <c r="F143" s="5">
        <v>2</v>
      </c>
      <c r="G143" s="1">
        <v>19.71</v>
      </c>
      <c r="H143" s="1">
        <v>20.04</v>
      </c>
      <c r="I143" s="1">
        <v>20.32</v>
      </c>
    </row>
    <row r="144" spans="1:9">
      <c r="A144" s="1">
        <v>6</v>
      </c>
      <c r="B144" s="1">
        <v>19</v>
      </c>
      <c r="C144" s="1">
        <v>71.168469999999999</v>
      </c>
      <c r="D144" s="1">
        <v>71.472369999999998</v>
      </c>
      <c r="E144" s="1">
        <v>72.0321</v>
      </c>
      <c r="F144" s="5">
        <v>2</v>
      </c>
      <c r="G144" s="1">
        <f>1.1504*60</f>
        <v>69.024000000000001</v>
      </c>
      <c r="H144" s="1">
        <f>1.154*60</f>
        <v>69.239999999999995</v>
      </c>
      <c r="I144" s="1">
        <f>1.163*60</f>
        <v>69.78</v>
      </c>
    </row>
    <row r="145" spans="1:9">
      <c r="A145" s="1">
        <v>6</v>
      </c>
      <c r="B145" s="1">
        <v>19</v>
      </c>
      <c r="C145" s="1">
        <v>75.504469999999998</v>
      </c>
      <c r="D145" s="1">
        <v>75.840270000000004</v>
      </c>
      <c r="E145" s="1">
        <v>76.542839999999998</v>
      </c>
      <c r="F145" s="5">
        <v>2</v>
      </c>
      <c r="G145" s="1">
        <f>1.2231*60</f>
        <v>73.38600000000001</v>
      </c>
      <c r="H145" s="1">
        <f>1.228*60</f>
        <v>73.679999999999993</v>
      </c>
      <c r="I145" s="1">
        <f>1.237*60</f>
        <v>74.22</v>
      </c>
    </row>
    <row r="146" spans="1:9">
      <c r="A146" s="1">
        <v>7</v>
      </c>
      <c r="B146" s="1">
        <v>4</v>
      </c>
      <c r="C146" s="1">
        <v>4.0001699999999998</v>
      </c>
      <c r="D146" s="1">
        <v>4.1439700000000004</v>
      </c>
      <c r="E146" s="1">
        <v>4.6402400000000004</v>
      </c>
      <c r="F146" s="5">
        <v>5</v>
      </c>
      <c r="G146" s="1">
        <v>1.63</v>
      </c>
      <c r="H146" s="1">
        <v>1.81</v>
      </c>
      <c r="I146" s="1">
        <v>2.2999999999999998</v>
      </c>
    </row>
    <row r="147" spans="1:9">
      <c r="A147" s="1">
        <v>7</v>
      </c>
      <c r="B147" s="1">
        <v>6</v>
      </c>
      <c r="C147" s="1">
        <v>38.689570000000003</v>
      </c>
      <c r="D147" s="2">
        <v>40.46537</v>
      </c>
      <c r="E147" s="1">
        <v>41.168039999999998</v>
      </c>
      <c r="F147" s="5">
        <v>7</v>
      </c>
      <c r="G147" s="1">
        <v>36.369999999999997</v>
      </c>
      <c r="H147" s="1">
        <v>37.75</v>
      </c>
      <c r="I147" s="1">
        <v>38.44</v>
      </c>
    </row>
    <row r="148" spans="1:9">
      <c r="A148" s="1">
        <v>7</v>
      </c>
      <c r="B148" s="1">
        <v>17</v>
      </c>
      <c r="C148" s="1">
        <v>18.992599999999999</v>
      </c>
      <c r="D148" s="1">
        <v>19.328499999999998</v>
      </c>
      <c r="E148" s="1">
        <v>19.857569999999999</v>
      </c>
      <c r="F148" s="5">
        <v>5</v>
      </c>
      <c r="G148" s="1">
        <v>16.82</v>
      </c>
      <c r="H148" s="1">
        <v>17.010000000000002</v>
      </c>
      <c r="I148" s="1">
        <v>17.52</v>
      </c>
    </row>
    <row r="149" spans="1:9">
      <c r="A149" s="1">
        <v>8</v>
      </c>
      <c r="B149" s="1">
        <v>1</v>
      </c>
      <c r="C149" s="1">
        <v>26.56054</v>
      </c>
      <c r="D149" s="1">
        <v>26.928439999999998</v>
      </c>
      <c r="E149" s="1">
        <v>27.296500000000002</v>
      </c>
      <c r="F149" s="5">
        <v>6</v>
      </c>
      <c r="G149" s="1">
        <v>19.5</v>
      </c>
      <c r="H149" s="1">
        <v>19.87</v>
      </c>
      <c r="I149" s="1">
        <v>20.16</v>
      </c>
    </row>
    <row r="150" spans="1:9">
      <c r="A150" s="1">
        <v>8</v>
      </c>
      <c r="B150" s="1">
        <v>1</v>
      </c>
      <c r="C150" s="1">
        <v>83.632599999999996</v>
      </c>
      <c r="D150" s="1">
        <v>84.064610000000002</v>
      </c>
      <c r="E150" s="1">
        <v>84.224599999999995</v>
      </c>
      <c r="F150" s="5">
        <v>6</v>
      </c>
      <c r="G150" s="1">
        <f>1.275*60</f>
        <v>76.5</v>
      </c>
      <c r="H150" s="1">
        <f>1.282*60</f>
        <v>76.92</v>
      </c>
      <c r="I150" s="1">
        <f>1.285*60</f>
        <v>77.099999999999994</v>
      </c>
    </row>
    <row r="151" spans="1:9">
      <c r="A151" s="1">
        <v>8</v>
      </c>
      <c r="B151" s="1">
        <v>2</v>
      </c>
      <c r="C151" s="1">
        <v>21.456469999999999</v>
      </c>
      <c r="D151" s="1">
        <v>21.79214</v>
      </c>
      <c r="E151" s="1">
        <v>22.2563</v>
      </c>
      <c r="F151" s="5">
        <v>6</v>
      </c>
      <c r="G151" s="1">
        <v>19.46</v>
      </c>
      <c r="H151" s="1">
        <v>19.850000000000001</v>
      </c>
      <c r="I151" s="1">
        <v>20.25</v>
      </c>
    </row>
    <row r="152" spans="1:9">
      <c r="A152" s="1">
        <v>8</v>
      </c>
      <c r="B152" s="1">
        <v>3</v>
      </c>
      <c r="C152" s="1">
        <v>17.344169999999998</v>
      </c>
      <c r="D152" s="1">
        <v>17.664400000000001</v>
      </c>
      <c r="E152" s="1">
        <v>18.03247</v>
      </c>
      <c r="F152" s="5">
        <v>6</v>
      </c>
      <c r="G152" s="1">
        <v>14.77</v>
      </c>
      <c r="H152" s="1">
        <v>15.15</v>
      </c>
      <c r="I152" s="1">
        <v>15.37</v>
      </c>
    </row>
    <row r="153" spans="1:9">
      <c r="A153" s="1">
        <v>8</v>
      </c>
      <c r="B153" s="1">
        <v>4</v>
      </c>
      <c r="C153" s="1">
        <v>40.302869999999999</v>
      </c>
      <c r="D153" s="1">
        <v>40.656500000000001</v>
      </c>
      <c r="E153" s="1">
        <v>41.024439999999998</v>
      </c>
      <c r="F153" s="5">
        <v>6</v>
      </c>
      <c r="G153" s="1">
        <v>36.07</v>
      </c>
      <c r="H153" s="1">
        <v>36.4</v>
      </c>
      <c r="I153" s="1">
        <v>36.81</v>
      </c>
    </row>
    <row r="154" spans="1:9">
      <c r="A154" s="1">
        <v>8</v>
      </c>
      <c r="B154" s="1">
        <v>5</v>
      </c>
      <c r="C154" s="1">
        <v>102.92864</v>
      </c>
      <c r="D154" s="1">
        <v>103.15267</v>
      </c>
      <c r="E154" s="1">
        <v>103.82471</v>
      </c>
      <c r="F154" s="5">
        <v>2</v>
      </c>
      <c r="G154" s="1">
        <f>1.665*60</f>
        <v>99.9</v>
      </c>
      <c r="H154" s="1">
        <f>1.668*60</f>
        <v>100.08</v>
      </c>
      <c r="I154" s="1">
        <f>1.68*60</f>
        <v>100.8</v>
      </c>
    </row>
    <row r="155" spans="1:9">
      <c r="A155" s="1">
        <v>8</v>
      </c>
      <c r="B155" s="1">
        <v>5</v>
      </c>
      <c r="C155" s="1">
        <v>102.19264</v>
      </c>
      <c r="D155" s="1">
        <v>102.39910999999999</v>
      </c>
      <c r="E155" s="1">
        <v>102.59260999999999</v>
      </c>
      <c r="F155" s="5">
        <v>3</v>
      </c>
      <c r="G155" s="1">
        <f>1.653*60</f>
        <v>99.18</v>
      </c>
      <c r="H155" s="1">
        <f>1.655*60</f>
        <v>99.3</v>
      </c>
      <c r="I155" s="1">
        <f>1.658*60</f>
        <v>99.47999999999999</v>
      </c>
    </row>
    <row r="156" spans="1:9">
      <c r="A156" s="1">
        <v>8</v>
      </c>
      <c r="B156" s="1">
        <v>6</v>
      </c>
      <c r="C156" s="1">
        <v>5.1360700000000001</v>
      </c>
      <c r="D156" s="1">
        <v>5.6002000000000001</v>
      </c>
      <c r="E156" s="1">
        <v>5.9363700000000001</v>
      </c>
      <c r="F156" s="5">
        <v>2</v>
      </c>
      <c r="G156" s="1">
        <v>2.52</v>
      </c>
      <c r="H156" s="1">
        <v>2.99</v>
      </c>
      <c r="I156" s="1">
        <v>3.25</v>
      </c>
    </row>
    <row r="157" spans="1:9">
      <c r="A157" s="1">
        <v>8</v>
      </c>
      <c r="B157" s="1">
        <v>9</v>
      </c>
      <c r="C157" s="1">
        <v>16.832039999999999</v>
      </c>
      <c r="D157" s="1">
        <v>16.943770000000001</v>
      </c>
      <c r="E157" s="1">
        <v>17.278269999999999</v>
      </c>
      <c r="F157" s="5">
        <v>2</v>
      </c>
      <c r="G157" s="1">
        <v>14.53</v>
      </c>
      <c r="H157" s="1">
        <v>14.68</v>
      </c>
      <c r="I157" s="1">
        <v>14.96</v>
      </c>
    </row>
    <row r="158" spans="1:9">
      <c r="A158" s="1">
        <v>8</v>
      </c>
      <c r="B158" s="1">
        <v>11</v>
      </c>
      <c r="C158" s="1">
        <v>69.232399999999998</v>
      </c>
      <c r="D158" s="1">
        <v>69.408010000000004</v>
      </c>
      <c r="E158" s="1">
        <v>69.664400000000001</v>
      </c>
      <c r="F158" s="5">
        <v>6</v>
      </c>
      <c r="G158" s="1">
        <f>1.115*60</f>
        <v>66.900000000000006</v>
      </c>
      <c r="H158" s="1">
        <f>1.1175*60</f>
        <v>67.05</v>
      </c>
      <c r="I158" s="1">
        <f>1.1221*60</f>
        <v>67.326000000000008</v>
      </c>
    </row>
    <row r="159" spans="1:9">
      <c r="A159" s="1">
        <v>8</v>
      </c>
      <c r="B159" s="1">
        <v>15</v>
      </c>
      <c r="C159" s="1">
        <v>90.256569999999996</v>
      </c>
      <c r="D159" s="1">
        <v>90.464439999999996</v>
      </c>
      <c r="E159" s="1">
        <v>91.232439999999997</v>
      </c>
      <c r="F159" s="5">
        <v>6</v>
      </c>
      <c r="G159" s="1">
        <f>1.4667*60</f>
        <v>88.001999999999995</v>
      </c>
      <c r="H159" s="1">
        <f>1.472*60</f>
        <v>88.32</v>
      </c>
      <c r="I159" s="1">
        <f>1.484*60</f>
        <v>89.039999999999992</v>
      </c>
    </row>
    <row r="160" spans="1:9">
      <c r="A160" s="1">
        <v>8</v>
      </c>
      <c r="B160" s="1">
        <v>16</v>
      </c>
      <c r="C160" s="1">
        <v>91.472470000000001</v>
      </c>
      <c r="D160" s="1">
        <v>91.840540000000004</v>
      </c>
      <c r="E160" s="1">
        <v>92.400540000000007</v>
      </c>
      <c r="F160" s="5">
        <v>6</v>
      </c>
      <c r="G160" s="1">
        <f>1.487*60</f>
        <v>89.22</v>
      </c>
      <c r="H160" s="1">
        <f>1.4939*60</f>
        <v>89.634</v>
      </c>
      <c r="I160" s="1">
        <f>1.5029*60</f>
        <v>90.173999999999992</v>
      </c>
    </row>
    <row r="161" spans="1:9">
      <c r="A161" s="1">
        <v>9</v>
      </c>
      <c r="B161" s="1">
        <v>1</v>
      </c>
      <c r="C161" s="1">
        <v>130.83257</v>
      </c>
      <c r="D161" s="1">
        <v>131.04053999999999</v>
      </c>
      <c r="E161" s="1">
        <v>131.23249999999999</v>
      </c>
      <c r="F161" s="5">
        <v>7</v>
      </c>
      <c r="G161" s="1">
        <f>2.128*60</f>
        <v>127.68</v>
      </c>
      <c r="H161" s="1">
        <f>2.131*60</f>
        <v>127.85999999999999</v>
      </c>
      <c r="I161" s="1">
        <f>2.133*60</f>
        <v>127.98</v>
      </c>
    </row>
    <row r="162" spans="1:9">
      <c r="A162" s="1">
        <v>9</v>
      </c>
      <c r="B162" s="1">
        <v>5</v>
      </c>
      <c r="C162" s="1">
        <v>11.902839999999999</v>
      </c>
      <c r="D162" s="1">
        <v>12.19237</v>
      </c>
      <c r="E162" s="1">
        <v>12.464370000000001</v>
      </c>
      <c r="F162" s="5">
        <v>7</v>
      </c>
      <c r="G162" s="1">
        <v>9.49</v>
      </c>
      <c r="H162" s="1">
        <v>9.73</v>
      </c>
      <c r="I162" s="1">
        <v>9.92</v>
      </c>
    </row>
    <row r="163" spans="1:9">
      <c r="A163" s="1">
        <v>9</v>
      </c>
      <c r="B163" s="1">
        <v>6</v>
      </c>
      <c r="C163" s="1">
        <v>34.8003</v>
      </c>
      <c r="D163" s="1">
        <v>35.006799999999998</v>
      </c>
      <c r="E163" s="1">
        <v>35.264139999999998</v>
      </c>
      <c r="F163" s="5">
        <v>6</v>
      </c>
      <c r="G163" s="1">
        <v>30.42</v>
      </c>
      <c r="H163" s="1">
        <v>30.54</v>
      </c>
      <c r="I163" s="1">
        <v>30.66</v>
      </c>
    </row>
    <row r="164" spans="1:9">
      <c r="A164" s="1">
        <v>9</v>
      </c>
      <c r="B164" s="1">
        <v>6</v>
      </c>
      <c r="C164" s="1">
        <v>36.206670000000003</v>
      </c>
      <c r="D164" s="1">
        <v>36.368200000000002</v>
      </c>
      <c r="E164" s="1">
        <v>36.606569999999998</v>
      </c>
      <c r="F164" s="5">
        <v>7</v>
      </c>
      <c r="G164" s="1">
        <v>31.79</v>
      </c>
      <c r="H164" s="1">
        <v>32</v>
      </c>
      <c r="I164" s="1">
        <v>32.130000000000003</v>
      </c>
    </row>
    <row r="165" spans="1:9">
      <c r="A165" s="1">
        <v>9</v>
      </c>
      <c r="B165" s="1">
        <v>7</v>
      </c>
      <c r="C165" s="1">
        <v>5.23217</v>
      </c>
      <c r="D165" s="1">
        <v>5.3922400000000001</v>
      </c>
      <c r="E165" s="1">
        <v>5.6321700000000003</v>
      </c>
      <c r="F165" s="5">
        <v>6</v>
      </c>
      <c r="G165" s="1">
        <v>3.02</v>
      </c>
      <c r="H165" s="1">
        <v>3.22</v>
      </c>
      <c r="I165" s="1">
        <v>3.38</v>
      </c>
    </row>
    <row r="166" spans="1:9">
      <c r="A166" s="1">
        <v>9</v>
      </c>
      <c r="B166" s="1">
        <v>8</v>
      </c>
      <c r="C166" s="1">
        <v>8.6257000000000001</v>
      </c>
      <c r="D166" s="1">
        <v>8.9296399999999991</v>
      </c>
      <c r="E166" s="1">
        <v>9.1536399999999993</v>
      </c>
      <c r="F166" s="5">
        <v>7</v>
      </c>
      <c r="G166" s="1">
        <v>5.86</v>
      </c>
      <c r="H166" s="1">
        <v>6.02</v>
      </c>
      <c r="I166" s="1">
        <v>6.27</v>
      </c>
    </row>
    <row r="167" spans="1:9">
      <c r="A167" s="1">
        <v>9</v>
      </c>
      <c r="B167" s="1">
        <v>10</v>
      </c>
      <c r="C167" s="1">
        <v>12.7683</v>
      </c>
      <c r="D167" s="1">
        <v>13.34417</v>
      </c>
      <c r="E167" s="1">
        <v>14.30434</v>
      </c>
      <c r="F167" s="5">
        <v>7</v>
      </c>
      <c r="G167" s="1">
        <v>10.4</v>
      </c>
      <c r="H167" s="1">
        <v>11</v>
      </c>
      <c r="I167" s="1">
        <v>11.9</v>
      </c>
    </row>
    <row r="168" spans="1:9">
      <c r="A168" s="1">
        <v>9</v>
      </c>
      <c r="B168" s="1">
        <v>10</v>
      </c>
      <c r="C168" s="1">
        <v>14.97634</v>
      </c>
      <c r="D168" s="1">
        <v>15.37627</v>
      </c>
      <c r="E168" s="1">
        <v>15.7441</v>
      </c>
      <c r="F168" s="5">
        <v>7</v>
      </c>
      <c r="G168" s="1">
        <v>12.6</v>
      </c>
      <c r="H168" s="1">
        <v>12.97</v>
      </c>
      <c r="I168" s="1">
        <v>13.3</v>
      </c>
    </row>
    <row r="169" spans="1:9">
      <c r="A169" s="1">
        <v>9</v>
      </c>
      <c r="B169" s="1">
        <v>11</v>
      </c>
      <c r="C169" s="1">
        <v>45.167900000000003</v>
      </c>
      <c r="D169" s="1">
        <v>45.375999999999998</v>
      </c>
      <c r="E169" s="1">
        <v>45.536239999999999</v>
      </c>
      <c r="F169" s="5">
        <v>6</v>
      </c>
      <c r="G169" s="1">
        <v>43.02</v>
      </c>
      <c r="H169" s="1">
        <v>43.25</v>
      </c>
      <c r="I169" s="1">
        <v>43.41</v>
      </c>
    </row>
    <row r="170" spans="1:9">
      <c r="A170" s="1">
        <v>9</v>
      </c>
      <c r="B170" s="1">
        <v>11</v>
      </c>
      <c r="C170" s="1">
        <v>72.544039999999995</v>
      </c>
      <c r="D170" s="1">
        <v>72.912040000000005</v>
      </c>
      <c r="E170" s="1">
        <v>73.312110000000004</v>
      </c>
      <c r="F170" s="5">
        <v>7</v>
      </c>
      <c r="G170" s="1">
        <f>1.1745*60</f>
        <v>70.47</v>
      </c>
      <c r="H170" s="1">
        <f>1.1792*60</f>
        <v>70.751999999999995</v>
      </c>
      <c r="I170" s="1">
        <f>1.1857*60</f>
        <v>71.141999999999996</v>
      </c>
    </row>
    <row r="171" spans="1:9">
      <c r="A171" s="1">
        <v>9</v>
      </c>
      <c r="B171" s="1">
        <v>12</v>
      </c>
      <c r="C171" s="1">
        <v>27.5684</v>
      </c>
      <c r="D171" s="1">
        <v>27.664470000000001</v>
      </c>
      <c r="E171" s="1">
        <v>27.840399999999999</v>
      </c>
      <c r="F171" s="5">
        <v>6</v>
      </c>
      <c r="G171" s="1">
        <v>24.32</v>
      </c>
      <c r="H171" s="1">
        <v>24.43</v>
      </c>
      <c r="I171" s="1">
        <v>24.55</v>
      </c>
    </row>
    <row r="172" spans="1:9">
      <c r="A172" s="1">
        <v>9</v>
      </c>
      <c r="B172" s="1">
        <v>12</v>
      </c>
      <c r="C172" s="1">
        <v>36.400440000000003</v>
      </c>
      <c r="D172" s="1">
        <v>36.544240000000002</v>
      </c>
      <c r="E172" s="1">
        <v>36.672400000000003</v>
      </c>
      <c r="F172" s="5">
        <v>6</v>
      </c>
      <c r="G172" s="1">
        <v>33.119999999999997</v>
      </c>
      <c r="H172" s="1">
        <v>33.29</v>
      </c>
      <c r="I172" s="1">
        <v>33.42</v>
      </c>
    </row>
    <row r="173" spans="1:9">
      <c r="A173" s="1">
        <v>9</v>
      </c>
      <c r="B173" s="1">
        <v>17</v>
      </c>
      <c r="C173" s="1">
        <v>20.110399999999998</v>
      </c>
      <c r="D173" s="1">
        <v>20.239840000000001</v>
      </c>
      <c r="E173" s="1">
        <v>20.399899999999999</v>
      </c>
      <c r="F173" s="5">
        <v>2</v>
      </c>
      <c r="G173" s="1">
        <v>18.04</v>
      </c>
      <c r="H173" s="1">
        <v>18.190000000000001</v>
      </c>
      <c r="I173" s="1">
        <v>18.32</v>
      </c>
    </row>
    <row r="174" spans="1:9">
      <c r="A174" s="1">
        <v>9</v>
      </c>
      <c r="B174" s="1">
        <v>17</v>
      </c>
      <c r="C174" s="1">
        <v>36.031599999999997</v>
      </c>
      <c r="D174" s="1">
        <v>36.17557</v>
      </c>
      <c r="E174" s="1">
        <v>36.303669999999997</v>
      </c>
      <c r="F174" s="5">
        <v>6</v>
      </c>
      <c r="G174" s="1">
        <v>34.020000000000003</v>
      </c>
      <c r="H174" s="1">
        <v>34.130000000000003</v>
      </c>
      <c r="I174" s="1">
        <v>34.22</v>
      </c>
    </row>
    <row r="175" spans="1:9">
      <c r="A175" s="1">
        <v>9</v>
      </c>
      <c r="B175" s="1">
        <v>17</v>
      </c>
      <c r="C175" s="1">
        <v>60.207839999999997</v>
      </c>
      <c r="D175" s="1">
        <v>60.36797</v>
      </c>
      <c r="E175" s="1">
        <v>60.542439999999999</v>
      </c>
      <c r="F175" s="5">
        <v>6</v>
      </c>
      <c r="G175" s="1">
        <f>0.97*60</f>
        <v>58.199999999999996</v>
      </c>
      <c r="H175" s="1">
        <f>0.972*60</f>
        <v>58.32</v>
      </c>
      <c r="I175" s="1">
        <f>0.974*60</f>
        <v>58.44</v>
      </c>
    </row>
    <row r="176" spans="1:9">
      <c r="A176" s="1">
        <v>9</v>
      </c>
      <c r="B176" s="1">
        <v>17</v>
      </c>
      <c r="C176" s="1">
        <v>72.142470000000003</v>
      </c>
      <c r="D176" s="1">
        <v>72.399940000000001</v>
      </c>
      <c r="E176" s="1">
        <v>72.704070000000002</v>
      </c>
      <c r="F176" s="5">
        <v>6</v>
      </c>
      <c r="G176" s="1">
        <f>1.1687*60</f>
        <v>70.122</v>
      </c>
      <c r="H176" s="1">
        <f>1.1721*60</f>
        <v>70.325999999999993</v>
      </c>
      <c r="I176" s="1">
        <f>1.1761*60</f>
        <v>70.566000000000003</v>
      </c>
    </row>
    <row r="177" spans="1:9">
      <c r="A177" s="1">
        <v>9</v>
      </c>
      <c r="B177" s="1">
        <v>19</v>
      </c>
      <c r="C177" s="1">
        <v>25.296140000000001</v>
      </c>
      <c r="D177" s="1">
        <v>25.42407</v>
      </c>
      <c r="E177" s="1">
        <v>25.66414</v>
      </c>
      <c r="F177" s="5">
        <v>1</v>
      </c>
      <c r="G177" s="1">
        <v>22.9</v>
      </c>
      <c r="H177" s="1">
        <v>23.04</v>
      </c>
      <c r="I177" s="1">
        <v>23.21</v>
      </c>
    </row>
    <row r="178" spans="1:9">
      <c r="A178" s="1">
        <v>9</v>
      </c>
      <c r="B178" s="1">
        <v>24</v>
      </c>
      <c r="C178" s="1">
        <v>30.8005</v>
      </c>
      <c r="D178" s="1">
        <v>30.928439999999998</v>
      </c>
      <c r="E178" s="1">
        <v>31.072469999999999</v>
      </c>
      <c r="F178" s="5">
        <v>6</v>
      </c>
      <c r="G178" s="1">
        <v>25.58</v>
      </c>
      <c r="H178" s="1">
        <v>25.72</v>
      </c>
      <c r="I178" s="1">
        <v>25.8</v>
      </c>
    </row>
    <row r="179" spans="1:9">
      <c r="A179" s="1">
        <v>9</v>
      </c>
      <c r="B179" s="1">
        <v>24</v>
      </c>
      <c r="C179" s="1">
        <v>10.6722</v>
      </c>
      <c r="D179" s="1">
        <v>10.86444</v>
      </c>
      <c r="E179" s="1">
        <v>11.168469999999999</v>
      </c>
      <c r="F179" s="5">
        <v>7</v>
      </c>
      <c r="G179" s="1">
        <v>5.57</v>
      </c>
      <c r="H179" s="1">
        <v>5.7</v>
      </c>
      <c r="I179" s="1">
        <v>5.85</v>
      </c>
    </row>
    <row r="180" spans="1:9">
      <c r="A180" s="1">
        <v>10</v>
      </c>
      <c r="B180" s="4">
        <v>13</v>
      </c>
      <c r="C180" s="4">
        <v>54.511800000000001</v>
      </c>
      <c r="D180" s="4">
        <v>55.503970000000002</v>
      </c>
      <c r="E180" s="4">
        <v>55.935899999999997</v>
      </c>
      <c r="F180" s="6">
        <v>7</v>
      </c>
      <c r="G180" s="4">
        <v>52.44</v>
      </c>
      <c r="H180" s="4">
        <v>53.61</v>
      </c>
      <c r="I180" s="4">
        <v>54.46</v>
      </c>
    </row>
    <row r="181" spans="1:9">
      <c r="A181" s="1">
        <v>10</v>
      </c>
      <c r="B181" s="4">
        <v>16</v>
      </c>
      <c r="C181" s="4">
        <v>67.008170000000007</v>
      </c>
      <c r="D181" s="4">
        <v>67.568269999999998</v>
      </c>
      <c r="E181" s="4">
        <v>68.336340000000007</v>
      </c>
      <c r="F181" s="6">
        <v>6</v>
      </c>
      <c r="G181" s="4">
        <v>64.644000000000005</v>
      </c>
      <c r="H181" s="4">
        <v>65.046000000000006</v>
      </c>
      <c r="I181" s="4">
        <v>65.975999999999999</v>
      </c>
    </row>
    <row r="182" spans="1:9">
      <c r="A182" s="1">
        <v>10</v>
      </c>
      <c r="B182" s="4">
        <v>17</v>
      </c>
      <c r="C182" s="4">
        <v>30.431799999999999</v>
      </c>
      <c r="D182" s="4">
        <v>30.688099999999999</v>
      </c>
      <c r="E182" s="4">
        <v>31.23207</v>
      </c>
      <c r="F182" s="6">
        <v>7</v>
      </c>
      <c r="G182" s="4">
        <v>27.44</v>
      </c>
      <c r="H182" s="4">
        <v>27.75</v>
      </c>
      <c r="I182" s="4">
        <v>28.18</v>
      </c>
    </row>
    <row r="183" spans="1:9">
      <c r="A183" s="1">
        <v>10</v>
      </c>
      <c r="B183" s="4">
        <v>17</v>
      </c>
      <c r="C183" s="4">
        <v>48.224269999999997</v>
      </c>
      <c r="D183" s="4">
        <v>48.864240000000002</v>
      </c>
      <c r="E183" s="4">
        <v>49.727969999999999</v>
      </c>
      <c r="F183" s="6">
        <v>7</v>
      </c>
      <c r="G183" s="4">
        <v>45.32</v>
      </c>
      <c r="H183" s="4">
        <v>45.72</v>
      </c>
      <c r="I183" s="4">
        <v>46.68</v>
      </c>
    </row>
    <row r="184" spans="1:9">
      <c r="A184" s="1">
        <v>10</v>
      </c>
      <c r="B184" s="4">
        <v>19</v>
      </c>
      <c r="C184" s="4">
        <v>54.159770000000002</v>
      </c>
      <c r="D184" s="4">
        <v>54.336039999999997</v>
      </c>
      <c r="E184" s="4">
        <v>54.768039999999999</v>
      </c>
      <c r="F184" s="6">
        <v>7</v>
      </c>
      <c r="G184" s="4">
        <v>52.31</v>
      </c>
      <c r="H184" s="4">
        <v>52.51</v>
      </c>
      <c r="I184" s="4">
        <v>52.84</v>
      </c>
    </row>
    <row r="185" spans="1:9">
      <c r="A185" s="1">
        <v>10</v>
      </c>
      <c r="B185" s="4">
        <v>19</v>
      </c>
      <c r="C185" s="4">
        <v>59.296039999999998</v>
      </c>
      <c r="D185" s="4">
        <v>59.66404</v>
      </c>
      <c r="E185" s="4">
        <v>60.239870000000003</v>
      </c>
      <c r="F185" s="6">
        <v>7</v>
      </c>
      <c r="G185" s="4">
        <v>57.56</v>
      </c>
      <c r="H185" s="4">
        <v>57.74</v>
      </c>
      <c r="I185" s="4">
        <v>58.33</v>
      </c>
    </row>
    <row r="186" spans="1:9">
      <c r="A186" s="1">
        <v>11</v>
      </c>
      <c r="B186" s="1">
        <v>1</v>
      </c>
      <c r="C186" s="1">
        <v>100.33620999999999</v>
      </c>
      <c r="D186" s="1">
        <v>100.49657000000001</v>
      </c>
      <c r="E186" s="1">
        <v>100.6566</v>
      </c>
      <c r="F186" s="5">
        <v>2</v>
      </c>
      <c r="G186" s="1">
        <f>1.638*60</f>
        <v>98.28</v>
      </c>
      <c r="H186" s="1">
        <f>1.6416*60</f>
        <v>98.495999999999995</v>
      </c>
      <c r="I186" s="1">
        <f>1.644*60</f>
        <v>98.64</v>
      </c>
    </row>
    <row r="187" spans="1:9">
      <c r="A187" s="1">
        <v>11</v>
      </c>
      <c r="B187" s="1">
        <v>2</v>
      </c>
      <c r="C187" s="1">
        <v>22.672409999999999</v>
      </c>
      <c r="D187" s="1">
        <v>22.800439999999998</v>
      </c>
      <c r="E187" s="1">
        <v>23.00827</v>
      </c>
      <c r="F187" s="5">
        <v>2</v>
      </c>
      <c r="G187" s="1">
        <v>20.23</v>
      </c>
      <c r="H187" s="1">
        <v>20.39</v>
      </c>
      <c r="I187" s="1">
        <v>20.55</v>
      </c>
    </row>
    <row r="188" spans="1:9">
      <c r="A188" s="1">
        <v>11</v>
      </c>
      <c r="B188" s="1">
        <v>2</v>
      </c>
      <c r="C188" s="1">
        <v>73.632369999999995</v>
      </c>
      <c r="D188" s="1">
        <v>73.776340000000005</v>
      </c>
      <c r="E188" s="1">
        <v>73.968440000000001</v>
      </c>
      <c r="F188" s="5">
        <v>2</v>
      </c>
      <c r="G188" s="1">
        <f>1.1866*60</f>
        <v>71.196000000000012</v>
      </c>
      <c r="H188" s="1">
        <f>1.1892*60</f>
        <v>71.352000000000004</v>
      </c>
      <c r="I188" s="1">
        <f>1.1911*60</f>
        <v>71.466000000000008</v>
      </c>
    </row>
    <row r="189" spans="1:9">
      <c r="A189" s="1">
        <v>11</v>
      </c>
      <c r="B189" s="1">
        <v>2</v>
      </c>
      <c r="C189" s="1">
        <v>74.144139999999993</v>
      </c>
      <c r="D189" s="1">
        <v>74.336439999999996</v>
      </c>
      <c r="E189" s="1">
        <v>74.976209999999995</v>
      </c>
      <c r="F189" s="5">
        <v>2</v>
      </c>
      <c r="G189" s="1">
        <f>1.1958*60</f>
        <v>71.748000000000005</v>
      </c>
      <c r="H189" s="1">
        <f>1.1987*60</f>
        <v>71.922000000000011</v>
      </c>
      <c r="I189" s="1">
        <f>1.2078*60</f>
        <v>72.468000000000004</v>
      </c>
    </row>
    <row r="190" spans="1:9">
      <c r="A190" s="1">
        <v>11</v>
      </c>
      <c r="B190" s="1">
        <v>12</v>
      </c>
      <c r="C190" s="1">
        <v>8.5605700000000002</v>
      </c>
      <c r="D190" s="1">
        <v>8.7363700000000009</v>
      </c>
      <c r="E190" s="1">
        <v>8.9284700000000008</v>
      </c>
      <c r="F190" s="5">
        <v>2</v>
      </c>
      <c r="G190" s="1">
        <v>6.78</v>
      </c>
      <c r="H190" s="1">
        <v>6.94</v>
      </c>
      <c r="I190" s="1">
        <v>7.08</v>
      </c>
    </row>
    <row r="191" spans="1:9">
      <c r="A191" s="1">
        <v>11</v>
      </c>
      <c r="B191" s="1">
        <v>16</v>
      </c>
      <c r="C191" s="1">
        <v>10.68854</v>
      </c>
      <c r="D191" s="1">
        <v>10.8645</v>
      </c>
      <c r="E191" s="1">
        <v>11.088570000000001</v>
      </c>
      <c r="F191" s="5">
        <v>7</v>
      </c>
      <c r="G191" s="1">
        <v>8.76</v>
      </c>
      <c r="H191" s="1">
        <v>8.89</v>
      </c>
      <c r="I191" s="1">
        <v>9.08</v>
      </c>
    </row>
    <row r="192" spans="1:9">
      <c r="A192" s="1">
        <v>11</v>
      </c>
      <c r="B192" s="1">
        <v>20</v>
      </c>
      <c r="C192" s="1">
        <v>15.23204</v>
      </c>
      <c r="D192" s="1">
        <v>15.376099999999999</v>
      </c>
      <c r="E192" s="1">
        <v>15.56837</v>
      </c>
      <c r="F192" s="5">
        <v>2</v>
      </c>
      <c r="G192" s="1">
        <v>13.41</v>
      </c>
      <c r="H192" s="1">
        <v>13.54</v>
      </c>
      <c r="I192" s="1">
        <v>13.678000000000001</v>
      </c>
    </row>
    <row r="193" spans="1:9">
      <c r="A193" s="1">
        <v>12</v>
      </c>
      <c r="B193" s="4">
        <v>2</v>
      </c>
      <c r="C193" s="4">
        <v>4.7680999999999996</v>
      </c>
      <c r="D193" s="4">
        <v>5.1038399999999999</v>
      </c>
      <c r="E193" s="4">
        <v>5.3601000000000001</v>
      </c>
      <c r="F193" s="6">
        <v>7</v>
      </c>
      <c r="G193" s="4">
        <v>2.66</v>
      </c>
      <c r="H193" s="4">
        <v>3.01</v>
      </c>
      <c r="I193" s="4">
        <v>3.17</v>
      </c>
    </row>
    <row r="194" spans="1:9">
      <c r="A194" s="1">
        <v>12</v>
      </c>
      <c r="B194" s="4">
        <v>4</v>
      </c>
      <c r="C194" s="4">
        <v>57.136470000000003</v>
      </c>
      <c r="D194" s="4">
        <v>57.20044</v>
      </c>
      <c r="E194" s="4">
        <v>57.344270000000002</v>
      </c>
      <c r="F194" s="6">
        <v>7</v>
      </c>
      <c r="G194" s="4">
        <v>54.5</v>
      </c>
      <c r="H194" s="4">
        <v>54.63</v>
      </c>
      <c r="I194" s="4">
        <v>54.74</v>
      </c>
    </row>
    <row r="195" spans="1:9">
      <c r="A195" s="1">
        <v>12</v>
      </c>
      <c r="B195" s="1">
        <v>10</v>
      </c>
      <c r="C195" s="1">
        <v>25.632439999999999</v>
      </c>
      <c r="D195" s="1">
        <v>25.792570000000001</v>
      </c>
      <c r="E195" s="1">
        <v>26.000299999999999</v>
      </c>
      <c r="F195" s="5">
        <v>6</v>
      </c>
      <c r="G195" s="1">
        <v>23.14</v>
      </c>
      <c r="H195" s="1">
        <v>23.33</v>
      </c>
      <c r="I195" s="1">
        <v>23.45</v>
      </c>
    </row>
    <row r="196" spans="1:9">
      <c r="A196" s="1">
        <v>12</v>
      </c>
      <c r="B196" s="1">
        <v>10</v>
      </c>
      <c r="C196" s="1">
        <v>64.367009999999993</v>
      </c>
      <c r="D196" s="1">
        <v>65.200370000000007</v>
      </c>
      <c r="E196" s="1">
        <v>65.488609999999994</v>
      </c>
      <c r="F196" s="5">
        <v>6</v>
      </c>
      <c r="G196" s="1">
        <f>1.024*60</f>
        <v>61.44</v>
      </c>
      <c r="H196" s="1">
        <f>1.034*60</f>
        <v>62.04</v>
      </c>
      <c r="I196" s="1">
        <f>1.0415*60</f>
        <v>62.490000000000009</v>
      </c>
    </row>
    <row r="197" spans="1:9">
      <c r="A197" s="1">
        <v>12</v>
      </c>
      <c r="B197" s="1">
        <v>10</v>
      </c>
      <c r="C197" s="1">
        <v>65.520669999999996</v>
      </c>
      <c r="D197" s="1">
        <v>65.632440000000003</v>
      </c>
      <c r="E197" s="1">
        <v>65.888570000000001</v>
      </c>
      <c r="F197" s="5">
        <v>6</v>
      </c>
      <c r="G197" s="1">
        <f>1.0415*60</f>
        <v>62.490000000000009</v>
      </c>
      <c r="H197" s="1">
        <f>1.0439*60</f>
        <v>62.634</v>
      </c>
      <c r="I197" s="1">
        <f>1.0472*60</f>
        <v>62.831999999999994</v>
      </c>
    </row>
    <row r="198" spans="1:9">
      <c r="A198" s="1">
        <v>12</v>
      </c>
      <c r="B198" s="1">
        <v>14</v>
      </c>
      <c r="C198" s="1">
        <v>63.104469999999999</v>
      </c>
      <c r="D198" s="1">
        <v>63.232469999999999</v>
      </c>
      <c r="E198" s="1">
        <v>63.440440000000002</v>
      </c>
      <c r="F198" s="5">
        <v>6</v>
      </c>
      <c r="G198" s="1">
        <v>54.15</v>
      </c>
      <c r="H198" s="1">
        <v>54.28</v>
      </c>
      <c r="I198" s="1">
        <v>54.41</v>
      </c>
    </row>
    <row r="199" spans="1:9">
      <c r="A199" s="1">
        <v>12</v>
      </c>
      <c r="B199" s="1">
        <v>22</v>
      </c>
      <c r="C199" s="1">
        <v>16.7684</v>
      </c>
      <c r="D199" s="1">
        <v>16.97494</v>
      </c>
      <c r="E199" s="1">
        <v>17.232500000000002</v>
      </c>
      <c r="F199" s="5">
        <v>7</v>
      </c>
      <c r="G199" s="1">
        <v>14.12</v>
      </c>
      <c r="H199" s="1">
        <v>14.3</v>
      </c>
      <c r="I199" s="1">
        <v>14.42</v>
      </c>
    </row>
    <row r="200" spans="1:9">
      <c r="A200" s="1">
        <v>13</v>
      </c>
      <c r="B200" s="4">
        <v>1</v>
      </c>
      <c r="C200" s="4">
        <v>93.968339999999998</v>
      </c>
      <c r="D200" s="4">
        <v>94.128469999999993</v>
      </c>
      <c r="E200" s="4">
        <v>94.368470000000002</v>
      </c>
      <c r="F200" s="6">
        <v>1</v>
      </c>
      <c r="G200" s="4">
        <v>92.16</v>
      </c>
      <c r="H200" s="4">
        <v>92.352000000000004</v>
      </c>
      <c r="I200" s="4">
        <v>92.495999999999995</v>
      </c>
    </row>
    <row r="201" spans="1:9">
      <c r="A201" s="1">
        <v>13</v>
      </c>
      <c r="B201" s="4">
        <v>17</v>
      </c>
      <c r="C201" s="4">
        <v>16.432539999999999</v>
      </c>
      <c r="D201" s="4">
        <v>16.528700000000001</v>
      </c>
      <c r="E201" s="4">
        <v>16.767869999999998</v>
      </c>
      <c r="F201" s="6">
        <v>2</v>
      </c>
      <c r="G201" s="4">
        <v>14.1</v>
      </c>
      <c r="H201" s="4">
        <v>14.23</v>
      </c>
      <c r="I201" s="4">
        <v>14.36</v>
      </c>
    </row>
    <row r="202" spans="1:9">
      <c r="A202" s="1">
        <v>13</v>
      </c>
      <c r="B202" s="4">
        <v>18</v>
      </c>
      <c r="C202" s="4">
        <v>28.592700000000001</v>
      </c>
      <c r="D202" s="4">
        <v>28.720800000000001</v>
      </c>
      <c r="E202" s="4">
        <v>28.896640000000001</v>
      </c>
      <c r="F202" s="6">
        <v>6</v>
      </c>
      <c r="G202" s="4">
        <v>26.78</v>
      </c>
      <c r="H202" s="4">
        <v>26.91</v>
      </c>
      <c r="I202" s="4">
        <v>27.04</v>
      </c>
    </row>
    <row r="203" spans="1:9">
      <c r="A203" s="1">
        <v>13</v>
      </c>
      <c r="B203" s="4">
        <v>21</v>
      </c>
      <c r="C203" s="4">
        <v>50.975999999999999</v>
      </c>
      <c r="D203" s="4">
        <v>51.136069999999997</v>
      </c>
      <c r="E203" s="4">
        <v>51.408000000000001</v>
      </c>
      <c r="F203" s="6">
        <v>2</v>
      </c>
      <c r="G203" s="4">
        <v>47.85</v>
      </c>
      <c r="H203" s="4">
        <v>47.98</v>
      </c>
      <c r="I203" s="4">
        <v>48.13</v>
      </c>
    </row>
    <row r="204" spans="1:9">
      <c r="A204" s="1">
        <v>14</v>
      </c>
      <c r="B204" s="4">
        <v>2</v>
      </c>
      <c r="C204" s="4">
        <v>48.592199999999998</v>
      </c>
      <c r="D204" s="4"/>
      <c r="E204" s="4">
        <v>49.26417</v>
      </c>
      <c r="F204" s="6">
        <v>4</v>
      </c>
      <c r="G204" s="4">
        <v>46.85</v>
      </c>
      <c r="H204" s="4">
        <v>47.18</v>
      </c>
      <c r="I204" s="4">
        <v>47.36</v>
      </c>
    </row>
    <row r="205" spans="1:9">
      <c r="A205" s="1">
        <v>14</v>
      </c>
      <c r="B205" s="4">
        <v>2</v>
      </c>
      <c r="C205" s="4">
        <v>46.864100000000001</v>
      </c>
      <c r="D205" s="4">
        <v>47.024140000000003</v>
      </c>
      <c r="E205" s="4">
        <v>47.26417</v>
      </c>
      <c r="F205" s="6">
        <v>6</v>
      </c>
      <c r="G205" s="4">
        <v>45.07</v>
      </c>
      <c r="H205" s="4">
        <v>45.21</v>
      </c>
      <c r="I205" s="4">
        <v>45.34</v>
      </c>
    </row>
    <row r="206" spans="1:9">
      <c r="A206" s="1">
        <v>14</v>
      </c>
      <c r="B206" s="4">
        <v>5</v>
      </c>
      <c r="C206" s="4">
        <v>21.72814</v>
      </c>
      <c r="D206" s="4">
        <v>21.902470000000001</v>
      </c>
      <c r="E206" s="4">
        <v>22.128070000000001</v>
      </c>
      <c r="F206" s="6">
        <v>4</v>
      </c>
      <c r="G206" s="4">
        <v>19.47</v>
      </c>
      <c r="H206" s="4">
        <v>19.670000000000002</v>
      </c>
      <c r="I206" s="4">
        <v>19.93</v>
      </c>
    </row>
    <row r="207" spans="1:9">
      <c r="A207" s="1">
        <v>14</v>
      </c>
      <c r="B207" s="4">
        <v>10</v>
      </c>
      <c r="C207" s="4">
        <v>93.136309999999995</v>
      </c>
      <c r="D207" s="4">
        <v>93.360569999999996</v>
      </c>
      <c r="E207" s="4">
        <v>93.568299999999994</v>
      </c>
      <c r="F207" s="6">
        <v>6</v>
      </c>
      <c r="G207" s="4">
        <v>91.278000000000006</v>
      </c>
      <c r="H207" s="4">
        <v>91.421999999999997</v>
      </c>
      <c r="I207" s="4">
        <v>91.548000000000002</v>
      </c>
    </row>
    <row r="208" spans="1:9">
      <c r="A208" s="1">
        <v>14</v>
      </c>
      <c r="B208" s="4">
        <v>11</v>
      </c>
      <c r="C208" s="4">
        <v>95.408299999999997</v>
      </c>
      <c r="D208" s="4">
        <v>95.776240000000001</v>
      </c>
      <c r="E208" s="4">
        <v>96.096509999999995</v>
      </c>
      <c r="F208" s="6">
        <v>7</v>
      </c>
      <c r="G208" s="4">
        <v>93.48</v>
      </c>
      <c r="H208" s="4">
        <v>93.587999999999994</v>
      </c>
      <c r="I208" s="4">
        <v>93.906000000000006</v>
      </c>
    </row>
    <row r="209" spans="1:9">
      <c r="A209" s="1">
        <v>14</v>
      </c>
      <c r="B209" s="4">
        <v>12</v>
      </c>
      <c r="C209" s="4">
        <v>113.05620999999999</v>
      </c>
      <c r="D209" s="4">
        <v>113.32827</v>
      </c>
      <c r="E209" s="4">
        <v>113.48837</v>
      </c>
      <c r="F209" s="6">
        <v>6</v>
      </c>
      <c r="G209" s="4">
        <v>111.24</v>
      </c>
      <c r="H209" s="4">
        <v>111.42</v>
      </c>
      <c r="I209" s="4">
        <v>111.6</v>
      </c>
    </row>
    <row r="210" spans="1:9">
      <c r="A210" s="4">
        <v>14</v>
      </c>
      <c r="B210" s="4">
        <v>13</v>
      </c>
      <c r="C210" s="4">
        <v>54.625399999999999</v>
      </c>
      <c r="D210" s="4">
        <v>54.75347</v>
      </c>
      <c r="E210" s="4">
        <v>54.961269999999999</v>
      </c>
      <c r="F210" s="6">
        <v>2</v>
      </c>
      <c r="G210" s="4">
        <v>52.91</v>
      </c>
      <c r="H210" s="4">
        <v>53.02</v>
      </c>
      <c r="I210" s="4">
        <v>53.17</v>
      </c>
    </row>
    <row r="211" spans="1:9">
      <c r="A211" s="1">
        <v>14</v>
      </c>
      <c r="B211" s="4">
        <v>14</v>
      </c>
      <c r="C211" s="4">
        <v>11.872339999999999</v>
      </c>
      <c r="D211" s="4">
        <v>12.096299999999999</v>
      </c>
      <c r="E211" s="4">
        <v>12.2082</v>
      </c>
      <c r="F211" s="6">
        <v>2</v>
      </c>
      <c r="G211" s="4">
        <v>10.18</v>
      </c>
      <c r="H211" s="4">
        <v>10.32</v>
      </c>
      <c r="I211" s="4">
        <v>10.43</v>
      </c>
    </row>
    <row r="212" spans="1:9">
      <c r="A212" s="1">
        <v>14</v>
      </c>
      <c r="B212" s="4">
        <v>15</v>
      </c>
      <c r="C212" s="4">
        <v>114.67234000000001</v>
      </c>
      <c r="D212" s="4">
        <v>114.83257</v>
      </c>
      <c r="E212" s="4">
        <v>115.0723</v>
      </c>
      <c r="F212" s="6">
        <v>2</v>
      </c>
      <c r="G212" s="4">
        <f>1.8845*60</f>
        <v>113.07000000000001</v>
      </c>
      <c r="H212" s="4">
        <f>1.8869*60</f>
        <v>113.214</v>
      </c>
      <c r="I212" s="4">
        <f>1.8894*60</f>
        <v>113.364</v>
      </c>
    </row>
    <row r="213" spans="1:9">
      <c r="A213" s="1">
        <v>14</v>
      </c>
      <c r="B213" s="4">
        <v>15</v>
      </c>
      <c r="C213" s="4">
        <v>26.096499999999999</v>
      </c>
      <c r="D213" s="4">
        <v>26.432600000000001</v>
      </c>
      <c r="E213" s="4">
        <v>26.832470000000001</v>
      </c>
      <c r="F213" s="6">
        <v>7</v>
      </c>
      <c r="G213" s="4">
        <v>24.44</v>
      </c>
      <c r="H213" s="4">
        <v>24.59</v>
      </c>
      <c r="I213" s="4">
        <v>25.35</v>
      </c>
    </row>
    <row r="214" spans="1:9">
      <c r="A214" s="4">
        <v>14</v>
      </c>
      <c r="B214" s="4">
        <v>15</v>
      </c>
      <c r="C214" s="4">
        <v>81.632499999999993</v>
      </c>
      <c r="D214" s="4">
        <v>82.304370000000006</v>
      </c>
      <c r="E214" s="4">
        <v>83.568439999999995</v>
      </c>
      <c r="F214" s="6">
        <v>7</v>
      </c>
      <c r="G214" s="4">
        <f>1.334*60</f>
        <v>80.040000000000006</v>
      </c>
      <c r="H214" s="4">
        <f>1.344*60</f>
        <v>80.64</v>
      </c>
      <c r="I214" s="4">
        <f>1.364*60</f>
        <v>81.84</v>
      </c>
    </row>
    <row r="215" spans="1:9">
      <c r="A215" s="1">
        <v>14</v>
      </c>
      <c r="B215" s="4">
        <v>16</v>
      </c>
      <c r="C215" s="4">
        <v>197.18566999999999</v>
      </c>
      <c r="D215" s="4">
        <v>197.39359999999999</v>
      </c>
      <c r="E215" s="4">
        <v>197.45764</v>
      </c>
      <c r="F215" s="6">
        <v>2</v>
      </c>
      <c r="G215" s="4">
        <f>3.2595*60</f>
        <v>195.57</v>
      </c>
      <c r="H215" s="4">
        <f>3.2615*60</f>
        <v>195.69</v>
      </c>
      <c r="I215" s="4">
        <f>3.2635*60</f>
        <v>195.81</v>
      </c>
    </row>
    <row r="216" spans="1:9">
      <c r="A216" s="4">
        <v>14</v>
      </c>
      <c r="B216" s="4">
        <v>22</v>
      </c>
      <c r="C216" s="4">
        <v>117.44024</v>
      </c>
      <c r="D216" s="4">
        <v>117.63217</v>
      </c>
      <c r="E216" s="4">
        <v>117.84017</v>
      </c>
      <c r="F216" s="6">
        <v>6</v>
      </c>
      <c r="G216" s="4">
        <f>1.9297*60</f>
        <v>115.782</v>
      </c>
      <c r="H216" s="4">
        <f>1.932*60</f>
        <v>115.92</v>
      </c>
      <c r="I216" s="4">
        <f>1.9342*60</f>
        <v>116.05199999999999</v>
      </c>
    </row>
    <row r="217" spans="1:9">
      <c r="A217" s="1">
        <v>15</v>
      </c>
      <c r="B217" s="4">
        <v>10</v>
      </c>
      <c r="C217" s="4">
        <v>79.264210000000006</v>
      </c>
      <c r="D217" s="4">
        <v>79.792569999999998</v>
      </c>
      <c r="E217" s="4">
        <v>80.59254</v>
      </c>
      <c r="F217" s="6">
        <v>7</v>
      </c>
      <c r="G217" s="4">
        <f>1.289*60</f>
        <v>77.339999999999989</v>
      </c>
      <c r="H217" s="4">
        <f>1.301*60</f>
        <v>78.06</v>
      </c>
      <c r="I217" s="4">
        <f>1.308*60</f>
        <v>78.48</v>
      </c>
    </row>
    <row r="218" spans="1:9">
      <c r="A218" s="1">
        <v>15</v>
      </c>
      <c r="B218" s="4">
        <v>12</v>
      </c>
      <c r="C218" s="4">
        <v>70.368470000000002</v>
      </c>
      <c r="D218" s="4">
        <v>70.544269999999997</v>
      </c>
      <c r="E218" s="4">
        <v>70.768510000000006</v>
      </c>
      <c r="F218" s="6">
        <v>2</v>
      </c>
      <c r="G218" s="4">
        <f>1.137*60</f>
        <v>68.22</v>
      </c>
      <c r="H218" s="4">
        <f>1.1424*60</f>
        <v>68.544000000000011</v>
      </c>
      <c r="I218" s="4">
        <f>1.1447*60</f>
        <v>68.682000000000002</v>
      </c>
    </row>
    <row r="219" spans="1:9">
      <c r="A219" s="1">
        <v>16</v>
      </c>
      <c r="B219" s="4">
        <v>6</v>
      </c>
      <c r="C219" s="4">
        <v>44.528100000000002</v>
      </c>
      <c r="D219" s="4">
        <v>44.800040000000003</v>
      </c>
      <c r="E219" s="4">
        <v>45.534640000000003</v>
      </c>
      <c r="F219" s="6">
        <v>7</v>
      </c>
      <c r="G219" s="4">
        <v>42.71</v>
      </c>
      <c r="H219" s="4">
        <v>42.99</v>
      </c>
      <c r="I219" s="4">
        <v>43.62</v>
      </c>
    </row>
    <row r="220" spans="1:9">
      <c r="A220" s="1">
        <v>16</v>
      </c>
      <c r="B220" s="4">
        <v>8</v>
      </c>
      <c r="C220" s="4">
        <v>21.278839999999999</v>
      </c>
      <c r="D220" s="4">
        <v>21.376239999999999</v>
      </c>
      <c r="E220" s="4">
        <v>21.5044</v>
      </c>
      <c r="F220" s="6">
        <v>7</v>
      </c>
      <c r="G220" s="4">
        <v>19.55</v>
      </c>
      <c r="H220" s="4">
        <v>19.649999999999999</v>
      </c>
      <c r="I220" s="4">
        <v>19.760000000000002</v>
      </c>
    </row>
    <row r="221" spans="1:9">
      <c r="A221" s="1">
        <v>16</v>
      </c>
      <c r="B221" s="4">
        <v>14</v>
      </c>
      <c r="C221" s="4">
        <v>25.504539999999999</v>
      </c>
      <c r="D221" s="4">
        <v>25.632400000000001</v>
      </c>
      <c r="E221" s="4">
        <v>25.77627</v>
      </c>
      <c r="F221" s="6">
        <v>6</v>
      </c>
      <c r="G221" s="4">
        <v>23.17</v>
      </c>
      <c r="H221" s="4">
        <v>23.32</v>
      </c>
      <c r="I221" s="4">
        <v>23.44</v>
      </c>
    </row>
    <row r="222" spans="1:9">
      <c r="A222" s="1">
        <v>17</v>
      </c>
      <c r="B222" s="4">
        <v>1</v>
      </c>
      <c r="C222" s="4">
        <v>85.774940000000001</v>
      </c>
      <c r="D222" s="4">
        <v>85.87227</v>
      </c>
      <c r="E222" s="4">
        <v>86.06474</v>
      </c>
      <c r="F222" s="6">
        <v>7</v>
      </c>
      <c r="G222" s="4">
        <v>82.908000000000001</v>
      </c>
      <c r="H222" s="4">
        <v>83.034000000000006</v>
      </c>
      <c r="I222" s="4">
        <v>83.147999999999996</v>
      </c>
    </row>
    <row r="223" spans="1:9">
      <c r="A223" s="1">
        <v>17</v>
      </c>
      <c r="B223" s="4">
        <v>2</v>
      </c>
      <c r="C223" s="4">
        <v>8.0322399999999998</v>
      </c>
      <c r="D223" s="4">
        <v>8.1282700000000006</v>
      </c>
      <c r="E223" s="4">
        <v>8.3361000000000001</v>
      </c>
      <c r="F223" s="6">
        <v>6</v>
      </c>
      <c r="G223" s="4">
        <v>6.3</v>
      </c>
      <c r="H223" s="4">
        <v>6.43</v>
      </c>
      <c r="I223" s="4">
        <v>6.59</v>
      </c>
    </row>
    <row r="224" spans="1:9">
      <c r="A224" s="1">
        <v>17</v>
      </c>
      <c r="B224" s="4">
        <v>3</v>
      </c>
      <c r="C224" s="4">
        <v>14.80044</v>
      </c>
      <c r="D224" s="4">
        <v>14.92844</v>
      </c>
      <c r="E224" s="4">
        <v>15.200900000000001</v>
      </c>
      <c r="F224" s="6">
        <v>6</v>
      </c>
      <c r="G224" s="4">
        <v>13.22</v>
      </c>
      <c r="H224" s="4">
        <v>13.36</v>
      </c>
      <c r="I224" s="4">
        <v>13.61</v>
      </c>
    </row>
    <row r="225" spans="1:9">
      <c r="A225" s="1">
        <v>17</v>
      </c>
      <c r="B225" s="4">
        <v>4</v>
      </c>
      <c r="C225" s="4">
        <v>43.232469999999999</v>
      </c>
      <c r="D225" s="4">
        <v>43.376300000000001</v>
      </c>
      <c r="E225" s="4">
        <v>43.504469999999998</v>
      </c>
      <c r="F225" s="6">
        <v>6</v>
      </c>
      <c r="G225" s="4">
        <v>41.34</v>
      </c>
      <c r="H225" s="4">
        <v>41.46</v>
      </c>
      <c r="I225" s="4">
        <v>41.58</v>
      </c>
    </row>
    <row r="226" spans="1:9">
      <c r="A226" s="1">
        <v>17</v>
      </c>
      <c r="B226" s="4">
        <v>4</v>
      </c>
      <c r="C226" s="4">
        <v>14.672370000000001</v>
      </c>
      <c r="D226" s="4">
        <v>14.83234</v>
      </c>
      <c r="E226" s="4">
        <v>15.312200000000001</v>
      </c>
      <c r="F226" s="6">
        <v>7</v>
      </c>
      <c r="G226" s="4">
        <v>12.74</v>
      </c>
      <c r="H226" s="4">
        <v>12.94</v>
      </c>
      <c r="I226" s="4">
        <v>13.31</v>
      </c>
    </row>
    <row r="227" spans="1:9">
      <c r="A227" s="1">
        <v>17</v>
      </c>
      <c r="B227" s="4">
        <v>6</v>
      </c>
      <c r="C227" s="4">
        <v>36.224400000000003</v>
      </c>
      <c r="D227" s="4">
        <v>36.40034</v>
      </c>
      <c r="E227" s="4">
        <v>37.568269999999998</v>
      </c>
      <c r="F227" s="6">
        <v>7</v>
      </c>
      <c r="G227" s="4">
        <v>33.74</v>
      </c>
      <c r="H227" s="4">
        <v>33.96</v>
      </c>
      <c r="I227" s="4">
        <v>34.97</v>
      </c>
    </row>
    <row r="228" spans="1:9">
      <c r="A228" s="1">
        <v>17</v>
      </c>
      <c r="B228" s="4">
        <v>9</v>
      </c>
      <c r="C228" s="4">
        <v>23.935939999999999</v>
      </c>
      <c r="D228" s="4">
        <v>24.1601</v>
      </c>
      <c r="E228" s="4">
        <v>24.335940000000001</v>
      </c>
      <c r="F228" s="6">
        <v>6</v>
      </c>
      <c r="G228" s="4">
        <v>21.85</v>
      </c>
      <c r="H228" s="4">
        <v>22</v>
      </c>
      <c r="I228" s="4">
        <v>22.11</v>
      </c>
    </row>
    <row r="229" spans="1:9">
      <c r="A229" s="1">
        <v>17</v>
      </c>
      <c r="B229" s="4">
        <v>13</v>
      </c>
      <c r="C229" s="4">
        <v>35.121670000000002</v>
      </c>
      <c r="D229" s="4">
        <v>35.265540000000001</v>
      </c>
      <c r="E229" s="4">
        <v>35.489669999999997</v>
      </c>
      <c r="F229" s="6">
        <v>6</v>
      </c>
      <c r="G229" s="4">
        <v>33.64</v>
      </c>
      <c r="H229" s="4">
        <v>33.75</v>
      </c>
      <c r="I229" s="4">
        <v>33.86</v>
      </c>
    </row>
    <row r="230" spans="1:9">
      <c r="A230" s="1">
        <v>17</v>
      </c>
      <c r="B230" s="4">
        <v>14</v>
      </c>
      <c r="C230" s="4">
        <v>67.056640000000002</v>
      </c>
      <c r="D230" s="4">
        <v>67.232439999999997</v>
      </c>
      <c r="E230" s="4">
        <v>67.39264</v>
      </c>
      <c r="F230" s="6">
        <v>6</v>
      </c>
      <c r="G230" s="4">
        <v>65.117999999999995</v>
      </c>
      <c r="H230" s="4">
        <v>65.328000000000003</v>
      </c>
      <c r="I230" s="4">
        <v>65.52</v>
      </c>
    </row>
    <row r="231" spans="1:9">
      <c r="A231" s="1">
        <v>17</v>
      </c>
      <c r="B231" s="4">
        <v>15</v>
      </c>
      <c r="C231" s="4">
        <v>28.54447</v>
      </c>
      <c r="D231" s="4">
        <v>28.6403</v>
      </c>
      <c r="E231" s="4">
        <v>28.768370000000001</v>
      </c>
      <c r="F231" s="6">
        <v>7</v>
      </c>
      <c r="G231" s="4">
        <v>26.88</v>
      </c>
      <c r="H231" s="4">
        <v>27.01</v>
      </c>
      <c r="I231" s="4">
        <v>27.14</v>
      </c>
    </row>
    <row r="232" spans="1:9">
      <c r="A232" s="1">
        <v>17</v>
      </c>
      <c r="B232" s="4">
        <v>16</v>
      </c>
      <c r="C232" s="4">
        <v>112.65654000000001</v>
      </c>
      <c r="D232" s="4">
        <v>112.96044000000001</v>
      </c>
      <c r="E232" s="4">
        <v>113.60037</v>
      </c>
      <c r="F232" s="6">
        <v>1</v>
      </c>
      <c r="G232" s="4">
        <v>111.018</v>
      </c>
      <c r="H232" s="4">
        <v>111.24</v>
      </c>
      <c r="I232" s="4">
        <v>111.726</v>
      </c>
    </row>
    <row r="233" spans="1:9">
      <c r="A233" s="1">
        <v>17</v>
      </c>
      <c r="B233" s="4">
        <v>19</v>
      </c>
      <c r="C233" s="4">
        <v>64.128399999999999</v>
      </c>
      <c r="D233" s="4">
        <v>64.239040000000003</v>
      </c>
      <c r="E233" s="4">
        <v>64.432509999999994</v>
      </c>
      <c r="F233" s="6">
        <v>6</v>
      </c>
      <c r="G233" s="4">
        <v>62.345999999999997</v>
      </c>
      <c r="H233" s="4">
        <v>62.478000000000002</v>
      </c>
      <c r="I233" s="4">
        <v>62.658000000000001</v>
      </c>
    </row>
    <row r="234" spans="1:9">
      <c r="A234" s="1">
        <v>17</v>
      </c>
      <c r="B234" s="4">
        <v>24</v>
      </c>
      <c r="C234" s="4">
        <v>12.3231</v>
      </c>
      <c r="D234" s="4">
        <v>12.43374</v>
      </c>
      <c r="E234" s="4">
        <v>12.721869999999999</v>
      </c>
      <c r="F234" s="6">
        <v>1</v>
      </c>
      <c r="G234" s="4">
        <v>10.54</v>
      </c>
      <c r="H234" s="4">
        <v>10.72</v>
      </c>
      <c r="I234" s="4">
        <v>10.85</v>
      </c>
    </row>
    <row r="235" spans="1:9">
      <c r="A235" s="4">
        <v>18</v>
      </c>
      <c r="B235" s="4">
        <v>1</v>
      </c>
      <c r="C235" s="4">
        <v>137.71194</v>
      </c>
      <c r="D235" s="4">
        <v>137.87207000000001</v>
      </c>
      <c r="E235" s="4">
        <v>138.03210999999999</v>
      </c>
      <c r="F235" s="6">
        <v>2</v>
      </c>
      <c r="G235" s="4">
        <v>135.40199999999999</v>
      </c>
      <c r="H235" s="4">
        <v>135.636</v>
      </c>
      <c r="I235" s="4">
        <v>135.732</v>
      </c>
    </row>
    <row r="236" spans="1:9">
      <c r="A236" s="4">
        <v>18</v>
      </c>
      <c r="B236" s="4">
        <v>2</v>
      </c>
      <c r="C236" s="4">
        <v>7.4718999999999998</v>
      </c>
      <c r="D236" s="4">
        <v>7.5358700000000001</v>
      </c>
      <c r="E236" s="4">
        <v>7.7119400000000002</v>
      </c>
      <c r="F236" s="6">
        <v>7</v>
      </c>
      <c r="G236" s="4">
        <v>2.34</v>
      </c>
      <c r="H236" s="4">
        <v>2.54</v>
      </c>
      <c r="I236" s="4">
        <v>2.7</v>
      </c>
    </row>
    <row r="237" spans="1:9">
      <c r="A237" s="4">
        <v>18</v>
      </c>
      <c r="B237" s="4">
        <v>4</v>
      </c>
      <c r="C237" s="4">
        <v>3.3119399999999999</v>
      </c>
      <c r="D237" s="4">
        <v>3.5683699999999998</v>
      </c>
      <c r="E237" s="4">
        <v>3.8403999999999998</v>
      </c>
      <c r="F237" s="6">
        <v>7</v>
      </c>
      <c r="G237" s="4">
        <v>1.59</v>
      </c>
      <c r="H237" s="4">
        <v>1.87</v>
      </c>
      <c r="I237" s="4">
        <v>2.09</v>
      </c>
    </row>
    <row r="238" spans="1:9">
      <c r="A238" s="1">
        <v>18</v>
      </c>
      <c r="B238" s="4">
        <v>10</v>
      </c>
      <c r="C238" s="4">
        <v>32.992539999999998</v>
      </c>
      <c r="D238" s="4">
        <v>33.568339999999999</v>
      </c>
      <c r="E238" s="4">
        <v>33.93497</v>
      </c>
      <c r="F238" s="6">
        <v>7</v>
      </c>
      <c r="G238" s="4">
        <v>30.73</v>
      </c>
      <c r="H238" s="4">
        <v>31.19</v>
      </c>
      <c r="I238" s="4">
        <v>31.66</v>
      </c>
    </row>
    <row r="239" spans="1:9">
      <c r="A239" s="1">
        <v>18</v>
      </c>
      <c r="B239" s="1">
        <v>10</v>
      </c>
      <c r="C239" s="4">
        <v>39.664470000000001</v>
      </c>
      <c r="D239" s="4">
        <v>39.856569999999998</v>
      </c>
      <c r="E239" s="4">
        <v>40.000369999999997</v>
      </c>
      <c r="F239" s="6">
        <v>7</v>
      </c>
      <c r="G239" s="4">
        <v>37.29</v>
      </c>
      <c r="H239" s="4">
        <v>37.49</v>
      </c>
      <c r="I239" s="4">
        <v>37.630000000000003</v>
      </c>
    </row>
    <row r="240" spans="1:9">
      <c r="A240" s="1">
        <v>18</v>
      </c>
      <c r="B240" s="1">
        <v>10</v>
      </c>
      <c r="C240" s="4">
        <v>105.3926</v>
      </c>
      <c r="D240" s="4">
        <v>105.967</v>
      </c>
      <c r="E240" s="4">
        <v>106.28867</v>
      </c>
      <c r="F240" s="6">
        <v>7</v>
      </c>
      <c r="G240" s="4">
        <f>1.7174*60</f>
        <v>103.044</v>
      </c>
      <c r="H240" s="4">
        <f>1.7267*60</f>
        <v>103.60199999999999</v>
      </c>
      <c r="I240" s="4">
        <f>1.7324*60</f>
        <v>103.944</v>
      </c>
    </row>
    <row r="241" spans="1:9">
      <c r="A241" s="1">
        <v>18</v>
      </c>
      <c r="B241" s="4">
        <v>11</v>
      </c>
      <c r="C241" s="4">
        <v>104.56167000000001</v>
      </c>
      <c r="D241" s="4">
        <v>105.20050999999999</v>
      </c>
      <c r="E241" s="4">
        <v>105.43899999999999</v>
      </c>
      <c r="F241" s="6">
        <v>7</v>
      </c>
      <c r="G241" s="4">
        <f>1.686*60</f>
        <v>101.16</v>
      </c>
      <c r="H241" s="4">
        <f>1.6954*60</f>
        <v>101.724</v>
      </c>
      <c r="I241" s="4">
        <f>1.6995*60</f>
        <v>101.97</v>
      </c>
    </row>
    <row r="242" spans="1:9">
      <c r="A242" s="1">
        <v>18</v>
      </c>
      <c r="B242" s="4">
        <v>11</v>
      </c>
      <c r="C242" s="4">
        <v>108.0645</v>
      </c>
      <c r="D242" s="4">
        <v>108.40044</v>
      </c>
      <c r="E242" s="4">
        <v>109.039</v>
      </c>
      <c r="F242" s="6">
        <v>7</v>
      </c>
      <c r="G242" s="4">
        <f>1.7438*60</f>
        <v>104.628</v>
      </c>
      <c r="H242" s="4">
        <f>1.7485*60</f>
        <v>104.91</v>
      </c>
      <c r="I242" s="4">
        <f>1.759*60</f>
        <v>105.53999999999999</v>
      </c>
    </row>
    <row r="243" spans="1:9">
      <c r="A243" s="1">
        <v>18</v>
      </c>
      <c r="B243" s="4">
        <v>11</v>
      </c>
      <c r="C243" s="4">
        <v>122.56050999999999</v>
      </c>
      <c r="D243" s="4">
        <v>123.23251</v>
      </c>
      <c r="E243" s="4">
        <v>123.50414000000001</v>
      </c>
      <c r="F243" s="6">
        <v>7</v>
      </c>
      <c r="G243" s="4">
        <f>1.9879*60</f>
        <v>119.274</v>
      </c>
      <c r="H243" s="4">
        <f>1.9954*60</f>
        <v>119.724</v>
      </c>
      <c r="I243" s="4">
        <f>1.9996*60</f>
        <v>119.976</v>
      </c>
    </row>
    <row r="244" spans="1:9">
      <c r="A244" s="1">
        <v>18</v>
      </c>
      <c r="B244" s="4">
        <v>12</v>
      </c>
      <c r="C244" s="4">
        <v>99.20044</v>
      </c>
      <c r="D244" s="4">
        <v>99.376270000000005</v>
      </c>
      <c r="E244" s="4">
        <v>99.536439999999999</v>
      </c>
      <c r="F244" s="6">
        <v>2</v>
      </c>
      <c r="G244" s="4">
        <f>1.6251*60</f>
        <v>97.506</v>
      </c>
      <c r="H244" s="4">
        <f>1.6287*60</f>
        <v>97.722000000000008</v>
      </c>
      <c r="I244" s="4">
        <f>1.6312*60</f>
        <v>97.872</v>
      </c>
    </row>
    <row r="245" spans="1:9">
      <c r="A245" s="1">
        <v>18</v>
      </c>
      <c r="B245" s="4">
        <v>15</v>
      </c>
      <c r="C245" s="4">
        <v>11.696440000000001</v>
      </c>
      <c r="D245" s="4">
        <v>11.96834</v>
      </c>
      <c r="E245" s="4">
        <v>12.224600000000001</v>
      </c>
      <c r="F245" s="6">
        <v>7</v>
      </c>
      <c r="G245" s="4">
        <v>9.6</v>
      </c>
      <c r="H245" s="4">
        <v>9.83</v>
      </c>
      <c r="I245" s="4">
        <v>10.06</v>
      </c>
    </row>
    <row r="246" spans="1:9">
      <c r="A246" s="1">
        <v>18</v>
      </c>
      <c r="B246" s="4">
        <v>17</v>
      </c>
      <c r="C246" s="4">
        <v>2.9762400000000002</v>
      </c>
      <c r="D246" s="4">
        <v>3.2004000000000001</v>
      </c>
      <c r="E246" s="4">
        <v>3.5684399999999998</v>
      </c>
      <c r="F246" s="6">
        <v>6</v>
      </c>
      <c r="G246" s="4">
        <v>1.17</v>
      </c>
      <c r="H246" s="4">
        <v>1.45</v>
      </c>
      <c r="I246" s="4">
        <v>1.82</v>
      </c>
    </row>
    <row r="247" spans="1:9">
      <c r="A247" s="1">
        <v>18</v>
      </c>
      <c r="B247" s="4">
        <v>17</v>
      </c>
      <c r="C247" s="4">
        <v>43.04034</v>
      </c>
      <c r="D247" s="4">
        <v>43.376269999999998</v>
      </c>
      <c r="E247" s="4">
        <v>43.742939999999997</v>
      </c>
      <c r="F247" s="6">
        <v>7</v>
      </c>
      <c r="G247" s="4">
        <v>41.31</v>
      </c>
      <c r="H247" s="4">
        <v>41.62</v>
      </c>
      <c r="I247" s="4">
        <v>42.01</v>
      </c>
    </row>
    <row r="248" spans="1:9">
      <c r="A248" s="1">
        <v>18</v>
      </c>
      <c r="B248" s="4">
        <v>20</v>
      </c>
      <c r="C248" s="4">
        <v>40.400399999999998</v>
      </c>
      <c r="D248" s="4">
        <v>41.104469999999999</v>
      </c>
      <c r="E248" s="4">
        <v>41.3765</v>
      </c>
      <c r="F248" s="6">
        <v>7</v>
      </c>
      <c r="G248" s="4">
        <v>38.5</v>
      </c>
      <c r="H248" s="4">
        <v>39.090000000000003</v>
      </c>
      <c r="I248" s="4">
        <v>39.29</v>
      </c>
    </row>
    <row r="249" spans="1:9">
      <c r="A249" s="1">
        <v>18</v>
      </c>
      <c r="B249" s="4">
        <v>21</v>
      </c>
      <c r="C249" s="4">
        <v>81.664469999999994</v>
      </c>
      <c r="D249" s="4">
        <v>81.840239999999994</v>
      </c>
      <c r="E249" s="4">
        <v>82.000370000000004</v>
      </c>
      <c r="F249" s="6">
        <v>7</v>
      </c>
      <c r="G249" s="4">
        <f>1.3355*60</f>
        <v>80.13</v>
      </c>
      <c r="H249" s="4">
        <f>1.338*60</f>
        <v>80.28</v>
      </c>
      <c r="I249" s="4">
        <f>1.3407*60</f>
        <v>80.442000000000007</v>
      </c>
    </row>
    <row r="250" spans="1:9">
      <c r="A250" s="1">
        <v>18</v>
      </c>
      <c r="B250" s="4">
        <v>22</v>
      </c>
      <c r="C250" s="4">
        <v>46.833669999999998</v>
      </c>
      <c r="D250" s="4">
        <v>47.265700000000002</v>
      </c>
      <c r="E250" s="4">
        <v>47.425899999999999</v>
      </c>
      <c r="F250" s="6">
        <v>7</v>
      </c>
      <c r="G250" s="4">
        <v>45</v>
      </c>
      <c r="H250" s="4">
        <v>45.42</v>
      </c>
      <c r="I250" s="4">
        <v>45.56</v>
      </c>
    </row>
    <row r="251" spans="1:9">
      <c r="A251" s="1">
        <v>18</v>
      </c>
      <c r="B251" s="4">
        <v>23</v>
      </c>
      <c r="C251" s="4">
        <v>57.472239999999999</v>
      </c>
      <c r="D251" s="4">
        <v>57.728470000000002</v>
      </c>
      <c r="E251" s="4">
        <v>57.968339999999998</v>
      </c>
      <c r="F251" s="6">
        <v>7</v>
      </c>
      <c r="G251" s="4">
        <v>56.06</v>
      </c>
      <c r="H251" s="4">
        <v>56.29</v>
      </c>
      <c r="I251" s="4">
        <v>56.46</v>
      </c>
    </row>
    <row r="252" spans="1:9">
      <c r="A252" s="4">
        <v>19</v>
      </c>
      <c r="B252" s="4">
        <v>14</v>
      </c>
      <c r="C252" s="4">
        <v>73.600139999999996</v>
      </c>
      <c r="D252" s="4">
        <v>73.840010000000007</v>
      </c>
      <c r="E252" s="4">
        <v>74.175899999999999</v>
      </c>
      <c r="F252" s="6">
        <v>5</v>
      </c>
      <c r="G252" s="4">
        <f>1.192*60</f>
        <v>71.52</v>
      </c>
      <c r="H252" s="4">
        <f>1.196*60</f>
        <v>71.759999999999991</v>
      </c>
      <c r="I252" s="4">
        <f>1.2*60</f>
        <v>72</v>
      </c>
    </row>
    <row r="253" spans="1:9">
      <c r="A253" s="4">
        <v>19</v>
      </c>
      <c r="B253" s="4">
        <v>19</v>
      </c>
      <c r="C253" s="4">
        <v>36.736400000000003</v>
      </c>
      <c r="D253" s="4">
        <v>36.97627</v>
      </c>
      <c r="E253" s="4">
        <v>37.072470000000003</v>
      </c>
      <c r="F253" s="6">
        <v>2</v>
      </c>
      <c r="G253" s="4">
        <v>35.020000000000003</v>
      </c>
      <c r="H253" s="4">
        <v>35.19</v>
      </c>
      <c r="I253" s="4">
        <v>35.31</v>
      </c>
    </row>
    <row r="254" spans="1:9">
      <c r="A254" s="4">
        <v>19</v>
      </c>
      <c r="B254" s="4">
        <v>19</v>
      </c>
      <c r="C254" s="4">
        <v>37.200470000000003</v>
      </c>
      <c r="D254" s="4">
        <v>37.408299999999997</v>
      </c>
      <c r="E254" s="4">
        <v>37.808300000000003</v>
      </c>
      <c r="F254" s="6">
        <v>2</v>
      </c>
      <c r="G254" s="4">
        <v>35.47</v>
      </c>
      <c r="H254" s="4">
        <v>35.619999999999997</v>
      </c>
      <c r="I254" s="4">
        <v>35.880000000000003</v>
      </c>
    </row>
    <row r="255" spans="1:9">
      <c r="A255" s="4">
        <v>19</v>
      </c>
      <c r="B255" s="4">
        <v>19</v>
      </c>
      <c r="C255" s="4">
        <v>112.0792</v>
      </c>
      <c r="D255" s="4">
        <v>112.24047</v>
      </c>
      <c r="E255" s="4">
        <v>112.36854</v>
      </c>
      <c r="F255" s="6">
        <v>2</v>
      </c>
      <c r="G255" s="1">
        <f>1.8391*60</f>
        <v>110.346</v>
      </c>
      <c r="H255" s="4">
        <f>1.8423*60</f>
        <v>110.538</v>
      </c>
      <c r="I255" s="4">
        <f>1.8444*60</f>
        <v>110.664</v>
      </c>
    </row>
    <row r="256" spans="1:9">
      <c r="A256" s="4">
        <v>19</v>
      </c>
      <c r="B256" s="4">
        <v>24</v>
      </c>
      <c r="C256" s="4">
        <v>15.775740000000001</v>
      </c>
      <c r="D256" s="4">
        <v>15.872199999999999</v>
      </c>
      <c r="E256" s="4">
        <v>16.0002</v>
      </c>
      <c r="F256" s="6">
        <v>2</v>
      </c>
      <c r="G256" s="4">
        <v>13.86</v>
      </c>
      <c r="H256" s="4">
        <v>13.98</v>
      </c>
      <c r="I256" s="4">
        <v>14.11</v>
      </c>
    </row>
    <row r="257" spans="1:9">
      <c r="A257" s="1">
        <v>20</v>
      </c>
      <c r="B257" s="4">
        <v>1</v>
      </c>
      <c r="C257" s="4">
        <v>38.800339999999998</v>
      </c>
      <c r="D257" s="4">
        <v>38.864400000000003</v>
      </c>
      <c r="E257" s="4">
        <v>39.040100000000002</v>
      </c>
      <c r="F257" s="6">
        <v>2</v>
      </c>
      <c r="G257" s="4">
        <v>36.590000000000003</v>
      </c>
      <c r="H257" s="4">
        <v>36.74</v>
      </c>
      <c r="I257" s="4">
        <v>36.869999999999997</v>
      </c>
    </row>
    <row r="258" spans="1:9">
      <c r="A258" s="1">
        <v>20</v>
      </c>
      <c r="B258" s="4">
        <v>5</v>
      </c>
      <c r="C258" s="4">
        <v>138.40037000000001</v>
      </c>
      <c r="D258" s="4">
        <v>138.52841000000001</v>
      </c>
      <c r="E258" s="4">
        <v>138.70429999999999</v>
      </c>
      <c r="F258" s="6">
        <v>7</v>
      </c>
      <c r="G258" s="4">
        <f>2.2782*60</f>
        <v>136.69200000000001</v>
      </c>
      <c r="H258" s="4">
        <f>2.2807*60</f>
        <v>136.84199999999998</v>
      </c>
      <c r="I258" s="4">
        <f>2.2829*60</f>
        <v>136.97400000000002</v>
      </c>
    </row>
    <row r="259" spans="1:9">
      <c r="A259" s="1">
        <v>20</v>
      </c>
      <c r="B259" s="4">
        <v>12</v>
      </c>
      <c r="C259" s="4">
        <v>20.336200000000002</v>
      </c>
      <c r="D259" s="4">
        <v>20.432200000000002</v>
      </c>
      <c r="E259" s="4">
        <v>20.576000000000001</v>
      </c>
      <c r="F259" s="6">
        <v>2</v>
      </c>
      <c r="G259" s="4">
        <v>18.489999999999998</v>
      </c>
      <c r="H259" s="4">
        <v>18.62</v>
      </c>
      <c r="I259" s="4">
        <v>18.739999999999998</v>
      </c>
    </row>
    <row r="260" spans="1:9">
      <c r="A260" s="1">
        <v>20</v>
      </c>
      <c r="B260" s="4">
        <v>12</v>
      </c>
      <c r="C260" s="4">
        <v>65.408140000000003</v>
      </c>
      <c r="D260" s="4">
        <v>65.536270000000002</v>
      </c>
      <c r="E260" s="4">
        <v>65.664199999999994</v>
      </c>
      <c r="F260" s="6">
        <v>7</v>
      </c>
      <c r="G260" s="4">
        <f>1.0592*60</f>
        <v>63.551999999999992</v>
      </c>
      <c r="H260" s="4">
        <f>1.0611*60</f>
        <v>63.665999999999997</v>
      </c>
      <c r="I260" s="4">
        <f>1.0631*60</f>
        <v>63.785999999999994</v>
      </c>
    </row>
    <row r="261" spans="1:9">
      <c r="A261" s="1">
        <v>20</v>
      </c>
      <c r="B261" s="4">
        <v>12</v>
      </c>
      <c r="C261" s="4">
        <v>65.743970000000004</v>
      </c>
      <c r="D261" s="4">
        <v>65.872209999999995</v>
      </c>
      <c r="E261" s="4">
        <v>66.110699999999994</v>
      </c>
      <c r="F261" s="6">
        <v>7</v>
      </c>
      <c r="G261" s="4">
        <f>1.0631*60</f>
        <v>63.785999999999994</v>
      </c>
      <c r="H261" s="4">
        <f>1.0663*60</f>
        <v>63.978000000000002</v>
      </c>
      <c r="I261" s="4">
        <f>1.0683*60</f>
        <v>64.097999999999999</v>
      </c>
    </row>
    <row r="262" spans="1:9">
      <c r="A262" s="1">
        <v>20</v>
      </c>
      <c r="B262" s="4">
        <v>13</v>
      </c>
      <c r="C262" s="4">
        <v>53.200499999999998</v>
      </c>
      <c r="D262" s="4">
        <v>53.376339999999999</v>
      </c>
      <c r="E262" s="4">
        <v>53.536569999999998</v>
      </c>
      <c r="F262" s="6">
        <v>7</v>
      </c>
      <c r="G262" s="4">
        <v>51.37</v>
      </c>
      <c r="H262" s="4">
        <v>51.61</v>
      </c>
      <c r="I262" s="4">
        <v>51.74</v>
      </c>
    </row>
    <row r="263" spans="1:9">
      <c r="A263" s="1">
        <v>20</v>
      </c>
      <c r="B263" s="4">
        <v>15</v>
      </c>
      <c r="C263" s="4">
        <v>13.08907</v>
      </c>
      <c r="D263" s="4">
        <v>13.23287</v>
      </c>
      <c r="E263" s="4">
        <v>13.36107</v>
      </c>
      <c r="F263" s="6">
        <v>7</v>
      </c>
      <c r="G263" s="4">
        <v>11.36</v>
      </c>
      <c r="H263" s="4">
        <v>11.48</v>
      </c>
      <c r="I263" s="4">
        <v>11.59</v>
      </c>
    </row>
    <row r="264" spans="1:9">
      <c r="A264" s="1">
        <v>20</v>
      </c>
      <c r="B264" s="4">
        <v>15</v>
      </c>
      <c r="C264" s="4">
        <v>33.232900000000001</v>
      </c>
      <c r="D264" s="4">
        <v>33.4251</v>
      </c>
      <c r="E264" s="4">
        <v>33.600070000000002</v>
      </c>
      <c r="F264" s="6">
        <v>7</v>
      </c>
      <c r="G264" s="4">
        <v>31.49</v>
      </c>
      <c r="H264" s="4">
        <v>31.12</v>
      </c>
      <c r="I264" s="4">
        <v>31.79</v>
      </c>
    </row>
    <row r="265" spans="1:9">
      <c r="A265" s="1">
        <v>20</v>
      </c>
      <c r="B265" s="4">
        <v>16</v>
      </c>
      <c r="C265" s="4">
        <v>14.496370000000001</v>
      </c>
      <c r="D265" s="4">
        <v>14.624499999999999</v>
      </c>
      <c r="E265" s="4">
        <v>14.8964</v>
      </c>
      <c r="F265" s="6">
        <v>7</v>
      </c>
      <c r="G265" s="4">
        <v>11.43</v>
      </c>
      <c r="H265" s="4">
        <v>11.58</v>
      </c>
      <c r="I265" s="4">
        <v>11.74</v>
      </c>
    </row>
    <row r="266" spans="1:9">
      <c r="A266" s="1">
        <v>22</v>
      </c>
      <c r="B266" s="4">
        <v>5</v>
      </c>
      <c r="C266" s="4">
        <v>118.03207</v>
      </c>
      <c r="D266" s="4">
        <v>118.17449999999999</v>
      </c>
      <c r="E266" s="4">
        <v>118.36776999999999</v>
      </c>
      <c r="F266" s="6">
        <v>6</v>
      </c>
      <c r="G266" s="4">
        <f>1.9271*60</f>
        <v>115.626</v>
      </c>
      <c r="H266" s="4">
        <f>1.9299*60</f>
        <v>115.794</v>
      </c>
      <c r="I266" s="4">
        <f>1.932*60</f>
        <v>115.92</v>
      </c>
    </row>
    <row r="267" spans="1:9">
      <c r="A267" s="1">
        <v>22</v>
      </c>
      <c r="B267" s="4">
        <v>13</v>
      </c>
      <c r="C267" s="4">
        <v>66.14434</v>
      </c>
      <c r="D267" s="4">
        <v>66.272409999999994</v>
      </c>
      <c r="E267" s="4">
        <v>66.446939999999998</v>
      </c>
      <c r="F267" s="6">
        <v>6</v>
      </c>
      <c r="G267" s="4">
        <f>1.0768*60</f>
        <v>64.608000000000004</v>
      </c>
      <c r="H267" s="4">
        <f>1.0791*60</f>
        <v>64.745999999999995</v>
      </c>
      <c r="I267" s="4">
        <f>1.0816*60</f>
        <v>64.895999999999987</v>
      </c>
    </row>
    <row r="268" spans="1:9">
      <c r="A268" s="1">
        <v>22</v>
      </c>
      <c r="B268" s="4">
        <v>18</v>
      </c>
      <c r="C268" s="4">
        <v>18.46434</v>
      </c>
      <c r="D268" s="4">
        <v>18.672139999999999</v>
      </c>
      <c r="E268" s="4">
        <v>18.8644</v>
      </c>
      <c r="F268" s="6">
        <v>6</v>
      </c>
      <c r="G268" s="4">
        <v>16.43</v>
      </c>
      <c r="H268" s="4">
        <v>16.600000000000001</v>
      </c>
      <c r="I268" s="4">
        <v>16.739999999999998</v>
      </c>
    </row>
    <row r="269" spans="1:9">
      <c r="A269" s="1">
        <v>22</v>
      </c>
      <c r="B269" s="4">
        <v>22</v>
      </c>
      <c r="C269" s="4">
        <v>95.824610000000007</v>
      </c>
      <c r="D269" s="4">
        <v>95.968469999999996</v>
      </c>
      <c r="E269" s="4">
        <v>96.064499999999995</v>
      </c>
      <c r="F269" s="6">
        <v>6</v>
      </c>
      <c r="G269" s="4">
        <f>1.5601*60</f>
        <v>93.606000000000009</v>
      </c>
      <c r="H269" s="4">
        <f>1.5624*60</f>
        <v>93.744</v>
      </c>
      <c r="I269" s="4">
        <f>1.5648*60</f>
        <v>93.888000000000005</v>
      </c>
    </row>
    <row r="270" spans="1:9">
      <c r="A270" s="1">
        <v>23</v>
      </c>
      <c r="B270" s="4">
        <v>6</v>
      </c>
      <c r="C270" s="4">
        <v>65.392470000000003</v>
      </c>
      <c r="D270" s="4">
        <v>65.568439999999995</v>
      </c>
      <c r="E270" s="4">
        <v>65.696470000000005</v>
      </c>
      <c r="F270" s="6">
        <v>6</v>
      </c>
      <c r="G270" s="4">
        <f>1.0548*60</f>
        <v>63.287999999999997</v>
      </c>
      <c r="H270" s="4">
        <f>1.0573*60</f>
        <v>63.437999999999995</v>
      </c>
      <c r="I270" s="4">
        <f>1.0596*60</f>
        <v>63.576000000000008</v>
      </c>
    </row>
    <row r="271" spans="1:9">
      <c r="A271" s="1">
        <v>23</v>
      </c>
      <c r="B271" s="4">
        <v>7</v>
      </c>
      <c r="C271" s="4">
        <v>12.9603</v>
      </c>
      <c r="D271" s="4">
        <v>13.104139999999999</v>
      </c>
      <c r="E271" s="4">
        <v>13.264469999999999</v>
      </c>
      <c r="F271" s="6">
        <v>1</v>
      </c>
      <c r="G271" s="4">
        <v>11.21</v>
      </c>
      <c r="H271" s="4">
        <v>11.34</v>
      </c>
      <c r="I271" s="4">
        <v>11.51</v>
      </c>
    </row>
    <row r="272" spans="1:9">
      <c r="A272" s="1">
        <v>23</v>
      </c>
      <c r="B272" s="4">
        <v>11</v>
      </c>
      <c r="C272" s="4">
        <v>8.4657400000000003</v>
      </c>
      <c r="D272" s="4">
        <v>8.5619700000000005</v>
      </c>
      <c r="E272" s="4">
        <v>8.6578700000000008</v>
      </c>
      <c r="F272" s="6">
        <v>2</v>
      </c>
      <c r="G272" s="4">
        <v>6.65</v>
      </c>
      <c r="H272" s="4">
        <v>6.79</v>
      </c>
      <c r="I272" s="4">
        <v>6.9</v>
      </c>
    </row>
    <row r="273" spans="1:9">
      <c r="A273" s="1">
        <v>23</v>
      </c>
      <c r="B273" s="4">
        <v>18</v>
      </c>
      <c r="C273" s="4">
        <v>36.302439999999997</v>
      </c>
      <c r="D273" s="4">
        <v>36.52807</v>
      </c>
      <c r="E273" s="4">
        <v>36.799970000000002</v>
      </c>
      <c r="F273" s="6">
        <v>6</v>
      </c>
      <c r="G273" s="4">
        <v>33.99</v>
      </c>
      <c r="H273" s="4">
        <v>34.130000000000003</v>
      </c>
      <c r="I273" s="4">
        <v>34.380000000000003</v>
      </c>
    </row>
    <row r="274" spans="1:9">
      <c r="A274" s="1">
        <v>23</v>
      </c>
      <c r="B274" s="4">
        <v>19</v>
      </c>
      <c r="C274" s="4">
        <v>53.10407</v>
      </c>
      <c r="D274" s="4">
        <v>53.504240000000003</v>
      </c>
      <c r="E274" s="4">
        <v>53.872399999999999</v>
      </c>
      <c r="F274" s="6">
        <v>6</v>
      </c>
      <c r="G274" s="4">
        <v>51.22</v>
      </c>
      <c r="H274" s="4">
        <v>51.56</v>
      </c>
      <c r="I274" s="4">
        <v>51.84</v>
      </c>
    </row>
    <row r="275" spans="1:9">
      <c r="A275" s="1">
        <v>23</v>
      </c>
      <c r="B275" s="4">
        <v>20</v>
      </c>
      <c r="C275" s="4">
        <v>73.489909999999995</v>
      </c>
      <c r="D275" s="4">
        <v>73.601770000000002</v>
      </c>
      <c r="E275" s="4">
        <v>73.857939999999999</v>
      </c>
      <c r="F275" s="6">
        <v>6</v>
      </c>
      <c r="G275" s="4">
        <f>1.1942*60</f>
        <v>71.652000000000001</v>
      </c>
      <c r="H275" s="4">
        <f>1.1973*60</f>
        <v>71.838000000000008</v>
      </c>
      <c r="I275" s="4">
        <f>1.2*60</f>
        <v>72</v>
      </c>
    </row>
    <row r="276" spans="1:9">
      <c r="A276" s="1">
        <v>23</v>
      </c>
      <c r="B276" s="4">
        <v>23</v>
      </c>
      <c r="C276" s="4">
        <v>26.256399999999999</v>
      </c>
      <c r="D276" s="4">
        <v>26.366969999999998</v>
      </c>
      <c r="E276" s="4">
        <v>26.496469999999999</v>
      </c>
      <c r="F276" s="6">
        <v>2</v>
      </c>
      <c r="G276" s="4">
        <v>24.42</v>
      </c>
      <c r="H276" s="4">
        <v>24.54</v>
      </c>
      <c r="I276" s="4">
        <v>24.66</v>
      </c>
    </row>
    <row r="277" spans="1:9">
      <c r="A277" s="1">
        <v>24</v>
      </c>
      <c r="B277" s="4">
        <v>1</v>
      </c>
      <c r="C277" s="4">
        <v>4.2893400000000002</v>
      </c>
      <c r="D277" s="4">
        <v>4.5612700000000004</v>
      </c>
      <c r="E277" s="4">
        <v>5.0253399999999999</v>
      </c>
      <c r="F277" s="6">
        <v>7</v>
      </c>
      <c r="G277" s="4">
        <v>2.11</v>
      </c>
      <c r="H277" s="4">
        <v>2.5</v>
      </c>
      <c r="I277" s="4">
        <v>2.77</v>
      </c>
    </row>
    <row r="278" spans="1:9">
      <c r="A278" s="1">
        <v>24</v>
      </c>
      <c r="B278" s="4">
        <v>1</v>
      </c>
      <c r="C278" s="4">
        <v>18.753270000000001</v>
      </c>
      <c r="D278" s="4">
        <v>19.08944</v>
      </c>
      <c r="E278" s="4">
        <v>19.585339999999999</v>
      </c>
      <c r="F278" s="6">
        <v>7</v>
      </c>
      <c r="G278" s="4">
        <v>16.61</v>
      </c>
      <c r="H278" s="4">
        <v>16.940000000000001</v>
      </c>
      <c r="I278" s="4">
        <v>17.46</v>
      </c>
    </row>
    <row r="279" spans="1:9">
      <c r="A279" s="1">
        <v>24</v>
      </c>
      <c r="B279" s="4">
        <v>3</v>
      </c>
      <c r="C279" s="4">
        <v>47.631999999999998</v>
      </c>
      <c r="D279" s="4">
        <v>47.696040000000004</v>
      </c>
      <c r="E279" s="4">
        <v>47.76</v>
      </c>
      <c r="F279" s="6">
        <v>7</v>
      </c>
      <c r="G279" s="4">
        <v>43.44</v>
      </c>
      <c r="H279" s="4">
        <v>43.56</v>
      </c>
      <c r="I279" s="4">
        <v>43.68</v>
      </c>
    </row>
    <row r="280" spans="1:9">
      <c r="A280" s="1">
        <v>24</v>
      </c>
      <c r="B280" s="4">
        <v>6</v>
      </c>
      <c r="C280" s="4">
        <v>11.168369999999999</v>
      </c>
      <c r="D280" s="4">
        <v>11.4069</v>
      </c>
      <c r="E280" s="4">
        <v>11.632400000000001</v>
      </c>
      <c r="F280" s="6">
        <v>7</v>
      </c>
      <c r="G280" s="4">
        <v>8.6300000000000008</v>
      </c>
      <c r="H280" s="4">
        <v>8.9600000000000009</v>
      </c>
      <c r="I280" s="4">
        <v>9.1300000000000008</v>
      </c>
    </row>
    <row r="281" spans="1:9">
      <c r="A281" s="1">
        <v>24</v>
      </c>
      <c r="B281" s="4">
        <v>12</v>
      </c>
      <c r="C281" s="4">
        <v>29.071000000000002</v>
      </c>
      <c r="D281" s="4">
        <v>29.536370000000002</v>
      </c>
      <c r="E281" s="4">
        <v>29.760470000000002</v>
      </c>
      <c r="F281" s="6">
        <v>7</v>
      </c>
      <c r="G281" s="4">
        <v>27.19</v>
      </c>
      <c r="H281" s="4">
        <v>27.64</v>
      </c>
      <c r="I281" s="4">
        <v>27.82</v>
      </c>
    </row>
    <row r="282" spans="1:9">
      <c r="A282" s="1">
        <v>24</v>
      </c>
      <c r="B282" s="4">
        <v>13</v>
      </c>
      <c r="C282" s="1">
        <v>3.8399399999999999</v>
      </c>
      <c r="D282" s="4">
        <v>4.3040700000000003</v>
      </c>
      <c r="E282" s="4">
        <v>4.6079999999999997</v>
      </c>
      <c r="F282" s="6">
        <v>7</v>
      </c>
      <c r="G282" s="4">
        <v>1.9</v>
      </c>
      <c r="H282" s="4">
        <v>2.44</v>
      </c>
      <c r="I282" s="4">
        <v>2.5499999999999998</v>
      </c>
    </row>
    <row r="283" spans="1:9">
      <c r="A283" s="1">
        <v>25</v>
      </c>
      <c r="B283" s="4">
        <v>23</v>
      </c>
      <c r="C283" s="4">
        <v>3.1040399999999999</v>
      </c>
      <c r="D283" s="4">
        <v>3.3121999999999998</v>
      </c>
      <c r="E283" s="4">
        <v>3.5363699999999998</v>
      </c>
      <c r="F283" s="6">
        <v>6</v>
      </c>
      <c r="G283" s="4">
        <v>1.05</v>
      </c>
      <c r="H283" s="4">
        <v>1.24</v>
      </c>
      <c r="I283" s="4">
        <v>1.49</v>
      </c>
    </row>
    <row r="284" spans="1:9">
      <c r="A284" s="1">
        <v>26</v>
      </c>
      <c r="B284" s="4">
        <v>5</v>
      </c>
      <c r="C284" s="1">
        <v>92.896439999999998</v>
      </c>
      <c r="D284" s="4">
        <v>93.168469999999999</v>
      </c>
      <c r="E284" s="4">
        <v>93.360569999999996</v>
      </c>
      <c r="F284" s="6">
        <v>6</v>
      </c>
      <c r="G284" s="4">
        <f>1.512*60</f>
        <v>90.72</v>
      </c>
      <c r="H284" s="4">
        <f>1.5146*60</f>
        <v>90.875999999999991</v>
      </c>
      <c r="I284" s="4">
        <f>1.5178*60</f>
        <v>91.067999999999998</v>
      </c>
    </row>
    <row r="285" spans="1:9">
      <c r="A285" s="1">
        <v>26</v>
      </c>
      <c r="B285" s="4">
        <v>10</v>
      </c>
      <c r="C285" s="4">
        <v>105.1048</v>
      </c>
      <c r="D285" s="4">
        <v>105.3603</v>
      </c>
      <c r="E285" s="4">
        <v>105.3922</v>
      </c>
      <c r="F285" s="6">
        <v>2</v>
      </c>
      <c r="G285" s="4">
        <f>1.6678*60</f>
        <v>100.068</v>
      </c>
      <c r="H285" s="4">
        <f>1.6699*60</f>
        <v>100.194</v>
      </c>
      <c r="I285" s="4">
        <f>1.6715*60</f>
        <v>100.28999999999999</v>
      </c>
    </row>
    <row r="286" spans="1:9">
      <c r="A286" s="1">
        <v>26</v>
      </c>
      <c r="B286" s="4">
        <v>12</v>
      </c>
      <c r="C286" s="4">
        <v>3.9684699999999999</v>
      </c>
      <c r="D286" s="4">
        <v>4.3362699999999998</v>
      </c>
      <c r="E286" s="4">
        <v>4.92814</v>
      </c>
      <c r="F286" s="6">
        <v>7</v>
      </c>
      <c r="G286" s="4">
        <v>2.2200000000000002</v>
      </c>
      <c r="H286" s="4">
        <v>2.39</v>
      </c>
      <c r="I286" s="4">
        <v>3</v>
      </c>
    </row>
    <row r="287" spans="1:9">
      <c r="A287" s="1">
        <v>26</v>
      </c>
      <c r="B287" s="4">
        <v>13</v>
      </c>
      <c r="C287" s="4">
        <v>6.3042699999999998</v>
      </c>
      <c r="D287" s="4">
        <v>6.5427999999999997</v>
      </c>
      <c r="E287" s="4">
        <v>6.7042700000000002</v>
      </c>
      <c r="F287" s="6">
        <v>6</v>
      </c>
      <c r="G287" s="4">
        <v>4.1399999999999997</v>
      </c>
      <c r="H287" s="4">
        <v>4.34</v>
      </c>
      <c r="I287" s="4">
        <v>4.53</v>
      </c>
    </row>
    <row r="288" spans="1:9">
      <c r="A288" s="1">
        <v>26</v>
      </c>
      <c r="B288" s="4">
        <v>17</v>
      </c>
      <c r="C288" s="4">
        <v>3.1682000000000001</v>
      </c>
      <c r="D288" s="4">
        <v>3.4385699999999999</v>
      </c>
      <c r="E288" s="4">
        <v>3.9041700000000001</v>
      </c>
      <c r="F288" s="6">
        <v>7</v>
      </c>
      <c r="G288" s="4">
        <v>1.27</v>
      </c>
      <c r="H288" s="4">
        <v>1.43</v>
      </c>
      <c r="I288" s="4">
        <v>1.95</v>
      </c>
    </row>
    <row r="289" spans="1:9">
      <c r="A289" s="1">
        <v>27</v>
      </c>
      <c r="B289" s="4">
        <v>2</v>
      </c>
      <c r="C289" s="4">
        <v>51.328539999999997</v>
      </c>
      <c r="D289" s="4">
        <v>51.424500000000002</v>
      </c>
      <c r="E289" s="4">
        <v>51.600299999999997</v>
      </c>
      <c r="F289" s="6">
        <v>6</v>
      </c>
      <c r="G289" s="4">
        <v>49.11</v>
      </c>
      <c r="H289" s="4">
        <v>49.23</v>
      </c>
      <c r="I289" s="4">
        <v>49.34</v>
      </c>
    </row>
    <row r="290" spans="1:9">
      <c r="A290" s="1">
        <v>27</v>
      </c>
      <c r="B290" s="4">
        <v>3</v>
      </c>
      <c r="C290" s="4">
        <v>47.36054</v>
      </c>
      <c r="D290" s="4">
        <v>47.5364</v>
      </c>
      <c r="E290" s="4">
        <v>47.696539999999999</v>
      </c>
      <c r="F290" s="6">
        <v>1</v>
      </c>
      <c r="G290" s="4">
        <v>45.13</v>
      </c>
      <c r="H290" s="4">
        <v>45.36</v>
      </c>
      <c r="I290" s="4">
        <v>45.48</v>
      </c>
    </row>
    <row r="291" spans="1:9">
      <c r="A291" s="1">
        <v>27</v>
      </c>
      <c r="B291" s="4">
        <v>4</v>
      </c>
      <c r="C291" s="4">
        <v>65.103999999999999</v>
      </c>
      <c r="D291" s="4">
        <v>65.296170000000004</v>
      </c>
      <c r="E291" s="4">
        <v>65.504040000000003</v>
      </c>
      <c r="F291" s="6">
        <v>1</v>
      </c>
      <c r="G291" s="4">
        <f>1.0476*60</f>
        <v>62.856000000000009</v>
      </c>
      <c r="H291" s="4">
        <f>1.0536*60</f>
        <v>63.216000000000008</v>
      </c>
      <c r="I291" s="4">
        <f>1.0566*60</f>
        <v>63.396000000000001</v>
      </c>
    </row>
    <row r="292" spans="1:9">
      <c r="A292" s="1">
        <v>27</v>
      </c>
      <c r="B292" s="4">
        <v>8</v>
      </c>
      <c r="C292" s="4">
        <v>26.574870000000001</v>
      </c>
      <c r="D292" s="4">
        <v>26.736370000000001</v>
      </c>
      <c r="E292" s="4">
        <v>26.974900000000002</v>
      </c>
      <c r="F292" s="6">
        <v>6</v>
      </c>
      <c r="G292" s="4">
        <v>24.66</v>
      </c>
      <c r="H292" s="4">
        <v>24.76</v>
      </c>
      <c r="I292" s="4">
        <v>25.02</v>
      </c>
    </row>
    <row r="293" spans="1:9">
      <c r="A293" s="1">
        <v>27</v>
      </c>
      <c r="B293" s="4">
        <v>9</v>
      </c>
      <c r="C293" s="4">
        <v>20.143940000000001</v>
      </c>
      <c r="D293" s="4">
        <v>20.4145</v>
      </c>
      <c r="E293" s="4">
        <v>20.640039999999999</v>
      </c>
      <c r="F293" s="6">
        <v>6</v>
      </c>
      <c r="G293" s="4">
        <v>17.649999999999999</v>
      </c>
      <c r="H293" s="4">
        <v>17.86</v>
      </c>
      <c r="I293" s="4">
        <v>18.07</v>
      </c>
    </row>
    <row r="294" spans="1:9">
      <c r="A294" s="1">
        <v>27</v>
      </c>
      <c r="B294" s="4">
        <v>16</v>
      </c>
      <c r="C294" s="4">
        <v>86.910899999999998</v>
      </c>
      <c r="D294" s="4">
        <v>87.200239999999994</v>
      </c>
      <c r="E294" s="4">
        <v>87.71087</v>
      </c>
      <c r="F294" s="6">
        <v>1</v>
      </c>
      <c r="G294" s="4">
        <f>1.414*60</f>
        <v>84.839999999999989</v>
      </c>
      <c r="H294" s="4">
        <f>1.419*60</f>
        <v>85.14</v>
      </c>
      <c r="I294" s="4">
        <f>1.425*60</f>
        <v>85.5</v>
      </c>
    </row>
    <row r="295" spans="1:9">
      <c r="A295" s="1">
        <v>27</v>
      </c>
      <c r="B295" s="4">
        <v>16</v>
      </c>
      <c r="C295" s="4">
        <v>143.87244000000001</v>
      </c>
      <c r="D295" s="4">
        <v>144.06451000000001</v>
      </c>
      <c r="E295" s="4">
        <v>144.27241000000001</v>
      </c>
      <c r="F295" s="6">
        <v>1</v>
      </c>
      <c r="G295" s="4">
        <f>2.365*60</f>
        <v>141.9</v>
      </c>
      <c r="H295" s="4">
        <f>2.3672*60</f>
        <v>142.03200000000001</v>
      </c>
      <c r="I295" s="4">
        <f>2.3693*60</f>
        <v>142.15799999999999</v>
      </c>
    </row>
    <row r="296" spans="1:9">
      <c r="A296" s="1">
        <v>28</v>
      </c>
      <c r="B296" s="1">
        <v>3</v>
      </c>
      <c r="C296" s="1">
        <v>49.466090000000001</v>
      </c>
      <c r="D296" s="1">
        <v>49.899850000000001</v>
      </c>
      <c r="E296" s="1">
        <v>51.051000000000002</v>
      </c>
      <c r="F296" s="5">
        <v>3</v>
      </c>
      <c r="G296" s="1">
        <v>39.67</v>
      </c>
      <c r="H296" s="1">
        <v>40.07</v>
      </c>
      <c r="I296" s="1">
        <v>41.28</v>
      </c>
    </row>
    <row r="297" spans="1:9">
      <c r="A297" s="1">
        <v>28</v>
      </c>
      <c r="B297" s="1">
        <v>3</v>
      </c>
      <c r="C297" s="1">
        <v>57.916200000000003</v>
      </c>
      <c r="D297" s="1">
        <v>58.041319999999999</v>
      </c>
      <c r="E297" s="1">
        <v>58.199809999999999</v>
      </c>
      <c r="F297" s="5">
        <v>2</v>
      </c>
      <c r="G297" s="1">
        <v>48.19</v>
      </c>
      <c r="H297" s="1">
        <v>48.31</v>
      </c>
      <c r="I297" s="1">
        <v>48.46</v>
      </c>
    </row>
    <row r="298" spans="1:9">
      <c r="A298" s="1">
        <v>28</v>
      </c>
      <c r="B298" s="1">
        <v>3</v>
      </c>
      <c r="C298" s="1">
        <v>46.546500000000002</v>
      </c>
      <c r="D298" s="1">
        <v>47.055349999999997</v>
      </c>
      <c r="E298" s="1">
        <v>47.472430000000003</v>
      </c>
      <c r="F298" s="5">
        <v>7</v>
      </c>
      <c r="G298" s="1">
        <v>36.82</v>
      </c>
      <c r="H298" s="1">
        <v>37.25</v>
      </c>
      <c r="I298" s="1">
        <v>37.68</v>
      </c>
    </row>
    <row r="299" spans="1:9">
      <c r="A299" s="1">
        <v>28</v>
      </c>
      <c r="B299" s="1">
        <v>3</v>
      </c>
      <c r="C299" s="1">
        <v>47.472430000000003</v>
      </c>
      <c r="D299" s="1">
        <v>48.298250000000003</v>
      </c>
      <c r="E299" s="1">
        <v>49.81644</v>
      </c>
      <c r="F299" s="5">
        <v>7</v>
      </c>
      <c r="G299" s="1">
        <v>37.68</v>
      </c>
      <c r="H299" s="1">
        <v>38.520000000000003</v>
      </c>
      <c r="I299" s="1">
        <v>40.020000000000003</v>
      </c>
    </row>
    <row r="300" spans="1:9">
      <c r="A300" s="1">
        <v>28</v>
      </c>
      <c r="B300" s="1">
        <v>5</v>
      </c>
      <c r="C300" s="1">
        <v>60.376989999999999</v>
      </c>
      <c r="D300" s="1">
        <v>60.602209999999999</v>
      </c>
      <c r="E300" s="1">
        <v>60.794069999999998</v>
      </c>
      <c r="F300" s="5">
        <v>2</v>
      </c>
      <c r="G300" s="1">
        <v>51.28</v>
      </c>
      <c r="H300" s="1">
        <v>51.44</v>
      </c>
      <c r="I300" s="1">
        <v>51.65</v>
      </c>
    </row>
    <row r="301" spans="1:9">
      <c r="A301" s="1">
        <v>28</v>
      </c>
      <c r="B301" s="1">
        <v>6</v>
      </c>
      <c r="C301" s="1">
        <v>38.463430000000002</v>
      </c>
      <c r="D301" s="1">
        <v>39.130760000000002</v>
      </c>
      <c r="E301" s="1">
        <v>41.574869999999997</v>
      </c>
      <c r="F301" s="5">
        <v>7</v>
      </c>
      <c r="G301" s="1">
        <v>30.4</v>
      </c>
      <c r="H301" s="1">
        <v>31.11</v>
      </c>
      <c r="I301" s="1">
        <v>33.549999999999997</v>
      </c>
    </row>
    <row r="302" spans="1:9">
      <c r="A302" s="1">
        <v>28</v>
      </c>
      <c r="B302" s="1">
        <v>7</v>
      </c>
      <c r="C302" s="1">
        <v>11.761749999999999</v>
      </c>
      <c r="D302" s="1">
        <v>11.836830000000001</v>
      </c>
      <c r="E302" s="1">
        <v>12.012</v>
      </c>
      <c r="F302" s="5">
        <v>2</v>
      </c>
      <c r="G302" s="1">
        <v>3.8</v>
      </c>
      <c r="H302" s="1">
        <v>3.92</v>
      </c>
      <c r="I302" s="1">
        <v>4.05</v>
      </c>
    </row>
    <row r="303" spans="1:9">
      <c r="A303" s="1">
        <v>28</v>
      </c>
      <c r="B303" s="1">
        <v>7</v>
      </c>
      <c r="C303" s="1">
        <v>12.012</v>
      </c>
      <c r="D303" s="1">
        <v>12.253909999999999</v>
      </c>
      <c r="E303" s="1">
        <v>12.696020000000001</v>
      </c>
      <c r="F303" s="5">
        <v>2</v>
      </c>
      <c r="G303" s="1">
        <v>4.05</v>
      </c>
      <c r="H303" s="1">
        <v>4.25</v>
      </c>
      <c r="I303" s="1">
        <v>4.76</v>
      </c>
    </row>
    <row r="304" spans="1:9">
      <c r="A304" s="1">
        <v>28</v>
      </c>
      <c r="B304" s="1">
        <v>7</v>
      </c>
      <c r="C304" s="1">
        <v>12.696020000000001</v>
      </c>
      <c r="D304" s="1">
        <v>12.9129</v>
      </c>
      <c r="E304" s="1">
        <v>13.17984</v>
      </c>
      <c r="F304" s="5">
        <v>2</v>
      </c>
      <c r="G304" s="1">
        <v>4.76</v>
      </c>
      <c r="H304" s="1">
        <v>4.9400000000000004</v>
      </c>
      <c r="I304" s="1">
        <v>5.22</v>
      </c>
    </row>
    <row r="305" spans="1:9">
      <c r="A305" s="1">
        <v>28</v>
      </c>
      <c r="B305" s="1">
        <v>7</v>
      </c>
      <c r="C305" s="1">
        <v>20.662310000000002</v>
      </c>
      <c r="D305" s="1">
        <v>20.7791</v>
      </c>
      <c r="E305" s="1">
        <v>20.970949999999998</v>
      </c>
      <c r="F305" s="5">
        <v>2</v>
      </c>
      <c r="G305" s="1">
        <v>12.71</v>
      </c>
      <c r="H305" s="1">
        <v>12.87</v>
      </c>
      <c r="I305" s="1">
        <v>13</v>
      </c>
    </row>
    <row r="306" spans="1:9">
      <c r="A306" s="1">
        <v>28</v>
      </c>
      <c r="B306" s="1">
        <v>7</v>
      </c>
      <c r="C306" s="1">
        <v>25.525500000000001</v>
      </c>
      <c r="D306" s="1">
        <v>25.87585</v>
      </c>
      <c r="E306" s="1">
        <v>26.126100000000001</v>
      </c>
      <c r="F306" s="5">
        <v>3</v>
      </c>
      <c r="G306" s="1">
        <v>17.73</v>
      </c>
      <c r="H306" s="1">
        <v>18.05</v>
      </c>
      <c r="I306" s="1">
        <v>18.28</v>
      </c>
    </row>
    <row r="307" spans="1:9">
      <c r="A307" s="1">
        <v>28</v>
      </c>
      <c r="B307" s="1">
        <v>8</v>
      </c>
      <c r="C307" s="1">
        <v>49.048999999999999</v>
      </c>
      <c r="D307" s="1">
        <v>49.165790000000001</v>
      </c>
      <c r="E307" s="1">
        <v>49.332619999999999</v>
      </c>
      <c r="F307" s="5">
        <v>2</v>
      </c>
      <c r="G307" s="1">
        <v>39.229999999999997</v>
      </c>
      <c r="H307" s="1">
        <v>39.369999999999997</v>
      </c>
      <c r="I307" s="1">
        <v>39.520000000000003</v>
      </c>
    </row>
    <row r="308" spans="1:9">
      <c r="A308" s="1">
        <v>28</v>
      </c>
      <c r="B308" s="1">
        <v>10</v>
      </c>
      <c r="C308" s="1">
        <v>72.055319999999995</v>
      </c>
      <c r="D308" s="1">
        <v>72.205470000000005</v>
      </c>
      <c r="E308" s="1">
        <v>72.330600000000004</v>
      </c>
      <c r="F308" s="5">
        <v>2</v>
      </c>
      <c r="G308" s="1">
        <v>65.400000000000006</v>
      </c>
      <c r="H308" s="1">
        <v>65.52000000000001</v>
      </c>
      <c r="I308" s="1">
        <v>65.646000000000001</v>
      </c>
    </row>
    <row r="309" spans="1:9">
      <c r="A309" s="1">
        <v>28</v>
      </c>
      <c r="B309" s="1">
        <v>14</v>
      </c>
      <c r="C309" s="1">
        <v>30.196840000000002</v>
      </c>
      <c r="D309" s="1">
        <v>30.338650000000001</v>
      </c>
      <c r="E309" s="1">
        <v>30.480450000000001</v>
      </c>
      <c r="F309" s="5">
        <v>3</v>
      </c>
      <c r="G309" s="1">
        <v>24.1</v>
      </c>
      <c r="H309" s="1">
        <v>24.23</v>
      </c>
      <c r="I309" s="1">
        <v>24.35</v>
      </c>
    </row>
    <row r="310" spans="1:9">
      <c r="A310" s="1">
        <v>28</v>
      </c>
      <c r="B310" s="1">
        <v>16</v>
      </c>
      <c r="C310" s="1">
        <v>139.56442999999999</v>
      </c>
      <c r="D310" s="1">
        <v>139.66453000000001</v>
      </c>
      <c r="E310" s="1">
        <v>139.84805</v>
      </c>
      <c r="F310" s="5">
        <v>2</v>
      </c>
      <c r="G310" s="1">
        <v>131.82599999999999</v>
      </c>
      <c r="H310" s="1">
        <v>131.94</v>
      </c>
      <c r="I310" s="1">
        <v>132.108</v>
      </c>
    </row>
    <row r="311" spans="1:9">
      <c r="A311" s="1">
        <v>28</v>
      </c>
      <c r="B311" s="1">
        <v>18</v>
      </c>
      <c r="C311" s="1">
        <v>17.04203</v>
      </c>
      <c r="D311" s="1">
        <v>17.19218</v>
      </c>
      <c r="E311" s="1">
        <v>17.359010000000001</v>
      </c>
      <c r="F311" s="5">
        <v>2</v>
      </c>
      <c r="G311" s="1">
        <v>8.92</v>
      </c>
      <c r="H311" s="1">
        <v>9.0500000000000007</v>
      </c>
      <c r="I311" s="1">
        <v>9.19</v>
      </c>
    </row>
    <row r="312" spans="1:9">
      <c r="A312" s="1">
        <v>28</v>
      </c>
      <c r="B312" s="1">
        <v>20</v>
      </c>
      <c r="C312" s="1">
        <v>40.407040000000002</v>
      </c>
      <c r="D312" s="1">
        <v>40.648949999999999</v>
      </c>
      <c r="E312" s="1">
        <v>41.433059999999998</v>
      </c>
      <c r="F312" s="5">
        <v>7</v>
      </c>
      <c r="G312" s="1">
        <v>32.86</v>
      </c>
      <c r="H312" s="1">
        <v>33.200000000000003</v>
      </c>
      <c r="I312" s="1">
        <v>33.979999999999997</v>
      </c>
    </row>
    <row r="313" spans="1:9">
      <c r="A313" s="1">
        <v>28</v>
      </c>
      <c r="B313" s="1">
        <v>20</v>
      </c>
      <c r="C313" s="1">
        <v>41.433059999999998</v>
      </c>
      <c r="D313" s="1">
        <v>41.541499999999999</v>
      </c>
      <c r="E313" s="1">
        <v>41.658290000000001</v>
      </c>
      <c r="F313" s="5">
        <v>7</v>
      </c>
      <c r="G313" s="1">
        <v>33.979999999999997</v>
      </c>
      <c r="H313" s="1">
        <v>34.1</v>
      </c>
      <c r="I313" s="1">
        <v>34.220999999999997</v>
      </c>
    </row>
    <row r="314" spans="1:9">
      <c r="A314" s="1">
        <v>28</v>
      </c>
      <c r="B314" s="1">
        <v>23</v>
      </c>
      <c r="C314" s="1">
        <v>48.431719999999999</v>
      </c>
      <c r="D314" s="1">
        <v>48.623579999999997</v>
      </c>
      <c r="E314" s="1">
        <v>48.973930000000003</v>
      </c>
      <c r="F314" s="5">
        <v>7</v>
      </c>
      <c r="G314" s="1">
        <v>40.9</v>
      </c>
      <c r="H314" s="1">
        <v>41.06</v>
      </c>
      <c r="I314" s="1">
        <v>41.37</v>
      </c>
    </row>
    <row r="315" spans="1:9">
      <c r="A315" s="1">
        <v>28</v>
      </c>
      <c r="B315" s="1">
        <v>23</v>
      </c>
      <c r="C315" s="1">
        <v>48.973930000000003</v>
      </c>
      <c r="D315" s="1">
        <v>49.124079999999999</v>
      </c>
      <c r="E315" s="1">
        <v>49.299250000000001</v>
      </c>
      <c r="F315" s="5">
        <v>7</v>
      </c>
      <c r="G315" s="1">
        <v>41.37</v>
      </c>
      <c r="H315" s="1">
        <v>41.5</v>
      </c>
      <c r="I315" s="1">
        <v>41.64</v>
      </c>
    </row>
    <row r="316" spans="1:9">
      <c r="A316" s="1">
        <v>29</v>
      </c>
      <c r="B316" s="1">
        <v>4</v>
      </c>
      <c r="C316" s="1">
        <v>21.346329999999998</v>
      </c>
      <c r="D316" s="1">
        <v>21.663309999999999</v>
      </c>
      <c r="E316" s="1">
        <v>21.83015</v>
      </c>
      <c r="F316" s="5">
        <v>7</v>
      </c>
      <c r="G316" s="1">
        <v>13.38</v>
      </c>
      <c r="H316" s="1">
        <v>13.7</v>
      </c>
      <c r="I316" s="1">
        <v>13.88</v>
      </c>
    </row>
    <row r="317" spans="1:9">
      <c r="A317" s="1">
        <v>29</v>
      </c>
      <c r="B317" s="1">
        <v>17</v>
      </c>
      <c r="C317" s="1">
        <v>36.82846</v>
      </c>
      <c r="D317" s="1">
        <v>37.228859999999997</v>
      </c>
      <c r="E317" s="1">
        <v>39.189149999999998</v>
      </c>
      <c r="F317" s="5">
        <v>2</v>
      </c>
      <c r="G317" s="1">
        <v>29.53</v>
      </c>
      <c r="H317" s="1">
        <v>29.72</v>
      </c>
      <c r="I317" s="1">
        <v>31.98</v>
      </c>
    </row>
    <row r="318" spans="1:9">
      <c r="A318" s="1">
        <v>30</v>
      </c>
      <c r="B318" s="1">
        <v>20</v>
      </c>
      <c r="C318" s="1">
        <v>69.219149999999999</v>
      </c>
      <c r="D318" s="1">
        <v>69.335939999999994</v>
      </c>
      <c r="E318" s="1">
        <v>69.486090000000004</v>
      </c>
      <c r="F318" s="5">
        <v>2</v>
      </c>
      <c r="G318" s="1">
        <v>61.410000000000004</v>
      </c>
      <c r="H318" s="1">
        <v>61.518000000000008</v>
      </c>
      <c r="I318" s="1">
        <v>61.638000000000005</v>
      </c>
    </row>
    <row r="319" spans="1:9">
      <c r="A319" s="1">
        <v>31</v>
      </c>
      <c r="B319" s="1">
        <v>1</v>
      </c>
      <c r="C319" s="1">
        <v>94.210790000000003</v>
      </c>
      <c r="D319" s="1">
        <v>94.727969999999999</v>
      </c>
      <c r="E319" s="1">
        <v>95.762339999999995</v>
      </c>
      <c r="F319" s="5">
        <v>2</v>
      </c>
      <c r="G319" s="1">
        <v>87.137999999999991</v>
      </c>
      <c r="H319" s="1">
        <v>87.593999999999994</v>
      </c>
      <c r="I319" s="1">
        <v>88.638000000000005</v>
      </c>
    </row>
    <row r="320" spans="1:9">
      <c r="A320" s="1">
        <v>31</v>
      </c>
      <c r="B320" s="1">
        <v>2</v>
      </c>
      <c r="C320" s="1">
        <v>59.275889999999997</v>
      </c>
      <c r="D320" s="1">
        <v>59.476089999999999</v>
      </c>
      <c r="E320" s="1">
        <v>59.759700000000002</v>
      </c>
      <c r="F320" s="5">
        <v>6</v>
      </c>
      <c r="G320" s="1">
        <v>53.38</v>
      </c>
      <c r="H320" s="1">
        <v>53.52</v>
      </c>
      <c r="I320" s="1">
        <v>53.82</v>
      </c>
    </row>
    <row r="321" spans="1:9">
      <c r="A321" s="1">
        <v>31</v>
      </c>
      <c r="B321" s="1">
        <v>2</v>
      </c>
      <c r="C321" s="1">
        <v>59.759700000000002</v>
      </c>
      <c r="D321" s="1">
        <v>60.443719999999999</v>
      </c>
      <c r="E321" s="1">
        <v>60.677289999999999</v>
      </c>
      <c r="F321" s="5">
        <v>6</v>
      </c>
      <c r="G321" s="1">
        <v>53.82</v>
      </c>
      <c r="H321" s="1">
        <v>54.53</v>
      </c>
      <c r="I321" s="1">
        <v>54.74</v>
      </c>
    </row>
    <row r="322" spans="1:9">
      <c r="A322" s="1">
        <v>31</v>
      </c>
      <c r="B322" s="1">
        <v>4</v>
      </c>
      <c r="C322" s="1">
        <v>10.62729</v>
      </c>
      <c r="D322" s="1">
        <v>10.76075</v>
      </c>
      <c r="E322" s="1">
        <v>10.860849999999999</v>
      </c>
      <c r="F322" s="5">
        <v>2</v>
      </c>
      <c r="G322" s="1">
        <v>4.28</v>
      </c>
      <c r="H322" s="1">
        <v>4.42</v>
      </c>
      <c r="I322" s="1">
        <v>4.5199999999999996</v>
      </c>
    </row>
    <row r="323" spans="1:9">
      <c r="A323" s="1">
        <v>31</v>
      </c>
      <c r="B323" s="1">
        <v>4</v>
      </c>
      <c r="C323" s="1">
        <v>10.860849999999999</v>
      </c>
      <c r="D323" s="1">
        <v>10.96095</v>
      </c>
      <c r="E323" s="1">
        <v>11.1111</v>
      </c>
      <c r="F323" s="5">
        <v>2</v>
      </c>
      <c r="G323" s="1">
        <v>4.5199999999999996</v>
      </c>
      <c r="H323" s="1">
        <v>4.62</v>
      </c>
      <c r="I323" s="1">
        <v>4.74</v>
      </c>
    </row>
    <row r="324" spans="1:9">
      <c r="A324" s="1">
        <v>31</v>
      </c>
      <c r="B324" s="1">
        <v>4</v>
      </c>
      <c r="C324" s="1">
        <v>53.136420000000001</v>
      </c>
      <c r="D324" s="1">
        <v>53.286569999999998</v>
      </c>
      <c r="E324" s="1">
        <v>53.436720000000001</v>
      </c>
      <c r="F324" s="5">
        <v>6</v>
      </c>
      <c r="G324" s="1">
        <v>46.84</v>
      </c>
      <c r="H324" s="1">
        <v>46.97</v>
      </c>
      <c r="I324" s="1">
        <v>47.07</v>
      </c>
    </row>
    <row r="325" spans="1:9">
      <c r="A325" s="1">
        <v>31</v>
      </c>
      <c r="B325" s="1">
        <v>10</v>
      </c>
      <c r="C325" s="1">
        <v>56.289569999999998</v>
      </c>
      <c r="D325" s="1">
        <v>56.523139999999998</v>
      </c>
      <c r="E325" s="1">
        <v>56.773389999999999</v>
      </c>
      <c r="F325" s="5">
        <v>2</v>
      </c>
      <c r="G325" s="1">
        <v>50.45</v>
      </c>
      <c r="H325" s="1">
        <v>50.63</v>
      </c>
      <c r="I325" s="1">
        <v>50.85</v>
      </c>
    </row>
    <row r="326" spans="1:9">
      <c r="A326" s="1">
        <v>31</v>
      </c>
      <c r="B326" s="1">
        <v>10</v>
      </c>
      <c r="C326" s="1">
        <v>75.725660000000005</v>
      </c>
      <c r="D326" s="1">
        <v>76.443039999999996</v>
      </c>
      <c r="E326" s="1">
        <v>76.676599999999993</v>
      </c>
      <c r="F326" s="5">
        <v>6</v>
      </c>
      <c r="G326" s="1">
        <v>69.85799999999999</v>
      </c>
      <c r="H326" s="1">
        <v>70.56</v>
      </c>
      <c r="I326" s="1">
        <v>70.757999999999996</v>
      </c>
    </row>
    <row r="327" spans="1:9">
      <c r="A327" s="1">
        <v>31</v>
      </c>
      <c r="B327" s="1">
        <v>12</v>
      </c>
      <c r="C327" s="1">
        <v>30.430399999999999</v>
      </c>
      <c r="D327" s="1">
        <v>30.61392</v>
      </c>
      <c r="E327" s="1">
        <v>30.797440000000002</v>
      </c>
      <c r="F327" s="5">
        <v>6</v>
      </c>
      <c r="G327" s="1">
        <v>24.01</v>
      </c>
      <c r="H327" s="1">
        <v>24.19</v>
      </c>
      <c r="I327" s="1">
        <v>24.37</v>
      </c>
    </row>
    <row r="328" spans="1:9">
      <c r="A328" s="1">
        <v>31</v>
      </c>
      <c r="B328" s="1">
        <v>12</v>
      </c>
      <c r="C328" s="1">
        <v>97.647549999999995</v>
      </c>
      <c r="D328" s="1">
        <v>98.248149999999995</v>
      </c>
      <c r="E328" s="1">
        <v>98.815389999999994</v>
      </c>
      <c r="F328" s="5">
        <v>6</v>
      </c>
      <c r="G328" s="1">
        <v>91.212000000000003</v>
      </c>
      <c r="H328" s="1">
        <v>91.841999999999999</v>
      </c>
      <c r="I328" s="1">
        <v>92.406000000000006</v>
      </c>
    </row>
    <row r="329" spans="1:9">
      <c r="A329" s="1">
        <v>31</v>
      </c>
      <c r="B329" s="1">
        <v>14</v>
      </c>
      <c r="C329" s="1">
        <v>10.110099999999999</v>
      </c>
      <c r="D329" s="1">
        <v>10.69402</v>
      </c>
      <c r="E329" s="1">
        <v>11.611599999999999</v>
      </c>
      <c r="F329" s="5">
        <v>6</v>
      </c>
      <c r="G329" s="1">
        <v>3.79</v>
      </c>
      <c r="H329" s="1">
        <v>4.29</v>
      </c>
      <c r="I329" s="1">
        <v>5.22</v>
      </c>
    </row>
    <row r="330" spans="1:9">
      <c r="A330" s="1">
        <v>31</v>
      </c>
      <c r="B330" s="1">
        <v>23</v>
      </c>
      <c r="C330" s="1">
        <v>14.48114</v>
      </c>
      <c r="D330" s="1">
        <v>14.681340000000001</v>
      </c>
      <c r="E330" s="1">
        <v>14.8148</v>
      </c>
      <c r="F330" s="5">
        <v>2</v>
      </c>
      <c r="G330" s="1">
        <v>7.52</v>
      </c>
      <c r="H330" s="1">
        <v>7.64</v>
      </c>
      <c r="I330" s="1">
        <v>7.78</v>
      </c>
    </row>
    <row r="331" spans="1:9">
      <c r="A331" s="1">
        <v>32</v>
      </c>
      <c r="B331" s="1">
        <v>3</v>
      </c>
      <c r="C331" s="1">
        <v>44.394350000000003</v>
      </c>
      <c r="D331" s="1">
        <v>44.494450000000001</v>
      </c>
      <c r="E331" s="1">
        <v>44.594549999999998</v>
      </c>
      <c r="F331" s="5">
        <v>1</v>
      </c>
      <c r="G331" s="1">
        <v>37.24</v>
      </c>
      <c r="H331" s="1">
        <v>37.369999999999997</v>
      </c>
      <c r="I331" s="1">
        <v>37.5</v>
      </c>
    </row>
    <row r="332" spans="1:9">
      <c r="A332" s="1">
        <v>32</v>
      </c>
      <c r="B332" s="1">
        <v>3</v>
      </c>
      <c r="C332" s="1">
        <v>44.594549999999998</v>
      </c>
      <c r="D332" s="1">
        <v>44.761389999999999</v>
      </c>
      <c r="E332" s="1">
        <v>44.878169999999997</v>
      </c>
      <c r="F332" s="5">
        <v>1</v>
      </c>
      <c r="G332" s="1">
        <v>37.5</v>
      </c>
      <c r="H332" s="1">
        <v>37.61</v>
      </c>
      <c r="I332" s="1">
        <v>37.75</v>
      </c>
    </row>
    <row r="333" spans="1:9">
      <c r="A333" s="1">
        <v>32</v>
      </c>
      <c r="B333" s="1">
        <v>3</v>
      </c>
      <c r="C333" s="1">
        <v>17.567550000000001</v>
      </c>
      <c r="D333" s="1">
        <v>17.717700000000001</v>
      </c>
      <c r="E333" s="1">
        <v>17.85117</v>
      </c>
      <c r="F333" s="5">
        <v>2</v>
      </c>
      <c r="G333" s="1">
        <v>10.45</v>
      </c>
      <c r="H333" s="1">
        <v>10.58</v>
      </c>
      <c r="I333" s="1">
        <v>10.72</v>
      </c>
    </row>
    <row r="334" spans="1:9">
      <c r="A334" s="1">
        <v>32</v>
      </c>
      <c r="B334" s="1">
        <v>7</v>
      </c>
      <c r="C334" s="1">
        <v>12.19552</v>
      </c>
      <c r="D334" s="1">
        <v>12.42909</v>
      </c>
      <c r="E334" s="1">
        <v>12.79612</v>
      </c>
      <c r="F334" s="5">
        <v>2</v>
      </c>
      <c r="G334" s="1">
        <v>3.96</v>
      </c>
      <c r="H334" s="1">
        <v>4.2300000000000004</v>
      </c>
      <c r="I334" s="1">
        <v>4.5999999999999996</v>
      </c>
    </row>
    <row r="335" spans="1:9">
      <c r="A335" s="1">
        <v>32</v>
      </c>
      <c r="B335" s="1">
        <v>8</v>
      </c>
      <c r="C335" s="1">
        <v>16.933589999999999</v>
      </c>
      <c r="D335" s="1">
        <v>17.10042</v>
      </c>
      <c r="E335" s="1">
        <v>17.200520000000001</v>
      </c>
      <c r="F335" s="5">
        <v>2</v>
      </c>
      <c r="G335" s="1">
        <v>9.41</v>
      </c>
      <c r="H335" s="1">
        <v>9.51</v>
      </c>
      <c r="I335" s="1">
        <v>9.6300000000000008</v>
      </c>
    </row>
    <row r="336" spans="1:9">
      <c r="A336" s="1">
        <v>32</v>
      </c>
      <c r="B336" s="1">
        <v>8</v>
      </c>
      <c r="C336" s="1">
        <v>23.089739999999999</v>
      </c>
      <c r="D336" s="1">
        <v>23.306619999999999</v>
      </c>
      <c r="E336" s="1">
        <v>23.423400000000001</v>
      </c>
      <c r="F336" s="5">
        <v>4</v>
      </c>
      <c r="G336" s="1">
        <v>15.58</v>
      </c>
      <c r="H336" s="1">
        <v>15.74</v>
      </c>
      <c r="I336" s="1">
        <v>15.88</v>
      </c>
    </row>
    <row r="337" spans="1:9">
      <c r="A337" s="1">
        <v>32</v>
      </c>
      <c r="B337" s="1">
        <v>11</v>
      </c>
      <c r="C337" s="1">
        <v>31.231200000000001</v>
      </c>
      <c r="D337" s="1">
        <v>31.414719999999999</v>
      </c>
      <c r="E337" s="1">
        <v>31.648289999999999</v>
      </c>
      <c r="F337" s="5">
        <v>4</v>
      </c>
      <c r="G337" s="1">
        <v>24.79</v>
      </c>
      <c r="H337" s="1">
        <v>24.96</v>
      </c>
      <c r="I337" s="1">
        <v>25.26</v>
      </c>
    </row>
    <row r="338" spans="1:9">
      <c r="A338" s="1">
        <v>32</v>
      </c>
      <c r="B338" s="1">
        <v>11</v>
      </c>
      <c r="C338" s="1">
        <v>31.648289999999999</v>
      </c>
      <c r="D338" s="1">
        <v>31.865169999999999</v>
      </c>
      <c r="E338" s="1">
        <v>32.382350000000002</v>
      </c>
      <c r="F338" s="5">
        <v>4</v>
      </c>
      <c r="G338" s="1">
        <v>25.26</v>
      </c>
      <c r="H338" s="1">
        <v>25.42</v>
      </c>
      <c r="I338" s="1">
        <v>25.93</v>
      </c>
    </row>
    <row r="339" spans="1:9">
      <c r="A339" s="1">
        <v>32</v>
      </c>
      <c r="B339" s="1">
        <v>12</v>
      </c>
      <c r="C339" s="1">
        <v>120.78734</v>
      </c>
      <c r="D339" s="1">
        <v>121.05427</v>
      </c>
      <c r="E339" s="1">
        <v>121.67155</v>
      </c>
      <c r="F339" s="5">
        <v>4</v>
      </c>
      <c r="G339" s="1">
        <v>114.648</v>
      </c>
      <c r="H339" s="1">
        <v>114.88200000000001</v>
      </c>
      <c r="I339" s="1">
        <v>115.494</v>
      </c>
    </row>
    <row r="340" spans="1:9">
      <c r="A340" s="1">
        <v>32</v>
      </c>
      <c r="B340" s="1">
        <v>15</v>
      </c>
      <c r="C340" s="1">
        <v>95.528769999999994</v>
      </c>
      <c r="D340" s="1">
        <v>95.845749999999995</v>
      </c>
      <c r="E340" s="1">
        <v>97.497399999999999</v>
      </c>
      <c r="F340" s="5">
        <v>4</v>
      </c>
      <c r="G340" s="1">
        <v>87.86999999999999</v>
      </c>
      <c r="H340" s="1">
        <v>88.194000000000003</v>
      </c>
      <c r="I340" s="1">
        <v>89.718000000000004</v>
      </c>
    </row>
    <row r="341" spans="1:9">
      <c r="A341" s="1">
        <v>32</v>
      </c>
      <c r="B341" s="1">
        <v>15</v>
      </c>
      <c r="C341" s="1">
        <v>140.39026000000001</v>
      </c>
      <c r="D341" s="1">
        <v>140.7406</v>
      </c>
      <c r="E341" s="1">
        <v>141.00754000000001</v>
      </c>
      <c r="F341" s="5">
        <v>6</v>
      </c>
      <c r="G341" s="1">
        <v>132.738</v>
      </c>
      <c r="H341" s="1">
        <v>133.12799999999999</v>
      </c>
      <c r="I341" s="1">
        <v>133.34399999999999</v>
      </c>
    </row>
    <row r="342" spans="1:9">
      <c r="A342" s="1">
        <v>32</v>
      </c>
      <c r="B342" s="1">
        <v>16</v>
      </c>
      <c r="C342" s="1">
        <v>77.343940000000003</v>
      </c>
      <c r="D342" s="1">
        <v>77.594189999999998</v>
      </c>
      <c r="E342" s="1">
        <v>77.744339999999994</v>
      </c>
      <c r="F342" s="5">
        <v>7</v>
      </c>
      <c r="G342" s="1">
        <v>69.096000000000004</v>
      </c>
      <c r="H342" s="1">
        <v>69.317999999999998</v>
      </c>
      <c r="I342" s="1">
        <v>69.522000000000006</v>
      </c>
    </row>
    <row r="343" spans="1:9">
      <c r="A343" s="1">
        <v>32</v>
      </c>
      <c r="B343" s="1">
        <v>18</v>
      </c>
      <c r="C343" s="1">
        <v>11.74507</v>
      </c>
      <c r="D343" s="1">
        <v>11.89522</v>
      </c>
      <c r="E343" s="1">
        <v>12.012</v>
      </c>
      <c r="F343" s="5">
        <v>2</v>
      </c>
      <c r="G343" s="1">
        <v>3.93</v>
      </c>
      <c r="H343" s="1">
        <v>4.07</v>
      </c>
      <c r="I343" s="1">
        <v>4.1900000000000004</v>
      </c>
    </row>
    <row r="344" spans="1:9">
      <c r="A344" s="1">
        <v>32</v>
      </c>
      <c r="B344" s="1">
        <v>18</v>
      </c>
      <c r="C344" s="1">
        <v>26.092739999999999</v>
      </c>
      <c r="D344" s="1">
        <v>26.292940000000002</v>
      </c>
      <c r="E344" s="1">
        <v>26.593240000000002</v>
      </c>
      <c r="F344" s="5">
        <v>6</v>
      </c>
      <c r="G344" s="1">
        <v>18.309999999999999</v>
      </c>
      <c r="H344" s="1">
        <v>18.420000000000002</v>
      </c>
      <c r="I344" s="1">
        <v>18.77</v>
      </c>
    </row>
    <row r="345" spans="1:9">
      <c r="A345" s="1">
        <v>32</v>
      </c>
      <c r="B345" s="1">
        <v>20</v>
      </c>
      <c r="C345" s="1">
        <v>22.455770000000001</v>
      </c>
      <c r="D345" s="1">
        <v>22.639289999999999</v>
      </c>
      <c r="E345" s="1">
        <v>22.856169999999999</v>
      </c>
      <c r="F345" s="5">
        <v>2</v>
      </c>
      <c r="G345" s="1">
        <v>15.93</v>
      </c>
      <c r="H345" s="1">
        <v>16.11</v>
      </c>
      <c r="I345" s="1">
        <v>16.29</v>
      </c>
    </row>
    <row r="346" spans="1:9">
      <c r="A346" s="1">
        <v>32</v>
      </c>
      <c r="B346" s="1">
        <v>21</v>
      </c>
      <c r="C346" s="1">
        <v>17.434090000000001</v>
      </c>
      <c r="D346" s="1">
        <v>17.55087</v>
      </c>
      <c r="E346" s="1">
        <v>17.717700000000001</v>
      </c>
      <c r="F346" s="5">
        <v>6</v>
      </c>
      <c r="G346" s="1">
        <v>10.8</v>
      </c>
      <c r="H346" s="1">
        <v>10.92</v>
      </c>
      <c r="I346" s="1">
        <v>11.05</v>
      </c>
    </row>
    <row r="347" spans="1:9">
      <c r="A347" s="1">
        <v>32</v>
      </c>
      <c r="B347" s="1">
        <v>23</v>
      </c>
      <c r="C347" s="1">
        <v>53.11974</v>
      </c>
      <c r="D347" s="1">
        <v>53.369990000000001</v>
      </c>
      <c r="E347" s="1">
        <v>53.570189999999997</v>
      </c>
      <c r="F347" s="5">
        <v>6</v>
      </c>
      <c r="G347" s="1">
        <v>46.81</v>
      </c>
      <c r="H347" s="1">
        <v>47.04</v>
      </c>
      <c r="I347" s="1">
        <v>47.2</v>
      </c>
    </row>
    <row r="348" spans="1:9">
      <c r="A348" s="1">
        <v>33</v>
      </c>
      <c r="B348" s="1">
        <v>1</v>
      </c>
      <c r="C348" s="1">
        <v>43.493450000000003</v>
      </c>
      <c r="D348" s="1">
        <v>43.643599999999999</v>
      </c>
      <c r="E348" s="1">
        <v>43.760390000000001</v>
      </c>
      <c r="F348" s="5">
        <v>1</v>
      </c>
      <c r="G348" s="1">
        <v>36.47</v>
      </c>
      <c r="H348" s="1">
        <v>36.57</v>
      </c>
      <c r="I348" s="1">
        <v>36.67</v>
      </c>
    </row>
    <row r="349" spans="1:9">
      <c r="A349" s="1">
        <v>33</v>
      </c>
      <c r="B349" s="1">
        <v>1</v>
      </c>
      <c r="C349" s="1">
        <v>83.03295</v>
      </c>
      <c r="D349" s="1">
        <v>83.166420000000002</v>
      </c>
      <c r="E349" s="1">
        <v>83.249840000000006</v>
      </c>
      <c r="F349" s="5">
        <v>1</v>
      </c>
      <c r="G349" s="1">
        <v>75.84</v>
      </c>
      <c r="H349" s="1">
        <v>75.936000000000007</v>
      </c>
      <c r="I349" s="1">
        <v>76.061999999999998</v>
      </c>
    </row>
    <row r="350" spans="1:9">
      <c r="A350" s="1">
        <v>33</v>
      </c>
      <c r="B350" s="1">
        <v>5</v>
      </c>
      <c r="C350" s="1">
        <v>31.381350000000001</v>
      </c>
      <c r="D350" s="1">
        <v>32.048690000000001</v>
      </c>
      <c r="E350" s="1">
        <v>32.215519999999998</v>
      </c>
      <c r="F350" s="5">
        <v>7</v>
      </c>
      <c r="G350" s="1">
        <v>11</v>
      </c>
      <c r="H350" s="1">
        <v>11.64</v>
      </c>
      <c r="I350" s="1">
        <v>11.81</v>
      </c>
    </row>
    <row r="351" spans="1:9">
      <c r="A351" s="1">
        <v>33</v>
      </c>
      <c r="B351" s="1">
        <v>8</v>
      </c>
      <c r="C351" s="1">
        <v>23.306619999999999</v>
      </c>
      <c r="D351" s="1">
        <v>24.00732</v>
      </c>
      <c r="E351" s="1">
        <v>24.290939999999999</v>
      </c>
      <c r="F351" s="5">
        <v>7</v>
      </c>
      <c r="G351" s="1">
        <v>16.64</v>
      </c>
      <c r="H351" s="1">
        <v>17.3</v>
      </c>
      <c r="I351" s="1">
        <v>17.48</v>
      </c>
    </row>
    <row r="352" spans="1:9">
      <c r="A352" s="1">
        <v>33</v>
      </c>
      <c r="B352" s="1">
        <v>9</v>
      </c>
      <c r="C352" s="1">
        <v>34.300939999999997</v>
      </c>
      <c r="D352" s="1">
        <v>34.918219999999998</v>
      </c>
      <c r="E352" s="1">
        <v>35.285249999999998</v>
      </c>
      <c r="F352" s="5">
        <v>2</v>
      </c>
      <c r="G352" s="1">
        <v>26.52</v>
      </c>
      <c r="H352" s="1">
        <v>27.13</v>
      </c>
      <c r="I352" s="1">
        <v>27.43</v>
      </c>
    </row>
    <row r="353" spans="1:9">
      <c r="A353" s="1">
        <v>33</v>
      </c>
      <c r="B353" s="1">
        <v>10</v>
      </c>
      <c r="C353" s="1">
        <v>118.05127</v>
      </c>
      <c r="D353" s="1">
        <v>118.18474000000001</v>
      </c>
      <c r="E353" s="1">
        <v>118.31820999999999</v>
      </c>
      <c r="F353" s="5">
        <v>1</v>
      </c>
      <c r="G353" s="1">
        <v>110.73599999999999</v>
      </c>
      <c r="H353" s="1">
        <v>110.87400000000001</v>
      </c>
      <c r="I353" s="1">
        <v>110.988</v>
      </c>
    </row>
    <row r="354" spans="1:9">
      <c r="A354" s="1">
        <v>33</v>
      </c>
      <c r="B354" s="1">
        <v>10</v>
      </c>
      <c r="C354" s="1">
        <v>112.94617</v>
      </c>
      <c r="D354" s="1">
        <v>113.14637</v>
      </c>
      <c r="E354" s="1">
        <v>113.26315</v>
      </c>
      <c r="F354" s="5">
        <v>7</v>
      </c>
      <c r="G354" s="1">
        <v>105.69</v>
      </c>
      <c r="H354" s="1">
        <v>105.816</v>
      </c>
      <c r="I354" s="1">
        <v>105.91800000000001</v>
      </c>
    </row>
    <row r="355" spans="1:9">
      <c r="A355" s="1">
        <v>33</v>
      </c>
      <c r="B355" s="1">
        <v>11</v>
      </c>
      <c r="C355" s="1">
        <v>29.77975</v>
      </c>
      <c r="D355" s="1">
        <v>30.180150000000001</v>
      </c>
      <c r="E355" s="1">
        <v>30.513819999999999</v>
      </c>
      <c r="F355" s="5">
        <v>2</v>
      </c>
      <c r="G355" s="1">
        <v>22.86</v>
      </c>
      <c r="H355" s="1">
        <v>23.21</v>
      </c>
      <c r="I355" s="1">
        <v>23.53</v>
      </c>
    </row>
    <row r="356" spans="1:9">
      <c r="A356" s="1">
        <v>33</v>
      </c>
      <c r="B356" s="1">
        <v>11</v>
      </c>
      <c r="C356" s="1">
        <v>81.648240000000001</v>
      </c>
      <c r="D356" s="1">
        <v>81.781700000000001</v>
      </c>
      <c r="E356" s="1">
        <v>82.165419999999997</v>
      </c>
      <c r="F356" s="5">
        <v>7</v>
      </c>
      <c r="G356" s="1">
        <v>74.664000000000001</v>
      </c>
      <c r="H356" s="1">
        <v>74.795999999999992</v>
      </c>
      <c r="I356" s="1">
        <v>75.12</v>
      </c>
    </row>
    <row r="357" spans="1:9">
      <c r="A357" s="1">
        <v>33</v>
      </c>
      <c r="B357" s="1">
        <v>12</v>
      </c>
      <c r="C357" s="1">
        <v>50.700650000000003</v>
      </c>
      <c r="D357" s="1">
        <v>50.8508</v>
      </c>
      <c r="E357" s="1">
        <v>51.01764</v>
      </c>
      <c r="F357" s="5">
        <v>2</v>
      </c>
      <c r="G357" s="1">
        <v>42.2</v>
      </c>
      <c r="H357" s="1">
        <v>42.37</v>
      </c>
      <c r="I357" s="1">
        <v>42.53</v>
      </c>
    </row>
    <row r="358" spans="1:9">
      <c r="A358" s="1">
        <v>33</v>
      </c>
      <c r="B358" s="1">
        <v>12</v>
      </c>
      <c r="C358" s="1">
        <v>12.479139999999999</v>
      </c>
      <c r="D358" s="1">
        <v>12.86285</v>
      </c>
      <c r="E358" s="1">
        <v>13.02969</v>
      </c>
      <c r="F358" s="5">
        <v>7</v>
      </c>
      <c r="G358" s="1">
        <v>4.0599999999999996</v>
      </c>
      <c r="H358" s="1">
        <v>4.37</v>
      </c>
      <c r="I358" s="1">
        <v>4.54</v>
      </c>
    </row>
    <row r="359" spans="1:9">
      <c r="A359" s="1">
        <v>33</v>
      </c>
      <c r="B359" s="1">
        <v>14</v>
      </c>
      <c r="C359" s="1">
        <v>96.463040000000007</v>
      </c>
      <c r="D359" s="1">
        <v>96.780019999999993</v>
      </c>
      <c r="E359" s="1">
        <v>96.980220000000003</v>
      </c>
      <c r="F359" s="5">
        <v>2</v>
      </c>
      <c r="G359" s="1">
        <v>88.614000000000004</v>
      </c>
      <c r="H359" s="1">
        <v>88.847999999999999</v>
      </c>
      <c r="I359" s="1">
        <v>89.022000000000006</v>
      </c>
    </row>
    <row r="360" spans="1:9">
      <c r="A360" s="1">
        <v>33</v>
      </c>
      <c r="B360" s="1">
        <v>15</v>
      </c>
      <c r="C360" s="1">
        <v>39.38935</v>
      </c>
      <c r="D360" s="1">
        <v>40.423720000000003</v>
      </c>
      <c r="E360" s="1">
        <v>41.524819999999998</v>
      </c>
      <c r="F360" s="5">
        <v>2</v>
      </c>
      <c r="G360" s="1">
        <v>31.93</v>
      </c>
      <c r="H360" s="1">
        <v>33.020000000000003</v>
      </c>
      <c r="I360" s="1">
        <v>34.090000000000003</v>
      </c>
    </row>
    <row r="361" spans="1:9">
      <c r="A361" s="1">
        <v>33</v>
      </c>
      <c r="B361" s="1">
        <v>15</v>
      </c>
      <c r="C361" s="1">
        <v>64.564499999999995</v>
      </c>
      <c r="D361" s="1">
        <v>65.715649999999997</v>
      </c>
      <c r="E361" s="1">
        <v>67.984589999999997</v>
      </c>
      <c r="F361" s="5">
        <v>2</v>
      </c>
      <c r="G361" s="1">
        <v>57.143999999999998</v>
      </c>
      <c r="H361" s="1">
        <v>58.271999999999998</v>
      </c>
      <c r="I361" s="1">
        <v>60.51</v>
      </c>
    </row>
    <row r="362" spans="1:9">
      <c r="A362" s="1">
        <v>33</v>
      </c>
      <c r="B362" s="1">
        <v>15</v>
      </c>
      <c r="C362" s="1">
        <v>88.138059999999996</v>
      </c>
      <c r="D362" s="1">
        <v>89.472719999999995</v>
      </c>
      <c r="E362" s="1">
        <v>90.47372</v>
      </c>
      <c r="F362" s="5">
        <v>2</v>
      </c>
      <c r="G362" s="1">
        <v>80.64</v>
      </c>
      <c r="H362" s="1">
        <v>82.02</v>
      </c>
      <c r="I362" s="1">
        <v>83.039999999999992</v>
      </c>
    </row>
    <row r="363" spans="1:9">
      <c r="A363" s="1">
        <v>33</v>
      </c>
      <c r="B363" s="1">
        <v>16</v>
      </c>
      <c r="C363" s="1">
        <v>48.348300000000002</v>
      </c>
      <c r="D363" s="1">
        <v>48.882170000000002</v>
      </c>
      <c r="E363" s="1">
        <v>49.232520000000001</v>
      </c>
      <c r="F363" s="5">
        <v>7</v>
      </c>
      <c r="G363" s="1">
        <v>40.68</v>
      </c>
      <c r="H363" s="1">
        <v>41.23</v>
      </c>
      <c r="I363" s="1">
        <v>41.56</v>
      </c>
    </row>
    <row r="364" spans="1:9">
      <c r="A364" s="1">
        <v>33</v>
      </c>
      <c r="B364" s="1">
        <v>17</v>
      </c>
      <c r="C364" s="1">
        <v>18.83549</v>
      </c>
      <c r="D364" s="1">
        <v>19.05237</v>
      </c>
      <c r="E364" s="1">
        <v>19.369350000000001</v>
      </c>
      <c r="F364" s="5">
        <v>2</v>
      </c>
      <c r="G364" s="1">
        <v>11.3</v>
      </c>
      <c r="H364" s="1">
        <v>11.5</v>
      </c>
      <c r="I364" s="1">
        <v>11.82</v>
      </c>
    </row>
    <row r="365" spans="1:9">
      <c r="A365" s="1">
        <v>33</v>
      </c>
      <c r="B365" s="1">
        <v>17</v>
      </c>
      <c r="C365" s="1">
        <v>20.02</v>
      </c>
      <c r="D365" s="1">
        <v>20.40372</v>
      </c>
      <c r="E365" s="1">
        <v>20.77075</v>
      </c>
      <c r="F365" s="5">
        <v>7</v>
      </c>
      <c r="G365" s="1">
        <v>12.59</v>
      </c>
      <c r="H365" s="1">
        <v>12.95</v>
      </c>
      <c r="I365" s="1">
        <v>13.25</v>
      </c>
    </row>
    <row r="366" spans="1:9">
      <c r="A366" s="1">
        <v>33</v>
      </c>
      <c r="B366" s="1">
        <v>18</v>
      </c>
      <c r="C366" s="1">
        <v>40.857489999999999</v>
      </c>
      <c r="D366" s="1">
        <v>41.124420000000001</v>
      </c>
      <c r="E366" s="1">
        <v>41.307940000000002</v>
      </c>
      <c r="F366" s="5">
        <v>6</v>
      </c>
      <c r="G366" s="1">
        <v>20.95</v>
      </c>
      <c r="H366" s="1">
        <v>21.2</v>
      </c>
      <c r="I366" s="1">
        <v>21.35</v>
      </c>
    </row>
    <row r="367" spans="1:9">
      <c r="A367" s="1">
        <v>33</v>
      </c>
      <c r="B367" s="1">
        <v>19</v>
      </c>
      <c r="C367" s="1">
        <v>15.74907</v>
      </c>
      <c r="D367" s="1">
        <v>16.066050000000001</v>
      </c>
      <c r="E367" s="1">
        <v>16.28294</v>
      </c>
      <c r="F367" s="5">
        <v>2</v>
      </c>
      <c r="G367" s="1">
        <v>8.07</v>
      </c>
      <c r="H367" s="1">
        <v>8.34</v>
      </c>
      <c r="I367" s="1">
        <v>8.5399999999999991</v>
      </c>
    </row>
    <row r="368" spans="1:9">
      <c r="A368" s="1">
        <v>33</v>
      </c>
      <c r="B368" s="1">
        <v>20</v>
      </c>
      <c r="C368" s="1">
        <v>7.97464</v>
      </c>
      <c r="D368" s="1">
        <v>8.2582500000000003</v>
      </c>
      <c r="E368" s="1">
        <v>8.59192</v>
      </c>
      <c r="F368" s="5">
        <v>7</v>
      </c>
      <c r="G368" s="1">
        <v>1.57</v>
      </c>
      <c r="H368" s="1">
        <v>1.82</v>
      </c>
      <c r="I368" s="1">
        <v>2.13</v>
      </c>
    </row>
    <row r="369" spans="1:9">
      <c r="A369" s="1">
        <v>33</v>
      </c>
      <c r="B369" s="1">
        <v>21</v>
      </c>
      <c r="C369" s="1">
        <v>12.9129</v>
      </c>
      <c r="D369" s="1">
        <v>13.49682</v>
      </c>
      <c r="E369" s="1">
        <v>13.84717</v>
      </c>
      <c r="F369" s="5">
        <v>2</v>
      </c>
      <c r="G369" s="1">
        <v>3.89</v>
      </c>
      <c r="H369" s="1">
        <v>4.45</v>
      </c>
      <c r="I369" s="1">
        <v>4.75</v>
      </c>
    </row>
    <row r="370" spans="1:9">
      <c r="A370" s="1">
        <v>33</v>
      </c>
      <c r="B370" s="1">
        <v>22</v>
      </c>
      <c r="C370" s="1">
        <v>21.08774</v>
      </c>
      <c r="D370" s="1">
        <v>21.68834</v>
      </c>
      <c r="E370" s="1">
        <v>21.871849999999998</v>
      </c>
      <c r="F370" s="5">
        <v>2</v>
      </c>
      <c r="G370" s="1">
        <v>8.6300000000000008</v>
      </c>
      <c r="H370" s="1">
        <v>9.1999999999999993</v>
      </c>
      <c r="I370" s="1">
        <v>9.3699999999999992</v>
      </c>
    </row>
    <row r="371" spans="1:9">
      <c r="A371" s="1">
        <v>33</v>
      </c>
      <c r="B371" s="1">
        <v>24</v>
      </c>
      <c r="C371" s="1">
        <v>31.531500000000001</v>
      </c>
      <c r="D371" s="1">
        <v>31.88185</v>
      </c>
      <c r="E371" s="1">
        <v>32.282249999999998</v>
      </c>
      <c r="F371" s="5">
        <v>2</v>
      </c>
      <c r="G371" s="1">
        <v>13.6</v>
      </c>
      <c r="H371" s="1">
        <v>13.9</v>
      </c>
      <c r="I371" s="1">
        <v>14.32</v>
      </c>
    </row>
    <row r="372" spans="1:9">
      <c r="A372" s="1">
        <v>34</v>
      </c>
      <c r="B372" s="1">
        <v>6</v>
      </c>
      <c r="C372" s="1">
        <v>58.174790000000002</v>
      </c>
      <c r="D372" s="1">
        <v>58.3583</v>
      </c>
      <c r="E372" s="1">
        <v>58.508450000000003</v>
      </c>
      <c r="F372" s="5">
        <v>6</v>
      </c>
      <c r="G372" s="1">
        <v>50.59</v>
      </c>
      <c r="H372" s="1">
        <v>50.71</v>
      </c>
      <c r="I372" s="1">
        <v>50.86</v>
      </c>
    </row>
    <row r="373" spans="1:9">
      <c r="A373" s="1">
        <v>34</v>
      </c>
      <c r="B373" s="1">
        <v>9</v>
      </c>
      <c r="C373" s="1">
        <v>58.158099999999997</v>
      </c>
      <c r="D373" s="1">
        <v>58.3583</v>
      </c>
      <c r="E373" s="1">
        <v>58.52514</v>
      </c>
      <c r="F373" s="5">
        <v>6</v>
      </c>
      <c r="G373" s="1">
        <v>49.9</v>
      </c>
      <c r="H373" s="1">
        <v>50.03</v>
      </c>
      <c r="I373" s="1">
        <v>50.16</v>
      </c>
    </row>
    <row r="374" spans="1:9">
      <c r="A374" s="1">
        <v>34</v>
      </c>
      <c r="B374" s="1">
        <v>10</v>
      </c>
      <c r="C374" s="1">
        <v>66.7667</v>
      </c>
      <c r="D374" s="1">
        <v>66.816749999999999</v>
      </c>
      <c r="E374" s="1">
        <v>67.033640000000005</v>
      </c>
      <c r="F374" s="5">
        <v>6</v>
      </c>
      <c r="G374" s="1">
        <v>48.42</v>
      </c>
      <c r="H374" s="1">
        <v>48.54</v>
      </c>
      <c r="I374" s="1">
        <v>48.66</v>
      </c>
    </row>
    <row r="375" spans="1:9">
      <c r="A375" s="1">
        <v>34</v>
      </c>
      <c r="B375" s="1">
        <v>11</v>
      </c>
      <c r="C375" s="1">
        <v>137.28715</v>
      </c>
      <c r="D375" s="1">
        <v>137.40394000000001</v>
      </c>
      <c r="E375" s="1">
        <v>137.62082000000001</v>
      </c>
      <c r="F375" s="5">
        <v>6</v>
      </c>
      <c r="G375" s="1">
        <v>131.334</v>
      </c>
      <c r="H375" s="1">
        <v>131.45400000000001</v>
      </c>
      <c r="I375" s="1">
        <v>131.58000000000001</v>
      </c>
    </row>
    <row r="376" spans="1:9">
      <c r="A376" s="1">
        <v>34</v>
      </c>
      <c r="B376" s="1">
        <v>14</v>
      </c>
      <c r="C376" s="1">
        <v>36.753390000000003</v>
      </c>
      <c r="D376" s="1">
        <v>36.953589999999998</v>
      </c>
      <c r="E376" s="1">
        <v>37.020319999999998</v>
      </c>
      <c r="F376" s="5">
        <v>6</v>
      </c>
      <c r="G376" s="1">
        <v>28.91</v>
      </c>
      <c r="H376" s="1">
        <v>29.03</v>
      </c>
      <c r="I376" s="1">
        <v>29.16</v>
      </c>
    </row>
    <row r="377" spans="1:9">
      <c r="A377" s="1">
        <v>34</v>
      </c>
      <c r="B377" s="1">
        <v>24</v>
      </c>
      <c r="C377" s="1">
        <v>8.9088999999999992</v>
      </c>
      <c r="D377" s="1">
        <v>9.0757399999999997</v>
      </c>
      <c r="E377" s="1">
        <v>9.1758400000000009</v>
      </c>
      <c r="F377" s="5">
        <v>6</v>
      </c>
      <c r="G377" s="1">
        <v>2.94</v>
      </c>
      <c r="H377" s="1">
        <v>3.06</v>
      </c>
      <c r="I377" s="1">
        <v>3.18</v>
      </c>
    </row>
    <row r="378" spans="1:9">
      <c r="A378" s="1">
        <v>35</v>
      </c>
      <c r="B378" s="1">
        <v>15</v>
      </c>
      <c r="C378" s="1">
        <v>25.825800000000001</v>
      </c>
      <c r="D378" s="1">
        <v>27.127099999999999</v>
      </c>
      <c r="E378" s="1">
        <v>27.84449</v>
      </c>
      <c r="F378" s="5">
        <v>2</v>
      </c>
      <c r="G378" s="1">
        <v>18.52</v>
      </c>
      <c r="H378" s="1">
        <v>19.79</v>
      </c>
      <c r="I378" s="1">
        <v>20.45</v>
      </c>
    </row>
    <row r="379" spans="1:9">
      <c r="A379" s="1">
        <v>35</v>
      </c>
      <c r="B379" s="1">
        <v>15</v>
      </c>
      <c r="C379" s="1">
        <v>87.10369</v>
      </c>
      <c r="D379" s="1">
        <v>87.287199999999999</v>
      </c>
      <c r="E379" s="1">
        <v>87.487399999999994</v>
      </c>
      <c r="F379" s="5">
        <v>7</v>
      </c>
      <c r="G379" s="1">
        <v>79.794000000000011</v>
      </c>
      <c r="H379" s="1">
        <v>79.944000000000003</v>
      </c>
      <c r="I379" s="1">
        <v>80.058000000000007</v>
      </c>
    </row>
    <row r="380" spans="1:9">
      <c r="A380" s="1">
        <v>35</v>
      </c>
      <c r="B380" s="1">
        <v>22</v>
      </c>
      <c r="C380" s="1">
        <v>17.300619999999999</v>
      </c>
      <c r="D380" s="1">
        <v>17.63429</v>
      </c>
      <c r="E380" s="1">
        <v>18.418399999999998</v>
      </c>
      <c r="F380" s="5">
        <v>6</v>
      </c>
      <c r="G380" s="1">
        <v>8.91</v>
      </c>
      <c r="H380" s="1">
        <v>9.23</v>
      </c>
      <c r="I380" s="1">
        <v>10.01</v>
      </c>
    </row>
    <row r="381" spans="1:9">
      <c r="A381" s="1">
        <v>35</v>
      </c>
      <c r="B381" s="1">
        <v>22</v>
      </c>
      <c r="C381" s="1">
        <v>135.16837000000001</v>
      </c>
      <c r="D381" s="1">
        <v>135.50203999999999</v>
      </c>
      <c r="E381" s="1">
        <v>135.68556000000001</v>
      </c>
      <c r="F381" s="5">
        <v>7</v>
      </c>
      <c r="G381" s="1">
        <v>126.76199999999999</v>
      </c>
      <c r="H381" s="1">
        <v>127.068</v>
      </c>
      <c r="I381" s="1">
        <v>127.2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lusy@psych.ac.cn</dc:creator>
  <cp:lastModifiedBy>jianhang zhang</cp:lastModifiedBy>
  <dcterms:created xsi:type="dcterms:W3CDTF">2022-12-01T12:47:48Z</dcterms:created>
  <dcterms:modified xsi:type="dcterms:W3CDTF">2023-09-29T15:35:58Z</dcterms:modified>
</cp:coreProperties>
</file>