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6.xml" ContentType="application/vnd.openxmlformats-officedocument.drawing+xml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El Araby Group\Orca\software\wm-orca15_17_base-24.09\docs\"/>
    </mc:Choice>
  </mc:AlternateContent>
  <xr:revisionPtr revIDLastSave="0" documentId="13_ncr:1_{A2D006B3-15F3-4B0C-A584-03ECC782141B}" xr6:coauthVersionLast="47" xr6:coauthVersionMax="47" xr10:uidLastSave="{00000000-0000-0000-0000-000000000000}"/>
  <bookViews>
    <workbookView xWindow="-120" yWindow="-120" windowWidth="29040" windowHeight="15840" activeTab="5" xr2:uid="{83183FF6-851D-4016-809B-23656DD41391}"/>
  </bookViews>
  <sheets>
    <sheet name="WaterThermistor" sheetId="3" r:id="rId1"/>
    <sheet name="HeaterThermistor" sheetId="1" r:id="rId2"/>
    <sheet name="Heater" sheetId="5" r:id="rId3"/>
    <sheet name="DetergentPump" sheetId="4" r:id="rId4"/>
    <sheet name="GearedMotor" sheetId="6" r:id="rId5"/>
    <sheet name="LidLockMotor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7" i="1"/>
  <c r="M108" i="3" l="1"/>
  <c r="N108" i="3" s="1"/>
  <c r="O108" i="3" s="1"/>
  <c r="P108" i="3" s="1"/>
  <c r="M107" i="3"/>
  <c r="N107" i="3" s="1"/>
  <c r="O107" i="3" s="1"/>
  <c r="P107" i="3" s="1"/>
  <c r="M106" i="3"/>
  <c r="N106" i="3" s="1"/>
  <c r="O106" i="3" s="1"/>
  <c r="P106" i="3" s="1"/>
  <c r="M105" i="3"/>
  <c r="N105" i="3" s="1"/>
  <c r="O105" i="3" s="1"/>
  <c r="P105" i="3" s="1"/>
  <c r="M104" i="3"/>
  <c r="N104" i="3" s="1"/>
  <c r="O104" i="3" s="1"/>
  <c r="P104" i="3" s="1"/>
  <c r="M103" i="3"/>
  <c r="N103" i="3" s="1"/>
  <c r="O103" i="3" s="1"/>
  <c r="P103" i="3" s="1"/>
  <c r="M102" i="3"/>
  <c r="N102" i="3" s="1"/>
  <c r="O102" i="3" s="1"/>
  <c r="P102" i="3" s="1"/>
  <c r="M101" i="3"/>
  <c r="N101" i="3" s="1"/>
  <c r="O101" i="3" s="1"/>
  <c r="P101" i="3" s="1"/>
  <c r="M100" i="3"/>
  <c r="N100" i="3" s="1"/>
  <c r="O100" i="3" s="1"/>
  <c r="P100" i="3" s="1"/>
  <c r="M99" i="3"/>
  <c r="N99" i="3" s="1"/>
  <c r="O99" i="3" s="1"/>
  <c r="P99" i="3" s="1"/>
  <c r="M98" i="3"/>
  <c r="N98" i="3" s="1"/>
  <c r="O98" i="3" s="1"/>
  <c r="P98" i="3" s="1"/>
  <c r="M97" i="3"/>
  <c r="N97" i="3" s="1"/>
  <c r="O97" i="3" s="1"/>
  <c r="P97" i="3" s="1"/>
  <c r="M96" i="3"/>
  <c r="N96" i="3" s="1"/>
  <c r="O96" i="3" s="1"/>
  <c r="P96" i="3" s="1"/>
  <c r="M95" i="3"/>
  <c r="N95" i="3" s="1"/>
  <c r="O95" i="3" s="1"/>
  <c r="P95" i="3" s="1"/>
  <c r="M94" i="3"/>
  <c r="N94" i="3" s="1"/>
  <c r="O94" i="3" s="1"/>
  <c r="P94" i="3" s="1"/>
  <c r="M93" i="3"/>
  <c r="N93" i="3" s="1"/>
  <c r="O93" i="3" s="1"/>
  <c r="P93" i="3" s="1"/>
  <c r="M92" i="3"/>
  <c r="N92" i="3" s="1"/>
  <c r="O92" i="3" s="1"/>
  <c r="P92" i="3" s="1"/>
  <c r="M91" i="3"/>
  <c r="N91" i="3" s="1"/>
  <c r="O91" i="3" s="1"/>
  <c r="P91" i="3" s="1"/>
  <c r="M90" i="3"/>
  <c r="N90" i="3" s="1"/>
  <c r="O90" i="3" s="1"/>
  <c r="P90" i="3" s="1"/>
  <c r="M89" i="3"/>
  <c r="N89" i="3" s="1"/>
  <c r="O89" i="3" s="1"/>
  <c r="P89" i="3" s="1"/>
  <c r="M88" i="3"/>
  <c r="N88" i="3" s="1"/>
  <c r="O88" i="3" s="1"/>
  <c r="P88" i="3" s="1"/>
  <c r="M87" i="3"/>
  <c r="N87" i="3" s="1"/>
  <c r="O87" i="3" s="1"/>
  <c r="P87" i="3" s="1"/>
  <c r="N86" i="3"/>
  <c r="O86" i="3" s="1"/>
  <c r="P86" i="3" s="1"/>
  <c r="M86" i="3"/>
  <c r="M85" i="3"/>
  <c r="N85" i="3" s="1"/>
  <c r="O85" i="3" s="1"/>
  <c r="P85" i="3" s="1"/>
  <c r="M84" i="3"/>
  <c r="N84" i="3" s="1"/>
  <c r="O84" i="3" s="1"/>
  <c r="P84" i="3" s="1"/>
  <c r="M83" i="3"/>
  <c r="N83" i="3" s="1"/>
  <c r="O83" i="3" s="1"/>
  <c r="P83" i="3" s="1"/>
  <c r="M82" i="3"/>
  <c r="N82" i="3" s="1"/>
  <c r="O82" i="3" s="1"/>
  <c r="P82" i="3" s="1"/>
  <c r="M81" i="3"/>
  <c r="N81" i="3" s="1"/>
  <c r="O81" i="3" s="1"/>
  <c r="P81" i="3" s="1"/>
  <c r="M80" i="3"/>
  <c r="N80" i="3" s="1"/>
  <c r="O80" i="3" s="1"/>
  <c r="P80" i="3" s="1"/>
  <c r="M79" i="3"/>
  <c r="N79" i="3" s="1"/>
  <c r="O79" i="3" s="1"/>
  <c r="P79" i="3" s="1"/>
  <c r="M78" i="3"/>
  <c r="N78" i="3" s="1"/>
  <c r="O78" i="3" s="1"/>
  <c r="P78" i="3" s="1"/>
  <c r="M77" i="3"/>
  <c r="N77" i="3" s="1"/>
  <c r="O77" i="3" s="1"/>
  <c r="P77" i="3" s="1"/>
  <c r="M76" i="3"/>
  <c r="N76" i="3" s="1"/>
  <c r="O76" i="3" s="1"/>
  <c r="P76" i="3" s="1"/>
  <c r="M75" i="3"/>
  <c r="N75" i="3" s="1"/>
  <c r="O75" i="3" s="1"/>
  <c r="P75" i="3" s="1"/>
  <c r="M74" i="3"/>
  <c r="N74" i="3" s="1"/>
  <c r="O74" i="3" s="1"/>
  <c r="P74" i="3" s="1"/>
  <c r="M73" i="3"/>
  <c r="N73" i="3" s="1"/>
  <c r="O73" i="3" s="1"/>
  <c r="P73" i="3" s="1"/>
  <c r="M72" i="3"/>
  <c r="N72" i="3" s="1"/>
  <c r="O72" i="3" s="1"/>
  <c r="P72" i="3" s="1"/>
  <c r="M71" i="3"/>
  <c r="N71" i="3" s="1"/>
  <c r="O71" i="3" s="1"/>
  <c r="P71" i="3" s="1"/>
  <c r="M70" i="3"/>
  <c r="N70" i="3" s="1"/>
  <c r="O70" i="3" s="1"/>
  <c r="P70" i="3" s="1"/>
  <c r="M69" i="3"/>
  <c r="N69" i="3" s="1"/>
  <c r="O69" i="3" s="1"/>
  <c r="P69" i="3" s="1"/>
  <c r="M68" i="3"/>
  <c r="N68" i="3" s="1"/>
  <c r="O68" i="3" s="1"/>
  <c r="P68" i="3" s="1"/>
  <c r="M67" i="3"/>
  <c r="N67" i="3" s="1"/>
  <c r="O67" i="3" s="1"/>
  <c r="P67" i="3" s="1"/>
  <c r="M66" i="3"/>
  <c r="N66" i="3" s="1"/>
  <c r="O66" i="3" s="1"/>
  <c r="P66" i="3" s="1"/>
  <c r="M65" i="3"/>
  <c r="N65" i="3" s="1"/>
  <c r="O65" i="3" s="1"/>
  <c r="P65" i="3" s="1"/>
  <c r="M64" i="3"/>
  <c r="N64" i="3" s="1"/>
  <c r="O64" i="3" s="1"/>
  <c r="P64" i="3" s="1"/>
  <c r="M63" i="3"/>
  <c r="N63" i="3" s="1"/>
  <c r="O63" i="3" s="1"/>
  <c r="P63" i="3" s="1"/>
  <c r="M62" i="3"/>
  <c r="N62" i="3" s="1"/>
  <c r="O62" i="3" s="1"/>
  <c r="P62" i="3" s="1"/>
  <c r="M61" i="3"/>
  <c r="N61" i="3" s="1"/>
  <c r="O61" i="3" s="1"/>
  <c r="P61" i="3" s="1"/>
  <c r="M60" i="3"/>
  <c r="N60" i="3" s="1"/>
  <c r="O60" i="3" s="1"/>
  <c r="P60" i="3" s="1"/>
  <c r="M59" i="3"/>
  <c r="N59" i="3" s="1"/>
  <c r="O59" i="3" s="1"/>
  <c r="P59" i="3" s="1"/>
  <c r="M58" i="3"/>
  <c r="N58" i="3" s="1"/>
  <c r="O58" i="3" s="1"/>
  <c r="P58" i="3" s="1"/>
  <c r="M57" i="3"/>
  <c r="N57" i="3" s="1"/>
  <c r="O57" i="3" s="1"/>
  <c r="P57" i="3" s="1"/>
  <c r="M56" i="3"/>
  <c r="N56" i="3" s="1"/>
  <c r="O56" i="3" s="1"/>
  <c r="P56" i="3" s="1"/>
  <c r="M55" i="3"/>
  <c r="N55" i="3" s="1"/>
  <c r="O55" i="3" s="1"/>
  <c r="P55" i="3" s="1"/>
  <c r="M54" i="3"/>
  <c r="N54" i="3" s="1"/>
  <c r="O54" i="3" s="1"/>
  <c r="P54" i="3" s="1"/>
  <c r="M53" i="3"/>
  <c r="N53" i="3" s="1"/>
  <c r="O53" i="3" s="1"/>
  <c r="P53" i="3" s="1"/>
  <c r="M52" i="3"/>
  <c r="N52" i="3" s="1"/>
  <c r="O52" i="3" s="1"/>
  <c r="P52" i="3" s="1"/>
  <c r="M51" i="3"/>
  <c r="N51" i="3" s="1"/>
  <c r="O51" i="3" s="1"/>
  <c r="P51" i="3" s="1"/>
  <c r="M50" i="3"/>
  <c r="N50" i="3" s="1"/>
  <c r="O50" i="3" s="1"/>
  <c r="P50" i="3" s="1"/>
  <c r="M49" i="3"/>
  <c r="N49" i="3" s="1"/>
  <c r="O49" i="3" s="1"/>
  <c r="P49" i="3" s="1"/>
  <c r="M48" i="3"/>
  <c r="N48" i="3" s="1"/>
  <c r="O48" i="3" s="1"/>
  <c r="P48" i="3" s="1"/>
  <c r="M47" i="3"/>
  <c r="N47" i="3" s="1"/>
  <c r="O47" i="3" s="1"/>
  <c r="P47" i="3" s="1"/>
  <c r="M46" i="3"/>
  <c r="N46" i="3" s="1"/>
  <c r="O46" i="3" s="1"/>
  <c r="P46" i="3" s="1"/>
  <c r="M45" i="3"/>
  <c r="N45" i="3" s="1"/>
  <c r="O45" i="3" s="1"/>
  <c r="P45" i="3" s="1"/>
  <c r="M44" i="3"/>
  <c r="N44" i="3" s="1"/>
  <c r="O44" i="3" s="1"/>
  <c r="P44" i="3" s="1"/>
  <c r="M43" i="3"/>
  <c r="N43" i="3" s="1"/>
  <c r="O43" i="3" s="1"/>
  <c r="P43" i="3" s="1"/>
  <c r="M42" i="3"/>
  <c r="N42" i="3" s="1"/>
  <c r="O42" i="3" s="1"/>
  <c r="P42" i="3" s="1"/>
  <c r="M41" i="3"/>
  <c r="N41" i="3" s="1"/>
  <c r="O41" i="3" s="1"/>
  <c r="P41" i="3" s="1"/>
  <c r="M40" i="3"/>
  <c r="N40" i="3" s="1"/>
  <c r="O40" i="3" s="1"/>
  <c r="P40" i="3" s="1"/>
  <c r="M39" i="3"/>
  <c r="N39" i="3" s="1"/>
  <c r="O39" i="3" s="1"/>
  <c r="P39" i="3" s="1"/>
  <c r="M38" i="3"/>
  <c r="N38" i="3" s="1"/>
  <c r="O38" i="3" s="1"/>
  <c r="P38" i="3" s="1"/>
  <c r="M37" i="3"/>
  <c r="N37" i="3" s="1"/>
  <c r="O37" i="3" s="1"/>
  <c r="P37" i="3" s="1"/>
  <c r="M36" i="3"/>
  <c r="N36" i="3" s="1"/>
  <c r="O36" i="3" s="1"/>
  <c r="P36" i="3" s="1"/>
  <c r="M35" i="3"/>
  <c r="N35" i="3" s="1"/>
  <c r="O35" i="3" s="1"/>
  <c r="P35" i="3" s="1"/>
  <c r="M34" i="3"/>
  <c r="N34" i="3" s="1"/>
  <c r="O34" i="3" s="1"/>
  <c r="P34" i="3" s="1"/>
  <c r="M33" i="3"/>
  <c r="N33" i="3" s="1"/>
  <c r="O33" i="3" s="1"/>
  <c r="P33" i="3" s="1"/>
  <c r="M32" i="3"/>
  <c r="N32" i="3" s="1"/>
  <c r="O32" i="3" s="1"/>
  <c r="P32" i="3" s="1"/>
  <c r="M31" i="3"/>
  <c r="N31" i="3" s="1"/>
  <c r="O31" i="3" s="1"/>
  <c r="P31" i="3" s="1"/>
  <c r="M30" i="3"/>
  <c r="N30" i="3" s="1"/>
  <c r="O30" i="3" s="1"/>
  <c r="P30" i="3" s="1"/>
  <c r="M29" i="3"/>
  <c r="N29" i="3" s="1"/>
  <c r="O29" i="3" s="1"/>
  <c r="P29" i="3" s="1"/>
  <c r="M28" i="3"/>
  <c r="N28" i="3" s="1"/>
  <c r="O28" i="3" s="1"/>
  <c r="P28" i="3" s="1"/>
  <c r="M27" i="3"/>
  <c r="N27" i="3" s="1"/>
  <c r="O27" i="3" s="1"/>
  <c r="P27" i="3" s="1"/>
  <c r="M26" i="3"/>
  <c r="N26" i="3" s="1"/>
  <c r="O26" i="3" s="1"/>
  <c r="P26" i="3" s="1"/>
  <c r="M25" i="3"/>
  <c r="N25" i="3" s="1"/>
  <c r="O25" i="3" s="1"/>
  <c r="P25" i="3" s="1"/>
  <c r="M24" i="3"/>
  <c r="N24" i="3" s="1"/>
  <c r="O24" i="3" s="1"/>
  <c r="P24" i="3" s="1"/>
  <c r="M23" i="3"/>
  <c r="N23" i="3" s="1"/>
  <c r="O23" i="3" s="1"/>
  <c r="P23" i="3" s="1"/>
  <c r="M22" i="3"/>
  <c r="N22" i="3" s="1"/>
  <c r="O22" i="3" s="1"/>
  <c r="P22" i="3" s="1"/>
  <c r="M21" i="3"/>
  <c r="N21" i="3" s="1"/>
  <c r="O21" i="3" s="1"/>
  <c r="P21" i="3" s="1"/>
  <c r="M20" i="3"/>
  <c r="N20" i="3" s="1"/>
  <c r="O20" i="3" s="1"/>
  <c r="P20" i="3" s="1"/>
  <c r="M19" i="3"/>
  <c r="N19" i="3" s="1"/>
  <c r="O19" i="3" s="1"/>
  <c r="P19" i="3" s="1"/>
  <c r="M18" i="3"/>
  <c r="N18" i="3" s="1"/>
  <c r="O18" i="3" s="1"/>
  <c r="P18" i="3" s="1"/>
  <c r="M17" i="3"/>
  <c r="N17" i="3" s="1"/>
  <c r="O17" i="3" s="1"/>
  <c r="P17" i="3" s="1"/>
  <c r="B17" i="3"/>
  <c r="M16" i="3"/>
  <c r="N16" i="3" s="1"/>
  <c r="O16" i="3" s="1"/>
  <c r="P16" i="3" s="1"/>
  <c r="B16" i="3"/>
  <c r="M15" i="3"/>
  <c r="N15" i="3" s="1"/>
  <c r="O15" i="3" s="1"/>
  <c r="P15" i="3" s="1"/>
  <c r="M14" i="3"/>
  <c r="N14" i="3" s="1"/>
  <c r="O14" i="3" s="1"/>
  <c r="P14" i="3" s="1"/>
  <c r="M13" i="3"/>
  <c r="N13" i="3" s="1"/>
  <c r="O13" i="3" s="1"/>
  <c r="P13" i="3" s="1"/>
  <c r="B13" i="3"/>
  <c r="M12" i="3"/>
  <c r="N12" i="3" s="1"/>
  <c r="O12" i="3" s="1"/>
  <c r="P12" i="3" s="1"/>
  <c r="M11" i="3"/>
  <c r="N11" i="3" s="1"/>
  <c r="O11" i="3" s="1"/>
  <c r="P11" i="3" s="1"/>
  <c r="M10" i="3"/>
  <c r="N10" i="3" s="1"/>
  <c r="O10" i="3" s="1"/>
  <c r="P10" i="3" s="1"/>
  <c r="M9" i="3"/>
  <c r="N9" i="3" s="1"/>
  <c r="O9" i="3" s="1"/>
  <c r="P9" i="3" s="1"/>
  <c r="M8" i="3"/>
  <c r="N8" i="3" s="1"/>
  <c r="O8" i="3" s="1"/>
  <c r="P8" i="3" s="1"/>
  <c r="B6" i="3"/>
  <c r="B22" i="3" s="1"/>
  <c r="B24" i="3" s="1"/>
  <c r="B25" i="3" s="1"/>
  <c r="E13" i="1" l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F13" i="1" s="1"/>
</calcChain>
</file>

<file path=xl/sharedStrings.xml><?xml version="1.0" encoding="utf-8"?>
<sst xmlns="http://schemas.openxmlformats.org/spreadsheetml/2006/main" count="154" uniqueCount="90">
  <si>
    <t>Calculated (our equations)</t>
  </si>
  <si>
    <r>
      <t>T(</t>
    </r>
    <r>
      <rPr>
        <sz val="11"/>
        <color theme="1"/>
        <rFont val="Calibri"/>
        <family val="2"/>
      </rPr>
      <t>°C)</t>
    </r>
  </si>
  <si>
    <r>
      <t>R(t)(k</t>
    </r>
    <r>
      <rPr>
        <sz val="11"/>
        <color theme="1"/>
        <rFont val="Calibri"/>
        <family val="2"/>
      </rPr>
      <t>Ω) (Calc)</t>
    </r>
  </si>
  <si>
    <t>Vo (Calc)</t>
  </si>
  <si>
    <t>ADCval</t>
  </si>
  <si>
    <r>
      <t>T(</t>
    </r>
    <r>
      <rPr>
        <sz val="11"/>
        <color theme="1"/>
        <rFont val="Calibri"/>
        <family val="2"/>
      </rPr>
      <t>°C)</t>
    </r>
    <r>
      <rPr>
        <sz val="11"/>
        <color theme="1"/>
        <rFont val="Calibri"/>
        <family val="2"/>
        <scheme val="minor"/>
      </rPr>
      <t xml:space="preserve"> using Curve Equ.</t>
    </r>
  </si>
  <si>
    <r>
      <t xml:space="preserve">Equation accurate upto </t>
    </r>
    <r>
      <rPr>
        <b/>
        <u/>
        <sz val="14"/>
        <color theme="1"/>
        <rFont val="Aptos"/>
        <family val="2"/>
      </rPr>
      <t>+</t>
    </r>
    <r>
      <rPr>
        <b/>
        <sz val="14"/>
        <color theme="1"/>
        <rFont val="Aptos"/>
        <family val="2"/>
      </rPr>
      <t>10% above 10°C</t>
    </r>
  </si>
  <si>
    <r>
      <t xml:space="preserve">Equation accurate upto </t>
    </r>
    <r>
      <rPr>
        <b/>
        <u/>
        <sz val="14"/>
        <color theme="1"/>
        <rFont val="Aptos"/>
        <family val="2"/>
      </rPr>
      <t>+</t>
    </r>
    <r>
      <rPr>
        <b/>
        <sz val="14"/>
        <color theme="1"/>
        <rFont val="Aptos"/>
        <family val="2"/>
      </rPr>
      <t>5% above 40°C</t>
    </r>
  </si>
  <si>
    <r>
      <t xml:space="preserve">Equation accurate upto </t>
    </r>
    <r>
      <rPr>
        <b/>
        <u/>
        <sz val="14"/>
        <color theme="1"/>
        <rFont val="Aptos"/>
        <family val="2"/>
      </rPr>
      <t>+</t>
    </r>
    <r>
      <rPr>
        <b/>
        <sz val="14"/>
        <color theme="1"/>
        <rFont val="Aptos"/>
        <family val="2"/>
      </rPr>
      <t>3.2% above 50°C</t>
    </r>
  </si>
  <si>
    <t>R1</t>
  </si>
  <si>
    <t>kΩ</t>
  </si>
  <si>
    <t>T1</t>
  </si>
  <si>
    <t>°C</t>
  </si>
  <si>
    <t>Using Equations</t>
  </si>
  <si>
    <t>R2</t>
  </si>
  <si>
    <t>T2</t>
  </si>
  <si>
    <t>Temp(°C)</t>
  </si>
  <si>
    <t>Rt(kΩ)</t>
  </si>
  <si>
    <t>Vo</t>
  </si>
  <si>
    <t>T at ADCval</t>
  </si>
  <si>
    <t>B (0/100)</t>
  </si>
  <si>
    <t>K</t>
  </si>
  <si>
    <t>Rtmax</t>
  </si>
  <si>
    <t>Rtmin</t>
  </si>
  <si>
    <t>Ro opt</t>
  </si>
  <si>
    <t>Ro used</t>
  </si>
  <si>
    <t>Vo max</t>
  </si>
  <si>
    <t>at Tmax (100°C)</t>
  </si>
  <si>
    <t>Vo min</t>
  </si>
  <si>
    <t>at Tmin (0°C)</t>
  </si>
  <si>
    <t>vo</t>
  </si>
  <si>
    <t>ADC max</t>
  </si>
  <si>
    <t>ADC</t>
  </si>
  <si>
    <t>T (at any ADC)</t>
  </si>
  <si>
    <t>AUTO DETERGENT PUMP</t>
  </si>
  <si>
    <t>AUTO DETERGENT PUMP 
DATASHHET</t>
  </si>
  <si>
    <t>AUTO DETERGENT PUMP 
CONNECTIONS</t>
  </si>
  <si>
    <t>ON/OFF CONTROL</t>
  </si>
  <si>
    <t>HIGH</t>
  </si>
  <si>
    <t>LOW</t>
  </si>
  <si>
    <t>DETERGENT_PUMP_S</t>
  </si>
  <si>
    <t>MCU PIN</t>
  </si>
  <si>
    <t>SIGNAL NAME</t>
  </si>
  <si>
    <t>DESCRIPTION</t>
  </si>
  <si>
    <t>DETERGENT_PUMP_D</t>
  </si>
  <si>
    <t>NOTE</t>
  </si>
  <si>
    <r>
      <t xml:space="preserve">the signals </t>
    </r>
    <r>
      <rPr>
        <b/>
        <sz val="11"/>
        <color theme="1"/>
        <rFont val="Calibri"/>
        <family val="2"/>
        <scheme val="minor"/>
      </rPr>
      <t>DETERGENT_PUMP_S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DETERGENT_PUMP_D</t>
    </r>
    <r>
      <rPr>
        <sz val="11"/>
        <color theme="1"/>
        <rFont val="Calibri"/>
        <family val="2"/>
        <scheme val="minor"/>
      </rPr>
      <t xml:space="preserve"> should not be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simultaneously, it will lead to pump's motor damage</t>
    </r>
  </si>
  <si>
    <t>HEATER</t>
  </si>
  <si>
    <t>HEATER_1</t>
  </si>
  <si>
    <t>HEATER_2</t>
  </si>
  <si>
    <t xml:space="preserve">HEATER CONTROL </t>
  </si>
  <si>
    <t>TRUTH TABLE</t>
  </si>
  <si>
    <t>RESULT</t>
  </si>
  <si>
    <t>SOFTNER OFF,  DETERGENT OFF</t>
  </si>
  <si>
    <t>SOFTNER OFF,  DETERGENT ON</t>
  </si>
  <si>
    <t>SOFTNER ON, DETERGENT OFF</t>
  </si>
  <si>
    <t>DAMAGE, DO NOT APPLY</t>
  </si>
  <si>
    <t>HEATER OFF</t>
  </si>
  <si>
    <t>HEATER ON</t>
  </si>
  <si>
    <t xml:space="preserve">HEATER can be controller irrespective of the main relay RLY203 </t>
  </si>
  <si>
    <t>HEATER_NTC</t>
  </si>
  <si>
    <t>HEATER TEMPERATURE SENSOR</t>
  </si>
  <si>
    <t>Water_Temp_Sensor</t>
  </si>
  <si>
    <t>WATER DRUM TEMPERATURE SENSOR</t>
  </si>
  <si>
    <t>GEARED MOTOR</t>
  </si>
  <si>
    <t>GEARED MOTOR CONTROL</t>
  </si>
  <si>
    <t>AUTO SOFTNER CONTROL</t>
  </si>
  <si>
    <t>AUTO DETERGENT CONTROL</t>
  </si>
  <si>
    <t>GEARED MOTOR_D</t>
  </si>
  <si>
    <t>GEARED MOTOR DETECTION</t>
  </si>
  <si>
    <t>ON/OFF DETECTION</t>
  </si>
  <si>
    <t>please check with mechanical team, for Clutch functionality when Geared motor is ON and OFF</t>
  </si>
  <si>
    <t>DATASHEET</t>
  </si>
  <si>
    <t>Lid_Lock _Detection</t>
  </si>
  <si>
    <t xml:space="preserve">LID LOCK CONTROL </t>
  </si>
  <si>
    <t>LID LOCK DETECTION</t>
  </si>
  <si>
    <t>LID_LOCK_MOTOR</t>
  </si>
  <si>
    <t>PULSED CONTROL</t>
  </si>
  <si>
    <t>LID LOCK ON</t>
  </si>
  <si>
    <t>LID LOCK OFF</t>
  </si>
  <si>
    <t>Lid_Lock_Detection</t>
  </si>
  <si>
    <t>SENSOR AND CIRCUIT IS SAME AS THAT OF WASHER DRYER</t>
  </si>
  <si>
    <t>GEARED MOTOR, SENSOR AND CIRCUIT IS SAME AS THAT OF WASHER DRYER</t>
  </si>
  <si>
    <t>LID LOCK MOTOR</t>
  </si>
  <si>
    <t>a 20ms pulse</t>
  </si>
  <si>
    <t>GEARED_MOTOR_D</t>
  </si>
  <si>
    <t>GEARED MOTOR OFF</t>
  </si>
  <si>
    <t>GEARRED MOTOR ON</t>
  </si>
  <si>
    <r>
      <rPr>
        <sz val="14"/>
        <color theme="1"/>
        <rFont val="Aptos"/>
        <family val="2"/>
      </rPr>
      <t>PROPOSED EQUATION --&gt;</t>
    </r>
    <r>
      <rPr>
        <b/>
        <sz val="14"/>
        <color theme="1"/>
        <rFont val="Aptos"/>
        <family val="2"/>
      </rPr>
      <t xml:space="preserve"> T(°C)  = 0.0324*ADC - 5.7472</t>
    </r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</si>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</sst>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Aptos"/>
      <family val="2"/>
    </font>
    <font>
      <b/>
      <u/>
      <sz val="14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6" borderId="1" xfId="0" applyFont="1" applyFill="1" applyBorder="1"/>
    <xf numFmtId="0" fontId="0" fillId="0" borderId="1" xfId="0" applyBorder="1"/>
    <xf numFmtId="0" fontId="4" fillId="3" borderId="1" xfId="0" applyFont="1" applyFill="1" applyBorder="1"/>
    <xf numFmtId="0" fontId="0" fillId="6" borderId="1" xfId="0" applyFill="1" applyBorder="1"/>
    <xf numFmtId="0" fontId="4" fillId="6" borderId="11" xfId="0" applyFont="1" applyFill="1" applyBorder="1"/>
    <xf numFmtId="0" fontId="0" fillId="0" borderId="11" xfId="0" applyBorder="1"/>
    <xf numFmtId="0" fontId="4" fillId="0" borderId="6" xfId="0" applyFont="1" applyBorder="1"/>
    <xf numFmtId="0" fontId="0" fillId="0" borderId="6" xfId="0" applyBorder="1"/>
    <xf numFmtId="0" fontId="0" fillId="9" borderId="1" xfId="0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4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T(°C) </a:t>
            </a:r>
            <a:r>
              <a:rPr lang="en-US" sz="1400" b="0" i="0" u="none" strike="noStrike" baseline="0">
                <a:effectLst/>
              </a:rPr>
              <a:t>Vs. ADC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HeaterThermistor!$E$15:$E$35</c:f>
              <c:numCache>
                <c:formatCode>General</c:formatCode>
                <c:ptCount val="21"/>
                <c:pt idx="0">
                  <c:v>321.89315894861033</c:v>
                </c:pt>
                <c:pt idx="1">
                  <c:v>403.364540939535</c:v>
                </c:pt>
                <c:pt idx="2">
                  <c:v>498.86844577379844</c:v>
                </c:pt>
                <c:pt idx="3">
                  <c:v>608.92249922785436</c:v>
                </c:pt>
                <c:pt idx="4">
                  <c:v>733.52727132904499</c:v>
                </c:pt>
                <c:pt idx="5">
                  <c:v>872.08095233899121</c:v>
                </c:pt>
                <c:pt idx="6">
                  <c:v>1023.3416339273228</c:v>
                </c:pt>
                <c:pt idx="7">
                  <c:v>1185.4507784681412</c:v>
                </c:pt>
                <c:pt idx="8">
                  <c:v>1356.022132096627</c:v>
                </c:pt>
                <c:pt idx="9">
                  <c:v>1532.2885089423128</c:v>
                </c:pt>
                <c:pt idx="10">
                  <c:v>1711.2877081843342</c:v>
                </c:pt>
                <c:pt idx="11">
                  <c:v>1890.0616156981505</c:v>
                </c:pt>
                <c:pt idx="12">
                  <c:v>2065.8413571756078</c:v>
                </c:pt>
                <c:pt idx="13">
                  <c:v>2236.1962132843855</c:v>
                </c:pt>
                <c:pt idx="14">
                  <c:v>2399.132943052849</c:v>
                </c:pt>
                <c:pt idx="15">
                  <c:v>2553.1422739001332</c:v>
                </c:pt>
                <c:pt idx="16">
                  <c:v>2697.197923131389</c:v>
                </c:pt>
                <c:pt idx="17">
                  <c:v>2830.7190146032076</c:v>
                </c:pt>
                <c:pt idx="18">
                  <c:v>2953.5088306741359</c:v>
                </c:pt>
                <c:pt idx="19">
                  <c:v>3065.6821443047043</c:v>
                </c:pt>
                <c:pt idx="20">
                  <c:v>3167.5909931336955</c:v>
                </c:pt>
              </c:numCache>
            </c:numRef>
          </c:xVal>
          <c:yVal>
            <c:numRef>
              <c:f>HeaterThermistor!$B$15:$B$35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95.000000000000057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2-4686-BE85-A4A07605EE1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95472440944882"/>
                  <c:y val="-1.33008894721493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baseline="0">
                        <a:effectLst/>
                      </a:rPr>
                      <a:t>T(°C) </a:t>
                    </a:r>
                    <a:r>
                      <a:rPr lang="en-US" sz="1400" baseline="0"/>
                      <a:t> = 0.0324*ADC - 5.7472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HeaterThermistor!$E$15:$E$35</c:f>
              <c:numCache>
                <c:formatCode>General</c:formatCode>
                <c:ptCount val="21"/>
                <c:pt idx="0">
                  <c:v>321.89315894861033</c:v>
                </c:pt>
                <c:pt idx="1">
                  <c:v>403.364540939535</c:v>
                </c:pt>
                <c:pt idx="2">
                  <c:v>498.86844577379844</c:v>
                </c:pt>
                <c:pt idx="3">
                  <c:v>608.92249922785436</c:v>
                </c:pt>
                <c:pt idx="4">
                  <c:v>733.52727132904499</c:v>
                </c:pt>
                <c:pt idx="5">
                  <c:v>872.08095233899121</c:v>
                </c:pt>
                <c:pt idx="6">
                  <c:v>1023.3416339273228</c:v>
                </c:pt>
                <c:pt idx="7">
                  <c:v>1185.4507784681412</c:v>
                </c:pt>
                <c:pt idx="8">
                  <c:v>1356.022132096627</c:v>
                </c:pt>
                <c:pt idx="9">
                  <c:v>1532.2885089423128</c:v>
                </c:pt>
                <c:pt idx="10">
                  <c:v>1711.2877081843342</c:v>
                </c:pt>
                <c:pt idx="11">
                  <c:v>1890.0616156981505</c:v>
                </c:pt>
                <c:pt idx="12">
                  <c:v>2065.8413571756078</c:v>
                </c:pt>
                <c:pt idx="13">
                  <c:v>2236.1962132843855</c:v>
                </c:pt>
                <c:pt idx="14">
                  <c:v>2399.132943052849</c:v>
                </c:pt>
                <c:pt idx="15">
                  <c:v>2553.1422739001332</c:v>
                </c:pt>
                <c:pt idx="16">
                  <c:v>2697.197923131389</c:v>
                </c:pt>
                <c:pt idx="17">
                  <c:v>2830.7190146032076</c:v>
                </c:pt>
                <c:pt idx="18">
                  <c:v>2953.5088306741359</c:v>
                </c:pt>
                <c:pt idx="19">
                  <c:v>3065.6821443047043</c:v>
                </c:pt>
                <c:pt idx="20">
                  <c:v>3167.5909931336955</c:v>
                </c:pt>
              </c:numCache>
            </c:numRef>
          </c:xVal>
          <c:yVal>
            <c:numRef>
              <c:f>HeaterThermistor!$B$15:$B$35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95.000000000000057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2-4686-BE85-A4A07605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57840"/>
        <c:axId val="956378464"/>
      </c:scatterChart>
      <c:valAx>
        <c:axId val="1055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78464"/>
        <c:crosses val="autoZero"/>
        <c:crossBetween val="midCat"/>
      </c:valAx>
      <c:valAx>
        <c:axId val="956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5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jpe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546191</xdr:colOff>
      <xdr:row>7</xdr:row>
      <xdr:rowOff>99333</xdr:rowOff>
    </xdr:from>
    <xdr:to>
      <xdr:col>6</xdr:col>
      <xdr:colOff>468086</xdr:colOff>
      <xdr:row>22</xdr:row>
      <xdr:rowOff>117408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009084" y="1432833"/>
          <a:ext cx="2752181" cy="2875575"/>
          <a:chOff x="2725271" y="1120589"/>
          <a:chExt cx="2247510" cy="27612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25271" y="1120589"/>
            <a:ext cx="2247510" cy="2761275"/>
          </a:xfrm>
          <a:prstGeom prst="rect">
            <a:avLst/>
          </a:prstGeom>
          <a:ln>
            <a:solidFill>
              <a:schemeClr val="tx1"/>
            </a:solidFill>
          </a:ln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00000000-0008-0000-0500-000004000000}"/>
                  </a:ext>
                </a:extLst>
              </xdr:cNvPr>
              <xdr:cNvSpPr txBox="1"/>
            </xdr:nvSpPr>
            <xdr:spPr>
              <a:xfrm>
                <a:off x="4056529" y="2935940"/>
                <a:ext cx="802912" cy="2613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a14:m>
                <a:r>
                  <a:rPr lang="en-US" sz="1100"/>
                  <a:t>= </a:t>
                </a:r>
                <a14:m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func>
                      </m:den>
                    </m:f>
                  </m:oMath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SpPr txBox="1"/>
            </xdr:nvSpPr>
            <xdr:spPr>
              <a:xfrm>
                <a:off x="4056529" y="2935940"/>
                <a:ext cx="802912" cy="2613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𝑉_</a:t>
                </a:r>
                <a:r>
                  <a:rPr lang="en-US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0</a:t>
                </a:r>
                <a:r>
                  <a:rPr lang="en-US" sz="1100"/>
                  <a:t>= </a:t>
                </a:r>
                <a:r>
                  <a:rPr lang="en-US" sz="1100" i="0">
                    <a:latin typeface="Cambria Math" panose="02040503050406030204" pitchFamily="18" charset="0"/>
                  </a:rPr>
                  <a:t>5</a:t>
                </a:r>
                <a:r>
                  <a:rPr lang="en-US" sz="11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</a:t>
                </a:r>
                <a:r>
                  <a:rPr lang="en-US" sz="1100" i="0">
                    <a:latin typeface="Cambria Math" panose="02040503050406030204" pitchFamily="18" charset="0"/>
                  </a:rPr>
                  <a:t>𝑅_0/</a:t>
                </a:r>
                <a:r>
                  <a:rPr lang="en-US" sz="11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𝑅_</a:t>
                </a:r>
                <a:r>
                  <a:rPr lang="en-US" sz="11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𝑡⁡〖</a:t>
                </a:r>
                <a:r>
                  <a:rPr lang="en-US" sz="1100" i="0">
                    <a:latin typeface="Cambria Math" panose="02040503050406030204" pitchFamily="18" charset="0"/>
                  </a:rPr>
                  <a:t>+𝑅_0 〗 </a:t>
                </a:r>
                <a:endParaRPr lang="en-US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00000000-0008-0000-0500-000005000000}"/>
                  </a:ext>
                </a:extLst>
              </xdr:cNvPr>
              <xdr:cNvSpPr txBox="1"/>
            </xdr:nvSpPr>
            <xdr:spPr>
              <a:xfrm>
                <a:off x="3877234" y="1376083"/>
                <a:ext cx="202684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100" i="1">
                          <a:latin typeface="Cambria Math" panose="02040503050406030204" pitchFamily="18" charset="0"/>
                        </a:rPr>
                        <m:t>5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SpPr txBox="1"/>
            </xdr:nvSpPr>
            <xdr:spPr>
              <a:xfrm>
                <a:off x="3877234" y="1376083"/>
                <a:ext cx="202684" cy="1722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100" i="0">
                    <a:latin typeface="Cambria Math" panose="02040503050406030204" pitchFamily="18" charset="0"/>
                  </a:rPr>
                  <a:t>5</a:t>
                </a:r>
                <a:r>
                  <a:rPr lang="en-US" sz="1100" b="0" i="0">
                    <a:latin typeface="Cambria Math" panose="02040503050406030204" pitchFamily="18" charset="0"/>
                  </a:rPr>
                  <a:t>𝑉</a:t>
                </a:r>
                <a:endParaRPr lang="en-US" sz="1100"/>
              </a:p>
            </xdr:txBody>
          </xdr:sp>
        </mc:Fallback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447675</xdr:colOff>
          <xdr:row>4</xdr:row>
          <xdr:rowOff>57150</xdr:rowOff>
        </xdr:from>
        <xdr:to>
          <xdr:col>21</xdr:col>
          <xdr:colOff>19050</xdr:colOff>
          <xdr:row>15</xdr:row>
          <xdr:rowOff>171450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544285</xdr:colOff>
      <xdr:row>18</xdr:row>
      <xdr:rowOff>115041</xdr:rowOff>
    </xdr:from>
    <xdr:to>
      <xdr:col>35</xdr:col>
      <xdr:colOff>125185</xdr:colOff>
      <xdr:row>34</xdr:row>
      <xdr:rowOff>67416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2321" y="2972541"/>
          <a:ext cx="11215007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59055</xdr:rowOff>
    </xdr:from>
    <xdr:to>
      <xdr:col>15</xdr:col>
      <xdr:colOff>457200</xdr:colOff>
      <xdr:row>28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640938</xdr:colOff>
      <xdr:row>0</xdr:row>
      <xdr:rowOff>83820</xdr:rowOff>
    </xdr:from>
    <xdr:to>
      <xdr:col>4</xdr:col>
      <xdr:colOff>492073</xdr:colOff>
      <xdr:row>9</xdr:row>
      <xdr:rowOff>54948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738" y="83820"/>
          <a:ext cx="1253215" cy="16618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304800</xdr:colOff>
      <xdr:row>14</xdr:row>
      <xdr:rowOff>114300</xdr:rowOff>
    </xdr:to>
    <xdr:sp macro="" textlink="">
      <xdr:nvSpPr>
        <xdr:cNvPr id="1026" name="AutoShape 2" descr="00650685 Heating element | BOSCH S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583265</xdr:colOff>
      <xdr:row>1</xdr:row>
      <xdr:rowOff>108697</xdr:rowOff>
    </xdr:from>
    <xdr:to>
      <xdr:col>22</xdr:col>
      <xdr:colOff>197223</xdr:colOff>
      <xdr:row>13</xdr:row>
      <xdr:rowOff>139401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64177" y="299197"/>
          <a:ext cx="3244664" cy="2361528"/>
        </a:xfrm>
        <a:prstGeom prst="rect">
          <a:avLst/>
        </a:prstGeom>
      </xdr:spPr>
    </xdr:pic>
    <xdr:clientData/>
  </xdr:twoCellAnchor>
  <xdr:twoCellAnchor editAs="oneCell">
    <xdr:from>
      <xdr:col>15</xdr:col>
      <xdr:colOff>402789</xdr:colOff>
      <xdr:row>4</xdr:row>
      <xdr:rowOff>49591</xdr:rowOff>
    </xdr:from>
    <xdr:to>
      <xdr:col>17</xdr:col>
      <xdr:colOff>32804</xdr:colOff>
      <xdr:row>11</xdr:row>
      <xdr:rowOff>18241</xdr:rowOff>
    </xdr:to>
    <xdr:pic>
      <xdr:nvPicPr>
        <xdr:cNvPr id="5" name="Picture 4" descr="WASHING MACHINE HEATING ELEMENT TEMPERATURE SENSOR NTC FOR HOTPOINT | eBay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 rot="7077915">
          <a:off x="10507913" y="1059157"/>
          <a:ext cx="1346974" cy="851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0</xdr:rowOff>
        </xdr:from>
        <xdr:to>
          <xdr:col>20</xdr:col>
          <xdr:colOff>533400</xdr:colOff>
          <xdr:row>27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22412</xdr:colOff>
      <xdr:row>39</xdr:row>
      <xdr:rowOff>100852</xdr:rowOff>
    </xdr:from>
    <xdr:to>
      <xdr:col>13</xdr:col>
      <xdr:colOff>89812</xdr:colOff>
      <xdr:row>55</xdr:row>
      <xdr:rowOff>15765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530" y="7709646"/>
          <a:ext cx="10175106" cy="29629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27658</xdr:colOff>
      <xdr:row>47</xdr:row>
      <xdr:rowOff>37571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62500"/>
          <a:ext cx="7333333" cy="42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</xdr:row>
          <xdr:rowOff>57150</xdr:rowOff>
        </xdr:from>
        <xdr:to>
          <xdr:col>13</xdr:col>
          <xdr:colOff>361950</xdr:colOff>
          <xdr:row>8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12</xdr:row>
          <xdr:rowOff>123825</xdr:rowOff>
        </xdr:from>
        <xdr:to>
          <xdr:col>13</xdr:col>
          <xdr:colOff>276225</xdr:colOff>
          <xdr:row>18</xdr:row>
          <xdr:rowOff>85725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20</xdr:row>
      <xdr:rowOff>76201</xdr:rowOff>
    </xdr:from>
    <xdr:to>
      <xdr:col>8</xdr:col>
      <xdr:colOff>55157</xdr:colOff>
      <xdr:row>30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0544"/>
        <a:stretch/>
      </xdr:blipFill>
      <xdr:spPr>
        <a:xfrm>
          <a:off x="771525" y="3886201"/>
          <a:ext cx="6589307" cy="18764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425823</xdr:colOff>
      <xdr:row>3</xdr:row>
      <xdr:rowOff>78441</xdr:rowOff>
    </xdr:from>
    <xdr:to>
      <xdr:col>15</xdr:col>
      <xdr:colOff>105962</xdr:colOff>
      <xdr:row>19</xdr:row>
      <xdr:rowOff>78060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4970" y="649941"/>
          <a:ext cx="3915963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15</xdr:col>
      <xdr:colOff>512808</xdr:colOff>
      <xdr:row>42</xdr:row>
      <xdr:rowOff>75714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0"/>
          <a:ext cx="12333333" cy="3885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0</xdr:rowOff>
        </xdr:from>
        <xdr:to>
          <xdr:col>21</xdr:col>
          <xdr:colOff>304800</xdr:colOff>
          <xdr:row>6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495300</xdr:colOff>
          <xdr:row>2</xdr:row>
          <xdr:rowOff>0</xdr:rowOff>
        </xdr:from>
        <xdr:to>
          <xdr:col>23</xdr:col>
          <xdr:colOff>190500</xdr:colOff>
          <xdr:row>6</xdr:row>
          <xdr:rowOff>9525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23</xdr:col>
          <xdr:colOff>304800</xdr:colOff>
          <xdr:row>12</xdr:row>
          <xdr:rowOff>9525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204253</xdr:colOff>
      <xdr:row>17</xdr:row>
      <xdr:rowOff>95250</xdr:rowOff>
    </xdr:from>
    <xdr:to>
      <xdr:col>18</xdr:col>
      <xdr:colOff>353015</xdr:colOff>
      <xdr:row>29</xdr:row>
      <xdr:rowOff>25954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089"/>
        <a:stretch/>
      </xdr:blipFill>
      <xdr:spPr>
        <a:xfrm>
          <a:off x="10557928" y="3333750"/>
          <a:ext cx="3196762" cy="2216704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29</xdr:row>
      <xdr:rowOff>161925</xdr:rowOff>
    </xdr:from>
    <xdr:to>
      <xdr:col>19</xdr:col>
      <xdr:colOff>257175</xdr:colOff>
      <xdr:row>38</xdr:row>
      <xdr:rowOff>19463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86" t="29095" r="32824" b="28811"/>
        <a:stretch/>
      </xdr:blipFill>
      <xdr:spPr>
        <a:xfrm rot="16200000">
          <a:off x="11701256" y="4691269"/>
          <a:ext cx="1572038" cy="35623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104774</xdr:colOff>
          <xdr:row>1</xdr:row>
          <xdr:rowOff>28575</xdr:rowOff>
        </xdr:from>
        <xdr:to>
          <xdr:col>8</xdr:col>
          <xdr:colOff>542925</xdr:colOff>
          <xdr:row>5</xdr:row>
          <xdr:rowOff>38100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333375</xdr:colOff>
      <xdr:row>0</xdr:row>
      <xdr:rowOff>0</xdr:rowOff>
    </xdr:from>
    <xdr:to>
      <xdr:col>24</xdr:col>
      <xdr:colOff>69273</xdr:colOff>
      <xdr:row>15</xdr:row>
      <xdr:rowOff>176370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2739" y="0"/>
          <a:ext cx="7615670" cy="3033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142875</xdr:rowOff>
    </xdr:from>
    <xdr:to>
      <xdr:col>12</xdr:col>
      <xdr:colOff>466725</xdr:colOff>
      <xdr:row>36</xdr:row>
      <xdr:rowOff>161726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2619375"/>
          <a:ext cx="9896475" cy="4400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4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3.e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5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8.e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689A-A6E7-43AA-831E-7B6DB493056A}">
  <dimension ref="A1:P108"/>
  <sheetViews>
    <sheetView zoomScale="70" zoomScaleNormal="70" workbookViewId="0">
      <selection activeCell="O11" sqref="O11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3.28515625" bestFit="1" customWidth="1"/>
    <col min="5" max="5" width="13.7109375" bestFit="1" customWidth="1"/>
    <col min="6" max="6" width="28.85546875" bestFit="1" customWidth="1"/>
    <col min="7" max="7" width="9" bestFit="1" customWidth="1"/>
    <col min="16" max="16" width="10.5703125" bestFit="1" customWidth="1"/>
  </cols>
  <sheetData>
    <row r="1" spans="1:16" x14ac:dyDescent="0.25">
      <c r="B1" s="42" t="s">
        <v>81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25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4" spans="1:16" x14ac:dyDescent="0.25">
      <c r="A4" t="s">
        <v>9</v>
      </c>
      <c r="B4">
        <v>3.3</v>
      </c>
      <c r="C4" t="s">
        <v>10</v>
      </c>
      <c r="E4" s="10" t="s">
        <v>42</v>
      </c>
      <c r="F4" s="10" t="s">
        <v>43</v>
      </c>
      <c r="G4" s="10" t="s">
        <v>41</v>
      </c>
    </row>
    <row r="5" spans="1:16" x14ac:dyDescent="0.25">
      <c r="A5" t="s">
        <v>11</v>
      </c>
      <c r="B5">
        <v>100</v>
      </c>
      <c r="C5" t="s">
        <v>12</v>
      </c>
      <c r="E5" s="11" t="s">
        <v>62</v>
      </c>
      <c r="F5" s="11" t="s">
        <v>63</v>
      </c>
      <c r="G5" s="11">
        <v>75</v>
      </c>
      <c r="L5" s="43" t="s">
        <v>13</v>
      </c>
      <c r="M5" s="43"/>
      <c r="N5" s="43"/>
      <c r="O5" s="43"/>
      <c r="P5" s="43"/>
    </row>
    <row r="6" spans="1:16" x14ac:dyDescent="0.25">
      <c r="A6" t="s">
        <v>14</v>
      </c>
      <c r="B6" s="5">
        <f>(B4/EXP($B$8*((1/(B5+273.15))-(1/(B7+273.15)))))</f>
        <v>162.21263957471959</v>
      </c>
      <c r="C6" t="s">
        <v>10</v>
      </c>
      <c r="L6" s="43"/>
      <c r="M6" s="43"/>
      <c r="N6" s="43"/>
      <c r="O6" s="43"/>
      <c r="P6" s="43"/>
    </row>
    <row r="7" spans="1:16" x14ac:dyDescent="0.25">
      <c r="A7" t="s">
        <v>15</v>
      </c>
      <c r="B7" s="6">
        <v>0</v>
      </c>
      <c r="C7" t="s">
        <v>12</v>
      </c>
      <c r="L7" s="7" t="s">
        <v>16</v>
      </c>
      <c r="M7" s="7" t="s">
        <v>17</v>
      </c>
      <c r="N7" s="7" t="s">
        <v>18</v>
      </c>
      <c r="O7" s="7" t="s">
        <v>4</v>
      </c>
      <c r="P7" s="7" t="s">
        <v>19</v>
      </c>
    </row>
    <row r="8" spans="1:16" x14ac:dyDescent="0.25">
      <c r="A8" t="s">
        <v>20</v>
      </c>
      <c r="B8">
        <v>3970</v>
      </c>
      <c r="C8" t="s">
        <v>21</v>
      </c>
      <c r="L8" s="1">
        <v>0</v>
      </c>
      <c r="M8" s="1">
        <f>($B$4/EXP($B$8*((1/($B$5+273.15))-(1/(L8+273.15)))))</f>
        <v>162.21263957471959</v>
      </c>
      <c r="N8" s="1">
        <f>5*($B$14/($B$14+M8))</f>
        <v>0.64442456899843725</v>
      </c>
      <c r="O8" s="1">
        <f>$B$23*N8/5</f>
        <v>527.91260692351977</v>
      </c>
      <c r="P8" s="1">
        <f>(1/((1/($B$5+273.15))-((1/$B$8)*LN($B$4/($B$14*(($B$23/O8)-1))))))-273.15</f>
        <v>0</v>
      </c>
    </row>
    <row r="9" spans="1:16" x14ac:dyDescent="0.25">
      <c r="L9" s="1">
        <v>1</v>
      </c>
      <c r="M9" s="1">
        <f t="shared" ref="M9:M72" si="0">($B$4/EXP($B$8*((1/($B$5+273.15))-(1/(L9+273.15)))))</f>
        <v>153.8368746453782</v>
      </c>
      <c r="N9" s="1">
        <f t="shared" ref="N9:N72" si="1">5*($B$14/($B$14+M9))</f>
        <v>0.67477569114555214</v>
      </c>
      <c r="O9" s="1">
        <f t="shared" ref="O9:O72" si="2">$B$23*N9/5</f>
        <v>552.77624618643631</v>
      </c>
      <c r="P9" s="1">
        <f t="shared" ref="P9:P72" si="3">(1/((1/($B$5+273.15))-((1/$B$8)*LN($B$4/($B$14*(($B$23/O9)-1))))))-273.15</f>
        <v>1</v>
      </c>
    </row>
    <row r="10" spans="1:16" x14ac:dyDescent="0.25">
      <c r="A10" t="s">
        <v>22</v>
      </c>
      <c r="B10">
        <v>162.21263959999999</v>
      </c>
      <c r="C10" t="s">
        <v>10</v>
      </c>
      <c r="L10" s="1">
        <v>2</v>
      </c>
      <c r="M10" s="1">
        <f t="shared" si="0"/>
        <v>145.94981969028981</v>
      </c>
      <c r="N10" s="1">
        <f t="shared" si="1"/>
        <v>0.70609077561060962</v>
      </c>
      <c r="O10" s="1">
        <f t="shared" si="2"/>
        <v>578.42956338021145</v>
      </c>
      <c r="P10" s="1">
        <f t="shared" si="3"/>
        <v>2</v>
      </c>
    </row>
    <row r="11" spans="1:16" x14ac:dyDescent="0.25">
      <c r="A11" t="s">
        <v>23</v>
      </c>
      <c r="B11">
        <v>3.3</v>
      </c>
      <c r="C11" t="s">
        <v>10</v>
      </c>
      <c r="L11" s="1">
        <v>3</v>
      </c>
      <c r="M11" s="1">
        <f t="shared" si="0"/>
        <v>138.5199152072926</v>
      </c>
      <c r="N11" s="1">
        <f t="shared" si="1"/>
        <v>0.73837104730790171</v>
      </c>
      <c r="O11" s="1">
        <f t="shared" si="2"/>
        <v>604.87356195463303</v>
      </c>
      <c r="P11" s="1">
        <f t="shared" si="3"/>
        <v>3</v>
      </c>
    </row>
    <row r="12" spans="1:16" x14ac:dyDescent="0.25">
      <c r="L12" s="1">
        <v>4</v>
      </c>
      <c r="M12" s="1">
        <f t="shared" si="0"/>
        <v>131.51782530388022</v>
      </c>
      <c r="N12" s="1">
        <f t="shared" si="1"/>
        <v>0.77161572807182233</v>
      </c>
      <c r="O12" s="1">
        <f t="shared" si="2"/>
        <v>632.10760443643687</v>
      </c>
      <c r="P12" s="1">
        <f t="shared" si="3"/>
        <v>4</v>
      </c>
    </row>
    <row r="13" spans="1:16" x14ac:dyDescent="0.25">
      <c r="A13" t="s">
        <v>24</v>
      </c>
      <c r="B13">
        <f>SQRT(B10*B11)</f>
        <v>23.136588138271382</v>
      </c>
      <c r="C13" t="s">
        <v>10</v>
      </c>
      <c r="L13" s="1">
        <v>5</v>
      </c>
      <c r="M13" s="1">
        <f t="shared" si="0"/>
        <v>124.91626855333151</v>
      </c>
      <c r="N13" s="1">
        <f t="shared" si="1"/>
        <v>0.80582196401882233</v>
      </c>
      <c r="O13" s="1">
        <f t="shared" si="2"/>
        <v>660.12935292421923</v>
      </c>
      <c r="P13" s="1">
        <f t="shared" si="3"/>
        <v>5</v>
      </c>
    </row>
    <row r="14" spans="1:16" x14ac:dyDescent="0.25">
      <c r="A14" t="s">
        <v>25</v>
      </c>
      <c r="B14">
        <v>24</v>
      </c>
      <c r="C14" t="s">
        <v>10</v>
      </c>
      <c r="L14" s="1">
        <v>6</v>
      </c>
      <c r="M14" s="1">
        <f t="shared" si="0"/>
        <v>118.68986262858569</v>
      </c>
      <c r="N14" s="1">
        <f t="shared" si="1"/>
        <v>0.84098476086106966</v>
      </c>
      <c r="O14" s="1">
        <f t="shared" si="2"/>
        <v>688.93471609738822</v>
      </c>
      <c r="P14" s="1">
        <f t="shared" si="3"/>
        <v>6</v>
      </c>
    </row>
    <row r="15" spans="1:16" x14ac:dyDescent="0.25">
      <c r="L15" s="1">
        <v>7</v>
      </c>
      <c r="M15" s="1">
        <f t="shared" si="0"/>
        <v>112.81498151991465</v>
      </c>
      <c r="N15" s="1">
        <f t="shared" si="1"/>
        <v>0.8770969280329356</v>
      </c>
      <c r="O15" s="1">
        <f t="shared" si="2"/>
        <v>718.51780344458086</v>
      </c>
      <c r="P15" s="1">
        <f t="shared" si="3"/>
        <v>7</v>
      </c>
    </row>
    <row r="16" spans="1:16" x14ac:dyDescent="0.25">
      <c r="A16" t="s">
        <v>26</v>
      </c>
      <c r="B16">
        <f>5*(B14/(B11+B14))</f>
        <v>4.395604395604396</v>
      </c>
      <c r="C16" s="8" t="s">
        <v>27</v>
      </c>
      <c r="L16" s="1">
        <v>8</v>
      </c>
      <c r="M16" s="1">
        <f t="shared" si="0"/>
        <v>107.2696242519205</v>
      </c>
      <c r="N16" s="1">
        <f t="shared" si="1"/>
        <v>0.91414903245024237</v>
      </c>
      <c r="O16" s="1">
        <f t="shared" si="2"/>
        <v>748.8708873832386</v>
      </c>
      <c r="P16" s="1">
        <f t="shared" si="3"/>
        <v>8</v>
      </c>
    </row>
    <row r="17" spans="1:16" x14ac:dyDescent="0.25">
      <c r="A17" t="s">
        <v>28</v>
      </c>
      <c r="B17">
        <f>5*(B14/(B10+B14))</f>
        <v>0.64442456891094957</v>
      </c>
      <c r="C17" s="8" t="s">
        <v>29</v>
      </c>
      <c r="L17" s="1">
        <v>9</v>
      </c>
      <c r="M17" s="1">
        <f t="shared" si="0"/>
        <v>102.03329411430444</v>
      </c>
      <c r="N17" s="1">
        <f t="shared" si="1"/>
        <v>0.95212936266798986</v>
      </c>
      <c r="O17" s="1">
        <f t="shared" si="2"/>
        <v>779.98437389761727</v>
      </c>
      <c r="P17" s="1">
        <f t="shared" si="3"/>
        <v>9</v>
      </c>
    </row>
    <row r="18" spans="1:16" x14ac:dyDescent="0.25">
      <c r="L18" s="1">
        <v>10</v>
      </c>
      <c r="M18" s="1">
        <f t="shared" si="0"/>
        <v>97.086887510249724</v>
      </c>
      <c r="N18" s="1">
        <f t="shared" si="1"/>
        <v>0.9910239041353035</v>
      </c>
      <c r="O18" s="1">
        <f t="shared" si="2"/>
        <v>811.84678226764061</v>
      </c>
      <c r="P18" s="1">
        <f t="shared" si="3"/>
        <v>10</v>
      </c>
    </row>
    <row r="19" spans="1:16" x14ac:dyDescent="0.25">
      <c r="L19" s="1">
        <v>11</v>
      </c>
      <c r="M19" s="1">
        <f t="shared" si="0"/>
        <v>92.412591607120916</v>
      </c>
      <c r="N19" s="1">
        <f t="shared" si="1"/>
        <v>1.0308163261667276</v>
      </c>
      <c r="O19" s="1">
        <f t="shared" si="2"/>
        <v>844.44473439578326</v>
      </c>
      <c r="P19" s="1">
        <f t="shared" si="3"/>
        <v>11</v>
      </c>
    </row>
    <row r="20" spans="1:16" x14ac:dyDescent="0.25">
      <c r="L20" s="1">
        <v>12</v>
      </c>
      <c r="M20" s="1">
        <f t="shared" si="0"/>
        <v>87.993790047360562</v>
      </c>
      <c r="N20" s="1">
        <f t="shared" si="1"/>
        <v>1.0714879811572922</v>
      </c>
      <c r="O20" s="1">
        <f t="shared" si="2"/>
        <v>877.76295416405378</v>
      </c>
      <c r="P20" s="1">
        <f t="shared" si="3"/>
        <v>12</v>
      </c>
    </row>
    <row r="21" spans="1:16" x14ac:dyDescent="0.25">
      <c r="L21" s="1">
        <v>13</v>
      </c>
      <c r="M21" s="1">
        <f t="shared" si="0"/>
        <v>83.814976043701506</v>
      </c>
      <c r="N21" s="1">
        <f t="shared" si="1"/>
        <v>1.113017916466071</v>
      </c>
      <c r="O21" s="1">
        <f t="shared" si="2"/>
        <v>911.78427716900535</v>
      </c>
      <c r="P21" s="1">
        <f t="shared" si="3"/>
        <v>13</v>
      </c>
    </row>
    <row r="22" spans="1:16" x14ac:dyDescent="0.25">
      <c r="A22" t="s">
        <v>30</v>
      </c>
      <c r="B22" s="5">
        <f>5*B14/(B6+B14)</f>
        <v>0.64442456899843714</v>
      </c>
      <c r="L22" s="1">
        <v>14</v>
      </c>
      <c r="M22" s="1">
        <f t="shared" si="0"/>
        <v>79.861672242842104</v>
      </c>
      <c r="N22" s="1">
        <f t="shared" si="1"/>
        <v>1.1553828992799615</v>
      </c>
      <c r="O22" s="1">
        <f t="shared" si="2"/>
        <v>946.4896710901445</v>
      </c>
      <c r="P22" s="1">
        <f t="shared" si="3"/>
        <v>14</v>
      </c>
    </row>
    <row r="23" spans="1:16" x14ac:dyDescent="0.25">
      <c r="A23" t="s">
        <v>31</v>
      </c>
      <c r="B23" s="6">
        <v>4096</v>
      </c>
      <c r="L23" s="1">
        <v>15</v>
      </c>
      <c r="M23" s="1">
        <f t="shared" si="0"/>
        <v>76.120356796119992</v>
      </c>
      <c r="N23" s="1">
        <f t="shared" si="1"/>
        <v>1.1985574546479285</v>
      </c>
      <c r="O23" s="1">
        <f t="shared" si="2"/>
        <v>981.85826684758308</v>
      </c>
      <c r="P23" s="1">
        <f t="shared" si="3"/>
        <v>15</v>
      </c>
    </row>
    <row r="24" spans="1:16" x14ac:dyDescent="0.25">
      <c r="A24" t="s">
        <v>32</v>
      </c>
      <c r="B24" s="5">
        <f>B23*B22/5</f>
        <v>527.91260692351966</v>
      </c>
      <c r="L24" s="1">
        <v>16</v>
      </c>
      <c r="M24" s="1">
        <f t="shared" si="0"/>
        <v>72.578395125058819</v>
      </c>
      <c r="N24" s="1">
        <f t="shared" si="1"/>
        <v>1.2425139167472463</v>
      </c>
      <c r="O24" s="1">
        <f t="shared" si="2"/>
        <v>1017.8674005993441</v>
      </c>
      <c r="P24" s="1">
        <f t="shared" si="3"/>
        <v>16</v>
      </c>
    </row>
    <row r="25" spans="1:16" x14ac:dyDescent="0.25">
      <c r="A25" t="s">
        <v>33</v>
      </c>
      <c r="B25" s="5">
        <f>(1/((1/($B$5+273.15))-((1/$B$8)*LN($B$4/($B$14*(($B$23/B24)-1))))))-273.15</f>
        <v>0</v>
      </c>
      <c r="L25" s="1">
        <v>17</v>
      </c>
      <c r="M25" s="1">
        <f t="shared" si="0"/>
        <v>69.223976914424711</v>
      </c>
      <c r="N25" s="1">
        <f t="shared" si="1"/>
        <v>1.2872224933093601</v>
      </c>
      <c r="O25" s="1">
        <f t="shared" si="2"/>
        <v>1054.4926665190278</v>
      </c>
      <c r="P25" s="1">
        <f t="shared" si="3"/>
        <v>17</v>
      </c>
    </row>
    <row r="26" spans="1:16" x14ac:dyDescent="0.25">
      <c r="L26" s="1">
        <v>18</v>
      </c>
      <c r="M26" s="1">
        <f t="shared" si="0"/>
        <v>66.04605790606189</v>
      </c>
      <c r="N26" s="1">
        <f t="shared" si="1"/>
        <v>1.3326513429959006</v>
      </c>
      <c r="O26" s="1">
        <f t="shared" si="2"/>
        <v>1091.7079801822417</v>
      </c>
      <c r="P26" s="1">
        <f t="shared" si="3"/>
        <v>18</v>
      </c>
    </row>
    <row r="27" spans="1:16" x14ac:dyDescent="0.25">
      <c r="L27" s="1">
        <v>19</v>
      </c>
      <c r="M27" s="1">
        <f t="shared" si="0"/>
        <v>63.034306103692941</v>
      </c>
      <c r="N27" s="1">
        <f t="shared" si="1"/>
        <v>1.3787666653771171</v>
      </c>
      <c r="O27" s="1">
        <f t="shared" si="2"/>
        <v>1129.4856522769344</v>
      </c>
      <c r="P27" s="1">
        <f t="shared" si="3"/>
        <v>19</v>
      </c>
    </row>
    <row r="28" spans="1:16" x14ac:dyDescent="0.25">
      <c r="L28" s="1">
        <v>20</v>
      </c>
      <c r="M28" s="1">
        <f t="shared" si="0"/>
        <v>60.179052032410098</v>
      </c>
      <c r="N28" s="1">
        <f t="shared" si="1"/>
        <v>1.4255328030279828</v>
      </c>
      <c r="O28" s="1">
        <f t="shared" si="2"/>
        <v>1167.7964722405236</v>
      </c>
      <c r="P28" s="1">
        <f t="shared" si="3"/>
        <v>20</v>
      </c>
    </row>
    <row r="29" spans="1:16" x14ac:dyDescent="0.25">
      <c r="L29" s="1">
        <v>21</v>
      </c>
      <c r="M29" s="1">
        <f t="shared" si="0"/>
        <v>57.471242727081773</v>
      </c>
      <c r="N29" s="1">
        <f t="shared" si="1"/>
        <v>1.4729123551236922</v>
      </c>
      <c r="O29" s="1">
        <f t="shared" si="2"/>
        <v>1206.6098013173287</v>
      </c>
      <c r="P29" s="1">
        <f t="shared" si="3"/>
        <v>21</v>
      </c>
    </row>
    <row r="30" spans="1:16" x14ac:dyDescent="0.25">
      <c r="L30" s="1">
        <v>22</v>
      </c>
      <c r="M30" s="1">
        <f t="shared" si="0"/>
        <v>54.902399151646698</v>
      </c>
      <c r="N30" s="1">
        <f t="shared" si="1"/>
        <v>1.5208663017884367</v>
      </c>
      <c r="O30" s="1">
        <f t="shared" si="2"/>
        <v>1245.8936744250873</v>
      </c>
      <c r="P30" s="1">
        <f t="shared" si="3"/>
        <v>22</v>
      </c>
    </row>
    <row r="31" spans="1:16" x14ac:dyDescent="0.25">
      <c r="L31" s="1">
        <v>23</v>
      </c>
      <c r="M31" s="1">
        <f t="shared" si="0"/>
        <v>52.46457677651572</v>
      </c>
      <c r="N31" s="1">
        <f t="shared" si="1"/>
        <v>1.5693541383316092</v>
      </c>
      <c r="O31" s="1">
        <f t="shared" si="2"/>
        <v>1285.6149101212543</v>
      </c>
      <c r="P31" s="1">
        <f t="shared" si="3"/>
        <v>23</v>
      </c>
    </row>
    <row r="32" spans="1:16" x14ac:dyDescent="0.25">
      <c r="L32" s="1">
        <v>24</v>
      </c>
      <c r="M32" s="1">
        <f t="shared" si="0"/>
        <v>50.15032906429866</v>
      </c>
      <c r="N32" s="1">
        <f t="shared" si="1"/>
        <v>1.6183340183958361</v>
      </c>
      <c r="O32" s="1">
        <f t="shared" si="2"/>
        <v>1325.739227869869</v>
      </c>
      <c r="P32" s="1">
        <f t="shared" si="3"/>
        <v>24</v>
      </c>
    </row>
    <row r="33" spans="12:16" x14ac:dyDescent="0.25">
      <c r="L33" s="1">
        <v>25</v>
      </c>
      <c r="M33" s="1">
        <f t="shared" si="0"/>
        <v>47.952673635020581</v>
      </c>
      <c r="N33" s="1">
        <f t="shared" si="1"/>
        <v>1.6677629049435905</v>
      </c>
      <c r="O33" s="1">
        <f t="shared" si="2"/>
        <v>1366.2313717297893</v>
      </c>
      <c r="P33" s="1">
        <f t="shared" si="3"/>
        <v>25</v>
      </c>
    </row>
    <row r="34" spans="12:16" x14ac:dyDescent="0.25">
      <c r="L34" s="1">
        <v>26</v>
      </c>
      <c r="M34" s="1">
        <f t="shared" si="0"/>
        <v>45.865060901087354</v>
      </c>
      <c r="N34" s="1">
        <f t="shared" si="1"/>
        <v>1.7175967279251645</v>
      </c>
      <c r="O34" s="1">
        <f t="shared" si="2"/>
        <v>1407.0552395162947</v>
      </c>
      <c r="P34" s="1">
        <f t="shared" si="3"/>
        <v>26</v>
      </c>
    </row>
    <row r="35" spans="12:16" x14ac:dyDescent="0.25">
      <c r="L35" s="1">
        <v>27</v>
      </c>
      <c r="M35" s="1">
        <f t="shared" si="0"/>
        <v>43.881344979673329</v>
      </c>
      <c r="N35" s="1">
        <f t="shared" si="1"/>
        <v>1.7677905474019895</v>
      </c>
      <c r="O35" s="1">
        <f t="shared" si="2"/>
        <v>1448.1740164317098</v>
      </c>
      <c r="P35" s="1">
        <f t="shared" si="3"/>
        <v>27</v>
      </c>
    </row>
    <row r="36" spans="12:16" x14ac:dyDescent="0.25">
      <c r="L36" s="1">
        <v>28</v>
      </c>
      <c r="M36" s="1">
        <f t="shared" si="0"/>
        <v>41.995756706089203</v>
      </c>
      <c r="N36" s="1">
        <f t="shared" si="1"/>
        <v>1.8182987208468209</v>
      </c>
      <c r="O36" s="1">
        <f t="shared" si="2"/>
        <v>1489.5503121177157</v>
      </c>
      <c r="P36" s="1">
        <f t="shared" si="3"/>
        <v>28</v>
      </c>
    </row>
    <row r="37" spans="12:16" x14ac:dyDescent="0.25">
      <c r="L37" s="1">
        <v>29</v>
      </c>
      <c r="M37" s="1">
        <f t="shared" si="0"/>
        <v>40.202878586192945</v>
      </c>
      <c r="N37" s="1">
        <f t="shared" si="1"/>
        <v>1.8690750733068595</v>
      </c>
      <c r="O37" s="1">
        <f t="shared" si="2"/>
        <v>1531.1463000529793</v>
      </c>
      <c r="P37" s="1">
        <f t="shared" si="3"/>
        <v>29</v>
      </c>
    </row>
    <row r="38" spans="12:16" x14ac:dyDescent="0.25">
      <c r="L38" s="1">
        <v>30</v>
      </c>
      <c r="M38" s="1">
        <f t="shared" si="0"/>
        <v>38.497621539146515</v>
      </c>
      <c r="N38" s="1">
        <f t="shared" si="1"/>
        <v>1.9200730690980907</v>
      </c>
      <c r="O38" s="1">
        <f t="shared" si="2"/>
        <v>1572.923858205156</v>
      </c>
      <c r="P38" s="1">
        <f t="shared" si="3"/>
        <v>30</v>
      </c>
    </row>
    <row r="39" spans="12:16" x14ac:dyDescent="0.25">
      <c r="L39" s="1">
        <v>31</v>
      </c>
      <c r="M39" s="1">
        <f t="shared" si="0"/>
        <v>36.875203293922034</v>
      </c>
      <c r="N39" s="1">
        <f t="shared" si="1"/>
        <v>1.9712459836989351</v>
      </c>
      <c r="O39" s="1">
        <f t="shared" si="2"/>
        <v>1614.8447098461677</v>
      </c>
      <c r="P39" s="1">
        <f t="shared" si="3"/>
        <v>31</v>
      </c>
    </row>
    <row r="40" spans="12:16" x14ac:dyDescent="0.25">
      <c r="L40" s="1">
        <v>32</v>
      </c>
      <c r="M40" s="1">
        <f t="shared" si="0"/>
        <v>35.331128314022443</v>
      </c>
      <c r="N40" s="1">
        <f t="shared" si="1"/>
        <v>2.0225470745284806</v>
      </c>
      <c r="O40" s="1">
        <f t="shared" si="2"/>
        <v>1656.8705634537314</v>
      </c>
      <c r="P40" s="1">
        <f t="shared" si="3"/>
        <v>32</v>
      </c>
    </row>
    <row r="41" spans="12:16" x14ac:dyDescent="0.25">
      <c r="L41" s="1">
        <v>33</v>
      </c>
      <c r="M41" s="1">
        <f t="shared" si="0"/>
        <v>33.861169134992686</v>
      </c>
      <c r="N41" s="1">
        <f t="shared" si="1"/>
        <v>2.0739297493286846</v>
      </c>
      <c r="O41" s="1">
        <f t="shared" si="2"/>
        <v>1698.9632506500584</v>
      </c>
      <c r="P41" s="1">
        <f t="shared" si="3"/>
        <v>33</v>
      </c>
    </row>
    <row r="42" spans="12:16" x14ac:dyDescent="0.25">
      <c r="L42" s="1">
        <v>34</v>
      </c>
      <c r="M42" s="1">
        <f t="shared" si="0"/>
        <v>32.461349008553562</v>
      </c>
      <c r="N42" s="1">
        <f t="shared" si="1"/>
        <v>2.1253477309197963</v>
      </c>
      <c r="O42" s="1">
        <f t="shared" si="2"/>
        <v>1741.0848611694971</v>
      </c>
      <c r="P42" s="1">
        <f t="shared" si="3"/>
        <v>34</v>
      </c>
    </row>
    <row r="43" spans="12:16" x14ac:dyDescent="0.25">
      <c r="L43" s="1">
        <v>35</v>
      </c>
      <c r="M43" s="1">
        <f t="shared" si="0"/>
        <v>31.127925755659856</v>
      </c>
      <c r="N43" s="1">
        <f t="shared" si="1"/>
        <v>2.1767552171628708</v>
      </c>
      <c r="O43" s="1">
        <f t="shared" si="2"/>
        <v>1783.1978738998237</v>
      </c>
      <c r="P43" s="1">
        <f t="shared" si="3"/>
        <v>35</v>
      </c>
    </row>
    <row r="44" spans="12:16" x14ac:dyDescent="0.25">
      <c r="L44" s="1">
        <v>36</v>
      </c>
      <c r="M44" s="1">
        <f t="shared" si="0"/>
        <v>29.857376738538026</v>
      </c>
      <c r="N44" s="1">
        <f t="shared" si="1"/>
        <v>2.2281070350411842</v>
      </c>
      <c r="O44" s="1">
        <f t="shared" si="2"/>
        <v>1825.265283105738</v>
      </c>
      <c r="P44" s="1">
        <f t="shared" si="3"/>
        <v>36</v>
      </c>
    </row>
    <row r="45" spans="12:16" x14ac:dyDescent="0.25">
      <c r="L45" s="1">
        <v>37</v>
      </c>
      <c r="M45" s="1">
        <f t="shared" si="0"/>
        <v>28.646384868868303</v>
      </c>
      <c r="N45" s="1">
        <f t="shared" si="1"/>
        <v>2.2793587878616202</v>
      </c>
      <c r="O45" s="1">
        <f t="shared" si="2"/>
        <v>1867.2507190162391</v>
      </c>
      <c r="P45" s="1">
        <f t="shared" si="3"/>
        <v>37</v>
      </c>
    </row>
    <row r="46" spans="12:16" x14ac:dyDescent="0.25">
      <c r="L46" s="1">
        <v>38</v>
      </c>
      <c r="M46" s="1">
        <f t="shared" si="0"/>
        <v>27.491825575783967</v>
      </c>
      <c r="N46" s="1">
        <f t="shared" si="1"/>
        <v>2.3304669946764265</v>
      </c>
      <c r="O46" s="1">
        <f t="shared" si="2"/>
        <v>1909.1185620389285</v>
      </c>
      <c r="P46" s="1">
        <f t="shared" si="3"/>
        <v>38</v>
      </c>
    </row>
    <row r="47" spans="12:16" x14ac:dyDescent="0.25">
      <c r="L47" s="1">
        <v>39</v>
      </c>
      <c r="M47" s="1">
        <f t="shared" si="0"/>
        <v>26.390754663335258</v>
      </c>
      <c r="N47" s="1">
        <f t="shared" si="1"/>
        <v>2.3813892211325229</v>
      </c>
      <c r="O47" s="1">
        <f t="shared" si="2"/>
        <v>1950.8340499517628</v>
      </c>
      <c r="P47" s="1">
        <f t="shared" si="3"/>
        <v>39</v>
      </c>
    </row>
    <row r="48" spans="12:16" x14ac:dyDescent="0.25">
      <c r="L48" s="1">
        <v>40</v>
      </c>
      <c r="M48" s="1">
        <f t="shared" si="0"/>
        <v>25.340396992541404</v>
      </c>
      <c r="N48" s="1">
        <f t="shared" si="1"/>
        <v>2.4320842010683443</v>
      </c>
      <c r="O48" s="1">
        <f t="shared" si="2"/>
        <v>1992.3633775151877</v>
      </c>
      <c r="P48" s="1">
        <f t="shared" si="3"/>
        <v>40</v>
      </c>
    </row>
    <row r="49" spans="12:16" x14ac:dyDescent="0.25">
      <c r="L49" s="1">
        <v>41</v>
      </c>
      <c r="M49" s="1">
        <f t="shared" si="0"/>
        <v>24.338135928180968</v>
      </c>
      <c r="N49" s="1">
        <f t="shared" si="1"/>
        <v>2.4825119482946469</v>
      </c>
      <c r="O49" s="1">
        <f t="shared" si="2"/>
        <v>2033.6737880429748</v>
      </c>
      <c r="P49" s="1">
        <f t="shared" si="3"/>
        <v>41</v>
      </c>
    </row>
    <row r="50" spans="12:16" x14ac:dyDescent="0.25">
      <c r="L50" s="1">
        <v>42</v>
      </c>
      <c r="M50" s="1">
        <f t="shared" si="0"/>
        <v>23.381503495086665</v>
      </c>
      <c r="N50" s="1">
        <f t="shared" si="1"/>
        <v>2.5326338581139303</v>
      </c>
      <c r="O50" s="1">
        <f t="shared" si="2"/>
        <v>2074.7336565669316</v>
      </c>
      <c r="P50" s="1">
        <f t="shared" si="3"/>
        <v>42</v>
      </c>
    </row>
    <row r="51" spans="12:16" x14ac:dyDescent="0.25">
      <c r="L51" s="1">
        <v>43</v>
      </c>
      <c r="M51" s="1">
        <f t="shared" si="0"/>
        <v>22.468171192948798</v>
      </c>
      <c r="N51" s="1">
        <f t="shared" si="1"/>
        <v>2.5824127982512275</v>
      </c>
      <c r="O51" s="1">
        <f t="shared" si="2"/>
        <v>2115.5125643274055</v>
      </c>
      <c r="P51" s="1">
        <f t="shared" si="3"/>
        <v>43</v>
      </c>
    </row>
    <row r="52" spans="12:16" x14ac:dyDescent="0.25">
      <c r="L52" s="1">
        <v>44</v>
      </c>
      <c r="M52" s="1">
        <f t="shared" si="0"/>
        <v>21.595941422527446</v>
      </c>
      <c r="N52" s="1">
        <f t="shared" si="1"/>
        <v>2.6318131889851051</v>
      </c>
      <c r="O52" s="1">
        <f t="shared" si="2"/>
        <v>2155.9813644165979</v>
      </c>
      <c r="P52" s="1">
        <f t="shared" si="3"/>
        <v>44</v>
      </c>
    </row>
    <row r="53" spans="12:16" x14ac:dyDescent="0.25">
      <c r="L53" s="1">
        <v>45</v>
      </c>
      <c r="M53" s="1">
        <f t="shared" si="0"/>
        <v>20.762739479752529</v>
      </c>
      <c r="N53" s="1">
        <f t="shared" si="1"/>
        <v>2.6808010723802873</v>
      </c>
      <c r="O53" s="1">
        <f t="shared" si="2"/>
        <v>2196.1122384939313</v>
      </c>
      <c r="P53" s="1">
        <f t="shared" si="3"/>
        <v>45</v>
      </c>
    </row>
    <row r="54" spans="12:16" x14ac:dyDescent="0.25">
      <c r="L54" s="1">
        <v>46</v>
      </c>
      <c r="M54" s="1">
        <f t="shared" si="0"/>
        <v>19.966606077484862</v>
      </c>
      <c r="N54" s="1">
        <f t="shared" si="1"/>
        <v>2.7293441706307089</v>
      </c>
      <c r="O54" s="1">
        <f t="shared" si="2"/>
        <v>2235.8787445806765</v>
      </c>
      <c r="P54" s="1">
        <f t="shared" si="3"/>
        <v>46</v>
      </c>
    </row>
    <row r="55" spans="12:16" x14ac:dyDescent="0.25">
      <c r="L55" s="1">
        <v>47</v>
      </c>
      <c r="M55" s="1">
        <f t="shared" si="0"/>
        <v>19.205690357739581</v>
      </c>
      <c r="N55" s="1">
        <f t="shared" si="1"/>
        <v>2.7774119336228589</v>
      </c>
      <c r="O55" s="1">
        <f t="shared" si="2"/>
        <v>2275.2558560238458</v>
      </c>
      <c r="P55" s="1">
        <f t="shared" si="3"/>
        <v>47</v>
      </c>
    </row>
    <row r="56" spans="12:16" x14ac:dyDescent="0.25">
      <c r="L56" s="1">
        <v>48</v>
      </c>
      <c r="M56" s="1">
        <f t="shared" si="0"/>
        <v>18.478243359961347</v>
      </c>
      <c r="N56" s="1">
        <f t="shared" si="1"/>
        <v>2.8249755759229025</v>
      </c>
      <c r="O56" s="1">
        <f t="shared" si="2"/>
        <v>2314.2199917960415</v>
      </c>
      <c r="P56" s="1">
        <f t="shared" si="3"/>
        <v>48</v>
      </c>
    </row>
    <row r="57" spans="12:16" x14ac:dyDescent="0.25">
      <c r="L57" s="1">
        <v>49</v>
      </c>
      <c r="M57" s="1">
        <f t="shared" si="0"/>
        <v>17.782611913508259</v>
      </c>
      <c r="N57" s="1">
        <f t="shared" si="1"/>
        <v>2.872008103476273</v>
      </c>
      <c r="O57" s="1">
        <f t="shared" si="2"/>
        <v>2352.7490383677628</v>
      </c>
      <c r="P57" s="1">
        <f t="shared" si="3"/>
        <v>49</v>
      </c>
    </row>
    <row r="58" spans="12:16" x14ac:dyDescent="0.25">
      <c r="L58" s="1">
        <v>50</v>
      </c>
      <c r="M58" s="1">
        <f t="shared" si="0"/>
        <v>17.117232924864258</v>
      </c>
      <c r="N58" s="1">
        <f t="shared" si="1"/>
        <v>2.9184843303848411</v>
      </c>
      <c r="O58" s="1">
        <f t="shared" si="2"/>
        <v>2390.8223634512619</v>
      </c>
      <c r="P58" s="1">
        <f t="shared" si="3"/>
        <v>50</v>
      </c>
    </row>
    <row r="59" spans="12:16" x14ac:dyDescent="0.25">
      <c r="L59" s="1">
        <v>51</v>
      </c>
      <c r="M59" s="1">
        <f t="shared" si="0"/>
        <v>16.480628032280503</v>
      </c>
      <c r="N59" s="1">
        <f t="shared" si="1"/>
        <v>2.9643808861934722</v>
      </c>
      <c r="O59" s="1">
        <f t="shared" si="2"/>
        <v>2428.4208219696925</v>
      </c>
      <c r="P59" s="1">
        <f t="shared" si="3"/>
        <v>51</v>
      </c>
    </row>
    <row r="60" spans="12:16" x14ac:dyDescent="0.25">
      <c r="L60" s="1">
        <v>52</v>
      </c>
      <c r="M60" s="1">
        <f t="shared" si="0"/>
        <v>15.871398602552162</v>
      </c>
      <c r="N60" s="1">
        <f t="shared" si="1"/>
        <v>3.0096762141752116</v>
      </c>
      <c r="O60" s="1">
        <f t="shared" si="2"/>
        <v>2465.5267546523332</v>
      </c>
      <c r="P60" s="1">
        <f t="shared" si="3"/>
        <v>52</v>
      </c>
    </row>
    <row r="61" spans="12:16" x14ac:dyDescent="0.25">
      <c r="L61" s="1">
        <v>53</v>
      </c>
      <c r="M61" s="1">
        <f t="shared" si="0"/>
        <v>15.288221046491017</v>
      </c>
      <c r="N61" s="1">
        <f t="shared" si="1"/>
        <v>3.0543505611516526</v>
      </c>
      <c r="O61" s="1">
        <f t="shared" si="2"/>
        <v>2502.1239796954337</v>
      </c>
      <c r="P61" s="1">
        <f t="shared" si="3"/>
        <v>53</v>
      </c>
    </row>
    <row r="62" spans="12:16" x14ac:dyDescent="0.25">
      <c r="L62" s="1">
        <v>54</v>
      </c>
      <c r="M62" s="1">
        <f t="shared" si="0"/>
        <v>14.729842431361202</v>
      </c>
      <c r="N62" s="1">
        <f t="shared" si="1"/>
        <v>3.0983859594231369</v>
      </c>
      <c r="O62" s="1">
        <f t="shared" si="2"/>
        <v>2538.1977779594336</v>
      </c>
      <c r="P62" s="1">
        <f t="shared" si="3"/>
        <v>54</v>
      </c>
    </row>
    <row r="63" spans="12:16" x14ac:dyDescent="0.25">
      <c r="L63" s="1">
        <v>55</v>
      </c>
      <c r="M63" s="1">
        <f t="shared" si="0"/>
        <v>14.195076370122933</v>
      </c>
      <c r="N63" s="1">
        <f t="shared" si="1"/>
        <v>3.1417662014119379</v>
      </c>
      <c r="O63" s="1">
        <f t="shared" si="2"/>
        <v>2573.7348721966596</v>
      </c>
      <c r="P63" s="1">
        <f t="shared" si="3"/>
        <v>55</v>
      </c>
    </row>
    <row r="64" spans="12:16" x14ac:dyDescent="0.25">
      <c r="L64" s="1">
        <v>56</v>
      </c>
      <c r="M64" s="1">
        <f t="shared" si="0"/>
        <v>13.682799168784138</v>
      </c>
      <c r="N64" s="1">
        <f t="shared" si="1"/>
        <v>3.1844768076413548</v>
      </c>
      <c r="O64" s="1">
        <f t="shared" si="2"/>
        <v>2608.7234008197979</v>
      </c>
      <c r="P64" s="1">
        <f t="shared" si="3"/>
        <v>56</v>
      </c>
    </row>
    <row r="65" spans="12:16" x14ac:dyDescent="0.25">
      <c r="L65" s="1">
        <v>57</v>
      </c>
      <c r="M65" s="1">
        <f t="shared" si="0"/>
        <v>13.191946214504732</v>
      </c>
      <c r="N65" s="1">
        <f t="shared" si="1"/>
        <v>3.2265049886849</v>
      </c>
      <c r="O65" s="1">
        <f t="shared" si="2"/>
        <v>2643.1528867306702</v>
      </c>
      <c r="P65" s="1">
        <f t="shared" si="3"/>
        <v>57</v>
      </c>
    </row>
    <row r="66" spans="12:16" x14ac:dyDescent="0.25">
      <c r="L66" s="1">
        <v>58</v>
      </c>
      <c r="M66" s="1">
        <f t="shared" si="0"/>
        <v>12.721508588339582</v>
      </c>
      <c r="N66" s="1">
        <f t="shared" si="1"/>
        <v>3.2678396017233444</v>
      </c>
      <c r="O66" s="1">
        <f t="shared" si="2"/>
        <v>2677.0142017317639</v>
      </c>
      <c r="P66" s="1">
        <f t="shared" si="3"/>
        <v>58</v>
      </c>
    </row>
    <row r="67" spans="12:16" x14ac:dyDescent="0.25">
      <c r="L67" s="1">
        <v>59</v>
      </c>
      <c r="M67" s="1">
        <f t="shared" si="0"/>
        <v>12.270529887654856</v>
      </c>
      <c r="N67" s="1">
        <f t="shared" si="1"/>
        <v>3.3084711023437112</v>
      </c>
      <c r="O67" s="1">
        <f t="shared" si="2"/>
        <v>2710.2995270399683</v>
      </c>
      <c r="P67" s="1">
        <f t="shared" si="3"/>
        <v>59</v>
      </c>
    </row>
    <row r="68" spans="12:16" x14ac:dyDescent="0.25">
      <c r="L68" s="1">
        <v>60</v>
      </c>
      <c r="M68" s="1">
        <f t="shared" si="0"/>
        <v>11.838103244313007</v>
      </c>
      <c r="N68" s="1">
        <f t="shared" si="1"/>
        <v>3.3483914922043838</v>
      </c>
      <c r="O68" s="1">
        <f t="shared" si="2"/>
        <v>2743.0023104138313</v>
      </c>
      <c r="P68" s="1">
        <f t="shared" si="3"/>
        <v>60</v>
      </c>
    </row>
    <row r="69" spans="12:16" x14ac:dyDescent="0.25">
      <c r="L69" s="1">
        <v>61</v>
      </c>
      <c r="M69" s="1">
        <f t="shared" si="0"/>
        <v>11.423368525703832</v>
      </c>
      <c r="N69" s="1">
        <f t="shared" si="1"/>
        <v>3.3875942631747691</v>
      </c>
      <c r="O69" s="1">
        <f t="shared" si="2"/>
        <v>2775.1172203927708</v>
      </c>
      <c r="P69" s="1">
        <f t="shared" si="3"/>
        <v>61</v>
      </c>
    </row>
    <row r="70" spans="12:16" x14ac:dyDescent="0.25">
      <c r="L70" s="1">
        <v>62</v>
      </c>
      <c r="M70" s="1">
        <f t="shared" si="0"/>
        <v>11.025509706607107</v>
      </c>
      <c r="N70" s="1">
        <f t="shared" si="1"/>
        <v>3.4260743385374215</v>
      </c>
      <c r="O70" s="1">
        <f t="shared" si="2"/>
        <v>2806.6400981298557</v>
      </c>
      <c r="P70" s="1">
        <f t="shared" si="3"/>
        <v>62</v>
      </c>
    </row>
    <row r="71" spans="12:16" x14ac:dyDescent="0.25">
      <c r="L71" s="1">
        <v>63</v>
      </c>
      <c r="M71" s="1">
        <f t="shared" si="0"/>
        <v>10.643752400712687</v>
      </c>
      <c r="N71" s="1">
        <f t="shared" si="1"/>
        <v>3.4638280118158153</v>
      </c>
      <c r="O71" s="1">
        <f t="shared" si="2"/>
        <v>2837.567907279516</v>
      </c>
      <c r="P71" s="1">
        <f t="shared" si="3"/>
        <v>63</v>
      </c>
    </row>
    <row r="72" spans="12:16" x14ac:dyDescent="0.25">
      <c r="L72" s="1">
        <v>64</v>
      </c>
      <c r="M72" s="1">
        <f t="shared" si="0"/>
        <v>10.277361541402408</v>
      </c>
      <c r="N72" s="1">
        <f t="shared" si="1"/>
        <v>3.5008528837628377</v>
      </c>
      <c r="O72" s="1">
        <f t="shared" si="2"/>
        <v>2867.8986823785167</v>
      </c>
      <c r="P72" s="1">
        <f t="shared" si="3"/>
        <v>64</v>
      </c>
    </row>
    <row r="73" spans="12:16" x14ac:dyDescent="0.25">
      <c r="L73" s="1">
        <v>65</v>
      </c>
      <c r="M73" s="1">
        <f t="shared" ref="M73:M108" si="4">($B$4/EXP($B$8*((1/($B$5+273.15))-(1/(L73+273.15)))))</f>
        <v>9.9256392021193882</v>
      </c>
      <c r="N73" s="1">
        <f t="shared" ref="N73:N108" si="5">5*($B$14/($B$14+M73))</f>
        <v>3.5371477980141766</v>
      </c>
      <c r="O73" s="1">
        <f t="shared" ref="O73:O108" si="6">$B$23*N73/5</f>
        <v>2897.6314761332133</v>
      </c>
      <c r="P73" s="1">
        <f t="shared" ref="P73:P108" si="7">(1/((1/($B$5+273.15))-((1/$B$8)*LN($B$4/($B$14*(($B$23/O73)-1))))))-273.15</f>
        <v>65</v>
      </c>
    </row>
    <row r="74" spans="12:16" x14ac:dyDescent="0.25">
      <c r="L74" s="1">
        <v>66</v>
      </c>
      <c r="M74" s="1">
        <f t="shared" si="4"/>
        <v>9.5879225473174365</v>
      </c>
      <c r="N74" s="1">
        <f t="shared" si="5"/>
        <v>3.5727127758779487</v>
      </c>
      <c r="O74" s="1">
        <f t="shared" si="6"/>
        <v>2926.7663059992155</v>
      </c>
      <c r="P74" s="1">
        <f t="shared" si="7"/>
        <v>66</v>
      </c>
    </row>
    <row r="75" spans="12:16" x14ac:dyDescent="0.25">
      <c r="L75" s="1">
        <v>67</v>
      </c>
      <c r="M75" s="1">
        <f t="shared" si="4"/>
        <v>9.2635819056031696</v>
      </c>
      <c r="N75" s="1">
        <f t="shared" si="5"/>
        <v>3.6075489506975282</v>
      </c>
      <c r="O75" s="1">
        <f t="shared" si="6"/>
        <v>2955.3041004114152</v>
      </c>
      <c r="P75" s="1">
        <f t="shared" si="7"/>
        <v>67</v>
      </c>
    </row>
    <row r="76" spans="12:16" x14ac:dyDescent="0.25">
      <c r="L76" s="1">
        <v>68</v>
      </c>
      <c r="M76" s="1">
        <f t="shared" si="4"/>
        <v>8.9520189572569624</v>
      </c>
      <c r="N76" s="1">
        <f t="shared" si="5"/>
        <v>3.6416585021893666</v>
      </c>
      <c r="O76" s="1">
        <f t="shared" si="6"/>
        <v>2983.2466449935291</v>
      </c>
      <c r="P76" s="1">
        <f t="shared" si="7"/>
        <v>68</v>
      </c>
    </row>
    <row r="77" spans="12:16" x14ac:dyDescent="0.25">
      <c r="L77" s="1">
        <v>69</v>
      </c>
      <c r="M77" s="1">
        <f t="shared" si="4"/>
        <v>8.6526650288513025</v>
      </c>
      <c r="N77" s="1">
        <f t="shared" si="5"/>
        <v>3.6750445911220471</v>
      </c>
      <c r="O77" s="1">
        <f t="shared" si="6"/>
        <v>3010.5965290471809</v>
      </c>
      <c r="P77" s="1">
        <f t="shared" si="7"/>
        <v>69</v>
      </c>
    </row>
    <row r="78" spans="12:16" x14ac:dyDescent="0.25">
      <c r="L78" s="1">
        <v>70</v>
      </c>
      <c r="M78" s="1">
        <f t="shared" si="4"/>
        <v>8.3649794881790385</v>
      </c>
      <c r="N78" s="1">
        <f t="shared" si="5"/>
        <v>3.7077112946673956</v>
      </c>
      <c r="O78" s="1">
        <f t="shared" si="6"/>
        <v>3037.3570925915305</v>
      </c>
      <c r="P78" s="1">
        <f t="shared" si="7"/>
        <v>70</v>
      </c>
    </row>
    <row r="79" spans="12:16" x14ac:dyDescent="0.25">
      <c r="L79" s="1">
        <v>71</v>
      </c>
      <c r="M79" s="1">
        <f t="shared" si="4"/>
        <v>8.0884482331625343</v>
      </c>
      <c r="N79" s="1">
        <f t="shared" si="5"/>
        <v>3.7396635427195029</v>
      </c>
      <c r="O79" s="1">
        <f t="shared" si="6"/>
        <v>3063.5323741958168</v>
      </c>
      <c r="P79" s="1">
        <f t="shared" si="7"/>
        <v>71</v>
      </c>
    </row>
    <row r="80" spans="12:16" x14ac:dyDescent="0.25">
      <c r="L80" s="1">
        <v>72</v>
      </c>
      <c r="M80" s="1">
        <f t="shared" si="4"/>
        <v>7.8225822688402475</v>
      </c>
      <c r="N80" s="1">
        <f t="shared" si="5"/>
        <v>3.7709070554434714</v>
      </c>
      <c r="O80" s="1">
        <f t="shared" si="6"/>
        <v>3089.1270598192918</v>
      </c>
      <c r="P80" s="1">
        <f t="shared" si="7"/>
        <v>72</v>
      </c>
    </row>
    <row r="81" spans="12:16" x14ac:dyDescent="0.25">
      <c r="L81" s="1">
        <v>73</v>
      </c>
      <c r="M81" s="1">
        <f t="shared" si="4"/>
        <v>7.5669163669223716</v>
      </c>
      <c r="N81" s="1">
        <f t="shared" si="5"/>
        <v>3.8014482822827409</v>
      </c>
      <c r="O81" s="1">
        <f t="shared" si="6"/>
        <v>3114.1464328460215</v>
      </c>
      <c r="P81" s="1">
        <f t="shared" si="7"/>
        <v>73</v>
      </c>
    </row>
    <row r="82" spans="12:16" x14ac:dyDescent="0.25">
      <c r="L82" s="1">
        <v>74</v>
      </c>
      <c r="M82" s="1">
        <f t="shared" si="4"/>
        <v>7.3210078027746075</v>
      </c>
      <c r="N82" s="1">
        <f t="shared" si="5"/>
        <v>3.8312943426223232</v>
      </c>
      <c r="O82" s="1">
        <f t="shared" si="6"/>
        <v>3138.5963254762073</v>
      </c>
      <c r="P82" s="1">
        <f t="shared" si="7"/>
        <v>74</v>
      </c>
    </row>
    <row r="83" spans="12:16" x14ac:dyDescent="0.25">
      <c r="L83" s="1">
        <v>75</v>
      </c>
      <c r="M83" s="1">
        <f t="shared" si="4"/>
        <v>7.0844351650304205</v>
      </c>
      <c r="N83" s="1">
        <f t="shared" si="5"/>
        <v>3.8604529682752098</v>
      </c>
      <c r="O83" s="1">
        <f t="shared" si="6"/>
        <v>3162.4830716110519</v>
      </c>
      <c r="P83" s="1">
        <f t="shared" si="7"/>
        <v>75</v>
      </c>
    </row>
    <row r="84" spans="12:16" x14ac:dyDescent="0.25">
      <c r="L84" s="1">
        <v>76</v>
      </c>
      <c r="M84" s="1">
        <f t="shared" si="4"/>
        <v>6.8567972333489093</v>
      </c>
      <c r="N84" s="1">
        <f t="shared" si="5"/>
        <v>3.8889324479310621</v>
      </c>
      <c r="O84" s="1">
        <f t="shared" si="6"/>
        <v>3185.8134613451261</v>
      </c>
      <c r="P84" s="1">
        <f t="shared" si="7"/>
        <v>76</v>
      </c>
    </row>
    <row r="85" spans="12:16" x14ac:dyDescent="0.25">
      <c r="L85" s="1">
        <v>77</v>
      </c>
      <c r="M85" s="1">
        <f t="shared" si="4"/>
        <v>6.6377119201310899</v>
      </c>
      <c r="N85" s="1">
        <f t="shared" si="5"/>
        <v>3.9167415736797153</v>
      </c>
      <c r="O85" s="1">
        <f t="shared" si="6"/>
        <v>3208.5946971584226</v>
      </c>
      <c r="P85" s="1">
        <f t="shared" si="7"/>
        <v>77</v>
      </c>
    </row>
    <row r="86" spans="12:16" x14ac:dyDescent="0.25">
      <c r="L86" s="1">
        <v>78</v>
      </c>
      <c r="M86" s="1">
        <f t="shared" si="4"/>
        <v>6.4268152722811296</v>
      </c>
      <c r="N86" s="1">
        <f t="shared" si="5"/>
        <v>3.9438895896975512</v>
      </c>
      <c r="O86" s="1">
        <f t="shared" si="6"/>
        <v>3230.834351880234</v>
      </c>
      <c r="P86" s="1">
        <f t="shared" si="7"/>
        <v>78</v>
      </c>
    </row>
    <row r="87" spans="12:16" x14ac:dyDescent="0.25">
      <c r="L87" s="1">
        <v>79</v>
      </c>
      <c r="M87" s="1">
        <f t="shared" si="4"/>
        <v>6.2237605293550038</v>
      </c>
      <c r="N87" s="1">
        <f t="shared" si="5"/>
        <v>3.9703861431620755</v>
      </c>
      <c r="O87" s="1">
        <f t="shared" si="6"/>
        <v>3252.5403284783724</v>
      </c>
      <c r="P87" s="1">
        <f t="shared" si="7"/>
        <v>79</v>
      </c>
    </row>
    <row r="88" spans="12:16" x14ac:dyDescent="0.25">
      <c r="L88" s="1">
        <v>80</v>
      </c>
      <c r="M88" s="1">
        <f t="shared" si="4"/>
        <v>6.0282172346761698</v>
      </c>
      <c r="N88" s="1">
        <f t="shared" si="5"/>
        <v>3.996241237439353</v>
      </c>
      <c r="O88" s="1">
        <f t="shared" si="6"/>
        <v>3273.720821710318</v>
      </c>
      <c r="P88" s="1">
        <f t="shared" si="7"/>
        <v>80</v>
      </c>
    </row>
    <row r="89" spans="12:16" x14ac:dyDescent="0.25">
      <c r="L89" s="1">
        <v>81</v>
      </c>
      <c r="M89" s="1">
        <f t="shared" si="4"/>
        <v>5.8398703962196228</v>
      </c>
      <c r="N89" s="1">
        <f t="shared" si="5"/>
        <v>4.0214651875700724</v>
      </c>
      <c r="O89" s="1">
        <f t="shared" si="6"/>
        <v>3294.3842816574033</v>
      </c>
      <c r="P89" s="1">
        <f t="shared" si="7"/>
        <v>81</v>
      </c>
    </row>
    <row r="90" spans="12:16" x14ac:dyDescent="0.25">
      <c r="L90" s="1">
        <v>82</v>
      </c>
      <c r="M90" s="1">
        <f t="shared" si="4"/>
        <v>5.6584196942713696</v>
      </c>
      <c r="N90" s="1">
        <f t="shared" si="5"/>
        <v>4.0460685780631263</v>
      </c>
      <c r="O90" s="1">
        <f t="shared" si="6"/>
        <v>3314.5393791493129</v>
      </c>
      <c r="P90" s="1">
        <f t="shared" si="7"/>
        <v>81.999999999999943</v>
      </c>
    </row>
    <row r="91" spans="12:16" x14ac:dyDescent="0.25">
      <c r="L91" s="1">
        <v>83</v>
      </c>
      <c r="M91" s="1">
        <f t="shared" si="4"/>
        <v>5.4835787330626768</v>
      </c>
      <c r="N91" s="1">
        <f t="shared" si="5"/>
        <v>4.0700622229903463</v>
      </c>
      <c r="O91" s="1">
        <f t="shared" si="6"/>
        <v>3334.1949730736915</v>
      </c>
      <c r="P91" s="1">
        <f t="shared" si="7"/>
        <v>82.999999999999943</v>
      </c>
    </row>
    <row r="92" spans="12:16" x14ac:dyDescent="0.25">
      <c r="L92" s="1">
        <v>84</v>
      </c>
      <c r="M92" s="1">
        <f t="shared" si="4"/>
        <v>5.3150743337572122</v>
      </c>
      <c r="N92" s="1">
        <f t="shared" si="5"/>
        <v>4.0934571283626697</v>
      </c>
      <c r="O92" s="1">
        <f t="shared" si="6"/>
        <v>3353.360079554699</v>
      </c>
      <c r="P92" s="1">
        <f t="shared" si="7"/>
        <v>84</v>
      </c>
    </row>
    <row r="93" spans="12:16" x14ac:dyDescent="0.25">
      <c r="L93" s="1">
        <v>85</v>
      </c>
      <c r="M93" s="1">
        <f t="shared" si="4"/>
        <v>5.1526458663360959</v>
      </c>
      <c r="N93" s="1">
        <f t="shared" si="5"/>
        <v>4.1162644567562063</v>
      </c>
      <c r="O93" s="1">
        <f t="shared" si="6"/>
        <v>3372.0438429746841</v>
      </c>
      <c r="P93" s="1">
        <f t="shared" si="7"/>
        <v>85</v>
      </c>
    </row>
    <row r="94" spans="12:16" x14ac:dyDescent="0.25">
      <c r="L94" s="1">
        <v>86</v>
      </c>
      <c r="M94" s="1">
        <f t="shared" si="4"/>
        <v>4.9960446180813118</v>
      </c>
      <c r="N94" s="1">
        <f t="shared" si="5"/>
        <v>4.1384954941464871</v>
      </c>
      <c r="O94" s="1">
        <f t="shared" si="6"/>
        <v>3390.255508804802</v>
      </c>
      <c r="P94" s="1">
        <f t="shared" si="7"/>
        <v>86</v>
      </c>
    </row>
    <row r="95" spans="12:16" x14ac:dyDescent="0.25">
      <c r="L95" s="1">
        <v>87</v>
      </c>
      <c r="M95" s="1">
        <f t="shared" si="4"/>
        <v>4.8450331965031674</v>
      </c>
      <c r="N95" s="1">
        <f t="shared" si="5"/>
        <v>4.1601616189003865</v>
      </c>
      <c r="O95" s="1">
        <f t="shared" si="6"/>
        <v>3408.0043982031966</v>
      </c>
      <c r="P95" s="1">
        <f t="shared" si="7"/>
        <v>87</v>
      </c>
    </row>
    <row r="96" spans="12:16" x14ac:dyDescent="0.25">
      <c r="L96" s="1">
        <v>88</v>
      </c>
      <c r="M96" s="1">
        <f t="shared" si="4"/>
        <v>4.6993849646927233</v>
      </c>
      <c r="N96" s="1">
        <f t="shared" si="5"/>
        <v>4.1812742728678476</v>
      </c>
      <c r="O96" s="1">
        <f t="shared" si="6"/>
        <v>3425.2998843333407</v>
      </c>
      <c r="P96" s="1">
        <f t="shared" si="7"/>
        <v>88</v>
      </c>
    </row>
    <row r="97" spans="12:16" x14ac:dyDescent="0.25">
      <c r="L97" s="1">
        <v>89</v>
      </c>
      <c r="M97" s="1">
        <f t="shared" si="4"/>
        <v>4.5588835072064491</v>
      </c>
      <c r="N97" s="1">
        <f t="shared" si="5"/>
        <v>4.2018449345094186</v>
      </c>
      <c r="O97" s="1">
        <f t="shared" si="6"/>
        <v>3442.1513703501159</v>
      </c>
      <c r="P97" s="1">
        <f t="shared" si="7"/>
        <v>89</v>
      </c>
    </row>
    <row r="98" spans="12:16" x14ac:dyDescent="0.25">
      <c r="L98" s="1">
        <v>90</v>
      </c>
      <c r="M98" s="1">
        <f t="shared" si="4"/>
        <v>4.4233221247085392</v>
      </c>
      <c r="N98" s="1">
        <f t="shared" si="5"/>
        <v>4.2218850939905925</v>
      </c>
      <c r="O98" s="1">
        <f t="shared" si="6"/>
        <v>3458.5682689970936</v>
      </c>
      <c r="P98" s="1">
        <f t="shared" si="7"/>
        <v>90</v>
      </c>
    </row>
    <row r="99" spans="12:16" x14ac:dyDescent="0.25">
      <c r="L99" s="1">
        <v>91</v>
      </c>
      <c r="M99" s="1">
        <f t="shared" si="4"/>
        <v>4.2925033557060681</v>
      </c>
      <c r="N99" s="1">
        <f t="shared" si="5"/>
        <v>4.2414062301700941</v>
      </c>
      <c r="O99" s="1">
        <f t="shared" si="6"/>
        <v>3474.5599837553409</v>
      </c>
      <c r="P99" s="1">
        <f t="shared" si="7"/>
        <v>91</v>
      </c>
    </row>
    <row r="100" spans="12:16" x14ac:dyDescent="0.25">
      <c r="L100" s="1">
        <v>92</v>
      </c>
      <c r="M100" s="1">
        <f t="shared" si="4"/>
        <v>4.1662385238154416</v>
      </c>
      <c r="N100" s="1">
        <f t="shared" si="5"/>
        <v>4.2604197894062503</v>
      </c>
      <c r="O100" s="1">
        <f t="shared" si="6"/>
        <v>3490.1358914816001</v>
      </c>
      <c r="P100" s="1">
        <f t="shared" si="7"/>
        <v>92</v>
      </c>
    </row>
    <row r="101" spans="12:16" x14ac:dyDescent="0.25">
      <c r="L101" s="1">
        <v>93</v>
      </c>
      <c r="M101" s="1">
        <f t="shared" si="4"/>
        <v>4.0443473090944639</v>
      </c>
      <c r="N101" s="1">
        <f t="shared" si="5"/>
        <v>4.2789371661035362</v>
      </c>
      <c r="O101" s="1">
        <f t="shared" si="6"/>
        <v>3505.305326472017</v>
      </c>
      <c r="P101" s="1">
        <f t="shared" si="7"/>
        <v>93</v>
      </c>
    </row>
    <row r="102" spans="12:16" x14ac:dyDescent="0.25">
      <c r="L102" s="1">
        <v>94</v>
      </c>
      <c r="M102" s="1">
        <f t="shared" si="4"/>
        <v>3.9266573420643747</v>
      </c>
      <c r="N102" s="1">
        <f t="shared" si="5"/>
        <v>4.2969696849200298</v>
      </c>
      <c r="O102" s="1">
        <f t="shared" si="6"/>
        <v>3520.0775658864886</v>
      </c>
      <c r="P102" s="1">
        <f t="shared" si="7"/>
        <v>94</v>
      </c>
    </row>
    <row r="103" spans="12:16" x14ac:dyDescent="0.25">
      <c r="L103" s="1">
        <v>95</v>
      </c>
      <c r="M103" s="1">
        <f t="shared" si="4"/>
        <v>3.8130038191300142</v>
      </c>
      <c r="N103" s="1">
        <f t="shared" si="5"/>
        <v>4.3145285845559407</v>
      </c>
      <c r="O103" s="1">
        <f t="shared" si="6"/>
        <v>3534.4618164682265</v>
      </c>
      <c r="P103" s="1">
        <f t="shared" si="7"/>
        <v>95</v>
      </c>
    </row>
    <row r="104" spans="12:16" x14ac:dyDescent="0.25">
      <c r="L104" s="1">
        <v>96</v>
      </c>
      <c r="M104" s="1">
        <f t="shared" si="4"/>
        <v>3.7032291381850375</v>
      </c>
      <c r="N104" s="1">
        <f t="shared" si="5"/>
        <v>4.3316250030432997</v>
      </c>
      <c r="O104" s="1">
        <f t="shared" si="6"/>
        <v>3548.467202493071</v>
      </c>
      <c r="P104" s="1">
        <f t="shared" si="7"/>
        <v>95.999999999999943</v>
      </c>
    </row>
    <row r="105" spans="12:16" x14ac:dyDescent="0.25">
      <c r="L105" s="1">
        <v>97</v>
      </c>
      <c r="M105" s="1">
        <f t="shared" si="4"/>
        <v>3.5971825532624702</v>
      </c>
      <c r="N105" s="1">
        <f t="shared" si="5"/>
        <v>4.3482699644574367</v>
      </c>
      <c r="O105" s="1">
        <f t="shared" si="6"/>
        <v>3562.1027548835323</v>
      </c>
      <c r="P105" s="1">
        <f t="shared" si="7"/>
        <v>97</v>
      </c>
    </row>
    <row r="106" spans="12:16" x14ac:dyDescent="0.25">
      <c r="L106" s="1">
        <v>98</v>
      </c>
      <c r="M106" s="1">
        <f t="shared" si="4"/>
        <v>3.4947198471595491</v>
      </c>
      <c r="N106" s="1">
        <f t="shared" si="5"/>
        <v>4.3644743669718489</v>
      </c>
      <c r="O106" s="1">
        <f t="shared" si="6"/>
        <v>3575.3774014233386</v>
      </c>
      <c r="P106" s="1">
        <f t="shared" si="7"/>
        <v>98.000000000000057</v>
      </c>
    </row>
    <row r="107" spans="12:16" x14ac:dyDescent="0.25">
      <c r="L107" s="1">
        <v>99</v>
      </c>
      <c r="M107" s="1">
        <f t="shared" si="4"/>
        <v>3.3957030210303834</v>
      </c>
      <c r="N107" s="1">
        <f t="shared" si="5"/>
        <v>4.3802489721793849</v>
      </c>
      <c r="O107" s="1">
        <f t="shared" si="6"/>
        <v>3588.2999580093519</v>
      </c>
      <c r="P107" s="1">
        <f t="shared" si="7"/>
        <v>99</v>
      </c>
    </row>
    <row r="108" spans="12:16" x14ac:dyDescent="0.25">
      <c r="L108" s="1">
        <v>100</v>
      </c>
      <c r="M108" s="1">
        <f t="shared" si="4"/>
        <v>3.3</v>
      </c>
      <c r="N108" s="1">
        <f t="shared" si="5"/>
        <v>4.395604395604396</v>
      </c>
      <c r="O108" s="1">
        <f t="shared" si="6"/>
        <v>3600.8791208791213</v>
      </c>
      <c r="P108" s="1">
        <f t="shared" si="7"/>
        <v>100</v>
      </c>
    </row>
  </sheetData>
  <mergeCells count="2">
    <mergeCell ref="L5:P6"/>
    <mergeCell ref="B1:P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3074" r:id="rId4">
          <objectPr defaultSize="0" autoPict="0" r:id="rId5">
            <anchor moveWithCells="1">
              <from>
                <xdr:col>16</xdr:col>
                <xdr:colOff>447675</xdr:colOff>
                <xdr:row>4</xdr:row>
                <xdr:rowOff>57150</xdr:rowOff>
              </from>
              <to>
                <xdr:col>21</xdr:col>
                <xdr:colOff>19050</xdr:colOff>
                <xdr:row>15</xdr:row>
                <xdr:rowOff>171450</xdr:rowOff>
              </to>
            </anchor>
          </objectPr>
        </oleObject>
      </mc:Choice>
      <mc:Fallback>
        <oleObject progId="Acrobat Document" dvAspect="DVASPECT_ICON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A53F-B19B-4E9D-81A0-E9548431FBD8}">
  <dimension ref="B1:O37"/>
  <sheetViews>
    <sheetView zoomScale="102" zoomScaleNormal="85" workbookViewId="0">
      <selection activeCell="H20" sqref="H20"/>
    </sheetView>
  </sheetViews>
  <sheetFormatPr defaultRowHeight="15" x14ac:dyDescent="0.25"/>
  <cols>
    <col min="2" max="3" width="12.28515625" style="4" bestFit="1" customWidth="1"/>
    <col min="4" max="4" width="8.28515625" style="4" bestFit="1" customWidth="1"/>
    <col min="5" max="5" width="12" bestFit="1" customWidth="1"/>
    <col min="6" max="6" width="18.7109375" bestFit="1" customWidth="1"/>
    <col min="7" max="7" width="13.7109375" bestFit="1" customWidth="1"/>
    <col min="8" max="8" width="29" bestFit="1" customWidth="1"/>
  </cols>
  <sheetData>
    <row r="1" spans="2:14" x14ac:dyDescent="0.25">
      <c r="G1" s="10" t="s">
        <v>42</v>
      </c>
      <c r="H1" s="10" t="s">
        <v>43</v>
      </c>
      <c r="I1" s="10" t="s">
        <v>41</v>
      </c>
    </row>
    <row r="2" spans="2:14" x14ac:dyDescent="0.25">
      <c r="G2" s="11" t="s">
        <v>60</v>
      </c>
      <c r="H2" s="11" t="s">
        <v>61</v>
      </c>
      <c r="I2" s="11">
        <v>76</v>
      </c>
    </row>
    <row r="5" spans="2:14" ht="18.75" x14ac:dyDescent="0.3">
      <c r="H5" s="22" t="s">
        <v>88</v>
      </c>
      <c r="I5" s="22"/>
      <c r="J5" s="22"/>
      <c r="K5" s="22"/>
      <c r="L5" s="22"/>
      <c r="M5" s="22"/>
      <c r="N5" s="22"/>
    </row>
    <row r="11" spans="2:14" x14ac:dyDescent="0.25">
      <c r="B11" s="20" t="s">
        <v>0</v>
      </c>
      <c r="C11" s="20"/>
      <c r="D11" s="20"/>
      <c r="E11" s="20"/>
      <c r="F11" s="20"/>
    </row>
    <row r="12" spans="2:14" x14ac:dyDescent="0.25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 spans="2:14" x14ac:dyDescent="0.25">
      <c r="B13" s="1">
        <v>-10</v>
      </c>
      <c r="C13" s="2">
        <v>65.282242762377905</v>
      </c>
      <c r="D13" s="2">
        <f>5*3.3/(3.3+C13)</f>
        <v>0.24058705774858954</v>
      </c>
      <c r="E13" s="1">
        <f>(4096/5)*D13</f>
        <v>197.08891770764455</v>
      </c>
      <c r="F13" s="1">
        <f t="shared" ref="F13:F35" si="0">(0.0324*E13)-5.7472</f>
        <v>0.63848093372768311</v>
      </c>
    </row>
    <row r="14" spans="2:14" x14ac:dyDescent="0.25">
      <c r="B14" s="1">
        <v>-5</v>
      </c>
      <c r="C14" s="2">
        <v>50.013552751363925</v>
      </c>
      <c r="D14" s="2">
        <f t="shared" ref="D14:D35" si="1">5*3.3/(3.3+C14)</f>
        <v>0.30948978540129046</v>
      </c>
      <c r="E14" s="1">
        <f t="shared" ref="E14:E35" si="2">(4096/5)*D14</f>
        <v>253.53403220073716</v>
      </c>
      <c r="F14" s="1">
        <f t="shared" si="0"/>
        <v>2.467302643303884</v>
      </c>
    </row>
    <row r="15" spans="2:14" x14ac:dyDescent="0.25">
      <c r="B15" s="1">
        <v>0</v>
      </c>
      <c r="C15" s="2">
        <v>38.691572744663191</v>
      </c>
      <c r="D15" s="2">
        <f t="shared" si="1"/>
        <v>0.39293598504469029</v>
      </c>
      <c r="E15" s="1">
        <f t="shared" si="2"/>
        <v>321.89315894861033</v>
      </c>
      <c r="F15" s="3">
        <f t="shared" si="0"/>
        <v>4.6821383499349745</v>
      </c>
    </row>
    <row r="16" spans="2:14" x14ac:dyDescent="0.25">
      <c r="B16" s="1">
        <v>5</v>
      </c>
      <c r="C16" s="2">
        <v>30.210134451868417</v>
      </c>
      <c r="D16" s="2">
        <f t="shared" si="1"/>
        <v>0.49238835563908079</v>
      </c>
      <c r="E16" s="1">
        <f t="shared" si="2"/>
        <v>403.364540939535</v>
      </c>
      <c r="F16" s="3">
        <f t="shared" si="0"/>
        <v>7.3218111264409336</v>
      </c>
      <c r="G16" t="s">
        <v>89</v>
      </c>
    </row>
    <row r="17" spans="2:15" x14ac:dyDescent="0.25">
      <c r="B17" s="1">
        <v>10</v>
      </c>
      <c r="C17" s="2">
        <v>23.794918739616801</v>
      </c>
      <c r="D17" s="2">
        <f t="shared" si="1"/>
        <v>0.60897027071996879</v>
      </c>
      <c r="E17" s="1">
        <f t="shared" si="2"/>
        <v>498.86844577379844</v>
      </c>
      <c r="F17" s="3">
        <f t="shared" si="0"/>
        <v>10.416137643071067</v>
      </c>
      <c r="G17" s="19">
        <f>(F17-B17)/B17</f>
        <v>4.1613764307106747E-2</v>
      </c>
    </row>
    <row r="18" spans="2:15" x14ac:dyDescent="0.25">
      <c r="B18" s="1">
        <v>15</v>
      </c>
      <c r="C18" s="2">
        <v>18.89789877552564</v>
      </c>
      <c r="D18" s="2">
        <f t="shared" si="1"/>
        <v>0.74331359769025185</v>
      </c>
      <c r="E18" s="1">
        <f t="shared" si="2"/>
        <v>608.92249922785436</v>
      </c>
      <c r="F18" s="3">
        <f t="shared" si="0"/>
        <v>13.981888974982482</v>
      </c>
      <c r="G18" s="19">
        <f t="shared" ref="G18:G35" si="3">(F18-B18)/B18</f>
        <v>-6.78740683345012E-2</v>
      </c>
    </row>
    <row r="19" spans="2:15" x14ac:dyDescent="0.25">
      <c r="B19" s="1">
        <v>20</v>
      </c>
      <c r="C19" s="2">
        <v>15.127126745416733</v>
      </c>
      <c r="D19" s="2">
        <f t="shared" si="1"/>
        <v>0.89541903238408804</v>
      </c>
      <c r="E19" s="1">
        <f t="shared" si="2"/>
        <v>733.52727132904499</v>
      </c>
      <c r="F19" s="3">
        <f t="shared" si="0"/>
        <v>18.019083591061058</v>
      </c>
      <c r="G19" s="19">
        <f t="shared" si="3"/>
        <v>-9.9045820446947097E-2</v>
      </c>
    </row>
    <row r="20" spans="2:15" x14ac:dyDescent="0.25">
      <c r="B20" s="1">
        <v>25</v>
      </c>
      <c r="C20" s="2">
        <v>12.199478533210542</v>
      </c>
      <c r="D20" s="2">
        <f t="shared" si="1"/>
        <v>1.0645519437731825</v>
      </c>
      <c r="E20" s="1">
        <f t="shared" si="2"/>
        <v>872.08095233899121</v>
      </c>
      <c r="F20" s="3">
        <f t="shared" si="0"/>
        <v>22.508222855783313</v>
      </c>
      <c r="G20" s="19">
        <f t="shared" si="3"/>
        <v>-9.9671085768667497E-2</v>
      </c>
    </row>
    <row r="21" spans="2:15" x14ac:dyDescent="0.25">
      <c r="B21" s="1">
        <v>30</v>
      </c>
      <c r="C21" s="2">
        <v>9.9084922100999524</v>
      </c>
      <c r="D21" s="2">
        <f t="shared" si="1"/>
        <v>1.249196330477689</v>
      </c>
      <c r="E21" s="1">
        <f t="shared" si="2"/>
        <v>1023.3416339273228</v>
      </c>
      <c r="F21" s="3">
        <f t="shared" si="0"/>
        <v>27.409068939245259</v>
      </c>
      <c r="G21" s="19">
        <f t="shared" si="3"/>
        <v>-8.6364368691824706E-2</v>
      </c>
    </row>
    <row r="22" spans="2:15" x14ac:dyDescent="0.25">
      <c r="B22" s="1">
        <v>35</v>
      </c>
      <c r="C22" s="2">
        <v>8.1022448215577807</v>
      </c>
      <c r="D22" s="2">
        <f t="shared" si="1"/>
        <v>1.4470834698097426</v>
      </c>
      <c r="E22" s="1">
        <f t="shared" si="2"/>
        <v>1185.4507784681412</v>
      </c>
      <c r="F22" s="3">
        <f t="shared" si="0"/>
        <v>32.661405222367769</v>
      </c>
      <c r="G22" s="19">
        <f t="shared" si="3"/>
        <v>-6.6816993646635181E-2</v>
      </c>
    </row>
    <row r="23" spans="2:15" x14ac:dyDescent="0.25">
      <c r="B23" s="1">
        <v>40</v>
      </c>
      <c r="C23" s="2">
        <v>6.667978899504293</v>
      </c>
      <c r="D23" s="2">
        <f t="shared" si="1"/>
        <v>1.6553004542195153</v>
      </c>
      <c r="E23" s="1">
        <f t="shared" si="2"/>
        <v>1356.022132096627</v>
      </c>
      <c r="F23" s="3">
        <f t="shared" si="0"/>
        <v>38.187917079930713</v>
      </c>
      <c r="G23" s="19">
        <f t="shared" si="3"/>
        <v>-4.5302073001732168E-2</v>
      </c>
    </row>
    <row r="24" spans="2:15" x14ac:dyDescent="0.25">
      <c r="B24" s="1">
        <v>45</v>
      </c>
      <c r="C24" s="2">
        <v>5.5213152556565168</v>
      </c>
      <c r="D24" s="2">
        <f t="shared" si="1"/>
        <v>1.8704693712674716</v>
      </c>
      <c r="E24" s="1">
        <f t="shared" si="2"/>
        <v>1532.2885089423128</v>
      </c>
      <c r="F24" s="3">
        <f t="shared" si="0"/>
        <v>43.898947689730932</v>
      </c>
      <c r="G24" s="19">
        <f t="shared" si="3"/>
        <v>-2.4467829117090407E-2</v>
      </c>
    </row>
    <row r="25" spans="2:15" x14ac:dyDescent="0.25">
      <c r="B25" s="1">
        <v>50</v>
      </c>
      <c r="C25" s="2">
        <v>4.5986133864896646</v>
      </c>
      <c r="D25" s="2">
        <f t="shared" si="1"/>
        <v>2.0889742531547046</v>
      </c>
      <c r="E25" s="1">
        <f t="shared" si="2"/>
        <v>1711.2877081843342</v>
      </c>
      <c r="F25" s="3">
        <f t="shared" si="0"/>
        <v>49.698521745172428</v>
      </c>
      <c r="G25" s="19">
        <f t="shared" si="3"/>
        <v>-6.0295650965514367E-3</v>
      </c>
    </row>
    <row r="26" spans="2:15" x14ac:dyDescent="0.25">
      <c r="B26" s="1">
        <v>55</v>
      </c>
      <c r="C26" s="2">
        <v>3.8515128860003696</v>
      </c>
      <c r="D26" s="2">
        <f t="shared" si="1"/>
        <v>2.3072041207252814</v>
      </c>
      <c r="E26" s="1">
        <f t="shared" si="2"/>
        <v>1890.0616156981505</v>
      </c>
      <c r="F26" s="3">
        <f t="shared" si="0"/>
        <v>55.490796348620073</v>
      </c>
      <c r="G26" s="19">
        <f t="shared" si="3"/>
        <v>8.9235699749104155E-3</v>
      </c>
    </row>
    <row r="27" spans="2:15" x14ac:dyDescent="0.25">
      <c r="B27" s="1">
        <v>60</v>
      </c>
      <c r="C27" s="2">
        <v>3.2429999999999999</v>
      </c>
      <c r="D27" s="2">
        <f t="shared" si="1"/>
        <v>2.5217790004585057</v>
      </c>
      <c r="E27" s="1">
        <f t="shared" si="2"/>
        <v>2065.8413571756078</v>
      </c>
      <c r="F27" s="3">
        <f t="shared" si="0"/>
        <v>61.186059972489694</v>
      </c>
      <c r="G27" s="19">
        <f t="shared" si="3"/>
        <v>1.9767666208161571E-2</v>
      </c>
    </row>
    <row r="28" spans="2:15" x14ac:dyDescent="0.25">
      <c r="B28" s="1">
        <v>65</v>
      </c>
      <c r="C28" s="2">
        <v>2.7445500800430067</v>
      </c>
      <c r="D28" s="2">
        <f t="shared" si="1"/>
        <v>2.7297317056694159</v>
      </c>
      <c r="E28" s="1">
        <f t="shared" si="2"/>
        <v>2236.1962132843855</v>
      </c>
      <c r="F28" s="3">
        <f t="shared" si="0"/>
        <v>66.705557310414079</v>
      </c>
      <c r="G28" s="19">
        <f t="shared" si="3"/>
        <v>2.6239343237139678E-2</v>
      </c>
    </row>
    <row r="29" spans="2:15" x14ac:dyDescent="0.25">
      <c r="B29" s="1">
        <v>70</v>
      </c>
      <c r="C29" s="2">
        <v>2.3340354289829985</v>
      </c>
      <c r="D29" s="2">
        <f t="shared" si="1"/>
        <v>2.9286290808750595</v>
      </c>
      <c r="E29" s="1">
        <f t="shared" si="2"/>
        <v>2399.132943052849</v>
      </c>
      <c r="F29" s="3">
        <f t="shared" si="0"/>
        <v>71.984707354912302</v>
      </c>
      <c r="G29" s="19">
        <f t="shared" si="3"/>
        <v>2.8352962213032892E-2</v>
      </c>
    </row>
    <row r="30" spans="2:15" x14ac:dyDescent="0.25">
      <c r="B30" s="1">
        <v>75</v>
      </c>
      <c r="C30" s="2">
        <v>1.9941820509485302</v>
      </c>
      <c r="D30" s="2">
        <f t="shared" si="1"/>
        <v>3.1166287523194982</v>
      </c>
      <c r="E30" s="1">
        <f t="shared" si="2"/>
        <v>2553.1422739001332</v>
      </c>
      <c r="F30" s="3">
        <f t="shared" si="0"/>
        <v>76.974609674364302</v>
      </c>
      <c r="G30" s="19">
        <f t="shared" si="3"/>
        <v>2.6328128991524029E-2</v>
      </c>
    </row>
    <row r="31" spans="2:15" ht="18.75" x14ac:dyDescent="0.3">
      <c r="B31" s="1">
        <v>80</v>
      </c>
      <c r="C31" s="2">
        <v>1.7114231084336908</v>
      </c>
      <c r="D31" s="2">
        <f t="shared" si="1"/>
        <v>3.2924779335099958</v>
      </c>
      <c r="E31" s="1">
        <f t="shared" si="2"/>
        <v>2697.197923131389</v>
      </c>
      <c r="F31" s="3">
        <f t="shared" si="0"/>
        <v>81.642012709456992</v>
      </c>
      <c r="G31" s="19">
        <f t="shared" si="3"/>
        <v>2.0525158868212399E-2</v>
      </c>
      <c r="I31" s="21" t="s">
        <v>6</v>
      </c>
      <c r="J31" s="21"/>
      <c r="K31" s="21"/>
      <c r="L31" s="21"/>
      <c r="M31" s="21"/>
      <c r="N31" s="21"/>
      <c r="O31" s="21"/>
    </row>
    <row r="32" spans="2:15" x14ac:dyDescent="0.25">
      <c r="B32" s="1">
        <v>85</v>
      </c>
      <c r="C32" s="2">
        <v>1.4750412281364149</v>
      </c>
      <c r="D32" s="2">
        <f t="shared" si="1"/>
        <v>3.4554675471230558</v>
      </c>
      <c r="E32" s="1">
        <f t="shared" si="2"/>
        <v>2830.7190146032076</v>
      </c>
      <c r="F32" s="3">
        <f t="shared" si="0"/>
        <v>85.968096073143911</v>
      </c>
      <c r="G32" s="19">
        <f t="shared" si="3"/>
        <v>1.1389365566398958E-2</v>
      </c>
    </row>
    <row r="33" spans="2:15" ht="18.75" x14ac:dyDescent="0.3">
      <c r="B33" s="1">
        <v>90</v>
      </c>
      <c r="C33" s="2">
        <v>1.2765226294972016</v>
      </c>
      <c r="D33" s="2">
        <f t="shared" si="1"/>
        <v>3.6053574593190132</v>
      </c>
      <c r="E33" s="1">
        <f t="shared" si="2"/>
        <v>2953.5088306741359</v>
      </c>
      <c r="F33" s="3">
        <f t="shared" si="0"/>
        <v>89.946486113841985</v>
      </c>
      <c r="G33" s="19">
        <f t="shared" si="3"/>
        <v>-5.9459873508905679E-4</v>
      </c>
      <c r="I33" s="21" t="s">
        <v>7</v>
      </c>
      <c r="J33" s="21"/>
      <c r="K33" s="21"/>
      <c r="L33" s="21"/>
      <c r="M33" s="21"/>
      <c r="N33" s="21"/>
      <c r="O33" s="21"/>
    </row>
    <row r="34" spans="2:15" x14ac:dyDescent="0.25">
      <c r="B34" s="1">
        <v>95.000000000000057</v>
      </c>
      <c r="C34" s="2">
        <v>1.1090676605567042</v>
      </c>
      <c r="D34" s="2">
        <f t="shared" si="1"/>
        <v>3.7422877738094531</v>
      </c>
      <c r="E34" s="1">
        <f t="shared" si="2"/>
        <v>3065.6821443047043</v>
      </c>
      <c r="F34" s="3">
        <f t="shared" si="0"/>
        <v>93.580901475472402</v>
      </c>
      <c r="G34" s="19">
        <f t="shared" si="3"/>
        <v>-1.4937879205554255E-2</v>
      </c>
    </row>
    <row r="35" spans="2:15" ht="18.75" x14ac:dyDescent="0.3">
      <c r="B35" s="1">
        <v>100</v>
      </c>
      <c r="C35" s="2">
        <v>0.96721758879224484</v>
      </c>
      <c r="D35" s="2">
        <f t="shared" si="1"/>
        <v>3.8666882240401557</v>
      </c>
      <c r="E35" s="1">
        <f t="shared" si="2"/>
        <v>3167.5909931336955</v>
      </c>
      <c r="F35" s="3">
        <f t="shared" si="0"/>
        <v>96.882748177531724</v>
      </c>
      <c r="G35" s="19">
        <f t="shared" si="3"/>
        <v>-3.1172518224682762E-2</v>
      </c>
      <c r="I35" s="21" t="s">
        <v>8</v>
      </c>
      <c r="J35" s="21"/>
      <c r="K35" s="21"/>
      <c r="L35" s="21"/>
      <c r="M35" s="21"/>
      <c r="N35" s="21"/>
      <c r="O35" s="21"/>
    </row>
    <row r="37" spans="2:15" x14ac:dyDescent="0.25">
      <c r="D37"/>
    </row>
  </sheetData>
  <mergeCells count="5">
    <mergeCell ref="B11:F11"/>
    <mergeCell ref="I31:O31"/>
    <mergeCell ref="I33:O33"/>
    <mergeCell ref="I35:O35"/>
    <mergeCell ref="H5:N5"/>
  </mergeCells>
  <conditionalFormatting sqref="C13">
    <cfRule type="cellIs" dxfId="3" priority="24" operator="between">
      <formula>#REF!</formula>
      <formula>#REF!</formula>
    </cfRule>
  </conditionalFormatting>
  <conditionalFormatting sqref="C14:C27">
    <cfRule type="cellIs" dxfId="2" priority="1" operator="between">
      <formula>#REF!</formula>
      <formula>#REF!</formula>
    </cfRule>
  </conditionalFormatting>
  <conditionalFormatting sqref="C27">
    <cfRule type="cellIs" dxfId="1" priority="23" operator="between">
      <formula>3243</formula>
      <formula>3243</formula>
    </cfRule>
  </conditionalFormatting>
  <conditionalFormatting sqref="C28:C35">
    <cfRule type="cellIs" dxfId="0" priority="2" operator="between">
      <formula>#REF!</formula>
      <formula>#REF!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30" r:id="rId4">
          <objectPr defaultSize="0" autoPict="0" r:id="rId5">
            <anchor moveWithCells="1">
              <from>
                <xdr:col>16</xdr:col>
                <xdr:colOff>76200</xdr:colOff>
                <xdr:row>15</xdr:row>
                <xdr:rowOff>0</xdr:rowOff>
              </from>
              <to>
                <xdr:col>20</xdr:col>
                <xdr:colOff>533400</xdr:colOff>
                <xdr:row>27</xdr:row>
                <xdr:rowOff>152400</xdr:rowOff>
              </to>
            </anchor>
          </objectPr>
        </oleObject>
      </mc:Choice>
      <mc:Fallback>
        <oleObject progId="Acrobat Document" dvAspect="DVASPECT_ICON" shapeId="103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0479-B82B-434D-B1D8-CB9D2D5FEC73}">
  <dimension ref="A2:J21"/>
  <sheetViews>
    <sheetView zoomScale="115" zoomScaleNormal="115" workbookViewId="0">
      <selection activeCell="B15" sqref="B15"/>
    </sheetView>
  </sheetViews>
  <sheetFormatPr defaultRowHeight="15" x14ac:dyDescent="0.25"/>
  <cols>
    <col min="2" max="2" width="19.7109375" bestFit="1" customWidth="1"/>
    <col min="3" max="3" width="22.5703125" bestFit="1" customWidth="1"/>
    <col min="5" max="5" width="6.28515625" bestFit="1" customWidth="1"/>
    <col min="6" max="6" width="24.42578125" bestFit="1" customWidth="1"/>
  </cols>
  <sheetData>
    <row r="2" spans="1:6" x14ac:dyDescent="0.25">
      <c r="A2" s="9" t="s">
        <v>47</v>
      </c>
    </row>
    <row r="3" spans="1:6" x14ac:dyDescent="0.25">
      <c r="B3" s="12" t="s">
        <v>37</v>
      </c>
    </row>
    <row r="4" spans="1:6" x14ac:dyDescent="0.25">
      <c r="B4" s="10" t="s">
        <v>42</v>
      </c>
      <c r="C4" s="10" t="s">
        <v>43</v>
      </c>
      <c r="D4" s="10" t="s">
        <v>41</v>
      </c>
      <c r="E4" s="9"/>
      <c r="F4" s="9"/>
    </row>
    <row r="5" spans="1:6" x14ac:dyDescent="0.25">
      <c r="B5" s="11" t="s">
        <v>48</v>
      </c>
      <c r="C5" s="11" t="s">
        <v>50</v>
      </c>
      <c r="D5" s="11">
        <v>25</v>
      </c>
    </row>
    <row r="6" spans="1:6" x14ac:dyDescent="0.25">
      <c r="B6" s="11" t="s">
        <v>49</v>
      </c>
      <c r="C6" s="11" t="s">
        <v>50</v>
      </c>
      <c r="D6" s="11">
        <v>23</v>
      </c>
    </row>
    <row r="10" spans="1:6" x14ac:dyDescent="0.25">
      <c r="B10" t="s">
        <v>51</v>
      </c>
    </row>
    <row r="11" spans="1:6" x14ac:dyDescent="0.25">
      <c r="B11" s="10" t="s">
        <v>48</v>
      </c>
      <c r="C11" s="10" t="s">
        <v>49</v>
      </c>
      <c r="D11" s="24" t="s">
        <v>52</v>
      </c>
      <c r="E11" s="24"/>
      <c r="F11" s="24"/>
    </row>
    <row r="12" spans="1:6" x14ac:dyDescent="0.25">
      <c r="B12" s="11" t="s">
        <v>39</v>
      </c>
      <c r="C12" s="11" t="s">
        <v>39</v>
      </c>
      <c r="D12" s="25" t="s">
        <v>57</v>
      </c>
      <c r="E12" s="25"/>
      <c r="F12" s="25"/>
    </row>
    <row r="13" spans="1:6" x14ac:dyDescent="0.25">
      <c r="B13" s="11" t="s">
        <v>39</v>
      </c>
      <c r="C13" s="11" t="s">
        <v>38</v>
      </c>
      <c r="D13" s="25" t="s">
        <v>57</v>
      </c>
      <c r="E13" s="25"/>
      <c r="F13" s="25"/>
    </row>
    <row r="14" spans="1:6" x14ac:dyDescent="0.25">
      <c r="B14" s="11" t="s">
        <v>38</v>
      </c>
      <c r="C14" s="11" t="s">
        <v>39</v>
      </c>
      <c r="D14" s="25" t="s">
        <v>57</v>
      </c>
      <c r="E14" s="25"/>
      <c r="F14" s="25"/>
    </row>
    <row r="15" spans="1:6" x14ac:dyDescent="0.25">
      <c r="B15" s="11" t="s">
        <v>38</v>
      </c>
      <c r="C15" s="11" t="s">
        <v>38</v>
      </c>
      <c r="D15" s="26" t="s">
        <v>58</v>
      </c>
      <c r="E15" s="26"/>
      <c r="F15" s="26"/>
    </row>
    <row r="21" spans="1:10" x14ac:dyDescent="0.25">
      <c r="A21" t="s">
        <v>45</v>
      </c>
      <c r="B21" s="23" t="s">
        <v>59</v>
      </c>
      <c r="C21" s="23"/>
      <c r="D21" s="23"/>
      <c r="E21" s="23"/>
      <c r="F21" s="23"/>
      <c r="G21" s="23"/>
      <c r="H21" s="23"/>
      <c r="I21" s="23"/>
      <c r="J21" s="23"/>
    </row>
  </sheetData>
  <mergeCells count="6">
    <mergeCell ref="B21:J21"/>
    <mergeCell ref="D11:F11"/>
    <mergeCell ref="D12:F12"/>
    <mergeCell ref="D13:F13"/>
    <mergeCell ref="D14:F14"/>
    <mergeCell ref="D15:F15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440-9FD2-49DC-88E7-D902027E96A8}">
  <dimension ref="A1:N19"/>
  <sheetViews>
    <sheetView zoomScale="104" workbookViewId="0">
      <selection activeCell="H6" sqref="H6"/>
    </sheetView>
  </sheetViews>
  <sheetFormatPr defaultRowHeight="15" x14ac:dyDescent="0.25"/>
  <cols>
    <col min="2" max="2" width="19.7109375" bestFit="1" customWidth="1"/>
    <col min="3" max="3" width="22.5703125" bestFit="1" customWidth="1"/>
    <col min="5" max="5" width="6.28515625" bestFit="1" customWidth="1"/>
    <col min="6" max="6" width="24.42578125" bestFit="1" customWidth="1"/>
  </cols>
  <sheetData>
    <row r="1" spans="1:14" ht="15" customHeight="1" x14ac:dyDescent="0.25">
      <c r="L1" s="31" t="s">
        <v>35</v>
      </c>
      <c r="M1" s="32"/>
      <c r="N1" s="33"/>
    </row>
    <row r="2" spans="1:14" x14ac:dyDescent="0.25">
      <c r="A2" s="9" t="s">
        <v>34</v>
      </c>
      <c r="L2" s="34"/>
      <c r="M2" s="35"/>
      <c r="N2" s="36"/>
    </row>
    <row r="3" spans="1:14" x14ac:dyDescent="0.25">
      <c r="B3" s="12" t="s">
        <v>37</v>
      </c>
      <c r="L3" s="34"/>
      <c r="M3" s="35"/>
      <c r="N3" s="36"/>
    </row>
    <row r="4" spans="1:14" x14ac:dyDescent="0.25">
      <c r="B4" s="10" t="s">
        <v>42</v>
      </c>
      <c r="C4" s="10" t="s">
        <v>43</v>
      </c>
      <c r="D4" s="14" t="s">
        <v>41</v>
      </c>
      <c r="E4" s="16"/>
      <c r="F4" s="9"/>
      <c r="L4" s="34"/>
      <c r="M4" s="35"/>
      <c r="N4" s="36"/>
    </row>
    <row r="5" spans="1:14" x14ac:dyDescent="0.25">
      <c r="B5" s="11" t="s">
        <v>40</v>
      </c>
      <c r="C5" s="11" t="s">
        <v>66</v>
      </c>
      <c r="D5" s="15">
        <v>27</v>
      </c>
      <c r="E5" s="17"/>
      <c r="L5" s="34"/>
      <c r="M5" s="35"/>
      <c r="N5" s="36"/>
    </row>
    <row r="6" spans="1:14" x14ac:dyDescent="0.25">
      <c r="B6" s="11" t="s">
        <v>44</v>
      </c>
      <c r="C6" s="11" t="s">
        <v>67</v>
      </c>
      <c r="D6" s="15">
        <v>30</v>
      </c>
      <c r="E6" s="17"/>
      <c r="L6" s="34"/>
      <c r="M6" s="35"/>
      <c r="N6" s="36"/>
    </row>
    <row r="7" spans="1:14" x14ac:dyDescent="0.25">
      <c r="L7" s="34"/>
      <c r="M7" s="35"/>
      <c r="N7" s="36"/>
    </row>
    <row r="8" spans="1:14" x14ac:dyDescent="0.25">
      <c r="L8" s="34"/>
      <c r="M8" s="35"/>
      <c r="N8" s="36"/>
    </row>
    <row r="9" spans="1:14" x14ac:dyDescent="0.25">
      <c r="L9" s="37"/>
      <c r="M9" s="38"/>
      <c r="N9" s="39"/>
    </row>
    <row r="10" spans="1:14" x14ac:dyDescent="0.25">
      <c r="B10" t="s">
        <v>51</v>
      </c>
    </row>
    <row r="11" spans="1:14" x14ac:dyDescent="0.25">
      <c r="B11" s="13" t="s">
        <v>40</v>
      </c>
      <c r="C11" s="13" t="s">
        <v>44</v>
      </c>
      <c r="D11" s="30" t="s">
        <v>52</v>
      </c>
      <c r="E11" s="30"/>
      <c r="F11" s="30"/>
      <c r="L11" s="31" t="s">
        <v>36</v>
      </c>
      <c r="M11" s="32"/>
      <c r="N11" s="33"/>
    </row>
    <row r="12" spans="1:14" x14ac:dyDescent="0.25">
      <c r="B12" s="11" t="s">
        <v>39</v>
      </c>
      <c r="C12" s="11" t="s">
        <v>39</v>
      </c>
      <c r="D12" s="25" t="s">
        <v>53</v>
      </c>
      <c r="E12" s="25"/>
      <c r="F12" s="25"/>
      <c r="L12" s="34"/>
      <c r="M12" s="35"/>
      <c r="N12" s="36"/>
    </row>
    <row r="13" spans="1:14" x14ac:dyDescent="0.25">
      <c r="B13" s="11" t="s">
        <v>39</v>
      </c>
      <c r="C13" s="11" t="s">
        <v>38</v>
      </c>
      <c r="D13" s="25" t="s">
        <v>54</v>
      </c>
      <c r="E13" s="25"/>
      <c r="F13" s="25"/>
      <c r="L13" s="34"/>
      <c r="M13" s="35"/>
      <c r="N13" s="36"/>
    </row>
    <row r="14" spans="1:14" x14ac:dyDescent="0.25">
      <c r="B14" s="11" t="s">
        <v>38</v>
      </c>
      <c r="C14" s="11" t="s">
        <v>39</v>
      </c>
      <c r="D14" s="25" t="s">
        <v>55</v>
      </c>
      <c r="E14" s="25"/>
      <c r="F14" s="25"/>
      <c r="L14" s="34"/>
      <c r="M14" s="35"/>
      <c r="N14" s="36"/>
    </row>
    <row r="15" spans="1:14" x14ac:dyDescent="0.25">
      <c r="B15" s="11" t="s">
        <v>38</v>
      </c>
      <c r="C15" s="11" t="s">
        <v>38</v>
      </c>
      <c r="D15" s="40" t="s">
        <v>56</v>
      </c>
      <c r="E15" s="40"/>
      <c r="F15" s="40"/>
      <c r="L15" s="34"/>
      <c r="M15" s="35"/>
      <c r="N15" s="36"/>
    </row>
    <row r="16" spans="1:14" x14ac:dyDescent="0.25">
      <c r="L16" s="34"/>
      <c r="M16" s="35"/>
      <c r="N16" s="36"/>
    </row>
    <row r="17" spans="1:14" x14ac:dyDescent="0.25">
      <c r="A17" t="s">
        <v>45</v>
      </c>
      <c r="B17" s="23" t="s">
        <v>46</v>
      </c>
      <c r="C17" s="23"/>
      <c r="D17" s="23"/>
      <c r="E17" s="23"/>
      <c r="F17" s="23"/>
      <c r="G17" s="23"/>
      <c r="H17" s="23"/>
      <c r="I17" s="23"/>
      <c r="J17" s="23"/>
      <c r="L17" s="34"/>
      <c r="M17" s="35"/>
      <c r="N17" s="36"/>
    </row>
    <row r="18" spans="1:14" x14ac:dyDescent="0.25">
      <c r="L18" s="34"/>
      <c r="M18" s="35"/>
      <c r="N18" s="36"/>
    </row>
    <row r="19" spans="1:14" x14ac:dyDescent="0.25">
      <c r="L19" s="37"/>
      <c r="M19" s="38"/>
      <c r="N19" s="39"/>
    </row>
  </sheetData>
  <mergeCells count="8">
    <mergeCell ref="L1:N9"/>
    <mergeCell ref="L11:N19"/>
    <mergeCell ref="B17:J17"/>
    <mergeCell ref="D11:F11"/>
    <mergeCell ref="D12:F12"/>
    <mergeCell ref="D13:F13"/>
    <mergeCell ref="D14:F14"/>
    <mergeCell ref="D15:F15"/>
  </mergeCells>
  <phoneticPr fontId="6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5121" r:id="rId4">
          <objectPr defaultSize="0" autoPict="0" r:id="rId5">
            <anchor moveWithCells="1">
              <from>
                <xdr:col>11</xdr:col>
                <xdr:colOff>209550</xdr:colOff>
                <xdr:row>2</xdr:row>
                <xdr:rowOff>57150</xdr:rowOff>
              </from>
              <to>
                <xdr:col>13</xdr:col>
                <xdr:colOff>361950</xdr:colOff>
                <xdr:row>8</xdr:row>
                <xdr:rowOff>66675</xdr:rowOff>
              </to>
            </anchor>
          </objectPr>
        </oleObject>
      </mc:Choice>
      <mc:Fallback>
        <oleObject progId="Acrobat Document" dvAspect="DVASPECT_ICON" shapeId="5121" r:id="rId4"/>
      </mc:Fallback>
    </mc:AlternateContent>
    <mc:AlternateContent xmlns:mc="http://schemas.openxmlformats.org/markup-compatibility/2006">
      <mc:Choice Requires="x14">
        <oleObject progId="Acrobat Document" dvAspect="DVASPECT_ICON" shapeId="5124" r:id="rId6">
          <objectPr defaultSize="0" autoPict="0" r:id="rId7">
            <anchor moveWithCells="1">
              <from>
                <xdr:col>11</xdr:col>
                <xdr:colOff>180975</xdr:colOff>
                <xdr:row>12</xdr:row>
                <xdr:rowOff>123825</xdr:rowOff>
              </from>
              <to>
                <xdr:col>13</xdr:col>
                <xdr:colOff>276225</xdr:colOff>
                <xdr:row>18</xdr:row>
                <xdr:rowOff>85725</xdr:rowOff>
              </to>
            </anchor>
          </objectPr>
        </oleObject>
      </mc:Choice>
      <mc:Fallback>
        <oleObject progId="Acrobat Document" dvAspect="DVASPECT_ICON" shapeId="512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89A4-BA9D-412B-890F-59B99036BB3A}">
  <dimension ref="A1:O17"/>
  <sheetViews>
    <sheetView zoomScale="85" zoomScaleNormal="85" workbookViewId="0">
      <selection activeCell="H10" sqref="H10"/>
    </sheetView>
  </sheetViews>
  <sheetFormatPr defaultRowHeight="15" x14ac:dyDescent="0.25"/>
  <cols>
    <col min="2" max="2" width="19.7109375" bestFit="1" customWidth="1"/>
    <col min="3" max="3" width="26.28515625" customWidth="1"/>
    <col min="5" max="5" width="6.28515625" bestFit="1" customWidth="1"/>
    <col min="6" max="6" width="24.42578125" bestFit="1" customWidth="1"/>
  </cols>
  <sheetData>
    <row r="1" spans="1:1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4" spans="1:15" x14ac:dyDescent="0.25">
      <c r="A4" s="9" t="s">
        <v>64</v>
      </c>
    </row>
    <row r="6" spans="1:15" x14ac:dyDescent="0.25">
      <c r="B6" s="10" t="s">
        <v>42</v>
      </c>
      <c r="C6" s="10" t="s">
        <v>43</v>
      </c>
      <c r="D6" s="14" t="s">
        <v>41</v>
      </c>
      <c r="E6" s="16"/>
      <c r="F6" s="9"/>
    </row>
    <row r="7" spans="1:15" x14ac:dyDescent="0.25">
      <c r="B7" s="11" t="s">
        <v>64</v>
      </c>
      <c r="C7" s="11" t="s">
        <v>65</v>
      </c>
      <c r="D7" s="15">
        <v>26</v>
      </c>
      <c r="E7" s="28" t="s">
        <v>37</v>
      </c>
      <c r="F7" s="28"/>
    </row>
    <row r="8" spans="1:15" x14ac:dyDescent="0.25">
      <c r="B8" s="11" t="s">
        <v>68</v>
      </c>
      <c r="C8" s="11" t="s">
        <v>69</v>
      </c>
      <c r="D8" s="15">
        <v>31</v>
      </c>
      <c r="E8" s="28" t="s">
        <v>70</v>
      </c>
      <c r="F8" s="28"/>
    </row>
    <row r="12" spans="1:15" x14ac:dyDescent="0.25">
      <c r="B12" t="s">
        <v>51</v>
      </c>
    </row>
    <row r="13" spans="1:15" x14ac:dyDescent="0.25">
      <c r="B13" s="13" t="s">
        <v>64</v>
      </c>
      <c r="C13" s="30" t="s">
        <v>52</v>
      </c>
      <c r="D13" s="30"/>
      <c r="E13" s="30"/>
      <c r="F13" s="18" t="s">
        <v>85</v>
      </c>
    </row>
    <row r="14" spans="1:15" x14ac:dyDescent="0.25">
      <c r="B14" s="11" t="s">
        <v>39</v>
      </c>
      <c r="C14" s="25" t="s">
        <v>86</v>
      </c>
      <c r="D14" s="25"/>
      <c r="E14" s="25"/>
      <c r="F14" s="11" t="s">
        <v>39</v>
      </c>
    </row>
    <row r="15" spans="1:15" x14ac:dyDescent="0.25">
      <c r="B15" s="11" t="s">
        <v>38</v>
      </c>
      <c r="C15" s="25" t="s">
        <v>87</v>
      </c>
      <c r="D15" s="25"/>
      <c r="E15" s="25"/>
      <c r="F15" s="11" t="s">
        <v>38</v>
      </c>
    </row>
    <row r="16" spans="1:15" x14ac:dyDescent="0.25">
      <c r="C16" s="29"/>
      <c r="D16" s="29"/>
      <c r="E16" s="29"/>
    </row>
    <row r="17" spans="1:6" x14ac:dyDescent="0.25">
      <c r="A17" s="41" t="s">
        <v>71</v>
      </c>
      <c r="B17" s="41"/>
      <c r="C17" s="41"/>
      <c r="D17" s="41"/>
      <c r="E17" s="41"/>
      <c r="F17" s="41"/>
    </row>
  </sheetData>
  <mergeCells count="8">
    <mergeCell ref="A17:F17"/>
    <mergeCell ref="A1:O2"/>
    <mergeCell ref="C13:E13"/>
    <mergeCell ref="C14:E14"/>
    <mergeCell ref="C15:E15"/>
    <mergeCell ref="C16:E16"/>
    <mergeCell ref="E7:F7"/>
    <mergeCell ref="E8:F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7169" r:id="rId4">
          <objectPr defaultSize="0" r:id="rId5">
            <anchor moveWithCells="1">
              <from>
                <xdr:col>20</xdr:col>
                <xdr:colOff>0</xdr:colOff>
                <xdr:row>2</xdr:row>
                <xdr:rowOff>0</xdr:rowOff>
              </from>
              <to>
                <xdr:col>21</xdr:col>
                <xdr:colOff>304800</xdr:colOff>
                <xdr:row>6</xdr:row>
                <xdr:rowOff>9525</xdr:rowOff>
              </to>
            </anchor>
          </objectPr>
        </oleObject>
      </mc:Choice>
      <mc:Fallback>
        <oleObject progId="Acrobat Document" dvAspect="DVASPECT_ICON" shapeId="7169" r:id="rId4"/>
      </mc:Fallback>
    </mc:AlternateContent>
    <mc:AlternateContent xmlns:mc="http://schemas.openxmlformats.org/markup-compatibility/2006">
      <mc:Choice Requires="x14">
        <oleObject progId="Acrobat Document" dvAspect="DVASPECT_ICON" shapeId="7170" r:id="rId6">
          <objectPr defaultSize="0" r:id="rId7">
            <anchor moveWithCells="1">
              <from>
                <xdr:col>21</xdr:col>
                <xdr:colOff>495300</xdr:colOff>
                <xdr:row>2</xdr:row>
                <xdr:rowOff>0</xdr:rowOff>
              </from>
              <to>
                <xdr:col>23</xdr:col>
                <xdr:colOff>190500</xdr:colOff>
                <xdr:row>6</xdr:row>
                <xdr:rowOff>9525</xdr:rowOff>
              </to>
            </anchor>
          </objectPr>
        </oleObject>
      </mc:Choice>
      <mc:Fallback>
        <oleObject progId="Acrobat Document" dvAspect="DVASPECT_ICON" shapeId="7170" r:id="rId6"/>
      </mc:Fallback>
    </mc:AlternateContent>
    <mc:AlternateContent xmlns:mc="http://schemas.openxmlformats.org/markup-compatibility/2006">
      <mc:Choice Requires="x14">
        <oleObject progId="Acrobat Document" dvAspect="DVASPECT_ICON" shapeId="7171" r:id="rId8">
          <objectPr defaultSize="0" r:id="rId9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23</xdr:col>
                <xdr:colOff>304800</xdr:colOff>
                <xdr:row>12</xdr:row>
                <xdr:rowOff>9525</xdr:rowOff>
              </to>
            </anchor>
          </objectPr>
        </oleObject>
      </mc:Choice>
      <mc:Fallback>
        <oleObject progId="Acrobat Document" dvAspect="DVASPECT_ICON" shapeId="7171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9A90-B934-4D0D-A85A-B2A253849542}">
  <dimension ref="A1:I14"/>
  <sheetViews>
    <sheetView tabSelected="1" zoomScaleNormal="100" workbookViewId="0">
      <selection activeCell="F8" sqref="F8"/>
    </sheetView>
  </sheetViews>
  <sheetFormatPr defaultRowHeight="15" x14ac:dyDescent="0.25"/>
  <cols>
    <col min="2" max="2" width="19.7109375" bestFit="1" customWidth="1"/>
    <col min="3" max="3" width="22.5703125" bestFit="1" customWidth="1"/>
    <col min="5" max="5" width="6.28515625" bestFit="1" customWidth="1"/>
    <col min="6" max="6" width="24.42578125" bestFit="1" customWidth="1"/>
  </cols>
  <sheetData>
    <row r="1" spans="1:9" x14ac:dyDescent="0.25">
      <c r="A1" s="9" t="s">
        <v>83</v>
      </c>
      <c r="H1" s="27" t="s">
        <v>72</v>
      </c>
      <c r="I1" s="27"/>
    </row>
    <row r="2" spans="1:9" x14ac:dyDescent="0.25">
      <c r="B2" s="12" t="s">
        <v>77</v>
      </c>
      <c r="H2" s="27"/>
      <c r="I2" s="27"/>
    </row>
    <row r="3" spans="1:9" x14ac:dyDescent="0.25">
      <c r="B3" s="10" t="s">
        <v>42</v>
      </c>
      <c r="C3" s="10" t="s">
        <v>43</v>
      </c>
      <c r="D3" s="10" t="s">
        <v>41</v>
      </c>
      <c r="E3" s="9"/>
      <c r="F3" s="9"/>
      <c r="H3" s="27"/>
      <c r="I3" s="27"/>
    </row>
    <row r="4" spans="1:9" x14ac:dyDescent="0.25">
      <c r="B4" s="11" t="s">
        <v>76</v>
      </c>
      <c r="C4" s="11" t="s">
        <v>74</v>
      </c>
      <c r="D4" s="11">
        <v>52</v>
      </c>
      <c r="E4" s="28" t="s">
        <v>77</v>
      </c>
      <c r="F4" s="28"/>
      <c r="H4" s="27"/>
      <c r="I4" s="27"/>
    </row>
    <row r="5" spans="1:9" x14ac:dyDescent="0.25">
      <c r="B5" s="11" t="s">
        <v>73</v>
      </c>
      <c r="C5" s="11" t="s">
        <v>75</v>
      </c>
      <c r="D5" s="11">
        <v>28</v>
      </c>
      <c r="E5" s="28" t="s">
        <v>70</v>
      </c>
      <c r="F5" s="28"/>
      <c r="H5" s="27"/>
      <c r="I5" s="27"/>
    </row>
    <row r="6" spans="1:9" x14ac:dyDescent="0.25">
      <c r="H6" s="27"/>
      <c r="I6" s="27"/>
    </row>
    <row r="9" spans="1:9" x14ac:dyDescent="0.25">
      <c r="B9" t="s">
        <v>51</v>
      </c>
    </row>
    <row r="10" spans="1:9" x14ac:dyDescent="0.25">
      <c r="B10" s="13" t="s">
        <v>76</v>
      </c>
      <c r="C10" s="30" t="s">
        <v>52</v>
      </c>
      <c r="D10" s="30"/>
      <c r="E10" s="30"/>
      <c r="F10" s="18" t="s">
        <v>80</v>
      </c>
    </row>
    <row r="11" spans="1:9" x14ac:dyDescent="0.25">
      <c r="B11" s="11" t="s">
        <v>84</v>
      </c>
      <c r="C11" s="25" t="s">
        <v>78</v>
      </c>
      <c r="D11" s="25"/>
      <c r="E11" s="25"/>
      <c r="F11" s="11" t="s">
        <v>38</v>
      </c>
    </row>
    <row r="12" spans="1:9" x14ac:dyDescent="0.25">
      <c r="B12" s="11" t="s">
        <v>84</v>
      </c>
      <c r="C12" s="25" t="s">
        <v>79</v>
      </c>
      <c r="D12" s="25"/>
      <c r="E12" s="25"/>
      <c r="F12" s="11" t="s">
        <v>39</v>
      </c>
    </row>
    <row r="13" spans="1:9" x14ac:dyDescent="0.25">
      <c r="D13" s="29"/>
      <c r="E13" s="29"/>
      <c r="F13" s="29"/>
    </row>
    <row r="14" spans="1:9" x14ac:dyDescent="0.25">
      <c r="D14" s="29"/>
      <c r="E14" s="29"/>
      <c r="F14" s="29"/>
    </row>
  </sheetData>
  <mergeCells count="8">
    <mergeCell ref="H1:I6"/>
    <mergeCell ref="E4:F4"/>
    <mergeCell ref="E5:F5"/>
    <mergeCell ref="D13:F13"/>
    <mergeCell ref="D14:F14"/>
    <mergeCell ref="C10:E10"/>
    <mergeCell ref="C11:E11"/>
    <mergeCell ref="C12:E1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8194" r:id="rId4">
          <objectPr defaultSize="0" autoPict="0" r:id="rId5">
            <anchor moveWithCells="1">
              <from>
                <xdr:col>7</xdr:col>
                <xdr:colOff>104775</xdr:colOff>
                <xdr:row>1</xdr:row>
                <xdr:rowOff>28575</xdr:rowOff>
              </from>
              <to>
                <xdr:col>8</xdr:col>
                <xdr:colOff>542925</xdr:colOff>
                <xdr:row>5</xdr:row>
                <xdr:rowOff>38100</xdr:rowOff>
              </to>
            </anchor>
          </objectPr>
        </oleObject>
      </mc:Choice>
      <mc:Fallback>
        <oleObject progId="Acrobat Document" dvAspect="DVASPECT_ICON" shapeId="8194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1DDA3C4A0FD4F96EB1F4407E3067B" ma:contentTypeVersion="18" ma:contentTypeDescription="Create a new document." ma:contentTypeScope="" ma:versionID="7c2ac74f19af6e34e4232dd141c51e82">
  <xsd:schema xmlns:xsd="http://www.w3.org/2001/XMLSchema" xmlns:xs="http://www.w3.org/2001/XMLSchema" xmlns:p="http://schemas.microsoft.com/office/2006/metadata/properties" xmlns:ns2="f7e39d30-cfab-47ac-8a03-764d0e8be09b" xmlns:ns3="5bc60b1a-1484-4f4d-947e-268b1c8a6927" targetNamespace="http://schemas.microsoft.com/office/2006/metadata/properties" ma:root="true" ma:fieldsID="db5d0961947131e54d4cc92cf8fbba33" ns2:_="" ns3:_="">
    <xsd:import namespace="f7e39d30-cfab-47ac-8a03-764d0e8be09b"/>
    <xsd:import namespace="5bc60b1a-1484-4f4d-947e-268b1c8a6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Doc_x002e_No_x002e_" minOccurs="0"/>
                <xsd:element ref="ns2:Description_x002d_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39d30-cfab-47ac-8a03-764d0e8be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8d1266-e8fc-4fdf-96d1-3011a3c59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oc_x002e_No_x002e_" ma:index="23" nillable="true" ma:displayName="Doc. No." ma:format="Dropdown" ma:internalName="Doc_x002e_No_x002e_">
      <xsd:simpleType>
        <xsd:restriction base="dms:Text">
          <xsd:maxLength value="255"/>
        </xsd:restriction>
      </xsd:simpleType>
    </xsd:element>
    <xsd:element name="Description_x002d_" ma:index="24" nillable="true" ma:displayName="Description-" ma:format="Dropdown" ma:internalName="Description_x002d_">
      <xsd:simpleType>
        <xsd:restriction base="dms:Text">
          <xsd:maxLength value="255"/>
        </xsd:restriction>
      </xsd:simpleType>
    </xsd:element>
    <xsd:element name="Notes" ma:index="25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60b1a-1484-4f4d-947e-268b1c8a69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1cd636-bad7-4065-a66d-ba87c2344485}" ma:internalName="TaxCatchAll" ma:showField="CatchAllData" ma:web="5bc60b1a-1484-4f4d-947e-268b1c8a69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e39d30-cfab-47ac-8a03-764d0e8be09b">
      <Terms xmlns="http://schemas.microsoft.com/office/infopath/2007/PartnerControls"/>
    </lcf76f155ced4ddcb4097134ff3c332f>
    <Notes xmlns="f7e39d30-cfab-47ac-8a03-764d0e8be09b" xsi:nil="true"/>
    <TaxCatchAll xmlns="5bc60b1a-1484-4f4d-947e-268b1c8a6927" xsi:nil="true"/>
    <Doc_x002e_No_x002e_ xmlns="f7e39d30-cfab-47ac-8a03-764d0e8be09b" xsi:nil="true"/>
    <Description_x002d_ xmlns="f7e39d30-cfab-47ac-8a03-764d0e8be09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267982-DEBD-4AC8-83D5-F498977B1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39d30-cfab-47ac-8a03-764d0e8be09b"/>
    <ds:schemaRef ds:uri="5bc60b1a-1484-4f4d-947e-268b1c8a6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DF575B-8504-4C19-8F60-6B3A269C7FC9}">
  <ds:schemaRefs>
    <ds:schemaRef ds:uri="http://schemas.microsoft.com/office/2006/metadata/properties"/>
    <ds:schemaRef ds:uri="http://schemas.microsoft.com/office/infopath/2007/PartnerControls"/>
    <ds:schemaRef ds:uri="f7e39d30-cfab-47ac-8a03-764d0e8be09b"/>
    <ds:schemaRef ds:uri="5bc60b1a-1484-4f4d-947e-268b1c8a6927"/>
  </ds:schemaRefs>
</ds:datastoreItem>
</file>

<file path=customXml/itemProps3.xml><?xml version="1.0" encoding="utf-8"?>
<ds:datastoreItem xmlns:ds="http://schemas.openxmlformats.org/officeDocument/2006/customXml" ds:itemID="{B074C997-02A8-4371-B0C3-5A30B98B40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WaterThermistor</vt:lpstr>
      <vt:lpstr>HeaterThermistor</vt:lpstr>
      <vt:lpstr>Heater</vt:lpstr>
      <vt:lpstr>DetergentPump</vt:lpstr>
      <vt:lpstr>GearedMotor</vt:lpstr>
      <vt:lpstr>LidLockMotor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Mohamed Elshahat</dc:creator>
  <cp:keywords/>
  <dc:description/>
  <cp:lastModifiedBy>Mohamed Neanaa</cp:lastModifiedBy>
  <cp:revision/>
  <dcterms:created xsi:type="dcterms:W3CDTF">2024-10-31T10:56:09Z</dcterms:created>
  <dcterms:modified xsi:type="dcterms:W3CDTF">2024-11-13T09:20:42Z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0x0101004C91DDA3C4A0FD4F96EB1F4407E3067B</vt:lpwstr>
  </property>
  <property fmtid="{D5CDD505-2E9C-101B-9397-08002B2CF9AE}" pid="3" name="MediaServiceImageTags">
    <vt:lpwstr/>
  </property>
</Properties>
</file>