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Towers\Emley Moor\ATR166 - 700MHz assessment\2 - Working\2 - NODLE Model\3 - NODLE\"/>
    </mc:Choice>
  </mc:AlternateContent>
  <xr:revisionPtr revIDLastSave="0" documentId="13_ncr:1_{6E79C35C-F172-4FBC-A298-5CD9A2B60B2B}" xr6:coauthVersionLast="36" xr6:coauthVersionMax="36" xr10:uidLastSave="{00000000-0000-0000-0000-000000000000}"/>
  <bookViews>
    <workbookView xWindow="840" yWindow="405" windowWidth="10860" windowHeight="6150" tabRatio="794" firstSheet="2" activeTab="2" xr2:uid="{00000000-000D-0000-FFFF-FFFF00000000}"/>
  </bookViews>
  <sheets>
    <sheet name="Information" sheetId="56" r:id="rId1"/>
    <sheet name="TTL" sheetId="44" r:id="rId2"/>
    <sheet name="RCO" sheetId="1" r:id="rId3"/>
    <sheet name="OPT" sheetId="2" r:id="rId4"/>
    <sheet name="MAT" sheetId="3" r:id="rId5"/>
    <sheet name="SEC" sheetId="4" r:id="rId6"/>
    <sheet name="COO" sheetId="5" r:id="rId7"/>
    <sheet name="MEM" sheetId="6" r:id="rId8"/>
    <sheet name="RES" sheetId="7" r:id="rId9"/>
    <sheet name="REL" sheetId="8" r:id="rId10"/>
    <sheet name="MFL" sheetId="9" r:id="rId11"/>
    <sheet name="SHE" sheetId="10" r:id="rId12"/>
    <sheet name="CAR" sheetId="11" r:id="rId13"/>
    <sheet name="HAP" sheetId="12" r:id="rId14"/>
    <sheet name="CAS" sheetId="13" r:id="rId15"/>
    <sheet name="FDI" sheetId="14" r:id="rId16"/>
    <sheet name="NLO" sheetId="45" r:id="rId17"/>
    <sheet name="MLO" sheetId="47" r:id="rId18"/>
    <sheet name="HAL" sheetId="48" r:id="rId19"/>
    <sheet name="PRE" sheetId="49" r:id="rId20"/>
    <sheet name="WLO" sheetId="59" r:id="rId21"/>
    <sheet name="TEM" sheetId="50" r:id="rId22"/>
    <sheet name="COM" sheetId="51" r:id="rId23"/>
    <sheet name="FPC" sheetId="52" r:id="rId24"/>
    <sheet name="RUP" sheetId="57" r:id="rId25"/>
    <sheet name="CON" sheetId="27" r:id="rId26"/>
    <sheet name="MAS" sheetId="58" r:id="rId27"/>
    <sheet name="DIS" sheetId="53" r:id="rId28"/>
    <sheet name="FOR" sheetId="32" r:id="rId29"/>
    <sheet name="REA" sheetId="54" r:id="rId30"/>
    <sheet name="OOB" sheetId="55" r:id="rId31"/>
  </sheets>
  <externalReferences>
    <externalReference r:id="rId32"/>
  </externalReferences>
  <definedNames>
    <definedName name="File_type">OPT!$D$28</definedName>
    <definedName name="PLOdat">[1]Plot!$E$2:$E$3,[1]Plot!$E$5:$E$17,[1]Plot!$H$2</definedName>
    <definedName name="_xlnm.Print_Titles" localSheetId="12">CAR!$1:$5</definedName>
    <definedName name="_xlnm.Print_Titles" localSheetId="14">CAS!$1:$5</definedName>
    <definedName name="_xlnm.Print_Titles" localSheetId="22">COM!$1:$5</definedName>
    <definedName name="_xlnm.Print_Titles" localSheetId="25">CON!$1:$5</definedName>
    <definedName name="_xlnm.Print_Titles" localSheetId="6">COO!$1:$5</definedName>
    <definedName name="_xlnm.Print_Titles" localSheetId="27">DIS!$1:$5</definedName>
    <definedName name="_xlnm.Print_Titles" localSheetId="15">FDI!$1:$5</definedName>
    <definedName name="_xlnm.Print_Titles" localSheetId="28">FOR!$1:$5</definedName>
    <definedName name="_xlnm.Print_Titles" localSheetId="23">FPC!$1:$5</definedName>
    <definedName name="_xlnm.Print_Titles" localSheetId="18">HAL!$1:$5</definedName>
    <definedName name="_xlnm.Print_Titles" localSheetId="13">HAP!$1:$5</definedName>
    <definedName name="_xlnm.Print_Titles" localSheetId="26">MAS!$1:$5</definedName>
    <definedName name="_xlnm.Print_Titles" localSheetId="4">MAT!$1:$5</definedName>
    <definedName name="_xlnm.Print_Titles" localSheetId="7">MEM!$1:$5</definedName>
    <definedName name="_xlnm.Print_Titles" localSheetId="10">MFL!$1:$5</definedName>
    <definedName name="_xlnm.Print_Titles" localSheetId="17">MLO!$1:$5</definedName>
    <definedName name="_xlnm.Print_Titles" localSheetId="16">NLO!$1:$5</definedName>
    <definedName name="_xlnm.Print_Titles" localSheetId="30">OOB!$1:$5</definedName>
    <definedName name="_xlnm.Print_Titles" localSheetId="3">OPT!$1:$5</definedName>
    <definedName name="_xlnm.Print_Titles" localSheetId="19">PRE!$1:$5</definedName>
    <definedName name="_xlnm.Print_Titles" localSheetId="2">RCO!$1:$5</definedName>
    <definedName name="_xlnm.Print_Titles" localSheetId="29">REA!$1:$5</definedName>
    <definedName name="_xlnm.Print_Titles" localSheetId="9">REL!$1:$5</definedName>
    <definedName name="_xlnm.Print_Titles" localSheetId="8">RES!$1:$5</definedName>
    <definedName name="_xlnm.Print_Titles" localSheetId="24">RUP!$1:$12</definedName>
    <definedName name="_xlnm.Print_Titles" localSheetId="5">SEC!$1:$5</definedName>
    <definedName name="_xlnm.Print_Titles" localSheetId="11">SHE!$1:$5</definedName>
    <definedName name="_xlnm.Print_Titles" localSheetId="21">TEM!$1:$5</definedName>
    <definedName name="_xlnm.Print_Titles" localSheetId="1">TTL!$1:$4</definedName>
    <definedName name="_xlnm.Print_Titles" localSheetId="20">WLO!$1:$5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1" i="45" l="1"/>
  <c r="G50" i="45"/>
  <c r="G49" i="45"/>
  <c r="G48" i="45"/>
  <c r="G7" i="45" l="1"/>
  <c r="L7" i="45"/>
  <c r="AB7" i="4" l="1"/>
  <c r="AA7" i="4"/>
  <c r="Z7" i="4"/>
  <c r="I139" i="4"/>
  <c r="I107" i="4"/>
  <c r="I75" i="4"/>
  <c r="I67" i="4"/>
  <c r="I65" i="4"/>
  <c r="I61" i="4"/>
  <c r="I57" i="4"/>
  <c r="I53" i="4"/>
  <c r="I51" i="4"/>
  <c r="D50" i="4"/>
  <c r="I43" i="4"/>
  <c r="D43" i="4"/>
  <c r="H41" i="4"/>
  <c r="D41" i="4"/>
  <c r="H39" i="4"/>
  <c r="D39" i="4"/>
  <c r="H37" i="4"/>
  <c r="H35" i="4"/>
  <c r="H33" i="4"/>
  <c r="D33" i="4"/>
  <c r="H31" i="4"/>
  <c r="D31" i="4"/>
  <c r="H29" i="4"/>
  <c r="D29" i="4"/>
  <c r="H27" i="4"/>
  <c r="D27" i="4"/>
  <c r="H25" i="4"/>
  <c r="D25" i="4"/>
  <c r="AF139" i="4"/>
  <c r="AE139" i="4"/>
  <c r="AH139" i="4" s="1"/>
  <c r="AF138" i="4"/>
  <c r="AE138" i="4"/>
  <c r="AH138" i="4" s="1"/>
  <c r="AF137" i="4"/>
  <c r="AE137" i="4"/>
  <c r="AH137" i="4" s="1"/>
  <c r="AF136" i="4"/>
  <c r="AE136" i="4"/>
  <c r="AH136" i="4" s="1"/>
  <c r="AF135" i="4"/>
  <c r="AE135" i="4"/>
  <c r="AH135" i="4" s="1"/>
  <c r="AF134" i="4"/>
  <c r="AE134" i="4"/>
  <c r="AH134" i="4" s="1"/>
  <c r="AF133" i="4"/>
  <c r="AE133" i="4"/>
  <c r="AH133" i="4" s="1"/>
  <c r="AF132" i="4"/>
  <c r="AE132" i="4"/>
  <c r="AH132" i="4" s="1"/>
  <c r="AF131" i="4"/>
  <c r="AE131" i="4"/>
  <c r="AH131" i="4" s="1"/>
  <c r="I131" i="4" s="1"/>
  <c r="AF130" i="4"/>
  <c r="AE130" i="4"/>
  <c r="AH130" i="4" s="1"/>
  <c r="AF129" i="4"/>
  <c r="AE129" i="4"/>
  <c r="AH129" i="4" s="1"/>
  <c r="AF128" i="4"/>
  <c r="AE128" i="4"/>
  <c r="AH128" i="4" s="1"/>
  <c r="AF127" i="4"/>
  <c r="AE127" i="4"/>
  <c r="AH127" i="4" s="1"/>
  <c r="AF126" i="4"/>
  <c r="AE126" i="4"/>
  <c r="AH126" i="4" s="1"/>
  <c r="AF125" i="4"/>
  <c r="AE125" i="4"/>
  <c r="AH125" i="4" s="1"/>
  <c r="AF124" i="4"/>
  <c r="AE124" i="4"/>
  <c r="AH124" i="4" s="1"/>
  <c r="AF123" i="4"/>
  <c r="AE123" i="4"/>
  <c r="AH123" i="4" s="1"/>
  <c r="AF122" i="4"/>
  <c r="AE122" i="4"/>
  <c r="AH122" i="4" s="1"/>
  <c r="AF121" i="4"/>
  <c r="AE121" i="4"/>
  <c r="AH121" i="4" s="1"/>
  <c r="AF120" i="4"/>
  <c r="AE120" i="4"/>
  <c r="AH120" i="4" s="1"/>
  <c r="AF119" i="4"/>
  <c r="AE119" i="4"/>
  <c r="AH119" i="4" s="1"/>
  <c r="AF118" i="4"/>
  <c r="AE118" i="4"/>
  <c r="AH118" i="4" s="1"/>
  <c r="AF117" i="4"/>
  <c r="AE117" i="4"/>
  <c r="AH117" i="4" s="1"/>
  <c r="AF116" i="4"/>
  <c r="AE116" i="4"/>
  <c r="AH116" i="4" s="1"/>
  <c r="AF115" i="4"/>
  <c r="AE115" i="4"/>
  <c r="AH115" i="4" s="1"/>
  <c r="AF114" i="4"/>
  <c r="AE114" i="4"/>
  <c r="AH114" i="4" s="1"/>
  <c r="AF113" i="4"/>
  <c r="AE113" i="4"/>
  <c r="AH113" i="4" s="1"/>
  <c r="AF112" i="4"/>
  <c r="AE112" i="4"/>
  <c r="AH112" i="4" s="1"/>
  <c r="AF111" i="4"/>
  <c r="AE111" i="4"/>
  <c r="AH111" i="4" s="1"/>
  <c r="AF110" i="4"/>
  <c r="AE110" i="4"/>
  <c r="AH110" i="4" s="1"/>
  <c r="AF109" i="4"/>
  <c r="AE109" i="4"/>
  <c r="AH109" i="4" s="1"/>
  <c r="AF108" i="4"/>
  <c r="AE108" i="4"/>
  <c r="AH108" i="4" s="1"/>
  <c r="AF107" i="4"/>
  <c r="AE107" i="4"/>
  <c r="AH107" i="4" s="1"/>
  <c r="AF106" i="4"/>
  <c r="AE106" i="4"/>
  <c r="AH106" i="4" s="1"/>
  <c r="AF105" i="4"/>
  <c r="AE105" i="4"/>
  <c r="AH105" i="4" s="1"/>
  <c r="AF104" i="4"/>
  <c r="AE104" i="4"/>
  <c r="AH104" i="4" s="1"/>
  <c r="AF103" i="4"/>
  <c r="AE103" i="4"/>
  <c r="AH103" i="4" s="1"/>
  <c r="AF102" i="4"/>
  <c r="AE102" i="4"/>
  <c r="AH102" i="4" s="1"/>
  <c r="AF101" i="4"/>
  <c r="AE101" i="4"/>
  <c r="AH101" i="4" s="1"/>
  <c r="AF100" i="4"/>
  <c r="AE100" i="4"/>
  <c r="AH100" i="4" s="1"/>
  <c r="AF99" i="4"/>
  <c r="AE99" i="4"/>
  <c r="AH99" i="4" s="1"/>
  <c r="I99" i="4" s="1"/>
  <c r="AF98" i="4"/>
  <c r="AE98" i="4"/>
  <c r="AH98" i="4" s="1"/>
  <c r="AF97" i="4"/>
  <c r="AE97" i="4"/>
  <c r="AH97" i="4" s="1"/>
  <c r="AF96" i="4"/>
  <c r="AE96" i="4"/>
  <c r="AH96" i="4" s="1"/>
  <c r="AF95" i="4"/>
  <c r="AE95" i="4"/>
  <c r="AH95" i="4" s="1"/>
  <c r="AF94" i="4"/>
  <c r="AE94" i="4"/>
  <c r="AH94" i="4" s="1"/>
  <c r="AF93" i="4"/>
  <c r="AE93" i="4"/>
  <c r="AH93" i="4" s="1"/>
  <c r="AF92" i="4"/>
  <c r="AE92" i="4"/>
  <c r="AH92" i="4" s="1"/>
  <c r="AF91" i="4"/>
  <c r="AE91" i="4"/>
  <c r="AH91" i="4" s="1"/>
  <c r="AF90" i="4"/>
  <c r="AE90" i="4"/>
  <c r="AH90" i="4" s="1"/>
  <c r="AF89" i="4"/>
  <c r="AE89" i="4"/>
  <c r="AH89" i="4" s="1"/>
  <c r="AF88" i="4"/>
  <c r="AE88" i="4"/>
  <c r="AH88" i="4" s="1"/>
  <c r="AF87" i="4"/>
  <c r="AE87" i="4"/>
  <c r="AH87" i="4" s="1"/>
  <c r="AF86" i="4"/>
  <c r="AE86" i="4"/>
  <c r="AH86" i="4" s="1"/>
  <c r="AF85" i="4"/>
  <c r="AE85" i="4"/>
  <c r="AH85" i="4" s="1"/>
  <c r="AF84" i="4"/>
  <c r="AE84" i="4"/>
  <c r="AH84" i="4" s="1"/>
  <c r="AF83" i="4"/>
  <c r="AE83" i="4"/>
  <c r="AH83" i="4" s="1"/>
  <c r="AF82" i="4"/>
  <c r="AE82" i="4"/>
  <c r="AH82" i="4" s="1"/>
  <c r="AF81" i="4"/>
  <c r="AE81" i="4"/>
  <c r="AH81" i="4" s="1"/>
  <c r="I81" i="4" s="1"/>
  <c r="AF80" i="4"/>
  <c r="AE80" i="4"/>
  <c r="AH80" i="4" s="1"/>
  <c r="AF79" i="4"/>
  <c r="AE79" i="4"/>
  <c r="AH79" i="4" s="1"/>
  <c r="AF78" i="4"/>
  <c r="AE78" i="4"/>
  <c r="AH78" i="4" s="1"/>
  <c r="AF77" i="4"/>
  <c r="AE77" i="4"/>
  <c r="AH77" i="4" s="1"/>
  <c r="AF76" i="4"/>
  <c r="AE76" i="4"/>
  <c r="AH76" i="4" s="1"/>
  <c r="AF75" i="4"/>
  <c r="AE75" i="4"/>
  <c r="AH75" i="4" s="1"/>
  <c r="AF74" i="4"/>
  <c r="AE74" i="4"/>
  <c r="AH74" i="4" s="1"/>
  <c r="AF73" i="4"/>
  <c r="AE73" i="4"/>
  <c r="AH73" i="4" s="1"/>
  <c r="I73" i="4" s="1"/>
  <c r="AF72" i="4"/>
  <c r="AE72" i="4"/>
  <c r="AH72" i="4" s="1"/>
  <c r="AF71" i="4"/>
  <c r="AE71" i="4"/>
  <c r="AH71" i="4" s="1"/>
  <c r="AF70" i="4"/>
  <c r="AE70" i="4"/>
  <c r="AH70" i="4" s="1"/>
  <c r="AF69" i="4"/>
  <c r="AE69" i="4"/>
  <c r="AH69" i="4" s="1"/>
  <c r="AF68" i="4"/>
  <c r="AE68" i="4"/>
  <c r="AH68" i="4" s="1"/>
  <c r="AF67" i="4"/>
  <c r="AE67" i="4"/>
  <c r="AH67" i="4" s="1"/>
  <c r="AF66" i="4"/>
  <c r="AE66" i="4"/>
  <c r="AH66" i="4" s="1"/>
  <c r="AF65" i="4"/>
  <c r="AE65" i="4"/>
  <c r="AH65" i="4" s="1"/>
  <c r="AF64" i="4"/>
  <c r="AE64" i="4"/>
  <c r="AH64" i="4" s="1"/>
  <c r="AF63" i="4"/>
  <c r="AE63" i="4"/>
  <c r="AH63" i="4" s="1"/>
  <c r="AF62" i="4"/>
  <c r="AE62" i="4"/>
  <c r="AH62" i="4" s="1"/>
  <c r="AF61" i="4"/>
  <c r="AE61" i="4"/>
  <c r="AH61" i="4" s="1"/>
  <c r="AF60" i="4"/>
  <c r="AE60" i="4"/>
  <c r="AH60" i="4" s="1"/>
  <c r="AF59" i="4"/>
  <c r="AE59" i="4"/>
  <c r="AH59" i="4" s="1"/>
  <c r="AF58" i="4"/>
  <c r="AE58" i="4"/>
  <c r="AH58" i="4" s="1"/>
  <c r="AF57" i="4"/>
  <c r="AE57" i="4"/>
  <c r="AH57" i="4" s="1"/>
  <c r="AF56" i="4"/>
  <c r="AE56" i="4"/>
  <c r="AH56" i="4" s="1"/>
  <c r="AF55" i="4"/>
  <c r="AE55" i="4"/>
  <c r="AH55" i="4" s="1"/>
  <c r="AF54" i="4"/>
  <c r="AE54" i="4"/>
  <c r="AH54" i="4" s="1"/>
  <c r="AF53" i="4"/>
  <c r="AE53" i="4"/>
  <c r="AH53" i="4" s="1"/>
  <c r="AF52" i="4"/>
  <c r="AE52" i="4"/>
  <c r="AH52" i="4" s="1"/>
  <c r="AF51" i="4"/>
  <c r="AE51" i="4"/>
  <c r="AH51" i="4" s="1"/>
  <c r="AF50" i="4"/>
  <c r="AE50" i="4"/>
  <c r="AH50" i="4" s="1"/>
  <c r="AF49" i="4"/>
  <c r="AE49" i="4"/>
  <c r="AH49" i="4" s="1"/>
  <c r="AF48" i="4"/>
  <c r="AE48" i="4"/>
  <c r="AH48" i="4" s="1"/>
  <c r="AF47" i="4"/>
  <c r="AE47" i="4"/>
  <c r="AH47" i="4" s="1"/>
  <c r="AF46" i="4"/>
  <c r="AE46" i="4"/>
  <c r="AH46" i="4" s="1"/>
  <c r="AF45" i="4"/>
  <c r="AE45" i="4"/>
  <c r="AH45" i="4" s="1"/>
  <c r="I45" i="4" s="1"/>
  <c r="AF44" i="4"/>
  <c r="AE44" i="4"/>
  <c r="AH44" i="4" s="1"/>
  <c r="H44" i="4" s="1"/>
  <c r="AF43" i="4"/>
  <c r="AE43" i="4"/>
  <c r="AH43" i="4" s="1"/>
  <c r="AF42" i="4"/>
  <c r="AE42" i="4"/>
  <c r="AH42" i="4" s="1"/>
  <c r="AF41" i="4"/>
  <c r="AE41" i="4"/>
  <c r="AH41" i="4" s="1"/>
  <c r="AG41" i="4" s="1"/>
  <c r="G41" i="4" s="1"/>
  <c r="AF40" i="4"/>
  <c r="AE40" i="4"/>
  <c r="AH40" i="4" s="1"/>
  <c r="AF39" i="4"/>
  <c r="AE39" i="4"/>
  <c r="AH39" i="4" s="1"/>
  <c r="AG39" i="4" s="1"/>
  <c r="G39" i="4" s="1"/>
  <c r="AF38" i="4"/>
  <c r="AE38" i="4"/>
  <c r="AH38" i="4" s="1"/>
  <c r="AF37" i="4"/>
  <c r="AE37" i="4"/>
  <c r="AH37" i="4" s="1"/>
  <c r="AG37" i="4" s="1"/>
  <c r="G37" i="4" s="1"/>
  <c r="AF36" i="4"/>
  <c r="AE36" i="4"/>
  <c r="AH36" i="4" s="1"/>
  <c r="AF35" i="4"/>
  <c r="AE35" i="4"/>
  <c r="AH35" i="4" s="1"/>
  <c r="AG35" i="4" s="1"/>
  <c r="G35" i="4" s="1"/>
  <c r="AF34" i="4"/>
  <c r="AE34" i="4"/>
  <c r="AH34" i="4" s="1"/>
  <c r="AF33" i="4"/>
  <c r="AE33" i="4"/>
  <c r="AH33" i="4" s="1"/>
  <c r="AG33" i="4" s="1"/>
  <c r="G33" i="4" s="1"/>
  <c r="AF32" i="4"/>
  <c r="AE32" i="4"/>
  <c r="AH32" i="4" s="1"/>
  <c r="AF31" i="4"/>
  <c r="AE31" i="4"/>
  <c r="AH31" i="4" s="1"/>
  <c r="AG31" i="4" s="1"/>
  <c r="G31" i="4" s="1"/>
  <c r="AF30" i="4"/>
  <c r="AE30" i="4"/>
  <c r="AH30" i="4" s="1"/>
  <c r="AF29" i="4"/>
  <c r="AE29" i="4"/>
  <c r="AH29" i="4" s="1"/>
  <c r="AG29" i="4" s="1"/>
  <c r="G29" i="4" s="1"/>
  <c r="AF28" i="4"/>
  <c r="AE28" i="4"/>
  <c r="AH28" i="4" s="1"/>
  <c r="AF27" i="4"/>
  <c r="AE27" i="4"/>
  <c r="AH27" i="4" s="1"/>
  <c r="AG27" i="4" s="1"/>
  <c r="G27" i="4" s="1"/>
  <c r="AF26" i="4"/>
  <c r="AE26" i="4"/>
  <c r="AH26" i="4" s="1"/>
  <c r="AF25" i="4"/>
  <c r="AE25" i="4"/>
  <c r="AH25" i="4" s="1"/>
  <c r="AG25" i="4" s="1"/>
  <c r="G25" i="4" s="1"/>
  <c r="AF24" i="4"/>
  <c r="AE24" i="4"/>
  <c r="AF23" i="4"/>
  <c r="AE23" i="4"/>
  <c r="AH23" i="4" s="1"/>
  <c r="AG23" i="4" s="1"/>
  <c r="G23" i="4" s="1"/>
  <c r="AF22" i="4"/>
  <c r="AE22" i="4"/>
  <c r="AF21" i="4"/>
  <c r="AE21" i="4"/>
  <c r="AH21" i="4" s="1"/>
  <c r="AG21" i="4" s="1"/>
  <c r="G21" i="4" s="1"/>
  <c r="AF20" i="4"/>
  <c r="AE20" i="4"/>
  <c r="AF19" i="4"/>
  <c r="AE19" i="4"/>
  <c r="AH19" i="4" s="1"/>
  <c r="AG19" i="4" s="1"/>
  <c r="G19" i="4" s="1"/>
  <c r="AF18" i="4"/>
  <c r="AE18" i="4"/>
  <c r="AF17" i="4"/>
  <c r="AE17" i="4"/>
  <c r="AH17" i="4" s="1"/>
  <c r="AG17" i="4" s="1"/>
  <c r="G17" i="4" s="1"/>
  <c r="AF16" i="4"/>
  <c r="AH16" i="4" s="1"/>
  <c r="AE16" i="4"/>
  <c r="AA139" i="4"/>
  <c r="Z139" i="4"/>
  <c r="AB139" i="4" s="1"/>
  <c r="D139" i="4" s="1"/>
  <c r="AB138" i="4"/>
  <c r="D138" i="4" s="1"/>
  <c r="AA138" i="4"/>
  <c r="Z138" i="4"/>
  <c r="AA137" i="4"/>
  <c r="AB137" i="4" s="1"/>
  <c r="D137" i="4" s="1"/>
  <c r="Z137" i="4"/>
  <c r="AA136" i="4"/>
  <c r="Z136" i="4"/>
  <c r="AB136" i="4" s="1"/>
  <c r="D136" i="4" s="1"/>
  <c r="AA135" i="4"/>
  <c r="Z135" i="4"/>
  <c r="AB135" i="4" s="1"/>
  <c r="D135" i="4" s="1"/>
  <c r="AB134" i="4"/>
  <c r="D134" i="4" s="1"/>
  <c r="AA134" i="4"/>
  <c r="Z134" i="4"/>
  <c r="AA133" i="4"/>
  <c r="AB133" i="4" s="1"/>
  <c r="D133" i="4" s="1"/>
  <c r="Z133" i="4"/>
  <c r="AA132" i="4"/>
  <c r="Z132" i="4"/>
  <c r="AB132" i="4" s="1"/>
  <c r="D132" i="4" s="1"/>
  <c r="AA131" i="4"/>
  <c r="Z131" i="4"/>
  <c r="AB131" i="4" s="1"/>
  <c r="D131" i="4" s="1"/>
  <c r="AB130" i="4"/>
  <c r="D130" i="4" s="1"/>
  <c r="AA130" i="4"/>
  <c r="Z130" i="4"/>
  <c r="AA129" i="4"/>
  <c r="AB129" i="4" s="1"/>
  <c r="D129" i="4" s="1"/>
  <c r="Z129" i="4"/>
  <c r="AA128" i="4"/>
  <c r="Z128" i="4"/>
  <c r="AB128" i="4" s="1"/>
  <c r="D128" i="4" s="1"/>
  <c r="AA127" i="4"/>
  <c r="Z127" i="4"/>
  <c r="AB127" i="4" s="1"/>
  <c r="D127" i="4" s="1"/>
  <c r="AB126" i="4"/>
  <c r="D126" i="4" s="1"/>
  <c r="AA126" i="4"/>
  <c r="Z126" i="4"/>
  <c r="AA125" i="4"/>
  <c r="AB125" i="4" s="1"/>
  <c r="D125" i="4" s="1"/>
  <c r="Z125" i="4"/>
  <c r="AA124" i="4"/>
  <c r="Z124" i="4"/>
  <c r="AB124" i="4" s="1"/>
  <c r="D124" i="4" s="1"/>
  <c r="AA123" i="4"/>
  <c r="Z123" i="4"/>
  <c r="AB123" i="4" s="1"/>
  <c r="D123" i="4" s="1"/>
  <c r="AB122" i="4"/>
  <c r="D122" i="4" s="1"/>
  <c r="AA122" i="4"/>
  <c r="Z122" i="4"/>
  <c r="AA121" i="4"/>
  <c r="AB121" i="4" s="1"/>
  <c r="D121" i="4" s="1"/>
  <c r="Z121" i="4"/>
  <c r="AA120" i="4"/>
  <c r="Z120" i="4"/>
  <c r="AB120" i="4" s="1"/>
  <c r="D120" i="4" s="1"/>
  <c r="AA119" i="4"/>
  <c r="Z119" i="4"/>
  <c r="AB119" i="4" s="1"/>
  <c r="D119" i="4" s="1"/>
  <c r="AB118" i="4"/>
  <c r="D118" i="4" s="1"/>
  <c r="AA118" i="4"/>
  <c r="Z118" i="4"/>
  <c r="AA117" i="4"/>
  <c r="AB117" i="4" s="1"/>
  <c r="D117" i="4" s="1"/>
  <c r="Z117" i="4"/>
  <c r="AA116" i="4"/>
  <c r="Z116" i="4"/>
  <c r="AB116" i="4" s="1"/>
  <c r="D116" i="4" s="1"/>
  <c r="AB115" i="4"/>
  <c r="D115" i="4" s="1"/>
  <c r="AA115" i="4"/>
  <c r="Z115" i="4"/>
  <c r="AA114" i="4"/>
  <c r="AB114" i="4" s="1"/>
  <c r="D114" i="4" s="1"/>
  <c r="Z114" i="4"/>
  <c r="AA113" i="4"/>
  <c r="Z113" i="4"/>
  <c r="AB113" i="4" s="1"/>
  <c r="D113" i="4" s="1"/>
  <c r="AA112" i="4"/>
  <c r="Z112" i="4"/>
  <c r="AB112" i="4" s="1"/>
  <c r="D112" i="4" s="1"/>
  <c r="AB111" i="4"/>
  <c r="D111" i="4" s="1"/>
  <c r="AA111" i="4"/>
  <c r="Z111" i="4"/>
  <c r="AA110" i="4"/>
  <c r="AB110" i="4" s="1"/>
  <c r="D110" i="4" s="1"/>
  <c r="Z110" i="4"/>
  <c r="AA109" i="4"/>
  <c r="Z109" i="4"/>
  <c r="AB109" i="4" s="1"/>
  <c r="D109" i="4" s="1"/>
  <c r="AA108" i="4"/>
  <c r="Z108" i="4"/>
  <c r="AB108" i="4" s="1"/>
  <c r="D108" i="4" s="1"/>
  <c r="AB107" i="4"/>
  <c r="D107" i="4" s="1"/>
  <c r="AA107" i="4"/>
  <c r="Z107" i="4"/>
  <c r="AA106" i="4"/>
  <c r="AB106" i="4" s="1"/>
  <c r="D106" i="4" s="1"/>
  <c r="Z106" i="4"/>
  <c r="AA105" i="4"/>
  <c r="Z105" i="4"/>
  <c r="AB105" i="4" s="1"/>
  <c r="D105" i="4" s="1"/>
  <c r="AA104" i="4"/>
  <c r="Z104" i="4"/>
  <c r="AB104" i="4" s="1"/>
  <c r="D104" i="4" s="1"/>
  <c r="AB103" i="4"/>
  <c r="D103" i="4" s="1"/>
  <c r="AA103" i="4"/>
  <c r="Z103" i="4"/>
  <c r="AA102" i="4"/>
  <c r="AB102" i="4" s="1"/>
  <c r="D102" i="4" s="1"/>
  <c r="Z102" i="4"/>
  <c r="AA101" i="4"/>
  <c r="Z101" i="4"/>
  <c r="AB101" i="4" s="1"/>
  <c r="D101" i="4" s="1"/>
  <c r="AA100" i="4"/>
  <c r="Z100" i="4"/>
  <c r="AB100" i="4" s="1"/>
  <c r="D100" i="4" s="1"/>
  <c r="AB99" i="4"/>
  <c r="D99" i="4" s="1"/>
  <c r="AA99" i="4"/>
  <c r="Z99" i="4"/>
  <c r="AA98" i="4"/>
  <c r="AB98" i="4" s="1"/>
  <c r="D98" i="4" s="1"/>
  <c r="Z98" i="4"/>
  <c r="AA97" i="4"/>
  <c r="Z97" i="4"/>
  <c r="AB97" i="4" s="1"/>
  <c r="D97" i="4" s="1"/>
  <c r="AA96" i="4"/>
  <c r="Z96" i="4"/>
  <c r="AB96" i="4" s="1"/>
  <c r="D96" i="4" s="1"/>
  <c r="AB95" i="4"/>
  <c r="D95" i="4" s="1"/>
  <c r="AA95" i="4"/>
  <c r="Z95" i="4"/>
  <c r="AA94" i="4"/>
  <c r="AB94" i="4" s="1"/>
  <c r="D94" i="4" s="1"/>
  <c r="Z94" i="4"/>
  <c r="AA93" i="4"/>
  <c r="Z93" i="4"/>
  <c r="AB93" i="4" s="1"/>
  <c r="D93" i="4" s="1"/>
  <c r="AA92" i="4"/>
  <c r="Z92" i="4"/>
  <c r="AB92" i="4" s="1"/>
  <c r="D92" i="4" s="1"/>
  <c r="AB91" i="4"/>
  <c r="D91" i="4" s="1"/>
  <c r="AA91" i="4"/>
  <c r="Z91" i="4"/>
  <c r="AA90" i="4"/>
  <c r="AB90" i="4" s="1"/>
  <c r="D90" i="4" s="1"/>
  <c r="Z90" i="4"/>
  <c r="AA89" i="4"/>
  <c r="Z89" i="4"/>
  <c r="AB89" i="4" s="1"/>
  <c r="D89" i="4" s="1"/>
  <c r="AA88" i="4"/>
  <c r="Z88" i="4"/>
  <c r="AB88" i="4" s="1"/>
  <c r="D88" i="4" s="1"/>
  <c r="AB87" i="4"/>
  <c r="D87" i="4" s="1"/>
  <c r="AA87" i="4"/>
  <c r="Z87" i="4"/>
  <c r="AA86" i="4"/>
  <c r="AB86" i="4" s="1"/>
  <c r="D86" i="4" s="1"/>
  <c r="Z86" i="4"/>
  <c r="AA85" i="4"/>
  <c r="Z85" i="4"/>
  <c r="AB85" i="4" s="1"/>
  <c r="D85" i="4" s="1"/>
  <c r="AA84" i="4"/>
  <c r="Z84" i="4"/>
  <c r="AB84" i="4" s="1"/>
  <c r="D84" i="4" s="1"/>
  <c r="AB83" i="4"/>
  <c r="D83" i="4" s="1"/>
  <c r="AA83" i="4"/>
  <c r="Z83" i="4"/>
  <c r="AA82" i="4"/>
  <c r="AB82" i="4" s="1"/>
  <c r="D82" i="4" s="1"/>
  <c r="Z82" i="4"/>
  <c r="AA81" i="4"/>
  <c r="Z81" i="4"/>
  <c r="AB81" i="4" s="1"/>
  <c r="D81" i="4" s="1"/>
  <c r="AA80" i="4"/>
  <c r="Z80" i="4"/>
  <c r="AB80" i="4" s="1"/>
  <c r="D80" i="4" s="1"/>
  <c r="AB79" i="4"/>
  <c r="D79" i="4" s="1"/>
  <c r="AA79" i="4"/>
  <c r="Z79" i="4"/>
  <c r="AA78" i="4"/>
  <c r="AB78" i="4" s="1"/>
  <c r="D78" i="4" s="1"/>
  <c r="Z78" i="4"/>
  <c r="AA77" i="4"/>
  <c r="Z77" i="4"/>
  <c r="AB77" i="4" s="1"/>
  <c r="D77" i="4" s="1"/>
  <c r="AB76" i="4"/>
  <c r="D76" i="4" s="1"/>
  <c r="AA76" i="4"/>
  <c r="Z76" i="4"/>
  <c r="AA75" i="4"/>
  <c r="Z75" i="4"/>
  <c r="AB75" i="4" s="1"/>
  <c r="D75" i="4" s="1"/>
  <c r="AA74" i="4"/>
  <c r="Z74" i="4"/>
  <c r="AB74" i="4" s="1"/>
  <c r="D74" i="4" s="1"/>
  <c r="AA73" i="4"/>
  <c r="Z73" i="4"/>
  <c r="AB73" i="4" s="1"/>
  <c r="D73" i="4" s="1"/>
  <c r="AB72" i="4"/>
  <c r="D72" i="4" s="1"/>
  <c r="AA72" i="4"/>
  <c r="Z72" i="4"/>
  <c r="AA71" i="4"/>
  <c r="AB71" i="4" s="1"/>
  <c r="D71" i="4" s="1"/>
  <c r="Z71" i="4"/>
  <c r="AA70" i="4"/>
  <c r="Z70" i="4"/>
  <c r="AB70" i="4" s="1"/>
  <c r="D70" i="4" s="1"/>
  <c r="AA69" i="4"/>
  <c r="Z69" i="4"/>
  <c r="AB69" i="4" s="1"/>
  <c r="D69" i="4" s="1"/>
  <c r="AB68" i="4"/>
  <c r="D68" i="4" s="1"/>
  <c r="AA68" i="4"/>
  <c r="Z68" i="4"/>
  <c r="AA67" i="4"/>
  <c r="AB67" i="4" s="1"/>
  <c r="D67" i="4" s="1"/>
  <c r="Z67" i="4"/>
  <c r="AA66" i="4"/>
  <c r="Z66" i="4"/>
  <c r="AB66" i="4" s="1"/>
  <c r="D66" i="4" s="1"/>
  <c r="AA65" i="4"/>
  <c r="Z65" i="4"/>
  <c r="AB65" i="4" s="1"/>
  <c r="D65" i="4" s="1"/>
  <c r="AB64" i="4"/>
  <c r="D64" i="4" s="1"/>
  <c r="AA64" i="4"/>
  <c r="Z64" i="4"/>
  <c r="AA63" i="4"/>
  <c r="AB63" i="4" s="1"/>
  <c r="D63" i="4" s="1"/>
  <c r="Z63" i="4"/>
  <c r="AA62" i="4"/>
  <c r="Z62" i="4"/>
  <c r="AB62" i="4" s="1"/>
  <c r="D62" i="4" s="1"/>
  <c r="AA61" i="4"/>
  <c r="Z61" i="4"/>
  <c r="AB61" i="4" s="1"/>
  <c r="D61" i="4" s="1"/>
  <c r="AB60" i="4"/>
  <c r="D60" i="4" s="1"/>
  <c r="AA60" i="4"/>
  <c r="Z60" i="4"/>
  <c r="AA59" i="4"/>
  <c r="AB59" i="4" s="1"/>
  <c r="D59" i="4" s="1"/>
  <c r="Z59" i="4"/>
  <c r="AA58" i="4"/>
  <c r="Z58" i="4"/>
  <c r="AB58" i="4" s="1"/>
  <c r="D58" i="4" s="1"/>
  <c r="AA57" i="4"/>
  <c r="Z57" i="4"/>
  <c r="AB57" i="4" s="1"/>
  <c r="D57" i="4" s="1"/>
  <c r="AB56" i="4"/>
  <c r="D56" i="4" s="1"/>
  <c r="AA56" i="4"/>
  <c r="Z56" i="4"/>
  <c r="AA55" i="4"/>
  <c r="AB55" i="4" s="1"/>
  <c r="D55" i="4" s="1"/>
  <c r="Z55" i="4"/>
  <c r="AA54" i="4"/>
  <c r="Z54" i="4"/>
  <c r="AB54" i="4" s="1"/>
  <c r="D54" i="4" s="1"/>
  <c r="AA53" i="4"/>
  <c r="Z53" i="4"/>
  <c r="AB53" i="4" s="1"/>
  <c r="D53" i="4" s="1"/>
  <c r="AB52" i="4"/>
  <c r="D52" i="4" s="1"/>
  <c r="AA52" i="4"/>
  <c r="Z52" i="4"/>
  <c r="AA51" i="4"/>
  <c r="AB51" i="4" s="1"/>
  <c r="D51" i="4" s="1"/>
  <c r="Z51" i="4"/>
  <c r="AA50" i="4"/>
  <c r="Z50" i="4"/>
  <c r="AB50" i="4" s="1"/>
  <c r="AA49" i="4"/>
  <c r="Z49" i="4"/>
  <c r="AB49" i="4" s="1"/>
  <c r="D49" i="4" s="1"/>
  <c r="AB48" i="4"/>
  <c r="D48" i="4" s="1"/>
  <c r="AA48" i="4"/>
  <c r="Z48" i="4"/>
  <c r="AA47" i="4"/>
  <c r="AB47" i="4" s="1"/>
  <c r="D47" i="4" s="1"/>
  <c r="Z47" i="4"/>
  <c r="AA46" i="4"/>
  <c r="Z46" i="4"/>
  <c r="AB46" i="4" s="1"/>
  <c r="D46" i="4" s="1"/>
  <c r="AA45" i="4"/>
  <c r="Z45" i="4"/>
  <c r="AB45" i="4" s="1"/>
  <c r="D45" i="4" s="1"/>
  <c r="AB44" i="4"/>
  <c r="D44" i="4" s="1"/>
  <c r="AA44" i="4"/>
  <c r="Z44" i="4"/>
  <c r="AA43" i="4"/>
  <c r="AB43" i="4" s="1"/>
  <c r="Z43" i="4"/>
  <c r="AA42" i="4"/>
  <c r="Z42" i="4"/>
  <c r="AB42" i="4" s="1"/>
  <c r="D42" i="4" s="1"/>
  <c r="AA41" i="4"/>
  <c r="Z41" i="4"/>
  <c r="AB41" i="4" s="1"/>
  <c r="AB40" i="4"/>
  <c r="D40" i="4" s="1"/>
  <c r="AA40" i="4"/>
  <c r="Z40" i="4"/>
  <c r="AA39" i="4"/>
  <c r="AB39" i="4" s="1"/>
  <c r="Z39" i="4"/>
  <c r="AA38" i="4"/>
  <c r="Z38" i="4"/>
  <c r="AB38" i="4" s="1"/>
  <c r="D38" i="4" s="1"/>
  <c r="AA37" i="4"/>
  <c r="Z37" i="4"/>
  <c r="AB37" i="4" s="1"/>
  <c r="D37" i="4" s="1"/>
  <c r="AB36" i="4"/>
  <c r="D36" i="4" s="1"/>
  <c r="AA36" i="4"/>
  <c r="Z36" i="4"/>
  <c r="AA35" i="4"/>
  <c r="AB35" i="4" s="1"/>
  <c r="D35" i="4" s="1"/>
  <c r="Z35" i="4"/>
  <c r="AA34" i="4"/>
  <c r="Z34" i="4"/>
  <c r="AB34" i="4" s="1"/>
  <c r="D34" i="4" s="1"/>
  <c r="AA33" i="4"/>
  <c r="Z33" i="4"/>
  <c r="AB33" i="4" s="1"/>
  <c r="AB32" i="4"/>
  <c r="D32" i="4" s="1"/>
  <c r="AA32" i="4"/>
  <c r="Z32" i="4"/>
  <c r="AA31" i="4"/>
  <c r="AB31" i="4" s="1"/>
  <c r="Z31" i="4"/>
  <c r="AA30" i="4"/>
  <c r="Z30" i="4"/>
  <c r="AB30" i="4" s="1"/>
  <c r="D30" i="4" s="1"/>
  <c r="AA29" i="4"/>
  <c r="Z29" i="4"/>
  <c r="AB29" i="4" s="1"/>
  <c r="AB28" i="4"/>
  <c r="D28" i="4" s="1"/>
  <c r="AA28" i="4"/>
  <c r="Z28" i="4"/>
  <c r="AA27" i="4"/>
  <c r="AB27" i="4" s="1"/>
  <c r="Z27" i="4"/>
  <c r="AA26" i="4"/>
  <c r="Z26" i="4"/>
  <c r="AB26" i="4" s="1"/>
  <c r="D26" i="4" s="1"/>
  <c r="AA25" i="4"/>
  <c r="Z25" i="4"/>
  <c r="AB25" i="4" s="1"/>
  <c r="AB24" i="4"/>
  <c r="D24" i="4" s="1"/>
  <c r="AA24" i="4"/>
  <c r="Z24" i="4"/>
  <c r="AB20" i="4"/>
  <c r="D20" i="4" s="1"/>
  <c r="AA20" i="4"/>
  <c r="Z20" i="4"/>
  <c r="AA19" i="4"/>
  <c r="AB19" i="4" s="1"/>
  <c r="D19" i="4" s="1"/>
  <c r="Z19" i="4"/>
  <c r="AA18" i="4"/>
  <c r="Z18" i="4"/>
  <c r="AA17" i="4"/>
  <c r="Z17" i="4"/>
  <c r="AB17" i="4" s="1"/>
  <c r="D17" i="4" s="1"/>
  <c r="AB16" i="4"/>
  <c r="D16" i="4" s="1"/>
  <c r="AA16" i="4"/>
  <c r="Z16" i="4"/>
  <c r="AG30" i="4" l="1"/>
  <c r="G30" i="4" s="1"/>
  <c r="I30" i="4"/>
  <c r="H30" i="4"/>
  <c r="AG36" i="4"/>
  <c r="G36" i="4" s="1"/>
  <c r="I36" i="4"/>
  <c r="H36" i="4"/>
  <c r="AG42" i="4"/>
  <c r="G42" i="4" s="1"/>
  <c r="I42" i="4"/>
  <c r="H42" i="4"/>
  <c r="AG48" i="4"/>
  <c r="G48" i="4" s="1"/>
  <c r="I48" i="4"/>
  <c r="H48" i="4"/>
  <c r="AG54" i="4"/>
  <c r="G54" i="4" s="1"/>
  <c r="I54" i="4"/>
  <c r="H54" i="4"/>
  <c r="AG60" i="4"/>
  <c r="G60" i="4" s="1"/>
  <c r="I60" i="4"/>
  <c r="H60" i="4"/>
  <c r="AG66" i="4"/>
  <c r="G66" i="4" s="1"/>
  <c r="I66" i="4"/>
  <c r="H66" i="4"/>
  <c r="AG72" i="4"/>
  <c r="G72" i="4" s="1"/>
  <c r="I72" i="4"/>
  <c r="H72" i="4"/>
  <c r="AG76" i="4"/>
  <c r="G76" i="4" s="1"/>
  <c r="I76" i="4"/>
  <c r="H76" i="4"/>
  <c r="AG78" i="4"/>
  <c r="G78" i="4" s="1"/>
  <c r="I78" i="4"/>
  <c r="H78" i="4"/>
  <c r="AG80" i="4"/>
  <c r="G80" i="4" s="1"/>
  <c r="I80" i="4"/>
  <c r="H80" i="4"/>
  <c r="AG82" i="4"/>
  <c r="G82" i="4" s="1"/>
  <c r="I82" i="4"/>
  <c r="H82" i="4"/>
  <c r="AG84" i="4"/>
  <c r="G84" i="4" s="1"/>
  <c r="H84" i="4"/>
  <c r="I84" i="4"/>
  <c r="AG90" i="4"/>
  <c r="G90" i="4" s="1"/>
  <c r="H90" i="4"/>
  <c r="I90" i="4"/>
  <c r="AG92" i="4"/>
  <c r="G92" i="4" s="1"/>
  <c r="I92" i="4"/>
  <c r="H92" i="4"/>
  <c r="AG94" i="4"/>
  <c r="G94" i="4" s="1"/>
  <c r="I94" i="4"/>
  <c r="H94" i="4"/>
  <c r="AG96" i="4"/>
  <c r="G96" i="4" s="1"/>
  <c r="I96" i="4"/>
  <c r="H96" i="4"/>
  <c r="AG98" i="4"/>
  <c r="G98" i="4" s="1"/>
  <c r="I98" i="4"/>
  <c r="H98" i="4"/>
  <c r="AG100" i="4"/>
  <c r="G100" i="4" s="1"/>
  <c r="I100" i="4"/>
  <c r="H100" i="4"/>
  <c r="AG102" i="4"/>
  <c r="G102" i="4" s="1"/>
  <c r="I102" i="4"/>
  <c r="H102" i="4"/>
  <c r="AG104" i="4"/>
  <c r="G104" i="4" s="1"/>
  <c r="I104" i="4"/>
  <c r="H104" i="4"/>
  <c r="AG106" i="4"/>
  <c r="G106" i="4" s="1"/>
  <c r="I106" i="4"/>
  <c r="H106" i="4"/>
  <c r="AG108" i="4"/>
  <c r="G108" i="4" s="1"/>
  <c r="I108" i="4"/>
  <c r="H108" i="4"/>
  <c r="AG110" i="4"/>
  <c r="G110" i="4" s="1"/>
  <c r="I110" i="4"/>
  <c r="H110" i="4"/>
  <c r="AG112" i="4"/>
  <c r="G112" i="4" s="1"/>
  <c r="I112" i="4"/>
  <c r="H112" i="4"/>
  <c r="AG114" i="4"/>
  <c r="G114" i="4" s="1"/>
  <c r="I114" i="4"/>
  <c r="H114" i="4"/>
  <c r="AG116" i="4"/>
  <c r="G116" i="4" s="1"/>
  <c r="I116" i="4"/>
  <c r="H116" i="4"/>
  <c r="AG118" i="4"/>
  <c r="G118" i="4" s="1"/>
  <c r="I118" i="4"/>
  <c r="H118" i="4"/>
  <c r="AG120" i="4"/>
  <c r="G120" i="4" s="1"/>
  <c r="I120" i="4"/>
  <c r="H120" i="4"/>
  <c r="AG122" i="4"/>
  <c r="G122" i="4" s="1"/>
  <c r="I122" i="4"/>
  <c r="H122" i="4"/>
  <c r="AG124" i="4"/>
  <c r="G124" i="4" s="1"/>
  <c r="I124" i="4"/>
  <c r="H124" i="4"/>
  <c r="AG126" i="4"/>
  <c r="G126" i="4" s="1"/>
  <c r="I126" i="4"/>
  <c r="H126" i="4"/>
  <c r="AG128" i="4"/>
  <c r="G128" i="4" s="1"/>
  <c r="I128" i="4"/>
  <c r="H128" i="4"/>
  <c r="AG130" i="4"/>
  <c r="G130" i="4" s="1"/>
  <c r="I130" i="4"/>
  <c r="H130" i="4"/>
  <c r="AG132" i="4"/>
  <c r="G132" i="4" s="1"/>
  <c r="I132" i="4"/>
  <c r="H132" i="4"/>
  <c r="AG134" i="4"/>
  <c r="G134" i="4" s="1"/>
  <c r="I134" i="4"/>
  <c r="H134" i="4"/>
  <c r="AG136" i="4"/>
  <c r="G136" i="4" s="1"/>
  <c r="I136" i="4"/>
  <c r="H136" i="4"/>
  <c r="AG138" i="4"/>
  <c r="G138" i="4" s="1"/>
  <c r="I138" i="4"/>
  <c r="H138" i="4"/>
  <c r="AG26" i="4"/>
  <c r="G26" i="4" s="1"/>
  <c r="I26" i="4"/>
  <c r="H26" i="4"/>
  <c r="AG32" i="4"/>
  <c r="G32" i="4" s="1"/>
  <c r="I32" i="4"/>
  <c r="H32" i="4"/>
  <c r="AG38" i="4"/>
  <c r="G38" i="4" s="1"/>
  <c r="I38" i="4"/>
  <c r="H38" i="4"/>
  <c r="AG44" i="4"/>
  <c r="G44" i="4" s="1"/>
  <c r="I44" i="4"/>
  <c r="AG50" i="4"/>
  <c r="G50" i="4" s="1"/>
  <c r="H50" i="4"/>
  <c r="I50" i="4"/>
  <c r="AG56" i="4"/>
  <c r="G56" i="4" s="1"/>
  <c r="I56" i="4"/>
  <c r="H56" i="4"/>
  <c r="AG62" i="4"/>
  <c r="G62" i="4" s="1"/>
  <c r="I62" i="4"/>
  <c r="H62" i="4"/>
  <c r="AG70" i="4"/>
  <c r="G70" i="4" s="1"/>
  <c r="I70" i="4"/>
  <c r="H70" i="4"/>
  <c r="AG88" i="4"/>
  <c r="G88" i="4" s="1"/>
  <c r="H88" i="4"/>
  <c r="I88" i="4"/>
  <c r="AG28" i="4"/>
  <c r="G28" i="4" s="1"/>
  <c r="I28" i="4"/>
  <c r="H28" i="4"/>
  <c r="AG34" i="4"/>
  <c r="G34" i="4" s="1"/>
  <c r="I34" i="4"/>
  <c r="H34" i="4"/>
  <c r="AG40" i="4"/>
  <c r="G40" i="4" s="1"/>
  <c r="I40" i="4"/>
  <c r="H40" i="4"/>
  <c r="AG46" i="4"/>
  <c r="G46" i="4" s="1"/>
  <c r="I46" i="4"/>
  <c r="H46" i="4"/>
  <c r="AG52" i="4"/>
  <c r="G52" i="4" s="1"/>
  <c r="H52" i="4"/>
  <c r="I52" i="4"/>
  <c r="AG58" i="4"/>
  <c r="G58" i="4" s="1"/>
  <c r="I58" i="4"/>
  <c r="H58" i="4"/>
  <c r="AG64" i="4"/>
  <c r="G64" i="4" s="1"/>
  <c r="I64" i="4"/>
  <c r="H64" i="4"/>
  <c r="AG68" i="4"/>
  <c r="G68" i="4" s="1"/>
  <c r="I68" i="4"/>
  <c r="H68" i="4"/>
  <c r="AG74" i="4"/>
  <c r="G74" i="4" s="1"/>
  <c r="I74" i="4"/>
  <c r="H74" i="4"/>
  <c r="AG86" i="4"/>
  <c r="G86" i="4" s="1"/>
  <c r="H86" i="4"/>
  <c r="I86" i="4"/>
  <c r="I25" i="4"/>
  <c r="I27" i="4"/>
  <c r="I29" i="4"/>
  <c r="I31" i="4"/>
  <c r="I33" i="4"/>
  <c r="I35" i="4"/>
  <c r="I37" i="4"/>
  <c r="I39" i="4"/>
  <c r="I41" i="4"/>
  <c r="AG43" i="4"/>
  <c r="G43" i="4" s="1"/>
  <c r="H43" i="4"/>
  <c r="AG45" i="4"/>
  <c r="G45" i="4" s="1"/>
  <c r="H45" i="4"/>
  <c r="AG47" i="4"/>
  <c r="G47" i="4" s="1"/>
  <c r="H47" i="4"/>
  <c r="AG49" i="4"/>
  <c r="G49" i="4" s="1"/>
  <c r="H49" i="4"/>
  <c r="AG51" i="4"/>
  <c r="G51" i="4" s="1"/>
  <c r="H51" i="4"/>
  <c r="AG53" i="4"/>
  <c r="G53" i="4" s="1"/>
  <c r="H53" i="4"/>
  <c r="AG55" i="4"/>
  <c r="G55" i="4" s="1"/>
  <c r="H55" i="4"/>
  <c r="AG57" i="4"/>
  <c r="G57" i="4" s="1"/>
  <c r="H57" i="4"/>
  <c r="AG59" i="4"/>
  <c r="G59" i="4" s="1"/>
  <c r="H59" i="4"/>
  <c r="AG61" i="4"/>
  <c r="G61" i="4" s="1"/>
  <c r="H61" i="4"/>
  <c r="AG63" i="4"/>
  <c r="G63" i="4" s="1"/>
  <c r="H63" i="4"/>
  <c r="AG65" i="4"/>
  <c r="G65" i="4" s="1"/>
  <c r="H65" i="4"/>
  <c r="AG67" i="4"/>
  <c r="G67" i="4" s="1"/>
  <c r="H67" i="4"/>
  <c r="AG69" i="4"/>
  <c r="G69" i="4" s="1"/>
  <c r="H69" i="4"/>
  <c r="AG71" i="4"/>
  <c r="G71" i="4" s="1"/>
  <c r="H71" i="4"/>
  <c r="AG73" i="4"/>
  <c r="G73" i="4" s="1"/>
  <c r="H73" i="4"/>
  <c r="AG75" i="4"/>
  <c r="G75" i="4" s="1"/>
  <c r="H75" i="4"/>
  <c r="AG77" i="4"/>
  <c r="G77" i="4" s="1"/>
  <c r="H77" i="4"/>
  <c r="AG79" i="4"/>
  <c r="G79" i="4" s="1"/>
  <c r="H79" i="4"/>
  <c r="AG81" i="4"/>
  <c r="G81" i="4" s="1"/>
  <c r="H81" i="4"/>
  <c r="AG83" i="4"/>
  <c r="G83" i="4" s="1"/>
  <c r="I83" i="4"/>
  <c r="H83" i="4"/>
  <c r="AG85" i="4"/>
  <c r="G85" i="4" s="1"/>
  <c r="H85" i="4"/>
  <c r="I85" i="4"/>
  <c r="AG87" i="4"/>
  <c r="G87" i="4" s="1"/>
  <c r="H87" i="4"/>
  <c r="I87" i="4"/>
  <c r="AG89" i="4"/>
  <c r="G89" i="4" s="1"/>
  <c r="H89" i="4"/>
  <c r="I89" i="4"/>
  <c r="AG91" i="4"/>
  <c r="G91" i="4" s="1"/>
  <c r="H91" i="4"/>
  <c r="AG93" i="4"/>
  <c r="G93" i="4" s="1"/>
  <c r="H93" i="4"/>
  <c r="I93" i="4"/>
  <c r="AG95" i="4"/>
  <c r="G95" i="4" s="1"/>
  <c r="H95" i="4"/>
  <c r="I95" i="4"/>
  <c r="AG97" i="4"/>
  <c r="G97" i="4" s="1"/>
  <c r="H97" i="4"/>
  <c r="I97" i="4"/>
  <c r="AG99" i="4"/>
  <c r="G99" i="4" s="1"/>
  <c r="H99" i="4"/>
  <c r="AG101" i="4"/>
  <c r="G101" i="4" s="1"/>
  <c r="H101" i="4"/>
  <c r="I101" i="4"/>
  <c r="AG103" i="4"/>
  <c r="G103" i="4" s="1"/>
  <c r="H103" i="4"/>
  <c r="I103" i="4"/>
  <c r="AG105" i="4"/>
  <c r="G105" i="4" s="1"/>
  <c r="H105" i="4"/>
  <c r="I105" i="4"/>
  <c r="AG107" i="4"/>
  <c r="G107" i="4" s="1"/>
  <c r="H107" i="4"/>
  <c r="AG109" i="4"/>
  <c r="G109" i="4" s="1"/>
  <c r="H109" i="4"/>
  <c r="I109" i="4"/>
  <c r="AG111" i="4"/>
  <c r="G111" i="4" s="1"/>
  <c r="H111" i="4"/>
  <c r="I111" i="4"/>
  <c r="AG113" i="4"/>
  <c r="G113" i="4" s="1"/>
  <c r="H113" i="4"/>
  <c r="I113" i="4"/>
  <c r="AG115" i="4"/>
  <c r="G115" i="4" s="1"/>
  <c r="H115" i="4"/>
  <c r="AG117" i="4"/>
  <c r="G117" i="4" s="1"/>
  <c r="H117" i="4"/>
  <c r="I117" i="4"/>
  <c r="AG119" i="4"/>
  <c r="G119" i="4" s="1"/>
  <c r="H119" i="4"/>
  <c r="I119" i="4"/>
  <c r="AG121" i="4"/>
  <c r="G121" i="4" s="1"/>
  <c r="H121" i="4"/>
  <c r="I121" i="4"/>
  <c r="AG123" i="4"/>
  <c r="G123" i="4" s="1"/>
  <c r="H123" i="4"/>
  <c r="AG125" i="4"/>
  <c r="G125" i="4" s="1"/>
  <c r="H125" i="4"/>
  <c r="I125" i="4"/>
  <c r="AG127" i="4"/>
  <c r="G127" i="4" s="1"/>
  <c r="H127" i="4"/>
  <c r="I127" i="4"/>
  <c r="AG129" i="4"/>
  <c r="G129" i="4" s="1"/>
  <c r="H129" i="4"/>
  <c r="I129" i="4"/>
  <c r="AG131" i="4"/>
  <c r="G131" i="4" s="1"/>
  <c r="H131" i="4"/>
  <c r="AG133" i="4"/>
  <c r="G133" i="4" s="1"/>
  <c r="H133" i="4"/>
  <c r="I133" i="4"/>
  <c r="AG135" i="4"/>
  <c r="G135" i="4" s="1"/>
  <c r="H135" i="4"/>
  <c r="I135" i="4"/>
  <c r="AG137" i="4"/>
  <c r="G137" i="4" s="1"/>
  <c r="H137" i="4"/>
  <c r="I137" i="4"/>
  <c r="AG139" i="4"/>
  <c r="G139" i="4" s="1"/>
  <c r="H139" i="4"/>
  <c r="I47" i="4"/>
  <c r="I55" i="4"/>
  <c r="I59" i="4"/>
  <c r="I63" i="4"/>
  <c r="I71" i="4"/>
  <c r="I79" i="4"/>
  <c r="I91" i="4"/>
  <c r="I123" i="4"/>
  <c r="I49" i="4"/>
  <c r="I69" i="4"/>
  <c r="I77" i="4"/>
  <c r="I115" i="4"/>
  <c r="H16" i="4"/>
  <c r="AG16" i="4"/>
  <c r="G16" i="4" s="1"/>
  <c r="I16" i="4"/>
  <c r="H19" i="4"/>
  <c r="H21" i="4"/>
  <c r="H23" i="4"/>
  <c r="AB18" i="4"/>
  <c r="D18" i="4" s="1"/>
  <c r="AH18" i="4"/>
  <c r="AH20" i="4"/>
  <c r="AH22" i="4"/>
  <c r="AH24" i="4"/>
  <c r="I17" i="4"/>
  <c r="I19" i="4"/>
  <c r="I21" i="4"/>
  <c r="I23" i="4"/>
  <c r="H17" i="4"/>
  <c r="K77" i="5"/>
  <c r="K76" i="5"/>
  <c r="K75" i="5"/>
  <c r="K74" i="5"/>
  <c r="L73" i="5" s="1"/>
  <c r="K73" i="5"/>
  <c r="K72" i="5"/>
  <c r="K71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2" i="5"/>
  <c r="L71" i="5"/>
  <c r="L70" i="5"/>
  <c r="K67" i="5"/>
  <c r="W20" i="4"/>
  <c r="X20" i="4" s="1"/>
  <c r="Y20" i="4" s="1"/>
  <c r="V20" i="4"/>
  <c r="S20" i="4"/>
  <c r="W19" i="4"/>
  <c r="V19" i="4"/>
  <c r="S19" i="4"/>
  <c r="W18" i="4"/>
  <c r="V18" i="4"/>
  <c r="X18" i="4" s="1"/>
  <c r="S18" i="4"/>
  <c r="W17" i="4"/>
  <c r="V17" i="4"/>
  <c r="S17" i="4"/>
  <c r="W16" i="4"/>
  <c r="V16" i="4"/>
  <c r="X16" i="4" s="1"/>
  <c r="S16" i="4"/>
  <c r="K70" i="5"/>
  <c r="D9" i="3"/>
  <c r="D26" i="2"/>
  <c r="H28" i="2"/>
  <c r="H27" i="2"/>
  <c r="AG22" i="4" l="1"/>
  <c r="G22" i="4" s="1"/>
  <c r="H22" i="4"/>
  <c r="I22" i="4"/>
  <c r="AG20" i="4"/>
  <c r="G20" i="4" s="1"/>
  <c r="H20" i="4"/>
  <c r="I20" i="4"/>
  <c r="AG18" i="4"/>
  <c r="G18" i="4" s="1"/>
  <c r="H18" i="4"/>
  <c r="I18" i="4"/>
  <c r="AG24" i="4"/>
  <c r="G24" i="4" s="1"/>
  <c r="H24" i="4"/>
  <c r="I24" i="4"/>
  <c r="Y18" i="4"/>
  <c r="Y16" i="4"/>
  <c r="X19" i="4"/>
  <c r="Y19" i="4" s="1"/>
  <c r="X17" i="4"/>
  <c r="Y17" i="4" s="1"/>
  <c r="W21" i="4"/>
  <c r="AA21" i="4" s="1"/>
  <c r="V21" i="4"/>
  <c r="Z21" i="4" s="1"/>
  <c r="S21" i="4"/>
  <c r="W22" i="4"/>
  <c r="AA22" i="4" s="1"/>
  <c r="V22" i="4"/>
  <c r="Z22" i="4" s="1"/>
  <c r="AB22" i="4" s="1"/>
  <c r="D22" i="4" s="1"/>
  <c r="S22" i="4"/>
  <c r="W120" i="4"/>
  <c r="X120" i="4" s="1"/>
  <c r="V120" i="4"/>
  <c r="S120" i="4"/>
  <c r="W125" i="4"/>
  <c r="V125" i="4"/>
  <c r="X125" i="4" s="1"/>
  <c r="S125" i="4"/>
  <c r="AB21" i="4" l="1"/>
  <c r="D21" i="4" s="1"/>
  <c r="X22" i="4"/>
  <c r="Y22" i="4"/>
  <c r="X21" i="4"/>
  <c r="Y21" i="4" s="1"/>
  <c r="AD20" i="4"/>
  <c r="F20" i="4" s="1"/>
  <c r="AC20" i="4"/>
  <c r="E20" i="4" s="1"/>
  <c r="AD19" i="4"/>
  <c r="F19" i="4" s="1"/>
  <c r="AC19" i="4"/>
  <c r="E19" i="4" s="1"/>
  <c r="AD18" i="4"/>
  <c r="F18" i="4" s="1"/>
  <c r="AD17" i="4"/>
  <c r="F17" i="4" s="1"/>
  <c r="AC17" i="4"/>
  <c r="E17" i="4" s="1"/>
  <c r="AD16" i="4"/>
  <c r="F16" i="4" s="1"/>
  <c r="AC16" i="4"/>
  <c r="Y120" i="4"/>
  <c r="Y125" i="4"/>
  <c r="H15" i="47"/>
  <c r="M11" i="47"/>
  <c r="M12" i="47"/>
  <c r="E16" i="4" l="1"/>
  <c r="AC22" i="4"/>
  <c r="E22" i="4" s="1"/>
  <c r="AC18" i="4"/>
  <c r="E18" i="4" s="1"/>
  <c r="AD21" i="4"/>
  <c r="F21" i="4" s="1"/>
  <c r="AC21" i="4"/>
  <c r="E21" i="4" s="1"/>
  <c r="AD22" i="4"/>
  <c r="F22" i="4" s="1"/>
  <c r="AD120" i="4"/>
  <c r="F120" i="4" s="1"/>
  <c r="AC120" i="4"/>
  <c r="E120" i="4" s="1"/>
  <c r="AC125" i="4"/>
  <c r="E125" i="4" s="1"/>
  <c r="AD125" i="4"/>
  <c r="F125" i="4" s="1"/>
  <c r="H45" i="5"/>
  <c r="K13" i="5" l="1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H12" i="47" l="1"/>
  <c r="H11" i="47"/>
  <c r="M23" i="47"/>
  <c r="H23" i="47"/>
  <c r="G12" i="45"/>
  <c r="H14" i="47" l="1"/>
  <c r="H13" i="47"/>
  <c r="M31" i="47"/>
  <c r="M30" i="47"/>
  <c r="M29" i="47"/>
  <c r="M28" i="47"/>
  <c r="M27" i="47"/>
  <c r="M25" i="47"/>
  <c r="M21" i="47"/>
  <c r="M19" i="47"/>
  <c r="M18" i="47"/>
  <c r="M17" i="47"/>
  <c r="M15" i="47"/>
  <c r="M14" i="47"/>
  <c r="M13" i="47"/>
  <c r="M10" i="47"/>
  <c r="M9" i="47"/>
  <c r="M7" i="47"/>
  <c r="H10" i="47"/>
  <c r="H7" i="47"/>
  <c r="H9" i="47"/>
  <c r="K48" i="5"/>
  <c r="K49" i="5"/>
  <c r="G27" i="45"/>
  <c r="K45" i="5"/>
  <c r="D50" i="5"/>
  <c r="K50" i="5" s="1"/>
  <c r="D54" i="5"/>
  <c r="K54" i="5"/>
  <c r="G28" i="45" l="1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D6" i="3" l="1"/>
  <c r="K28" i="5" l="1"/>
  <c r="K29" i="5"/>
  <c r="K30" i="5"/>
  <c r="K31" i="5"/>
  <c r="K32" i="5"/>
  <c r="K33" i="5"/>
  <c r="K34" i="5"/>
  <c r="K35" i="5"/>
  <c r="K36" i="5"/>
  <c r="K37" i="5"/>
  <c r="E9" i="3" l="1"/>
  <c r="D8" i="3"/>
  <c r="E8" i="3" s="1"/>
  <c r="D7" i="3"/>
  <c r="E7" i="3" s="1"/>
  <c r="W139" i="4" l="1"/>
  <c r="V139" i="4"/>
  <c r="W138" i="4"/>
  <c r="V138" i="4"/>
  <c r="W137" i="4"/>
  <c r="V137" i="4"/>
  <c r="W136" i="4"/>
  <c r="V136" i="4"/>
  <c r="W135" i="4"/>
  <c r="V135" i="4"/>
  <c r="W134" i="4"/>
  <c r="V134" i="4"/>
  <c r="W133" i="4"/>
  <c r="V133" i="4"/>
  <c r="W132" i="4"/>
  <c r="V132" i="4"/>
  <c r="W131" i="4"/>
  <c r="V131" i="4"/>
  <c r="W130" i="4"/>
  <c r="V130" i="4"/>
  <c r="W129" i="4"/>
  <c r="V129" i="4"/>
  <c r="W128" i="4"/>
  <c r="V128" i="4"/>
  <c r="W127" i="4"/>
  <c r="V127" i="4"/>
  <c r="W126" i="4"/>
  <c r="V126" i="4"/>
  <c r="W124" i="4"/>
  <c r="V124" i="4"/>
  <c r="W123" i="4"/>
  <c r="V123" i="4"/>
  <c r="W122" i="4"/>
  <c r="V122" i="4"/>
  <c r="W121" i="4"/>
  <c r="V121" i="4"/>
  <c r="W119" i="4"/>
  <c r="V119" i="4"/>
  <c r="W118" i="4"/>
  <c r="V118" i="4"/>
  <c r="W117" i="4"/>
  <c r="V117" i="4"/>
  <c r="W116" i="4"/>
  <c r="V116" i="4"/>
  <c r="W115" i="4"/>
  <c r="V115" i="4"/>
  <c r="W114" i="4"/>
  <c r="V114" i="4"/>
  <c r="W113" i="4"/>
  <c r="V113" i="4"/>
  <c r="W112" i="4"/>
  <c r="V112" i="4"/>
  <c r="W111" i="4"/>
  <c r="V111" i="4"/>
  <c r="W110" i="4"/>
  <c r="V110" i="4"/>
  <c r="W109" i="4"/>
  <c r="V109" i="4"/>
  <c r="W108" i="4"/>
  <c r="V108" i="4"/>
  <c r="W107" i="4"/>
  <c r="V107" i="4"/>
  <c r="W106" i="4"/>
  <c r="V106" i="4"/>
  <c r="W105" i="4"/>
  <c r="V105" i="4"/>
  <c r="W104" i="4"/>
  <c r="V104" i="4"/>
  <c r="W103" i="4"/>
  <c r="V103" i="4"/>
  <c r="W102" i="4"/>
  <c r="V102" i="4"/>
  <c r="W101" i="4"/>
  <c r="V101" i="4"/>
  <c r="W100" i="4"/>
  <c r="V100" i="4"/>
  <c r="W99" i="4"/>
  <c r="V99" i="4"/>
  <c r="W98" i="4"/>
  <c r="V98" i="4"/>
  <c r="W97" i="4"/>
  <c r="V97" i="4"/>
  <c r="W96" i="4"/>
  <c r="V96" i="4"/>
  <c r="W95" i="4"/>
  <c r="V95" i="4"/>
  <c r="W94" i="4"/>
  <c r="V94" i="4"/>
  <c r="W93" i="4"/>
  <c r="V93" i="4"/>
  <c r="W92" i="4"/>
  <c r="V92" i="4"/>
  <c r="W91" i="4"/>
  <c r="V91" i="4"/>
  <c r="W90" i="4"/>
  <c r="V90" i="4"/>
  <c r="W89" i="4"/>
  <c r="V89" i="4"/>
  <c r="W88" i="4"/>
  <c r="V88" i="4"/>
  <c r="W87" i="4"/>
  <c r="V87" i="4"/>
  <c r="W86" i="4"/>
  <c r="V86" i="4"/>
  <c r="W85" i="4"/>
  <c r="V85" i="4"/>
  <c r="W84" i="4"/>
  <c r="V84" i="4"/>
  <c r="W83" i="4"/>
  <c r="V83" i="4"/>
  <c r="W82" i="4"/>
  <c r="V82" i="4"/>
  <c r="W81" i="4"/>
  <c r="V81" i="4"/>
  <c r="W80" i="4"/>
  <c r="V80" i="4"/>
  <c r="W79" i="4"/>
  <c r="V79" i="4"/>
  <c r="W78" i="4"/>
  <c r="V78" i="4"/>
  <c r="W77" i="4"/>
  <c r="V77" i="4"/>
  <c r="W76" i="4"/>
  <c r="V76" i="4"/>
  <c r="W75" i="4"/>
  <c r="V75" i="4"/>
  <c r="W74" i="4"/>
  <c r="V74" i="4"/>
  <c r="W73" i="4"/>
  <c r="V73" i="4"/>
  <c r="W72" i="4"/>
  <c r="V72" i="4"/>
  <c r="W71" i="4"/>
  <c r="V71" i="4"/>
  <c r="W70" i="4"/>
  <c r="V70" i="4"/>
  <c r="W69" i="4"/>
  <c r="V69" i="4"/>
  <c r="W68" i="4"/>
  <c r="V68" i="4"/>
  <c r="W67" i="4"/>
  <c r="V67" i="4"/>
  <c r="W66" i="4"/>
  <c r="V66" i="4"/>
  <c r="W65" i="4"/>
  <c r="V65" i="4"/>
  <c r="W64" i="4"/>
  <c r="V64" i="4"/>
  <c r="W63" i="4"/>
  <c r="V63" i="4"/>
  <c r="W62" i="4"/>
  <c r="V62" i="4"/>
  <c r="W61" i="4"/>
  <c r="V61" i="4"/>
  <c r="W60" i="4"/>
  <c r="V60" i="4"/>
  <c r="W59" i="4"/>
  <c r="V59" i="4"/>
  <c r="W58" i="4"/>
  <c r="V58" i="4"/>
  <c r="W57" i="4"/>
  <c r="V57" i="4"/>
  <c r="W56" i="4"/>
  <c r="V56" i="4"/>
  <c r="W55" i="4"/>
  <c r="V55" i="4"/>
  <c r="W54" i="4"/>
  <c r="V54" i="4"/>
  <c r="W53" i="4"/>
  <c r="V53" i="4"/>
  <c r="W52" i="4"/>
  <c r="V52" i="4"/>
  <c r="W51" i="4"/>
  <c r="V51" i="4"/>
  <c r="W50" i="4"/>
  <c r="V50" i="4"/>
  <c r="W49" i="4"/>
  <c r="V49" i="4"/>
  <c r="W48" i="4"/>
  <c r="V48" i="4"/>
  <c r="W47" i="4"/>
  <c r="V47" i="4"/>
  <c r="W46" i="4"/>
  <c r="V46" i="4"/>
  <c r="W45" i="4"/>
  <c r="V45" i="4"/>
  <c r="W44" i="4"/>
  <c r="V44" i="4"/>
  <c r="W43" i="4"/>
  <c r="V43" i="4"/>
  <c r="W42" i="4"/>
  <c r="V42" i="4"/>
  <c r="W41" i="4"/>
  <c r="V41" i="4"/>
  <c r="W40" i="4"/>
  <c r="V40" i="4"/>
  <c r="W39" i="4"/>
  <c r="V39" i="4"/>
  <c r="W38" i="4"/>
  <c r="V38" i="4"/>
  <c r="W37" i="4"/>
  <c r="V37" i="4"/>
  <c r="W36" i="4"/>
  <c r="V36" i="4"/>
  <c r="W35" i="4"/>
  <c r="V35" i="4"/>
  <c r="W34" i="4"/>
  <c r="V34" i="4"/>
  <c r="W33" i="4"/>
  <c r="V33" i="4"/>
  <c r="W32" i="4"/>
  <c r="V32" i="4"/>
  <c r="W31" i="4"/>
  <c r="V31" i="4"/>
  <c r="W30" i="4"/>
  <c r="V30" i="4"/>
  <c r="W29" i="4"/>
  <c r="V29" i="4"/>
  <c r="W28" i="4"/>
  <c r="V28" i="4"/>
  <c r="W27" i="4"/>
  <c r="V27" i="4"/>
  <c r="W26" i="4"/>
  <c r="V26" i="4"/>
  <c r="W25" i="4"/>
  <c r="V25" i="4"/>
  <c r="W24" i="4"/>
  <c r="V24" i="4"/>
  <c r="W23" i="4"/>
  <c r="AA23" i="4" s="1"/>
  <c r="V23" i="4"/>
  <c r="Z23" i="4" s="1"/>
  <c r="AB23" i="4" l="1"/>
  <c r="D23" i="4" s="1"/>
  <c r="K58" i="5"/>
  <c r="E6" i="3" l="1"/>
  <c r="S7" i="4" l="1"/>
  <c r="V7" i="4"/>
  <c r="X2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1" i="4"/>
  <c r="X122" i="4"/>
  <c r="X123" i="4"/>
  <c r="X124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1" i="4"/>
  <c r="S122" i="4"/>
  <c r="S123" i="4"/>
  <c r="S124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K38" i="5"/>
  <c r="K39" i="5"/>
  <c r="K40" i="5"/>
  <c r="K41" i="5"/>
  <c r="K42" i="5"/>
  <c r="K44" i="5"/>
  <c r="K47" i="5"/>
  <c r="K51" i="5"/>
  <c r="K52" i="5"/>
  <c r="K53" i="5"/>
  <c r="K55" i="5"/>
  <c r="K56" i="5"/>
  <c r="K57" i="5"/>
  <c r="K59" i="5"/>
  <c r="K60" i="5"/>
  <c r="K61" i="5"/>
  <c r="K62" i="5"/>
  <c r="K63" i="5"/>
  <c r="K64" i="5"/>
  <c r="K65" i="5"/>
  <c r="K69" i="5"/>
  <c r="L69" i="5" s="1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2" i="5"/>
  <c r="Y138" i="4" l="1"/>
  <c r="Y130" i="4"/>
  <c r="Y126" i="4"/>
  <c r="Y121" i="4"/>
  <c r="Y112" i="4"/>
  <c r="Y108" i="4"/>
  <c r="Y104" i="4"/>
  <c r="Y134" i="4"/>
  <c r="Y116" i="4"/>
  <c r="AC136" i="4"/>
  <c r="E136" i="4" s="1"/>
  <c r="AC128" i="4"/>
  <c r="E128" i="4" s="1"/>
  <c r="W7" i="4"/>
  <c r="G7" i="4" s="1"/>
  <c r="Y132" i="4"/>
  <c r="Y123" i="4"/>
  <c r="Y114" i="4"/>
  <c r="Y106" i="4"/>
  <c r="Y139" i="4"/>
  <c r="Y135" i="4"/>
  <c r="Y131" i="4"/>
  <c r="Y127" i="4"/>
  <c r="Y122" i="4"/>
  <c r="Y117" i="4"/>
  <c r="Y113" i="4"/>
  <c r="Y109" i="4"/>
  <c r="Y105" i="4"/>
  <c r="Y137" i="4"/>
  <c r="Y133" i="4"/>
  <c r="Y129" i="4"/>
  <c r="Y124" i="4"/>
  <c r="Y119" i="4"/>
  <c r="Y115" i="4"/>
  <c r="Y111" i="4"/>
  <c r="Y107" i="4"/>
  <c r="Y136" i="4"/>
  <c r="Y128" i="4"/>
  <c r="Y118" i="4"/>
  <c r="Y11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67" i="4"/>
  <c r="S66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AC118" i="4" l="1"/>
  <c r="E118" i="4" s="1"/>
  <c r="AC123" i="4"/>
  <c r="E123" i="4" s="1"/>
  <c r="AC110" i="4"/>
  <c r="E110" i="4" s="1"/>
  <c r="AC114" i="4"/>
  <c r="E114" i="4" s="1"/>
  <c r="H7" i="4"/>
  <c r="X7" i="4"/>
  <c r="D7" i="4" s="1"/>
  <c r="AD106" i="4"/>
  <c r="F106" i="4" s="1"/>
  <c r="AD132" i="4"/>
  <c r="F132" i="4" s="1"/>
  <c r="AC132" i="4"/>
  <c r="E132" i="4" s="1"/>
  <c r="AD110" i="4"/>
  <c r="F110" i="4" s="1"/>
  <c r="AD114" i="4"/>
  <c r="F114" i="4" s="1"/>
  <c r="AD118" i="4"/>
  <c r="F118" i="4" s="1"/>
  <c r="AD128" i="4"/>
  <c r="F128" i="4" s="1"/>
  <c r="AC106" i="4"/>
  <c r="E106" i="4" s="1"/>
  <c r="AD123" i="4"/>
  <c r="F123" i="4" s="1"/>
  <c r="AD136" i="4"/>
  <c r="F136" i="4" s="1"/>
  <c r="AC130" i="4"/>
  <c r="E130" i="4" s="1"/>
  <c r="AD130" i="4"/>
  <c r="F130" i="4" s="1"/>
  <c r="AC115" i="4"/>
  <c r="E115" i="4" s="1"/>
  <c r="AD115" i="4"/>
  <c r="F115" i="4" s="1"/>
  <c r="AC133" i="4"/>
  <c r="E133" i="4" s="1"/>
  <c r="AD133" i="4"/>
  <c r="F133" i="4" s="1"/>
  <c r="AC134" i="4"/>
  <c r="E134" i="4" s="1"/>
  <c r="AD134" i="4"/>
  <c r="F134" i="4" s="1"/>
  <c r="AC109" i="4"/>
  <c r="E109" i="4" s="1"/>
  <c r="AD109" i="4"/>
  <c r="F109" i="4" s="1"/>
  <c r="AC104" i="4"/>
  <c r="E104" i="4" s="1"/>
  <c r="AD104" i="4"/>
  <c r="F104" i="4" s="1"/>
  <c r="AC113" i="4"/>
  <c r="E113" i="4" s="1"/>
  <c r="AD113" i="4"/>
  <c r="F113" i="4" s="1"/>
  <c r="AC96" i="4"/>
  <c r="E96" i="4" s="1"/>
  <c r="AD96" i="4"/>
  <c r="F96" i="4" s="1"/>
  <c r="AC92" i="4"/>
  <c r="E92" i="4" s="1"/>
  <c r="AD92" i="4"/>
  <c r="F92" i="4" s="1"/>
  <c r="AC112" i="4"/>
  <c r="E112" i="4" s="1"/>
  <c r="AD112" i="4"/>
  <c r="F112" i="4" s="1"/>
  <c r="AC107" i="4"/>
  <c r="E107" i="4" s="1"/>
  <c r="AD107" i="4"/>
  <c r="F107" i="4" s="1"/>
  <c r="AC124" i="4"/>
  <c r="E124" i="4" s="1"/>
  <c r="AD124" i="4"/>
  <c r="F124" i="4" s="1"/>
  <c r="AC116" i="4"/>
  <c r="E116" i="4" s="1"/>
  <c r="AD116" i="4"/>
  <c r="F116" i="4" s="1"/>
  <c r="AC117" i="4"/>
  <c r="E117" i="4" s="1"/>
  <c r="AD117" i="4"/>
  <c r="F117" i="4" s="1"/>
  <c r="AC135" i="4"/>
  <c r="E135" i="4" s="1"/>
  <c r="AD135" i="4"/>
  <c r="F135" i="4" s="1"/>
  <c r="AC127" i="4"/>
  <c r="E127" i="4" s="1"/>
  <c r="AD127" i="4"/>
  <c r="F127" i="4" s="1"/>
  <c r="I7" i="4"/>
  <c r="AC138" i="4"/>
  <c r="E138" i="4" s="1"/>
  <c r="AD138" i="4"/>
  <c r="F138" i="4" s="1"/>
  <c r="AC119" i="4"/>
  <c r="E119" i="4" s="1"/>
  <c r="AD119" i="4"/>
  <c r="F119" i="4" s="1"/>
  <c r="AC137" i="4"/>
  <c r="E137" i="4" s="1"/>
  <c r="AD137" i="4"/>
  <c r="F137" i="4" s="1"/>
  <c r="AC108" i="4"/>
  <c r="E108" i="4" s="1"/>
  <c r="AD108" i="4"/>
  <c r="F108" i="4" s="1"/>
  <c r="AC131" i="4"/>
  <c r="E131" i="4" s="1"/>
  <c r="AD131" i="4"/>
  <c r="F131" i="4" s="1"/>
  <c r="AC121" i="4"/>
  <c r="E121" i="4" s="1"/>
  <c r="AD121" i="4"/>
  <c r="F121" i="4" s="1"/>
  <c r="AC111" i="4"/>
  <c r="E111" i="4" s="1"/>
  <c r="AD111" i="4"/>
  <c r="F111" i="4" s="1"/>
  <c r="AC129" i="4"/>
  <c r="E129" i="4" s="1"/>
  <c r="AD129" i="4"/>
  <c r="F129" i="4" s="1"/>
  <c r="AC126" i="4"/>
  <c r="E126" i="4" s="1"/>
  <c r="AD126" i="4"/>
  <c r="F126" i="4" s="1"/>
  <c r="AC105" i="4"/>
  <c r="E105" i="4" s="1"/>
  <c r="AD105" i="4"/>
  <c r="F105" i="4" s="1"/>
  <c r="AC122" i="4"/>
  <c r="E122" i="4" s="1"/>
  <c r="AD122" i="4"/>
  <c r="F122" i="4" s="1"/>
  <c r="AC139" i="4"/>
  <c r="E139" i="4" s="1"/>
  <c r="AD139" i="4"/>
  <c r="F139" i="4" s="1"/>
  <c r="Y103" i="4"/>
  <c r="Y99" i="4"/>
  <c r="Y95" i="4"/>
  <c r="Y91" i="4"/>
  <c r="Y87" i="4"/>
  <c r="Y83" i="4"/>
  <c r="Y79" i="4"/>
  <c r="Y75" i="4"/>
  <c r="Y71" i="4"/>
  <c r="Y67" i="4"/>
  <c r="Y63" i="4"/>
  <c r="Y42" i="4"/>
  <c r="Y46" i="4"/>
  <c r="Y50" i="4"/>
  <c r="Y54" i="4"/>
  <c r="Y58" i="4"/>
  <c r="Y43" i="4"/>
  <c r="Y47" i="4"/>
  <c r="Y51" i="4"/>
  <c r="Y55" i="4"/>
  <c r="Y59" i="4"/>
  <c r="Y102" i="4"/>
  <c r="Y98" i="4"/>
  <c r="Y94" i="4"/>
  <c r="Y90" i="4"/>
  <c r="Y86" i="4"/>
  <c r="Y82" i="4"/>
  <c r="Y78" i="4"/>
  <c r="Y74" i="4"/>
  <c r="Y70" i="4"/>
  <c r="Y66" i="4"/>
  <c r="Y62" i="4"/>
  <c r="Y40" i="4"/>
  <c r="Y44" i="4"/>
  <c r="Y48" i="4"/>
  <c r="Y52" i="4"/>
  <c r="Y56" i="4"/>
  <c r="Y101" i="4"/>
  <c r="Y97" i="4"/>
  <c r="Y93" i="4"/>
  <c r="Y89" i="4"/>
  <c r="Y85" i="4"/>
  <c r="Y81" i="4"/>
  <c r="Y77" i="4"/>
  <c r="Y73" i="4"/>
  <c r="Y69" i="4"/>
  <c r="Y65" i="4"/>
  <c r="Y61" i="4"/>
  <c r="Y41" i="4"/>
  <c r="Y45" i="4"/>
  <c r="Y49" i="4"/>
  <c r="Y53" i="4"/>
  <c r="Y57" i="4"/>
  <c r="Y60" i="4"/>
  <c r="Y100" i="4"/>
  <c r="Y96" i="4"/>
  <c r="Y92" i="4"/>
  <c r="Y88" i="4"/>
  <c r="Y84" i="4"/>
  <c r="Y80" i="4"/>
  <c r="Y76" i="4"/>
  <c r="Y72" i="4"/>
  <c r="Y68" i="4"/>
  <c r="Y64" i="4"/>
  <c r="F7" i="4" l="1"/>
  <c r="Y7" i="4"/>
  <c r="E7" i="4" s="1"/>
  <c r="AC100" i="4"/>
  <c r="E100" i="4" s="1"/>
  <c r="AD100" i="4"/>
  <c r="F100" i="4" s="1"/>
  <c r="AC103" i="4"/>
  <c r="E103" i="4" s="1"/>
  <c r="AD103" i="4"/>
  <c r="F103" i="4" s="1"/>
  <c r="AC80" i="4"/>
  <c r="E80" i="4" s="1"/>
  <c r="AD80" i="4"/>
  <c r="F80" i="4" s="1"/>
  <c r="AC89" i="4"/>
  <c r="E89" i="4" s="1"/>
  <c r="AD89" i="4"/>
  <c r="F89" i="4" s="1"/>
  <c r="AC73" i="4"/>
  <c r="E73" i="4" s="1"/>
  <c r="AD73" i="4"/>
  <c r="F73" i="4" s="1"/>
  <c r="AC57" i="4"/>
  <c r="E57" i="4" s="1"/>
  <c r="AD57" i="4"/>
  <c r="F57" i="4" s="1"/>
  <c r="AC56" i="4"/>
  <c r="E56" i="4" s="1"/>
  <c r="AD56" i="4"/>
  <c r="F56" i="4" s="1"/>
  <c r="AC70" i="4"/>
  <c r="E70" i="4" s="1"/>
  <c r="AD70" i="4"/>
  <c r="F70" i="4" s="1"/>
  <c r="AC75" i="4"/>
  <c r="E75" i="4" s="1"/>
  <c r="AD75" i="4"/>
  <c r="F75" i="4" s="1"/>
  <c r="AD55" i="4"/>
  <c r="F55" i="4" s="1"/>
  <c r="AC55" i="4"/>
  <c r="E55" i="4" s="1"/>
  <c r="AC61" i="4"/>
  <c r="E61" i="4" s="1"/>
  <c r="AD61" i="4"/>
  <c r="F61" i="4" s="1"/>
  <c r="AC78" i="4"/>
  <c r="E78" i="4" s="1"/>
  <c r="AD78" i="4"/>
  <c r="F78" i="4" s="1"/>
  <c r="AC102" i="4"/>
  <c r="E102" i="4" s="1"/>
  <c r="AD102" i="4"/>
  <c r="F102" i="4" s="1"/>
  <c r="AC84" i="4"/>
  <c r="E84" i="4" s="1"/>
  <c r="AD84" i="4"/>
  <c r="F84" i="4" s="1"/>
  <c r="AD93" i="4"/>
  <c r="F93" i="4" s="1"/>
  <c r="AC93" i="4"/>
  <c r="E93" i="4" s="1"/>
  <c r="AD69" i="4"/>
  <c r="F69" i="4" s="1"/>
  <c r="AC69" i="4"/>
  <c r="E69" i="4" s="1"/>
  <c r="AC66" i="4"/>
  <c r="E66" i="4" s="1"/>
  <c r="AD66" i="4"/>
  <c r="F66" i="4" s="1"/>
  <c r="AC94" i="4"/>
  <c r="E94" i="4" s="1"/>
  <c r="AD94" i="4"/>
  <c r="F94" i="4" s="1"/>
  <c r="AC60" i="4"/>
  <c r="E60" i="4" s="1"/>
  <c r="AD60" i="4"/>
  <c r="F60" i="4" s="1"/>
  <c r="AC63" i="4"/>
  <c r="E63" i="4" s="1"/>
  <c r="AD63" i="4"/>
  <c r="F63" i="4" s="1"/>
  <c r="AC99" i="4"/>
  <c r="E99" i="4" s="1"/>
  <c r="AD99" i="4"/>
  <c r="F99" i="4" s="1"/>
  <c r="AC68" i="4"/>
  <c r="E68" i="4" s="1"/>
  <c r="AD68" i="4"/>
  <c r="F68" i="4" s="1"/>
  <c r="AC97" i="4"/>
  <c r="E97" i="4" s="1"/>
  <c r="AD97" i="4"/>
  <c r="F97" i="4" s="1"/>
  <c r="AD85" i="4"/>
  <c r="F85" i="4" s="1"/>
  <c r="AC85" i="4"/>
  <c r="E85" i="4" s="1"/>
  <c r="AC59" i="4"/>
  <c r="E59" i="4" s="1"/>
  <c r="AD59" i="4"/>
  <c r="F59" i="4" s="1"/>
  <c r="AC71" i="4"/>
  <c r="E71" i="4" s="1"/>
  <c r="AD71" i="4"/>
  <c r="F71" i="4" s="1"/>
  <c r="AC87" i="4"/>
  <c r="E87" i="4" s="1"/>
  <c r="AD87" i="4"/>
  <c r="F87" i="4" s="1"/>
  <c r="AC74" i="4"/>
  <c r="E74" i="4" s="1"/>
  <c r="AD74" i="4"/>
  <c r="F74" i="4" s="1"/>
  <c r="AC95" i="4"/>
  <c r="E95" i="4" s="1"/>
  <c r="AD95" i="4"/>
  <c r="F95" i="4" s="1"/>
  <c r="AC88" i="4"/>
  <c r="E88" i="4" s="1"/>
  <c r="AD88" i="4"/>
  <c r="F88" i="4" s="1"/>
  <c r="AD77" i="4"/>
  <c r="F77" i="4" s="1"/>
  <c r="AC77" i="4"/>
  <c r="E77" i="4" s="1"/>
  <c r="AC82" i="4"/>
  <c r="E82" i="4" s="1"/>
  <c r="AD82" i="4"/>
  <c r="F82" i="4" s="1"/>
  <c r="AC79" i="4"/>
  <c r="E79" i="4" s="1"/>
  <c r="AD79" i="4"/>
  <c r="F79" i="4" s="1"/>
  <c r="AC58" i="4"/>
  <c r="E58" i="4" s="1"/>
  <c r="AD58" i="4"/>
  <c r="F58" i="4" s="1"/>
  <c r="AC65" i="4"/>
  <c r="E65" i="4" s="1"/>
  <c r="AD65" i="4"/>
  <c r="F65" i="4" s="1"/>
  <c r="AC81" i="4"/>
  <c r="E81" i="4" s="1"/>
  <c r="AD81" i="4"/>
  <c r="F81" i="4" s="1"/>
  <c r="AC86" i="4"/>
  <c r="E86" i="4" s="1"/>
  <c r="AD86" i="4"/>
  <c r="F86" i="4" s="1"/>
  <c r="AC67" i="4"/>
  <c r="E67" i="4" s="1"/>
  <c r="AD67" i="4"/>
  <c r="F67" i="4" s="1"/>
  <c r="AC83" i="4"/>
  <c r="E83" i="4" s="1"/>
  <c r="AD83" i="4"/>
  <c r="F83" i="4" s="1"/>
  <c r="AC62" i="4"/>
  <c r="E62" i="4" s="1"/>
  <c r="AD62" i="4"/>
  <c r="F62" i="4" s="1"/>
  <c r="AC72" i="4"/>
  <c r="E72" i="4" s="1"/>
  <c r="AD72" i="4"/>
  <c r="F72" i="4" s="1"/>
  <c r="AC91" i="4"/>
  <c r="E91" i="4" s="1"/>
  <c r="AD91" i="4"/>
  <c r="F91" i="4" s="1"/>
  <c r="AC90" i="4"/>
  <c r="E90" i="4" s="1"/>
  <c r="AD90" i="4"/>
  <c r="F90" i="4" s="1"/>
  <c r="AC64" i="4"/>
  <c r="E64" i="4" s="1"/>
  <c r="AD64" i="4"/>
  <c r="F64" i="4" s="1"/>
  <c r="AC76" i="4"/>
  <c r="E76" i="4" s="1"/>
  <c r="AD76" i="4"/>
  <c r="F76" i="4" s="1"/>
  <c r="AC98" i="4"/>
  <c r="E98" i="4" s="1"/>
  <c r="AD98" i="4"/>
  <c r="F98" i="4" s="1"/>
  <c r="AC101" i="4"/>
  <c r="E101" i="4" s="1"/>
  <c r="AD101" i="4"/>
  <c r="F101" i="4" s="1"/>
  <c r="AC45" i="4"/>
  <c r="E45" i="4" s="1"/>
  <c r="AD45" i="4"/>
  <c r="F45" i="4" s="1"/>
  <c r="AC52" i="4"/>
  <c r="E52" i="4" s="1"/>
  <c r="AD52" i="4"/>
  <c r="F52" i="4" s="1"/>
  <c r="AC46" i="4"/>
  <c r="E46" i="4" s="1"/>
  <c r="AD46" i="4"/>
  <c r="F46" i="4" s="1"/>
  <c r="AC40" i="4"/>
  <c r="E40" i="4" s="1"/>
  <c r="AD40" i="4"/>
  <c r="F40" i="4" s="1"/>
  <c r="AC50" i="4"/>
  <c r="E50" i="4" s="1"/>
  <c r="AD50" i="4"/>
  <c r="F50" i="4" s="1"/>
  <c r="AC53" i="4"/>
  <c r="E53" i="4" s="1"/>
  <c r="AD53" i="4"/>
  <c r="F53" i="4" s="1"/>
  <c r="AC48" i="4"/>
  <c r="E48" i="4" s="1"/>
  <c r="AD48" i="4"/>
  <c r="F48" i="4" s="1"/>
  <c r="AC51" i="4"/>
  <c r="E51" i="4" s="1"/>
  <c r="AD51" i="4"/>
  <c r="F51" i="4" s="1"/>
  <c r="AC43" i="4"/>
  <c r="E43" i="4" s="1"/>
  <c r="AD43" i="4"/>
  <c r="F43" i="4" s="1"/>
  <c r="AC42" i="4"/>
  <c r="E42" i="4" s="1"/>
  <c r="AD42" i="4"/>
  <c r="F42" i="4" s="1"/>
  <c r="AC44" i="4"/>
  <c r="E44" i="4" s="1"/>
  <c r="AD44" i="4"/>
  <c r="F44" i="4" s="1"/>
  <c r="AC49" i="4"/>
  <c r="E49" i="4" s="1"/>
  <c r="AD49" i="4"/>
  <c r="F49" i="4" s="1"/>
  <c r="AC41" i="4"/>
  <c r="E41" i="4" s="1"/>
  <c r="AD41" i="4"/>
  <c r="F41" i="4" s="1"/>
  <c r="AC47" i="4"/>
  <c r="E47" i="4" s="1"/>
  <c r="AD47" i="4"/>
  <c r="F47" i="4" s="1"/>
  <c r="AC54" i="4"/>
  <c r="E54" i="4" s="1"/>
  <c r="AD54" i="4"/>
  <c r="F54" i="4" s="1"/>
  <c r="S39" i="4"/>
  <c r="S38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23" i="4"/>
  <c r="X36" i="4"/>
  <c r="X35" i="4"/>
  <c r="X34" i="4"/>
  <c r="X32" i="4"/>
  <c r="X28" i="4"/>
  <c r="X29" i="4"/>
  <c r="X30" i="4"/>
  <c r="X31" i="4"/>
  <c r="X33" i="4"/>
  <c r="X24" i="4"/>
  <c r="Y24" i="4" s="1"/>
  <c r="X25" i="4"/>
  <c r="Y25" i="4" s="1"/>
  <c r="X26" i="4"/>
  <c r="Y26" i="4" s="1"/>
  <c r="X27" i="4"/>
  <c r="Y27" i="4" s="1"/>
  <c r="S141" i="4" l="1"/>
  <c r="Y35" i="4"/>
  <c r="Y31" i="4"/>
  <c r="Y32" i="4"/>
  <c r="Y29" i="4"/>
  <c r="Y33" i="4"/>
  <c r="Y39" i="4"/>
  <c r="Y30" i="4"/>
  <c r="Y34" i="4"/>
  <c r="Y37" i="4"/>
  <c r="Y23" i="4"/>
  <c r="Y28" i="4"/>
  <c r="Y36" i="4"/>
  <c r="Y38" i="4"/>
  <c r="Y141" i="4" l="1"/>
  <c r="AC28" i="4"/>
  <c r="E28" i="4" s="1"/>
  <c r="AD28" i="4"/>
  <c r="F28" i="4" s="1"/>
  <c r="AC32" i="4"/>
  <c r="E32" i="4" s="1"/>
  <c r="AD32" i="4"/>
  <c r="F32" i="4" s="1"/>
  <c r="AC36" i="4"/>
  <c r="E36" i="4" s="1"/>
  <c r="AD36" i="4"/>
  <c r="F36" i="4" s="1"/>
  <c r="AC27" i="4"/>
  <c r="E27" i="4" s="1"/>
  <c r="AD27" i="4"/>
  <c r="F27" i="4" s="1"/>
  <c r="AC30" i="4"/>
  <c r="E30" i="4" s="1"/>
  <c r="AD30" i="4"/>
  <c r="F30" i="4" s="1"/>
  <c r="AC29" i="4"/>
  <c r="E29" i="4" s="1"/>
  <c r="AD29" i="4"/>
  <c r="F29" i="4" s="1"/>
  <c r="AC38" i="4"/>
  <c r="E38" i="4" s="1"/>
  <c r="AD38" i="4"/>
  <c r="F38" i="4" s="1"/>
  <c r="AC26" i="4"/>
  <c r="E26" i="4" s="1"/>
  <c r="AD26" i="4"/>
  <c r="F26" i="4" s="1"/>
  <c r="AC35" i="4"/>
  <c r="E35" i="4" s="1"/>
  <c r="AD35" i="4"/>
  <c r="F35" i="4" s="1"/>
  <c r="AC37" i="4"/>
  <c r="E37" i="4" s="1"/>
  <c r="AD37" i="4"/>
  <c r="F37" i="4" s="1"/>
  <c r="AC24" i="4"/>
  <c r="E24" i="4" s="1"/>
  <c r="AD24" i="4"/>
  <c r="F24" i="4" s="1"/>
  <c r="AC31" i="4"/>
  <c r="E31" i="4" s="1"/>
  <c r="AD31" i="4"/>
  <c r="F31" i="4" s="1"/>
  <c r="AC25" i="4"/>
  <c r="E25" i="4" s="1"/>
  <c r="AD25" i="4"/>
  <c r="F25" i="4" s="1"/>
  <c r="AC33" i="4"/>
  <c r="E33" i="4" s="1"/>
  <c r="AD33" i="4"/>
  <c r="F33" i="4" s="1"/>
  <c r="AC34" i="4"/>
  <c r="E34" i="4" s="1"/>
  <c r="AD34" i="4"/>
  <c r="F34" i="4" s="1"/>
  <c r="AC39" i="4"/>
  <c r="E39" i="4" s="1"/>
  <c r="AD39" i="4"/>
  <c r="F39" i="4" s="1"/>
  <c r="B1" i="1"/>
  <c r="B1" i="57" s="1"/>
  <c r="AB141" i="4" l="1"/>
  <c r="AD23" i="4"/>
  <c r="F23" i="4" s="1"/>
  <c r="AC23" i="4"/>
  <c r="E23" i="4" s="1"/>
  <c r="B1" i="8"/>
  <c r="B1" i="4"/>
  <c r="B1" i="50"/>
  <c r="B1" i="2"/>
  <c r="B1" i="6"/>
  <c r="B1" i="49"/>
  <c r="B1" i="9"/>
  <c r="B1" i="7"/>
  <c r="B1" i="55"/>
  <c r="B1" i="27"/>
  <c r="B1" i="47"/>
  <c r="B1" i="32"/>
  <c r="B1" i="10"/>
  <c r="B1" i="54"/>
  <c r="B1" i="45"/>
  <c r="B1" i="3"/>
  <c r="B1" i="52"/>
  <c r="B1" i="5"/>
  <c r="B1" i="11"/>
  <c r="B1" i="12"/>
  <c r="B1" i="53"/>
  <c r="B1" i="13"/>
  <c r="B1" i="48"/>
  <c r="B1" i="14"/>
  <c r="B1" i="51"/>
  <c r="B1" i="59"/>
  <c r="B1" i="5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Wood</author>
  </authors>
  <commentList>
    <comment ref="B11" authorId="0" shapeId="0" xr:uid="{82BA1F58-33B6-4A03-B026-F2EEAF27E549}">
      <text>
        <r>
          <rPr>
            <b/>
            <sz val="9"/>
            <color indexed="81"/>
            <rFont val="Tahoma"/>
            <family val="2"/>
          </rPr>
          <t>Samuel Wood:</t>
        </r>
        <r>
          <rPr>
            <sz val="9"/>
            <color indexed="81"/>
            <rFont val="Tahoma"/>
            <family val="2"/>
          </rPr>
          <t xml:space="preserve">
Section properties from MAST</t>
        </r>
      </text>
    </comment>
    <comment ref="B12" authorId="0" shapeId="0" xr:uid="{C254638E-F730-4CAB-975A-7CF8EABC74FD}">
      <text>
        <r>
          <rPr>
            <b/>
            <sz val="9"/>
            <color indexed="81"/>
            <rFont val="Tahoma"/>
            <family val="2"/>
          </rPr>
          <t>Samuel Wood:</t>
        </r>
        <r>
          <rPr>
            <sz val="9"/>
            <color indexed="81"/>
            <rFont val="Tahoma"/>
            <family val="2"/>
          </rPr>
          <t xml:space="preserve">
Ay, Az, Iy, Iz from LUSAS
</t>
        </r>
      </text>
    </comment>
    <comment ref="B13" authorId="0" shapeId="0" xr:uid="{90FBD079-ECC3-496B-882C-071D3C284C52}">
      <text>
        <r>
          <rPr>
            <b/>
            <sz val="9"/>
            <color indexed="81"/>
            <rFont val="Tahoma"/>
            <family val="2"/>
          </rPr>
          <t>Samuel Wood:</t>
        </r>
        <r>
          <rPr>
            <sz val="9"/>
            <color indexed="81"/>
            <rFont val="Tahoma"/>
            <family val="2"/>
          </rPr>
          <t xml:space="preserve">
Ay, Az, Iy, Iz from LUSAS
</t>
        </r>
      </text>
    </comment>
    <comment ref="B14" authorId="0" shapeId="0" xr:uid="{DD145FEB-0BAD-47B3-95C2-5B59F2E9273C}">
      <text>
        <r>
          <rPr>
            <b/>
            <sz val="9"/>
            <color indexed="81"/>
            <rFont val="Tahoma"/>
            <family val="2"/>
          </rPr>
          <t>Samuel Wood:</t>
        </r>
        <r>
          <rPr>
            <sz val="9"/>
            <color indexed="81"/>
            <rFont val="Tahoma"/>
            <family val="2"/>
          </rPr>
          <t xml:space="preserve">
Ay, Az, Iy, Iz from LUSAS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Arfon Irish</author>
  </authors>
  <commentList>
    <comment ref="D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Arfon Irish:</t>
        </r>
        <r>
          <rPr>
            <sz val="9"/>
            <color indexed="81"/>
            <rFont val="Tahoma"/>
            <family val="2"/>
          </rPr>
          <t xml:space="preserve">
Height above site datum (ASD)</t>
        </r>
      </text>
    </comment>
  </commentList>
</comments>
</file>

<file path=xl/sharedStrings.xml><?xml version="1.0" encoding="utf-8"?>
<sst xmlns="http://schemas.openxmlformats.org/spreadsheetml/2006/main" count="747" uniqueCount="404">
  <si>
    <t>Job number:</t>
  </si>
  <si>
    <t>Client:</t>
  </si>
  <si>
    <t>Run date:</t>
  </si>
  <si>
    <t>Line1</t>
  </si>
  <si>
    <t>Line2</t>
  </si>
  <si>
    <t>Initials:</t>
  </si>
  <si>
    <t>Line3</t>
  </si>
  <si>
    <t>Description of data changes</t>
  </si>
  <si>
    <t>and other necessary information</t>
  </si>
  <si>
    <t>General options:</t>
  </si>
  <si>
    <t>Convergence:</t>
  </si>
  <si>
    <t>any deflection</t>
  </si>
  <si>
    <t>Section</t>
  </si>
  <si>
    <t>Restrained</t>
  </si>
  <si>
    <t>node</t>
  </si>
  <si>
    <t>directions</t>
  </si>
  <si>
    <t>type</t>
  </si>
  <si>
    <t>member</t>
  </si>
  <si>
    <t>Member</t>
  </si>
  <si>
    <t>Material</t>
  </si>
  <si>
    <t>name</t>
  </si>
  <si>
    <t>Centroid</t>
  </si>
  <si>
    <t>Youngs</t>
  </si>
  <si>
    <t>Shear</t>
  </si>
  <si>
    <t>Weight</t>
  </si>
  <si>
    <t>number</t>
  </si>
  <si>
    <t>factor</t>
  </si>
  <si>
    <t>Case</t>
  </si>
  <si>
    <t>J</t>
  </si>
  <si>
    <t>Node</t>
  </si>
  <si>
    <t>Cycle</t>
  </si>
  <si>
    <t>Node:dof</t>
  </si>
  <si>
    <t>Maximum</t>
  </si>
  <si>
    <t>% change of</t>
  </si>
  <si>
    <t>Max% change of</t>
  </si>
  <si>
    <t>RMS % change</t>
  </si>
  <si>
    <t>of max defl</t>
  </si>
  <si>
    <t>defln. (mm)</t>
  </si>
  <si>
    <t>max. deflection</t>
  </si>
  <si>
    <t>of deflections</t>
  </si>
  <si>
    <t>axis</t>
  </si>
  <si>
    <t>Lane</t>
  </si>
  <si>
    <t>Minimum displacement checked . . . . .</t>
  </si>
  <si>
    <t>Dynamics:</t>
  </si>
  <si>
    <t>Program NODLE version 3.06</t>
  </si>
  <si>
    <t>Copy file1 input data to results . . .[Y,N]</t>
  </si>
  <si>
    <t>Copy file2 input data to results . . .[Y,N]</t>
  </si>
  <si>
    <t>Decompress input data  . . . . . . . [Y,N]</t>
  </si>
  <si>
    <t>Vertical axis  . . . . . . . . . . . . . . [X,Y,Z]</t>
  </si>
  <si>
    <t>Linear analysis only . . . . . . . . . . [Y,N]</t>
  </si>
  <si>
    <t>Renumber scheme to be used . . . . . . .</t>
  </si>
  <si>
    <t>Displacement mask  . . . . . . . . . . . . . .</t>
  </si>
  <si>
    <t>Maximum number of cycles . . . . . . . . .</t>
  </si>
  <si>
    <t>Factor applied to cycle increment. . . . .</t>
  </si>
  <si>
    <t>Re-solve every cycle . . . . . . . . . .[Y,N]</t>
  </si>
  <si>
    <t>Automatic averaging if required . . [Y,N]</t>
  </si>
  <si>
    <t>Minimum out of balance force printed . .</t>
  </si>
  <si>
    <t>Maximum displacement increment/cycle</t>
  </si>
  <si>
    <t>Number of modes required . . . . . . . . . .</t>
  </si>
  <si>
    <t>Displacement convergence limit 1 . . . .</t>
  </si>
  <si>
    <t>Displacement convergence limit 2 . . . .</t>
  </si>
  <si>
    <t>Displacement convergence limit 3 . . . .</t>
  </si>
  <si>
    <t>modulus</t>
  </si>
  <si>
    <t>density</t>
  </si>
  <si>
    <t>Ax</t>
  </si>
  <si>
    <t>Ay</t>
  </si>
  <si>
    <t>Az</t>
  </si>
  <si>
    <t>Stiffness</t>
  </si>
  <si>
    <t>Iy</t>
  </si>
  <si>
    <t>Iz</t>
  </si>
  <si>
    <t>Area</t>
  </si>
  <si>
    <t>Shear area</t>
  </si>
  <si>
    <t>Torsional</t>
  </si>
  <si>
    <t>Bending inertias</t>
  </si>
  <si>
    <t>Cy</t>
  </si>
  <si>
    <t>Cz</t>
  </si>
  <si>
    <t>Sy</t>
  </si>
  <si>
    <t>Sz</t>
  </si>
  <si>
    <t>Shear centre</t>
  </si>
  <si>
    <t>Coordinates (or step)</t>
  </si>
  <si>
    <t>X</t>
  </si>
  <si>
    <t>Y</t>
  </si>
  <si>
    <t>Z</t>
  </si>
  <si>
    <t>Last</t>
  </si>
  <si>
    <t>Ends</t>
  </si>
  <si>
    <t>K</t>
  </si>
  <si>
    <t>Increment</t>
  </si>
  <si>
    <t>Prestressing</t>
  </si>
  <si>
    <t>tension/USL</t>
  </si>
  <si>
    <t>Skew</t>
  </si>
  <si>
    <t>angle</t>
  </si>
  <si>
    <t>Spring</t>
  </si>
  <si>
    <t>stiffness</t>
  </si>
  <si>
    <t>incr.</t>
  </si>
  <si>
    <t>Direction vector</t>
  </si>
  <si>
    <t>Released dofs</t>
  </si>
  <si>
    <t>end j</t>
  </si>
  <si>
    <t>end k</t>
  </si>
  <si>
    <t>1st</t>
  </si>
  <si>
    <t>cycle</t>
  </si>
  <si>
    <t>Force limits</t>
  </si>
  <si>
    <t>upper</t>
  </si>
  <si>
    <t>lower</t>
  </si>
  <si>
    <t>Deflection</t>
  </si>
  <si>
    <t>limit</t>
  </si>
  <si>
    <t>2nd</t>
  </si>
  <si>
    <t>Sheave</t>
  </si>
  <si>
    <t>cycles</t>
  </si>
  <si>
    <t>total feed</t>
  </si>
  <si>
    <t>Initial feed</t>
  </si>
  <si>
    <t>Maximum feed</t>
  </si>
  <si>
    <t>per cycle</t>
  </si>
  <si>
    <t>Location of 1st</t>
  </si>
  <si>
    <t>node in list</t>
  </si>
  <si>
    <t>Fy</t>
  </si>
  <si>
    <t>Mx</t>
  </si>
  <si>
    <t>Distribution factors</t>
  </si>
  <si>
    <t>Pattern</t>
  </si>
  <si>
    <t>from RH end</t>
  </si>
  <si>
    <t>Dist. of loading</t>
  </si>
  <si>
    <t>UDL loaded</t>
  </si>
  <si>
    <t>length</t>
  </si>
  <si>
    <t>Load per length</t>
  </si>
  <si>
    <t>fy</t>
  </si>
  <si>
    <t>Knife edge</t>
  </si>
  <si>
    <t>Nodle: Run commentary:</t>
  </si>
  <si>
    <t>Load</t>
  </si>
  <si>
    <t>case</t>
  </si>
  <si>
    <t>title</t>
  </si>
  <si>
    <t>Input data: Load case titles:</t>
  </si>
  <si>
    <t>Input data: Highway load patterns:</t>
  </si>
  <si>
    <t>Input data: Carriageway definition:</t>
  </si>
  <si>
    <t>Input data: Sheave definitions:</t>
  </si>
  <si>
    <t>Input data: Member force limits:</t>
  </si>
  <si>
    <t>Input data: Releases:</t>
  </si>
  <si>
    <t>Input data: Restraints:</t>
  </si>
  <si>
    <t>Input data: Members:</t>
  </si>
  <si>
    <t>Input data: Coordinates:</t>
  </si>
  <si>
    <t>Input data: Section properties:</t>
  </si>
  <si>
    <t>Input data: Material properties:</t>
  </si>
  <si>
    <t>Input data: Modelling options:</t>
  </si>
  <si>
    <t>Input data: Titles:</t>
  </si>
  <si>
    <t>Input data: Forced displacements:</t>
  </si>
  <si>
    <t>Dx</t>
  </si>
  <si>
    <t>Dy</t>
  </si>
  <si>
    <t>Dz</t>
  </si>
  <si>
    <t>Theta-x</t>
  </si>
  <si>
    <t>Theta-y</t>
  </si>
  <si>
    <t>Theta-z</t>
  </si>
  <si>
    <t>Forced displacements</t>
  </si>
  <si>
    <t>Rotations (degrees)</t>
  </si>
  <si>
    <t>Input data: Node loads:</t>
  </si>
  <si>
    <t>Forces</t>
  </si>
  <si>
    <t>Moments</t>
  </si>
  <si>
    <t>My</t>
  </si>
  <si>
    <t>Fx</t>
  </si>
  <si>
    <t>Fz</t>
  </si>
  <si>
    <t>Input data: Member loads:</t>
  </si>
  <si>
    <t>Input data: Highway loads:</t>
  </si>
  <si>
    <t>pattern</t>
  </si>
  <si>
    <t>Location of RH</t>
  </si>
  <si>
    <t>end of pattern</t>
  </si>
  <si>
    <t>Prestress</t>
  </si>
  <si>
    <t>force Fx</t>
  </si>
  <si>
    <t>End of prestress</t>
  </si>
  <si>
    <t>Start of prestress</t>
  </si>
  <si>
    <t>X1</t>
  </si>
  <si>
    <t>Y1</t>
  </si>
  <si>
    <t>Z1</t>
  </si>
  <si>
    <t>X2</t>
  </si>
  <si>
    <t>Y2</t>
  </si>
  <si>
    <t>Z2</t>
  </si>
  <si>
    <t>Ref.</t>
  </si>
  <si>
    <t>Input data: Prestress loads:</t>
  </si>
  <si>
    <t>Input data: Temperatures:</t>
  </si>
  <si>
    <t>temperature</t>
  </si>
  <si>
    <t>Input data: Combinations:</t>
  </si>
  <si>
    <t>Combination</t>
  </si>
  <si>
    <t>description</t>
  </si>
  <si>
    <t>Load case 5</t>
  </si>
  <si>
    <t>Load case 4</t>
  </si>
  <si>
    <t>Load case 3</t>
  </si>
  <si>
    <t>Load case 2</t>
  </si>
  <si>
    <t>Load case 1</t>
  </si>
  <si>
    <t>Input data: Force plot configuration:</t>
  </si>
  <si>
    <t>View</t>
  </si>
  <si>
    <t>ON/</t>
  </si>
  <si>
    <t>OFF</t>
  </si>
  <si>
    <t>Plot</t>
  </si>
  <si>
    <t>dofs</t>
  </si>
  <si>
    <t>Default scale values</t>
  </si>
  <si>
    <t>force</t>
  </si>
  <si>
    <t>moment</t>
  </si>
  <si>
    <t>Plot options</t>
  </si>
  <si>
    <t>S</t>
  </si>
  <si>
    <t>L</t>
  </si>
  <si>
    <t>H</t>
  </si>
  <si>
    <t>C</t>
  </si>
  <si>
    <t>M</t>
  </si>
  <si>
    <t>N</t>
  </si>
  <si>
    <t>T</t>
  </si>
  <si>
    <t>Results: Convergence criteria:</t>
  </si>
  <si>
    <t>Mz</t>
  </si>
  <si>
    <t>Results: Member forces:</t>
  </si>
  <si>
    <t>Results: Displacements:</t>
  </si>
  <si>
    <t>Displacements</t>
  </si>
  <si>
    <t>Results: Reactions:</t>
  </si>
  <si>
    <t>Results: Out of balance forces:</t>
  </si>
  <si>
    <t>Expansion</t>
  </si>
  <si>
    <t>coefficient</t>
  </si>
  <si>
    <t>Subject:</t>
  </si>
  <si>
    <t>Project:</t>
  </si>
  <si>
    <t>Ty</t>
  </si>
  <si>
    <t>Tz</t>
  </si>
  <si>
    <t>Stress shear</t>
  </si>
  <si>
    <t>Results: Run parameters:</t>
  </si>
  <si>
    <t>Run details:</t>
  </si>
  <si>
    <t xml:space="preserve">Date and time of run . . . . . . . . . . . . . . </t>
  </si>
  <si>
    <t xml:space="preserve">Memory used (bytes) . . . . . . . . . . . . . </t>
  </si>
  <si>
    <t xml:space="preserve">Run convergence . . . . . . . . . . . . . . . . </t>
  </si>
  <si>
    <t>Time taken (minutes) . . . . . . . . . . . . .</t>
  </si>
  <si>
    <t>Name of result file . . . . . . . . . . . . . . .</t>
  </si>
  <si>
    <t>Results: Node masses:</t>
  </si>
  <si>
    <t>mass</t>
  </si>
  <si>
    <t>index</t>
  </si>
  <si>
    <t>Program version used . . . . . . . . . . . .</t>
  </si>
  <si>
    <t>Renumber scheme used . . . . . . . . . . .</t>
  </si>
  <si>
    <t>NODLE - Excel data input and/or results file:</t>
  </si>
  <si>
    <t>Use this information page to record detailed information about the model and analysis.</t>
  </si>
  <si>
    <t>Input data: Wind loads:</t>
  </si>
  <si>
    <t>Forces due to reference wind speed</t>
  </si>
  <si>
    <t>Ground</t>
  </si>
  <si>
    <t>level</t>
  </si>
  <si>
    <t>Reference</t>
  </si>
  <si>
    <t>height</t>
  </si>
  <si>
    <t>Direction</t>
  </si>
  <si>
    <t>Profile</t>
  </si>
  <si>
    <t>alpha</t>
  </si>
  <si>
    <t>(degrees)</t>
  </si>
  <si>
    <t>This file contains data in Excel format for use with COWI's in house program NODLE.</t>
  </si>
  <si>
    <t>Concrete-ST</t>
  </si>
  <si>
    <t>Steel</t>
  </si>
  <si>
    <t>DL as calculated by NODLE</t>
  </si>
  <si>
    <t>001110</t>
  </si>
  <si>
    <t>Emley Moor Tower</t>
  </si>
  <si>
    <t>A065598-166</t>
  </si>
  <si>
    <t>Units: m,kN</t>
  </si>
  <si>
    <t>Notes</t>
  </si>
  <si>
    <t>Average</t>
  </si>
  <si>
    <r>
      <t>Start r</t>
    </r>
    <r>
      <rPr>
        <vertAlign val="subscript"/>
        <sz val="10"/>
        <rFont val="Arial"/>
        <family val="2"/>
      </rPr>
      <t>out</t>
    </r>
  </si>
  <si>
    <r>
      <t>End r</t>
    </r>
    <r>
      <rPr>
        <vertAlign val="subscript"/>
        <sz val="10"/>
        <rFont val="Arial"/>
        <family val="2"/>
      </rPr>
      <t>out</t>
    </r>
  </si>
  <si>
    <r>
      <t>Average r</t>
    </r>
    <r>
      <rPr>
        <vertAlign val="subscript"/>
        <sz val="10"/>
        <rFont val="Arial"/>
        <family val="2"/>
      </rPr>
      <t>out</t>
    </r>
  </si>
  <si>
    <t>I (m^4)</t>
  </si>
  <si>
    <t>C:\Users\arir\Documents\Emley Moor\EMLEY_v0-0.res</t>
  </si>
  <si>
    <r>
      <t>Average r</t>
    </r>
    <r>
      <rPr>
        <vertAlign val="subscript"/>
        <sz val="10"/>
        <rFont val="Arial"/>
        <family val="2"/>
      </rPr>
      <t>mid</t>
    </r>
  </si>
  <si>
    <t>Splice</t>
  </si>
  <si>
    <t>feet</t>
  </si>
  <si>
    <t>v1-0</t>
  </si>
  <si>
    <t>: GRP Cylinder</t>
  </si>
  <si>
    <t>: Transition Panel</t>
  </si>
  <si>
    <t>: Lattice Mast</t>
  </si>
  <si>
    <t>: RC Tower</t>
  </si>
  <si>
    <t>Slab @ 900' ASD</t>
  </si>
  <si>
    <t>Slab @ 885' ASD</t>
  </si>
  <si>
    <t>Turret roof slab</t>
  </si>
  <si>
    <t>Turret floor slab</t>
  </si>
  <si>
    <t>Platform @ 751' ASD</t>
  </si>
  <si>
    <t>Platform @ 601' ASD</t>
  </si>
  <si>
    <t>Platform @ 451' ASD</t>
  </si>
  <si>
    <t>Platform @ 301' ASD</t>
  </si>
  <si>
    <t>Platform + Btm of Garter + Gallery</t>
  </si>
  <si>
    <t>Gallery @ 132' 6" ASD</t>
  </si>
  <si>
    <t>Gallery @ 112' 6" ASD</t>
  </si>
  <si>
    <t>Gallery @ 92' 6" ASD</t>
  </si>
  <si>
    <t>Site Datum</t>
  </si>
  <si>
    <t>Bottom of RC Tower</t>
  </si>
  <si>
    <t>Top of Plated Section</t>
  </si>
  <si>
    <t>GRP</t>
  </si>
  <si>
    <t xml:space="preserve">Transition </t>
  </si>
  <si>
    <t>Area, Ax</t>
  </si>
  <si>
    <t>Start</t>
  </si>
  <si>
    <t>End</t>
  </si>
  <si>
    <t>Thickness</t>
  </si>
  <si>
    <t>Radius</t>
  </si>
  <si>
    <t>OUTPUT</t>
  </si>
  <si>
    <t>SAWO</t>
  </si>
  <si>
    <t>General revision of NODLE file - MAT, SEC, COO, MEM completely revised.</t>
  </si>
  <si>
    <t>Top of DAB - Btm of S2</t>
  </si>
  <si>
    <t>Damper</t>
  </si>
  <si>
    <t>Cantilever Antennas</t>
  </si>
  <si>
    <t>Cantilever Steelwork</t>
  </si>
  <si>
    <t>Turret at 865' ASD</t>
  </si>
  <si>
    <t>RC Slabs at 885' and 900' ASD</t>
  </si>
  <si>
    <t>Feeders</t>
  </si>
  <si>
    <t>External Platform at 827' ASD</t>
  </si>
  <si>
    <t>Garter Steelwork at 152' 6" ASD</t>
  </si>
  <si>
    <t>External Galleries</t>
  </si>
  <si>
    <t>Internal Lift</t>
  </si>
  <si>
    <t>Internal Platforms</t>
  </si>
  <si>
    <t>Antennas (excl. cantilever)</t>
  </si>
  <si>
    <t>: LC2 - Damper &amp; Abseil Frame</t>
  </si>
  <si>
    <t>: LC8 - Garter Steelwork at 152' 6" ASD</t>
  </si>
  <si>
    <t>: LC5 - RC Slabs at 885' and 900' ASD</t>
  </si>
  <si>
    <t>: LC9 - External Galleries</t>
  </si>
  <si>
    <t>: LC10 - Internal Lift</t>
  </si>
  <si>
    <t>: LC11 - Internal Platforrms</t>
  </si>
  <si>
    <t>: LC 12 - Antennas (excl cantilever)</t>
  </si>
  <si>
    <t>: LC6 - Turret at 865' ASD</t>
  </si>
  <si>
    <t>: LC4 - Cantilever Steelwork</t>
  </si>
  <si>
    <t>: LC3 - Cantilever Antenna</t>
  </si>
  <si>
    <t>: LC13 - Feeders</t>
  </si>
  <si>
    <t>GLU</t>
  </si>
  <si>
    <t>DL All</t>
  </si>
  <si>
    <t>LC2-13 added to NLO and MLO tabs</t>
  </si>
  <si>
    <t xml:space="preserve">COM 1 set up </t>
  </si>
  <si>
    <t>Cantilever Antenna geometry and loads as per TSN sketch rcvd from Arqiva 20-11-18</t>
  </si>
  <si>
    <t>Geometry as per drawings rcvd from Arqiva</t>
  </si>
  <si>
    <t>Lattice mast only connected at N221 e.g. push-pull bury mount not currently modelled</t>
  </si>
  <si>
    <t>Section properties of plated mast section not calculated, rather adopted properties for lattice above.</t>
  </si>
  <si>
    <r>
      <t>Start D</t>
    </r>
    <r>
      <rPr>
        <vertAlign val="subscript"/>
        <sz val="10"/>
        <rFont val="Arial"/>
        <family val="2"/>
      </rPr>
      <t>out</t>
    </r>
  </si>
  <si>
    <r>
      <t>End D</t>
    </r>
    <r>
      <rPr>
        <vertAlign val="subscript"/>
        <sz val="10"/>
        <rFont val="Arial"/>
        <family val="2"/>
      </rPr>
      <t>out</t>
    </r>
  </si>
  <si>
    <t>v1-1</t>
  </si>
  <si>
    <t>E value for RC updated to reflect RIHY calcs</t>
  </si>
  <si>
    <t>v1-2</t>
  </si>
  <si>
    <t>LC2 (Damper and Abseil frame) - incorrect NLO entry updated from 2.6kN to 26kN</t>
  </si>
  <si>
    <t>v1-3</t>
  </si>
  <si>
    <t>Top of S1 Antenna</t>
  </si>
  <si>
    <t>700 Series of nodes updated to add more nodes and therefore more accuracy</t>
  </si>
  <si>
    <t>700 Series of Members updated to refelect changes above</t>
  </si>
  <si>
    <t>v1-4</t>
  </si>
  <si>
    <t>Changes in accordance with information rcvd by email from Duncan Gould on 08/11/19:</t>
  </si>
  <si>
    <t>GRP E Value increased to 23,000N/mm²</t>
  </si>
  <si>
    <t>Mass of primary damper updated as 1600kg (previously 2600kg which included active mass) and smeared across new member 716.</t>
  </si>
  <si>
    <t>New Node 716 to better model top of antenna</t>
  </si>
  <si>
    <t>v1-5</t>
  </si>
  <si>
    <t>Version 1-4 was peer reviewed by DP and some corrections identified.</t>
  </si>
  <si>
    <t>The thickness of the structural FRP is increased from 10mm to 25mm (estimated from known properties)</t>
  </si>
  <si>
    <t>The consequence of these changes needs to be understood sooner rather than later.</t>
  </si>
  <si>
    <t>This version implements the two major changes (highlighted yellow):</t>
  </si>
  <si>
    <t>SAWO is to verify these changes and other minor changes in v1-6.</t>
  </si>
  <si>
    <t>Mass of antennas in LC12 corrected - it is believed these are entered in kg rather than kN</t>
  </si>
  <si>
    <t>Mass (kg)</t>
  </si>
  <si>
    <t>v1-6</t>
  </si>
  <si>
    <t>Top of S2</t>
  </si>
  <si>
    <t>kg/m</t>
  </si>
  <si>
    <t>: LC7 - External Platform at 827' ASD</t>
  </si>
  <si>
    <t>General minor updates to loading.</t>
  </si>
  <si>
    <t>LC7 added (note these values are an estimate as no drawings exist).</t>
  </si>
  <si>
    <t>Additional nodes added in cantilever</t>
  </si>
  <si>
    <t>v1-7</t>
  </si>
  <si>
    <t>GRP Thickness reduced to 10mm in accordance with email from Duncan Gould rcvd 23/01/19</t>
  </si>
  <si>
    <t>v1-8</t>
  </si>
  <si>
    <t>Econc altered to 21,700N/mm2</t>
  </si>
  <si>
    <t>v1-9</t>
  </si>
  <si>
    <t>Member 700 amended to run from N601 - N700 (previously incorrect)</t>
  </si>
  <si>
    <t>v2-0</t>
  </si>
  <si>
    <t>Node density increased in GRP Cylinder to 0.5m c/c</t>
  </si>
  <si>
    <t>v2-1</t>
  </si>
  <si>
    <t>Econc altered to 33.5E6kN/m²</t>
  </si>
  <si>
    <t xml:space="preserve">Member numbering in concrete section amended to give each member a corresponding section </t>
  </si>
  <si>
    <t>v2-2</t>
  </si>
  <si>
    <t>Econc altered to 50% of 33.5E6kN/m²</t>
  </si>
  <si>
    <t>v3-0</t>
  </si>
  <si>
    <t>Model seperated into two:</t>
  </si>
  <si>
    <r>
      <t>File ending GB - Econc = 16.75x10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 xml:space="preserve"> kN/m² for use in gust buffeting checks (i.e. cracked concrete)</t>
    </r>
  </si>
  <si>
    <r>
      <t>File ending VIV - Econc = 33.5x10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 xml:space="preserve"> kN/m² for use in VIV checks (i.e. uncracked concrete)</t>
    </r>
  </si>
  <si>
    <t>Bury mount explicitly modelled at the concrete and steel interface</t>
  </si>
  <si>
    <t>Nodes at top and bottom diaphragm are shared by steel and concrete</t>
  </si>
  <si>
    <t>Release added to top of concrete and bottom of steel to prevent transfer of moment</t>
  </si>
  <si>
    <t>Refer to separate test models for more information</t>
  </si>
  <si>
    <t>Additional nodes added in parallel sided concrete section to maintain maximum 7'6" node spacing</t>
  </si>
  <si>
    <t>File type</t>
  </si>
  <si>
    <t>VIV</t>
  </si>
  <si>
    <t>GB</t>
  </si>
  <si>
    <t>Modes</t>
  </si>
  <si>
    <r>
      <t>E</t>
    </r>
    <r>
      <rPr>
        <vertAlign val="subscript"/>
        <sz val="10"/>
        <rFont val="Arial"/>
        <family val="2"/>
      </rPr>
      <t>conc</t>
    </r>
  </si>
  <si>
    <t>These are activated from the drop down menu in the options table (OPT)</t>
  </si>
  <si>
    <t>:Bury mount</t>
  </si>
  <si>
    <t>:Bury mount - Top of concrete</t>
  </si>
  <si>
    <t>:Bury mount - Bottom of steel</t>
  </si>
  <si>
    <t>100kN at top of tower</t>
  </si>
  <si>
    <t>1000kN at 885ft</t>
  </si>
  <si>
    <t>: Test loads for comparison of stiffness</t>
  </si>
  <si>
    <t>Test - 100kN tower top</t>
  </si>
  <si>
    <t>Test - 1000kN 885'</t>
  </si>
  <si>
    <t>v3-1</t>
  </si>
  <si>
    <t>Test load cases added to assisst comparison of stiffness with Arup</t>
  </si>
  <si>
    <t>LC 98 - 100kN at top of tower</t>
  </si>
  <si>
    <t>LC 99 - 1000kN at 885' (lower bury mount slab)</t>
  </si>
  <si>
    <t>Second moment of area for steel lattice refined - See FNInertia model for full details</t>
  </si>
  <si>
    <t>Concrete thickness for vertical part at top amended.</t>
  </si>
  <si>
    <r>
      <t>Ax</t>
    </r>
    <r>
      <rPr>
        <vertAlign val="subscript"/>
        <sz val="10"/>
        <rFont val="Arial"/>
        <family val="2"/>
      </rPr>
      <t>top</t>
    </r>
  </si>
  <si>
    <r>
      <t>Ax</t>
    </r>
    <r>
      <rPr>
        <vertAlign val="subscript"/>
        <sz val="10"/>
        <rFont val="Arial"/>
        <family val="2"/>
      </rPr>
      <t>bottom</t>
    </r>
  </si>
  <si>
    <r>
      <t>I</t>
    </r>
    <r>
      <rPr>
        <vertAlign val="subscript"/>
        <sz val="10"/>
        <rFont val="Arial"/>
        <family val="2"/>
      </rPr>
      <t>top</t>
    </r>
  </si>
  <si>
    <r>
      <t>I</t>
    </r>
    <r>
      <rPr>
        <vertAlign val="subscript"/>
        <sz val="10"/>
        <rFont val="Arial"/>
        <family val="2"/>
      </rPr>
      <t>bottom</t>
    </r>
  </si>
  <si>
    <t>Method of averaging section properties over tapering concrete length refined - Particularly affects I</t>
  </si>
  <si>
    <t xml:space="preserve">v3-2 </t>
  </si>
  <si>
    <t>Shear stiffness and I of bury mount updated following LUSAS modelling</t>
  </si>
  <si>
    <t>v3-3</t>
  </si>
  <si>
    <t>Secondary Damper mass added in LC2 at Node 601 (2No. Dampers @ 250kg each)</t>
  </si>
  <si>
    <t>v3-4</t>
  </si>
  <si>
    <t>Mass of lattice splice plates and bolts modelled explicitly in LC14</t>
  </si>
  <si>
    <t>Lattice Splice Plates &amp; Bolts</t>
  </si>
  <si>
    <t>: LC 14 - Lattice Splice Plates &amp; Bolts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</si>
</sst>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"/>
    <numFmt numFmtId="167" formatCode="0.0%"/>
  </numFmts>
  <fonts count="12" x14ac:knownFonts="1">
    <font>
      <sz val="10"/>
      <name val="Arial"/>
    </font>
    <font>
      <b/>
      <sz val="10"/>
      <color indexed="2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bscript"/>
      <sz val="10"/>
      <name val="Arial"/>
      <family val="2"/>
    </font>
    <font>
      <sz val="9"/>
      <color rgb="FF3F3F76"/>
      <name val="Verdana"/>
      <family val="2"/>
    </font>
    <font>
      <vertAlign val="superscript"/>
      <sz val="10"/>
      <name val="Arial"/>
      <family val="2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8" borderId="16" applyNumberFormat="0" applyAlignment="0" applyProtection="0"/>
  </cellStyleXfs>
  <cellXfs count="19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Border="1"/>
    <xf numFmtId="0" fontId="2" fillId="2" borderId="0" xfId="0" applyFont="1" applyFill="1" applyBorder="1" applyAlignment="1"/>
    <xf numFmtId="0" fontId="3" fillId="2" borderId="0" xfId="0" applyFont="1" applyFill="1" applyBorder="1"/>
    <xf numFmtId="0" fontId="0" fillId="2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2" borderId="0" xfId="0" applyFont="1" applyFill="1" applyBorder="1"/>
    <xf numFmtId="0" fontId="3" fillId="2" borderId="0" xfId="0" applyFont="1" applyFill="1"/>
    <xf numFmtId="0" fontId="3" fillId="3" borderId="2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3" xfId="0" applyFill="1" applyBorder="1"/>
    <xf numFmtId="0" fontId="1" fillId="2" borderId="0" xfId="0" applyFont="1" applyFill="1" applyBorder="1"/>
    <xf numFmtId="0" fontId="0" fillId="0" borderId="7" xfId="0" applyFill="1" applyBorder="1" applyAlignment="1">
      <alignment horizontal="center"/>
    </xf>
    <xf numFmtId="0" fontId="0" fillId="2" borderId="7" xfId="0" applyFill="1" applyBorder="1"/>
    <xf numFmtId="0" fontId="0" fillId="2" borderId="0" xfId="0" applyFill="1" applyBorder="1" applyAlignment="1"/>
    <xf numFmtId="0" fontId="3" fillId="2" borderId="7" xfId="0" applyFont="1" applyFill="1" applyBorder="1"/>
    <xf numFmtId="0" fontId="3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0" xfId="0" applyFont="1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2" fillId="4" borderId="0" xfId="0" applyFont="1" applyFill="1" applyBorder="1" applyAlignment="1"/>
    <xf numFmtId="0" fontId="0" fillId="4" borderId="0" xfId="0" applyFill="1"/>
    <xf numFmtId="2" fontId="0" fillId="4" borderId="0" xfId="0" applyNumberFormat="1" applyFill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0" xfId="0" applyFont="1" applyFill="1" applyAlignment="1"/>
    <xf numFmtId="0" fontId="0" fillId="3" borderId="0" xfId="0" applyFill="1"/>
    <xf numFmtId="14" fontId="0" fillId="0" borderId="1" xfId="0" applyNumberFormat="1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3" fillId="4" borderId="0" xfId="0" applyFont="1" applyFill="1"/>
    <xf numFmtId="0" fontId="3" fillId="4" borderId="0" xfId="0" applyFont="1" applyFill="1" applyBorder="1" applyAlignment="1"/>
    <xf numFmtId="0" fontId="4" fillId="4" borderId="0" xfId="0" applyFont="1" applyFill="1" applyBorder="1" applyAlignment="1"/>
    <xf numFmtId="2" fontId="3" fillId="3" borderId="2" xfId="0" applyNumberFormat="1" applyFont="1" applyFill="1" applyBorder="1" applyAlignment="1">
      <alignment horizontal="center"/>
    </xf>
    <xf numFmtId="0" fontId="0" fillId="4" borderId="5" xfId="0" applyFill="1" applyBorder="1"/>
    <xf numFmtId="0" fontId="4" fillId="3" borderId="0" xfId="0" applyFont="1" applyFill="1" applyAlignment="1"/>
    <xf numFmtId="0" fontId="4" fillId="3" borderId="0" xfId="0" applyFont="1" applyFill="1" applyBorder="1" applyAlignment="1"/>
    <xf numFmtId="0" fontId="0" fillId="0" borderId="7" xfId="0" applyFill="1" applyBorder="1" applyAlignment="1">
      <alignment horizontal="center"/>
    </xf>
    <xf numFmtId="0" fontId="4" fillId="0" borderId="3" xfId="0" applyFont="1" applyFill="1" applyBorder="1"/>
    <xf numFmtId="0" fontId="5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1" fontId="0" fillId="0" borderId="7" xfId="0" applyNumberFormat="1" applyFill="1" applyBorder="1" applyAlignment="1">
      <alignment horizontal="center"/>
    </xf>
    <xf numFmtId="49" fontId="4" fillId="0" borderId="4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2" borderId="7" xfId="0" applyFont="1" applyFill="1" applyBorder="1"/>
    <xf numFmtId="0" fontId="0" fillId="2" borderId="0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2" borderId="7" xfId="0" applyFont="1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5" fontId="0" fillId="2" borderId="7" xfId="0" applyNumberFormat="1" applyFont="1" applyFill="1" applyBorder="1" applyAlignment="1">
      <alignment horizontal="left"/>
    </xf>
    <xf numFmtId="165" fontId="4" fillId="2" borderId="7" xfId="0" applyNumberFormat="1" applyFon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5" borderId="7" xfId="0" applyFill="1" applyBorder="1" applyAlignment="1">
      <alignment horizontal="center"/>
    </xf>
    <xf numFmtId="166" fontId="0" fillId="2" borderId="7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0" fontId="4" fillId="0" borderId="3" xfId="0" applyFont="1" applyFill="1" applyBorder="1" applyAlignment="1"/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1" fontId="4" fillId="0" borderId="7" xfId="0" applyNumberFormat="1" applyFon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7" xfId="0" applyFill="1" applyBorder="1" applyAlignment="1">
      <alignment horizontal="left"/>
    </xf>
    <xf numFmtId="0" fontId="4" fillId="6" borderId="7" xfId="0" applyFont="1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165" fontId="0" fillId="2" borderId="0" xfId="0" applyNumberFormat="1" applyFill="1"/>
    <xf numFmtId="166" fontId="0" fillId="2" borderId="0" xfId="0" applyNumberFormat="1" applyFill="1"/>
    <xf numFmtId="0" fontId="0" fillId="0" borderId="7" xfId="0" applyFill="1" applyBorder="1" applyAlignment="1">
      <alignment horizontal="center"/>
    </xf>
    <xf numFmtId="165" fontId="0" fillId="2" borderId="7" xfId="0" applyNumberFormat="1" applyFill="1" applyBorder="1"/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7" xfId="0" applyFill="1" applyBorder="1" applyAlignment="1">
      <alignment horizontal="center"/>
    </xf>
    <xf numFmtId="0" fontId="4" fillId="0" borderId="3" xfId="0" applyFont="1" applyFill="1" applyBorder="1" applyAlignment="1">
      <alignment horizontal="left" indent="3"/>
    </xf>
    <xf numFmtId="0" fontId="4" fillId="0" borderId="3" xfId="0" applyFont="1" applyFill="1" applyBorder="1" applyAlignment="1">
      <alignment horizontal="left" wrapText="1" indent="3"/>
    </xf>
    <xf numFmtId="0" fontId="4" fillId="2" borderId="0" xfId="0" applyFont="1" applyFill="1"/>
    <xf numFmtId="166" fontId="0" fillId="2" borderId="0" xfId="0" applyNumberFormat="1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165" fontId="0" fillId="7" borderId="7" xfId="0" applyNumberFormat="1" applyFill="1" applyBorder="1" applyAlignment="1">
      <alignment horizontal="center"/>
    </xf>
    <xf numFmtId="165" fontId="0" fillId="7" borderId="0" xfId="0" applyNumberFormat="1" applyFill="1" applyBorder="1" applyAlignment="1">
      <alignment horizontal="center"/>
    </xf>
    <xf numFmtId="165" fontId="0" fillId="7" borderId="13" xfId="0" applyNumberFormat="1" applyFill="1" applyBorder="1" applyAlignment="1">
      <alignment horizontal="center"/>
    </xf>
    <xf numFmtId="166" fontId="0" fillId="7" borderId="3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6" fontId="0" fillId="2" borderId="7" xfId="0" applyNumberFormat="1" applyFill="1" applyBorder="1"/>
    <xf numFmtId="0" fontId="9" fillId="8" borderId="16" xfId="1" applyAlignment="1">
      <alignment horizontal="center"/>
    </xf>
    <xf numFmtId="0" fontId="4" fillId="0" borderId="0" xfId="0" applyFont="1" applyFill="1"/>
    <xf numFmtId="0" fontId="0" fillId="0" borderId="0" xfId="0" applyFill="1"/>
    <xf numFmtId="11" fontId="0" fillId="0" borderId="0" xfId="0" applyNumberFormat="1" applyFill="1"/>
    <xf numFmtId="165" fontId="0" fillId="0" borderId="7" xfId="0" applyNumberForma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/>
    </xf>
    <xf numFmtId="167" fontId="0" fillId="2" borderId="0" xfId="0" applyNumberFormat="1" applyFill="1"/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7" borderId="3" xfId="0" applyNumberFormat="1" applyFill="1" applyBorder="1" applyAlignment="1">
      <alignment horizontal="center"/>
    </xf>
    <xf numFmtId="0" fontId="4" fillId="2" borderId="7" xfId="0" applyFont="1" applyFill="1" applyBorder="1" applyAlignment="1"/>
    <xf numFmtId="0" fontId="4" fillId="2" borderId="0" xfId="0" applyFont="1" applyFill="1" applyBorder="1" applyAlignment="1"/>
    <xf numFmtId="0" fontId="4" fillId="2" borderId="7" xfId="0" applyFont="1" applyFill="1" applyBorder="1" applyAlignment="1">
      <alignment horizontal="center"/>
    </xf>
    <xf numFmtId="166" fontId="0" fillId="2" borderId="0" xfId="0" applyNumberFormat="1" applyFill="1" applyBorder="1"/>
    <xf numFmtId="166" fontId="0" fillId="2" borderId="13" xfId="0" applyNumberFormat="1" applyFill="1" applyBorder="1"/>
    <xf numFmtId="166" fontId="0" fillId="2" borderId="6" xfId="0" applyNumberFormat="1" applyFill="1" applyBorder="1"/>
    <xf numFmtId="166" fontId="0" fillId="2" borderId="9" xfId="0" applyNumberFormat="1" applyFill="1" applyBorder="1"/>
    <xf numFmtId="166" fontId="0" fillId="2" borderId="15" xfId="0" applyNumberFormat="1" applyFill="1" applyBorder="1"/>
    <xf numFmtId="166" fontId="0" fillId="2" borderId="5" xfId="0" applyNumberFormat="1" applyFill="1" applyBorder="1"/>
    <xf numFmtId="166" fontId="0" fillId="2" borderId="14" xfId="0" applyNumberFormat="1" applyFill="1" applyBorder="1"/>
    <xf numFmtId="166" fontId="0" fillId="2" borderId="2" xfId="0" applyNumberFormat="1" applyFill="1" applyBorder="1"/>
    <xf numFmtId="166" fontId="0" fillId="2" borderId="3" xfId="0" applyNumberFormat="1" applyFill="1" applyBorder="1"/>
    <xf numFmtId="166" fontId="0" fillId="2" borderId="4" xfId="0" applyNumberFormat="1" applyFill="1" applyBorder="1"/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3" fillId="3" borderId="10" xfId="0" applyNumberFormat="1" applyFont="1" applyFill="1" applyBorder="1" applyAlignment="1">
      <alignment horizontal="center"/>
    </xf>
    <xf numFmtId="2" fontId="3" fillId="3" borderId="12" xfId="0" applyNumberFormat="1" applyFont="1" applyFill="1" applyBorder="1" applyAlignment="1">
      <alignment horizontal="center"/>
    </xf>
    <xf numFmtId="2" fontId="3" fillId="3" borderId="11" xfId="0" applyNumberFormat="1" applyFon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2">
    <cellStyle name="Input" xfId="1" builtinId="20"/>
    <cellStyle name="Normal" xfId="0" builtinId="0"/>
  </cellStyles>
  <dxfs count="5">
    <dxf>
      <numFmt numFmtId="15" formatCode="0.00E+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Program%20dev\FNPinertia\FNP%20Inertia%20program%20(v1.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Plot"/>
      <sheetName val="Output"/>
      <sheetName val="Rectangular"/>
      <sheetName val="Line"/>
      <sheetName val="Radial"/>
      <sheetName val="Walkround"/>
      <sheetName val="Standard"/>
      <sheetName val="Library"/>
      <sheetName val="Assemblies"/>
      <sheetName val="Plot data"/>
      <sheetName val="FNP Inertia program (v1.0)"/>
    </sheetNames>
    <sheetDataSet>
      <sheetData sheetId="0" refreshError="1"/>
      <sheetData sheetId="1">
        <row r="2">
          <cell r="E2">
            <v>5</v>
          </cell>
          <cell r="H2">
            <v>5</v>
          </cell>
        </row>
        <row r="3">
          <cell r="E3" t="str">
            <v>All</v>
          </cell>
        </row>
        <row r="5">
          <cell r="E5">
            <v>591816.34951331187</v>
          </cell>
        </row>
        <row r="6">
          <cell r="E6">
            <v>2651.6605605039722</v>
          </cell>
        </row>
        <row r="7">
          <cell r="E7">
            <v>1.2589345669566096E-14</v>
          </cell>
        </row>
        <row r="8">
          <cell r="E8">
            <v>1436829792389.7964</v>
          </cell>
        </row>
        <row r="9">
          <cell r="E9">
            <v>5704070719487.7285</v>
          </cell>
        </row>
        <row r="10">
          <cell r="E10">
            <v>-1.52587890625E-5</v>
          </cell>
        </row>
        <row r="11">
          <cell r="E11">
            <v>1436829792389.7964</v>
          </cell>
        </row>
        <row r="12">
          <cell r="E12">
            <v>1542830214785.1665</v>
          </cell>
        </row>
        <row r="13">
          <cell r="E13">
            <v>-3.5015199784219051E-5</v>
          </cell>
        </row>
        <row r="14">
          <cell r="E14">
            <v>1436829792389.7964</v>
          </cell>
        </row>
        <row r="15">
          <cell r="E15">
            <v>1542830214785.1665</v>
          </cell>
        </row>
        <row r="16">
          <cell r="E16">
            <v>1.8926558225967694E-14</v>
          </cell>
        </row>
        <row r="17">
          <cell r="E17">
            <v>110563058.00832367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33D6B0-5DEC-4D7A-9111-9356D39184AB}" name="Table1" displayName="Table1" ref="F26:H28" totalsRowShown="0" headerRowDxfId="4" dataDxfId="3">
  <autoFilter ref="F26:H28" xr:uid="{D98A993F-C478-43B7-9FEF-17F268996948}"/>
  <tableColumns count="3">
    <tableColumn id="1" xr3:uid="{1E226E84-ACB1-4CE1-98E3-B64AD0140C54}" name="File type" dataDxfId="2"/>
    <tableColumn id="2" xr3:uid="{78EBBD36-32A3-45AE-A45E-FCBC848274E8}" name="Modes" dataDxfId="1"/>
    <tableColumn id="3" xr3:uid="{D2F80916-77F3-46BE-A000-D05A324E37A7}" name="Econc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60"/>
  <sheetViews>
    <sheetView workbookViewId="0">
      <selection activeCell="M16" sqref="M16"/>
    </sheetView>
  </sheetViews>
  <sheetFormatPr defaultColWidth="9.140625" defaultRowHeight="12.75" x14ac:dyDescent="0.2"/>
  <cols>
    <col min="1" max="16384" width="9.140625" style="48"/>
  </cols>
  <sheetData>
    <row r="1" spans="1:12" x14ac:dyDescent="0.2">
      <c r="A1" s="47" t="s">
        <v>227</v>
      </c>
    </row>
    <row r="2" spans="1:12" x14ac:dyDescent="0.2">
      <c r="A2" s="47"/>
    </row>
    <row r="3" spans="1:12" x14ac:dyDescent="0.2">
      <c r="A3" s="57"/>
      <c r="B3" s="57" t="s">
        <v>239</v>
      </c>
      <c r="C3" s="57"/>
      <c r="D3" s="57"/>
      <c r="E3" s="57"/>
      <c r="F3" s="57"/>
      <c r="G3" s="57"/>
      <c r="H3" s="57"/>
      <c r="I3" s="57"/>
      <c r="J3" s="57"/>
      <c r="K3" s="57"/>
      <c r="L3" s="57"/>
    </row>
    <row r="4" spans="1:12" x14ac:dyDescent="0.2">
      <c r="A4" s="57"/>
      <c r="B4" s="57" t="s">
        <v>228</v>
      </c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x14ac:dyDescent="0.2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spans="1:12" x14ac:dyDescent="0.2">
      <c r="I6" s="57"/>
      <c r="J6" s="57"/>
      <c r="K6" s="57"/>
      <c r="L6" s="57"/>
    </row>
    <row r="7" spans="1:12" x14ac:dyDescent="0.2">
      <c r="I7" s="57"/>
      <c r="J7" s="57"/>
      <c r="K7" s="57"/>
      <c r="L7" s="57"/>
    </row>
    <row r="8" spans="1:12" x14ac:dyDescent="0.2">
      <c r="I8" s="57"/>
      <c r="J8" s="57"/>
      <c r="K8" s="57"/>
      <c r="L8" s="57"/>
    </row>
    <row r="9" spans="1:12" x14ac:dyDescent="0.2">
      <c r="I9" s="57"/>
      <c r="J9" s="57"/>
      <c r="K9" s="57"/>
      <c r="L9" s="57"/>
    </row>
    <row r="10" spans="1:12" x14ac:dyDescent="0.2">
      <c r="I10" s="57"/>
      <c r="J10" s="57"/>
      <c r="K10" s="57"/>
      <c r="L10" s="57"/>
    </row>
    <row r="11" spans="1:12" x14ac:dyDescent="0.2">
      <c r="I11" s="57"/>
      <c r="J11" s="57"/>
      <c r="K11" s="57"/>
      <c r="L11" s="57"/>
    </row>
    <row r="12" spans="1:12" x14ac:dyDescent="0.2">
      <c r="I12" s="57"/>
      <c r="J12" s="57"/>
      <c r="K12" s="57"/>
      <c r="L12" s="57"/>
    </row>
    <row r="13" spans="1:12" x14ac:dyDescent="0.2">
      <c r="I13" s="57"/>
      <c r="J13" s="57"/>
      <c r="K13" s="57"/>
      <c r="L13" s="57"/>
    </row>
    <row r="14" spans="1:12" x14ac:dyDescent="0.2">
      <c r="I14" s="57"/>
      <c r="J14" s="57"/>
      <c r="K14" s="57"/>
      <c r="L14" s="57"/>
    </row>
    <row r="15" spans="1:12" x14ac:dyDescent="0.2">
      <c r="I15" s="57"/>
      <c r="J15" s="57"/>
      <c r="K15" s="57"/>
      <c r="L15" s="57"/>
    </row>
    <row r="16" spans="1:12" x14ac:dyDescent="0.2">
      <c r="I16" s="57"/>
      <c r="J16" s="57"/>
      <c r="K16" s="57"/>
      <c r="L16" s="57"/>
    </row>
    <row r="17" spans="1:12" x14ac:dyDescent="0.2">
      <c r="I17" s="57"/>
      <c r="J17" s="57"/>
      <c r="K17" s="57"/>
      <c r="L17" s="57"/>
    </row>
    <row r="18" spans="1:12" x14ac:dyDescent="0.2">
      <c r="I18" s="57"/>
      <c r="J18" s="57"/>
      <c r="K18" s="57"/>
      <c r="L18" s="57"/>
    </row>
    <row r="19" spans="1:12" x14ac:dyDescent="0.2">
      <c r="I19" s="57"/>
      <c r="J19" s="57"/>
      <c r="K19" s="57"/>
      <c r="L19" s="57"/>
    </row>
    <row r="20" spans="1:12" x14ac:dyDescent="0.2">
      <c r="I20" s="57"/>
      <c r="J20" s="57"/>
      <c r="K20" s="57"/>
      <c r="L20" s="57"/>
    </row>
    <row r="21" spans="1:12" x14ac:dyDescent="0.2">
      <c r="I21" s="57"/>
      <c r="J21" s="57"/>
      <c r="K21" s="57"/>
      <c r="L21" s="57"/>
    </row>
    <row r="22" spans="1:12" x14ac:dyDescent="0.2">
      <c r="I22" s="57"/>
      <c r="J22" s="57"/>
      <c r="K22" s="57"/>
      <c r="L22" s="57"/>
    </row>
    <row r="23" spans="1:12" x14ac:dyDescent="0.2">
      <c r="I23" s="57"/>
      <c r="J23" s="57"/>
      <c r="K23" s="57"/>
      <c r="L23" s="57"/>
    </row>
    <row r="24" spans="1:12" x14ac:dyDescent="0.2">
      <c r="I24" s="57"/>
      <c r="J24" s="57"/>
      <c r="K24" s="57"/>
      <c r="L24" s="57"/>
    </row>
    <row r="25" spans="1:12" x14ac:dyDescent="0.2">
      <c r="I25" s="57"/>
      <c r="J25" s="57"/>
      <c r="K25" s="57"/>
      <c r="L25" s="57"/>
    </row>
    <row r="26" spans="1:12" x14ac:dyDescent="0.2">
      <c r="I26" s="57"/>
      <c r="J26" s="57"/>
      <c r="K26" s="57"/>
      <c r="L26" s="57"/>
    </row>
    <row r="27" spans="1:12" x14ac:dyDescent="0.2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</row>
    <row r="28" spans="1:12" x14ac:dyDescent="0.2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</row>
    <row r="29" spans="1:12" x14ac:dyDescent="0.2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</row>
    <row r="30" spans="1:12" x14ac:dyDescent="0.2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</row>
    <row r="31" spans="1:12" x14ac:dyDescent="0.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</row>
    <row r="32" spans="1:12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</row>
    <row r="33" spans="1:12" x14ac:dyDescent="0.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</row>
    <row r="34" spans="1:12" x14ac:dyDescent="0.2">
      <c r="A34" s="57"/>
      <c r="B34" s="57"/>
      <c r="C34" s="57"/>
      <c r="D34" s="57"/>
      <c r="E34" s="57"/>
      <c r="F34" s="57"/>
      <c r="G34" s="57"/>
      <c r="H34" s="58"/>
      <c r="I34" s="58"/>
      <c r="J34" s="58"/>
      <c r="K34" s="58"/>
      <c r="L34" s="58"/>
    </row>
    <row r="35" spans="1:12" x14ac:dyDescent="0.2">
      <c r="A35" s="57"/>
      <c r="B35" s="57"/>
      <c r="C35" s="57"/>
      <c r="D35" s="57"/>
      <c r="E35" s="57"/>
      <c r="F35" s="57"/>
      <c r="G35" s="57"/>
      <c r="H35" s="58"/>
      <c r="I35" s="58"/>
      <c r="J35" s="58"/>
      <c r="K35" s="58"/>
      <c r="L35" s="58"/>
    </row>
    <row r="36" spans="1:12" x14ac:dyDescent="0.2">
      <c r="A36" s="57"/>
      <c r="B36" s="57"/>
      <c r="C36" s="57"/>
      <c r="D36" s="57"/>
      <c r="E36" s="57"/>
      <c r="F36" s="57"/>
      <c r="G36" s="57"/>
      <c r="H36" s="58"/>
      <c r="I36" s="58"/>
      <c r="J36" s="58"/>
      <c r="K36" s="58"/>
      <c r="L36" s="58"/>
    </row>
    <row r="37" spans="1:12" x14ac:dyDescent="0.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</row>
    <row r="38" spans="1:12" x14ac:dyDescent="0.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</row>
    <row r="39" spans="1:12" x14ac:dyDescent="0.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</row>
    <row r="40" spans="1:12" x14ac:dyDescent="0.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</row>
    <row r="41" spans="1:12" x14ac:dyDescent="0.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</row>
    <row r="42" spans="1:12" x14ac:dyDescent="0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</row>
    <row r="43" spans="1:12" x14ac:dyDescent="0.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</row>
    <row r="44" spans="1:12" x14ac:dyDescent="0.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</row>
    <row r="45" spans="1:12" x14ac:dyDescent="0.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</row>
    <row r="46" spans="1:12" x14ac:dyDescent="0.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</row>
    <row r="47" spans="1:12" x14ac:dyDescent="0.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</row>
    <row r="48" spans="1:12" x14ac:dyDescent="0.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</row>
    <row r="49" spans="1:12" x14ac:dyDescent="0.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</row>
    <row r="50" spans="1:12" x14ac:dyDescent="0.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</row>
    <row r="51" spans="1:12" x14ac:dyDescent="0.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</row>
    <row r="52" spans="1:12" x14ac:dyDescent="0.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</row>
    <row r="53" spans="1:12" x14ac:dyDescent="0.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</row>
    <row r="54" spans="1:12" x14ac:dyDescent="0.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</row>
    <row r="55" spans="1:12" x14ac:dyDescent="0.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</row>
    <row r="56" spans="1:12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</row>
    <row r="57" spans="1:12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</row>
    <row r="58" spans="1:12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spans="1:12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</row>
    <row r="60" spans="1:12" x14ac:dyDescent="0.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80" fitToHeight="0" orientation="portrait" horizontalDpi="4294967292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indexed="27"/>
    <pageSetUpPr fitToPage="1"/>
  </sheetPr>
  <dimension ref="B1:G9"/>
  <sheetViews>
    <sheetView workbookViewId="0">
      <pane ySplit="5" topLeftCell="A6" activePane="bottomLeft" state="frozen"/>
      <selection pane="bottomLeft" activeCell="A6" sqref="A6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6" width="9.140625" style="11" customWidth="1"/>
    <col min="7" max="7" width="9.140625" style="22" customWidth="1"/>
    <col min="8" max="16384" width="0" style="1" hidden="1"/>
  </cols>
  <sheetData>
    <row r="1" spans="2:7" s="3" customFormat="1" x14ac:dyDescent="0.2">
      <c r="B1" s="20" t="str">
        <f>+RCO!B1</f>
        <v>Program NODLE version 3.06</v>
      </c>
      <c r="C1" s="20"/>
      <c r="D1" s="20"/>
      <c r="E1" s="20"/>
      <c r="F1" s="6"/>
    </row>
    <row r="2" spans="2:7" s="3" customFormat="1" x14ac:dyDescent="0.2">
      <c r="B2" s="6"/>
      <c r="C2" s="6"/>
      <c r="D2" s="6"/>
      <c r="E2" s="6"/>
      <c r="F2" s="6"/>
    </row>
    <row r="3" spans="2:7" s="3" customFormat="1" x14ac:dyDescent="0.2">
      <c r="B3" s="4" t="s">
        <v>134</v>
      </c>
      <c r="C3" s="4"/>
      <c r="D3" s="4"/>
      <c r="E3" s="4"/>
      <c r="F3" s="6"/>
    </row>
    <row r="4" spans="2:7" x14ac:dyDescent="0.2">
      <c r="B4" s="16" t="s">
        <v>18</v>
      </c>
      <c r="C4" s="177" t="s">
        <v>95</v>
      </c>
      <c r="D4" s="178"/>
      <c r="E4" s="16" t="s">
        <v>83</v>
      </c>
      <c r="F4" s="15" t="s">
        <v>18</v>
      </c>
      <c r="G4" s="24"/>
    </row>
    <row r="5" spans="2:7" x14ac:dyDescent="0.2">
      <c r="B5" s="18" t="s">
        <v>25</v>
      </c>
      <c r="C5" s="18" t="s">
        <v>96</v>
      </c>
      <c r="D5" s="18" t="s">
        <v>97</v>
      </c>
      <c r="E5" s="18" t="s">
        <v>17</v>
      </c>
      <c r="F5" s="17" t="s">
        <v>93</v>
      </c>
      <c r="G5" s="24"/>
    </row>
    <row r="6" spans="2:7" x14ac:dyDescent="0.2">
      <c r="B6" s="148" t="s">
        <v>378</v>
      </c>
    </row>
    <row r="7" spans="2:7" x14ac:dyDescent="0.2">
      <c r="B7" s="21">
        <v>224</v>
      </c>
      <c r="D7" s="21">
        <v>111</v>
      </c>
    </row>
    <row r="8" spans="2:7" x14ac:dyDescent="0.2">
      <c r="B8" s="148" t="s">
        <v>379</v>
      </c>
    </row>
    <row r="9" spans="2:7" x14ac:dyDescent="0.2">
      <c r="B9" s="21">
        <v>400</v>
      </c>
      <c r="C9" s="21">
        <v>111</v>
      </c>
    </row>
  </sheetData>
  <mergeCells count="1">
    <mergeCell ref="C4:D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indexed="27"/>
    <pageSetUpPr fitToPage="1"/>
  </sheetPr>
  <dimension ref="B1:I5"/>
  <sheetViews>
    <sheetView workbookViewId="0">
      <pane ySplit="5" topLeftCell="A6" activePane="bottomLeft" state="frozen"/>
      <selection pane="bottomLeft" activeCell="A6" sqref="A6"/>
    </sheetView>
  </sheetViews>
  <sheetFormatPr defaultColWidth="0" defaultRowHeight="12.75" x14ac:dyDescent="0.2"/>
  <cols>
    <col min="1" max="1" width="5.7109375" style="1" customWidth="1"/>
    <col min="2" max="3" width="9.140625" style="21" customWidth="1"/>
    <col min="4" max="5" width="14.7109375" style="21" customWidth="1"/>
    <col min="6" max="6" width="14.85546875" style="21" customWidth="1"/>
    <col min="7" max="7" width="9.140625" style="21" customWidth="1"/>
    <col min="8" max="8" width="9.28515625" style="21" customWidth="1"/>
    <col min="9" max="9" width="9.140625" style="22" customWidth="1"/>
    <col min="10" max="16384" width="0" style="1" hidden="1"/>
  </cols>
  <sheetData>
    <row r="1" spans="2:8" s="3" customFormat="1" x14ac:dyDescent="0.2">
      <c r="B1" s="20" t="str">
        <f>+RCO!B1</f>
        <v>Program NODLE version 3.06</v>
      </c>
      <c r="C1" s="20"/>
      <c r="D1" s="20"/>
      <c r="E1" s="20"/>
      <c r="F1" s="20"/>
      <c r="G1" s="20"/>
      <c r="H1" s="6"/>
    </row>
    <row r="2" spans="2:8" s="3" customFormat="1" x14ac:dyDescent="0.2">
      <c r="B2" s="6"/>
      <c r="C2" s="6"/>
      <c r="D2" s="6"/>
      <c r="E2" s="6"/>
      <c r="F2" s="6"/>
      <c r="G2" s="6"/>
      <c r="H2" s="6"/>
    </row>
    <row r="3" spans="2:8" s="3" customFormat="1" x14ac:dyDescent="0.2">
      <c r="B3" s="4" t="s">
        <v>133</v>
      </c>
      <c r="C3" s="4"/>
      <c r="D3" s="4"/>
      <c r="E3" s="4"/>
      <c r="F3" s="4"/>
      <c r="G3" s="4"/>
      <c r="H3" s="6"/>
    </row>
    <row r="4" spans="2:8" x14ac:dyDescent="0.2">
      <c r="B4" s="16" t="s">
        <v>18</v>
      </c>
      <c r="C4" s="16" t="s">
        <v>98</v>
      </c>
      <c r="D4" s="177" t="s">
        <v>100</v>
      </c>
      <c r="E4" s="178"/>
      <c r="F4" s="16" t="s">
        <v>103</v>
      </c>
      <c r="G4" s="16" t="s">
        <v>83</v>
      </c>
      <c r="H4" s="15" t="s">
        <v>18</v>
      </c>
    </row>
    <row r="5" spans="2:8" x14ac:dyDescent="0.2">
      <c r="B5" s="18" t="s">
        <v>25</v>
      </c>
      <c r="C5" s="18" t="s">
        <v>99</v>
      </c>
      <c r="D5" s="18" t="s">
        <v>102</v>
      </c>
      <c r="E5" s="18" t="s">
        <v>101</v>
      </c>
      <c r="F5" s="18" t="s">
        <v>104</v>
      </c>
      <c r="G5" s="18" t="s">
        <v>17</v>
      </c>
      <c r="H5" s="17" t="s">
        <v>93</v>
      </c>
    </row>
  </sheetData>
  <mergeCells count="1">
    <mergeCell ref="D4:E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indexed="27"/>
    <pageSetUpPr fitToPage="1"/>
  </sheetPr>
  <dimension ref="B1:I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6" width="14.85546875" style="21" customWidth="1"/>
    <col min="7" max="8" width="20.42578125" style="21" customWidth="1"/>
    <col min="9" max="9" width="9.140625" style="22" customWidth="1"/>
    <col min="10" max="16384" width="0" style="1" hidden="1"/>
  </cols>
  <sheetData>
    <row r="1" spans="2:8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</row>
    <row r="2" spans="2:8" s="3" customFormat="1" x14ac:dyDescent="0.2">
      <c r="B2" s="6"/>
      <c r="C2" s="6"/>
      <c r="D2" s="6"/>
      <c r="E2" s="6"/>
      <c r="F2" s="6"/>
      <c r="G2" s="6"/>
      <c r="H2" s="6"/>
    </row>
    <row r="3" spans="2:8" s="3" customFormat="1" x14ac:dyDescent="0.2">
      <c r="B3" s="4" t="s">
        <v>132</v>
      </c>
      <c r="C3" s="6"/>
      <c r="D3" s="6"/>
      <c r="E3" s="6"/>
      <c r="F3" s="6"/>
      <c r="G3" s="6"/>
      <c r="H3" s="6"/>
    </row>
    <row r="4" spans="2:8" x14ac:dyDescent="0.2">
      <c r="B4" s="16" t="s">
        <v>98</v>
      </c>
      <c r="C4" s="16" t="s">
        <v>105</v>
      </c>
      <c r="D4" s="16" t="s">
        <v>106</v>
      </c>
      <c r="E4" s="177" t="s">
        <v>109</v>
      </c>
      <c r="F4" s="178"/>
      <c r="G4" s="16" t="s">
        <v>110</v>
      </c>
      <c r="H4" s="15" t="s">
        <v>106</v>
      </c>
    </row>
    <row r="5" spans="2:8" x14ac:dyDescent="0.2">
      <c r="B5" s="18" t="s">
        <v>17</v>
      </c>
      <c r="C5" s="18" t="s">
        <v>17</v>
      </c>
      <c r="D5" s="18" t="s">
        <v>16</v>
      </c>
      <c r="E5" s="18" t="s">
        <v>107</v>
      </c>
      <c r="F5" s="18" t="s">
        <v>108</v>
      </c>
      <c r="G5" s="18" t="s">
        <v>111</v>
      </c>
      <c r="H5" s="17" t="s">
        <v>92</v>
      </c>
    </row>
  </sheetData>
  <mergeCells count="1">
    <mergeCell ref="E4:F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8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indexed="27"/>
    <pageSetUpPr fitToPage="1"/>
  </sheetPr>
  <dimension ref="B1:I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0" defaultRowHeight="12.75" x14ac:dyDescent="0.2"/>
  <cols>
    <col min="1" max="1" width="5.7109375" style="1" customWidth="1"/>
    <col min="2" max="2" width="9.140625" style="21" customWidth="1"/>
    <col min="3" max="3" width="14.7109375" style="21" customWidth="1"/>
    <col min="4" max="6" width="9.140625" style="21" customWidth="1"/>
    <col min="7" max="7" width="14.7109375" style="21" customWidth="1"/>
    <col min="8" max="8" width="14.7109375" style="11" customWidth="1"/>
    <col min="9" max="9" width="9.140625" style="8" customWidth="1"/>
    <col min="10" max="16384" width="0" style="1" hidden="1"/>
  </cols>
  <sheetData>
    <row r="1" spans="2:9" s="3" customFormat="1" x14ac:dyDescent="0.2">
      <c r="B1" s="20" t="str">
        <f>+RCO!B1</f>
        <v>Program NODLE version 3.06</v>
      </c>
      <c r="C1" s="20"/>
      <c r="D1" s="20"/>
      <c r="E1" s="20"/>
      <c r="F1" s="20"/>
      <c r="G1" s="20"/>
      <c r="H1" s="6"/>
      <c r="I1" s="6"/>
    </row>
    <row r="2" spans="2:9" s="3" customFormat="1" x14ac:dyDescent="0.2">
      <c r="B2" s="6"/>
      <c r="C2" s="6"/>
      <c r="D2" s="6"/>
      <c r="E2" s="6"/>
      <c r="F2" s="6"/>
      <c r="G2" s="6"/>
      <c r="H2" s="6"/>
      <c r="I2" s="6"/>
    </row>
    <row r="3" spans="2:9" s="3" customFormat="1" x14ac:dyDescent="0.2">
      <c r="B3" s="4" t="s">
        <v>131</v>
      </c>
      <c r="C3" s="4"/>
      <c r="D3" s="4"/>
      <c r="E3" s="4"/>
      <c r="F3" s="4"/>
      <c r="G3" s="4"/>
      <c r="H3" s="6"/>
      <c r="I3" s="6"/>
    </row>
    <row r="4" spans="2:9" x14ac:dyDescent="0.2">
      <c r="B4" s="16" t="s">
        <v>41</v>
      </c>
      <c r="C4" s="16" t="s">
        <v>112</v>
      </c>
      <c r="D4" s="16" t="s">
        <v>18</v>
      </c>
      <c r="E4" s="16" t="s">
        <v>83</v>
      </c>
      <c r="F4" s="16" t="s">
        <v>18</v>
      </c>
      <c r="G4" s="177" t="s">
        <v>116</v>
      </c>
      <c r="H4" s="178"/>
      <c r="I4" s="25"/>
    </row>
    <row r="5" spans="2:9" x14ac:dyDescent="0.2">
      <c r="B5" s="18" t="s">
        <v>25</v>
      </c>
      <c r="C5" s="18" t="s">
        <v>113</v>
      </c>
      <c r="D5" s="18" t="s">
        <v>25</v>
      </c>
      <c r="E5" s="18" t="s">
        <v>17</v>
      </c>
      <c r="F5" s="18" t="s">
        <v>93</v>
      </c>
      <c r="G5" s="18" t="s">
        <v>114</v>
      </c>
      <c r="H5" s="17" t="s">
        <v>115</v>
      </c>
      <c r="I5" s="25"/>
    </row>
  </sheetData>
  <mergeCells count="1">
    <mergeCell ref="G4:H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92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indexed="27"/>
    <pageSetUpPr fitToPage="1"/>
  </sheetPr>
  <dimension ref="B1:H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0" defaultRowHeight="12.75" x14ac:dyDescent="0.2"/>
  <cols>
    <col min="1" max="1" width="5.7109375" style="1" customWidth="1"/>
    <col min="2" max="3" width="9.140625" style="21" customWidth="1"/>
    <col min="4" max="7" width="14.7109375" style="21" customWidth="1"/>
    <col min="8" max="8" width="14.7109375" style="11" customWidth="1"/>
    <col min="9" max="9" width="9.140625" style="1" customWidth="1"/>
    <col min="10" max="16384" width="0" style="1" hidden="1"/>
  </cols>
  <sheetData>
    <row r="1" spans="2:8" s="3" customFormat="1" x14ac:dyDescent="0.2">
      <c r="B1" s="20" t="str">
        <f>+RCO!B1</f>
        <v>Program NODLE version 3.06</v>
      </c>
      <c r="C1" s="20"/>
      <c r="D1" s="20"/>
      <c r="E1" s="20"/>
      <c r="F1" s="20"/>
      <c r="G1" s="20"/>
      <c r="H1" s="6"/>
    </row>
    <row r="2" spans="2:8" s="3" customFormat="1" x14ac:dyDescent="0.2">
      <c r="B2" s="6"/>
      <c r="C2" s="6"/>
      <c r="D2" s="6"/>
      <c r="E2" s="6"/>
      <c r="F2" s="6"/>
      <c r="G2" s="6"/>
      <c r="H2" s="6"/>
    </row>
    <row r="3" spans="2:8" s="3" customFormat="1" x14ac:dyDescent="0.2">
      <c r="B3" s="4" t="s">
        <v>130</v>
      </c>
      <c r="C3" s="4"/>
      <c r="D3" s="4"/>
      <c r="E3" s="4"/>
      <c r="F3" s="4"/>
      <c r="G3" s="4"/>
      <c r="H3" s="6"/>
    </row>
    <row r="4" spans="2:8" x14ac:dyDescent="0.2">
      <c r="B4" s="16" t="s">
        <v>117</v>
      </c>
      <c r="C4" s="16" t="s">
        <v>41</v>
      </c>
      <c r="D4" s="16" t="s">
        <v>41</v>
      </c>
      <c r="E4" s="16" t="s">
        <v>119</v>
      </c>
      <c r="F4" s="16" t="s">
        <v>120</v>
      </c>
      <c r="G4" s="16" t="s">
        <v>122</v>
      </c>
      <c r="H4" s="15" t="s">
        <v>124</v>
      </c>
    </row>
    <row r="5" spans="2:8" x14ac:dyDescent="0.2">
      <c r="B5" s="18" t="s">
        <v>20</v>
      </c>
      <c r="C5" s="18" t="s">
        <v>25</v>
      </c>
      <c r="D5" s="18" t="s">
        <v>26</v>
      </c>
      <c r="E5" s="18" t="s">
        <v>118</v>
      </c>
      <c r="F5" s="18" t="s">
        <v>121</v>
      </c>
      <c r="G5" s="18" t="s">
        <v>123</v>
      </c>
      <c r="H5" s="17" t="s">
        <v>114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90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indexed="35"/>
    <pageSetUpPr fitToPage="1"/>
  </sheetPr>
  <dimension ref="B1:C21"/>
  <sheetViews>
    <sheetView workbookViewId="0">
      <pane ySplit="5" topLeftCell="A6" activePane="bottomLeft" state="frozen"/>
      <selection pane="bottomLeft" activeCell="A6" sqref="A6"/>
    </sheetView>
  </sheetViews>
  <sheetFormatPr defaultColWidth="0" defaultRowHeight="12.75" x14ac:dyDescent="0.2"/>
  <cols>
    <col min="1" max="1" width="5.7109375" style="1" customWidth="1"/>
    <col min="2" max="2" width="9.140625" style="21" customWidth="1"/>
    <col min="3" max="3" width="70.7109375" style="11" customWidth="1"/>
    <col min="4" max="4" width="9.140625" style="1" customWidth="1"/>
    <col min="5" max="16384" width="0" style="1" hidden="1"/>
  </cols>
  <sheetData>
    <row r="1" spans="2:3" s="3" customFormat="1" x14ac:dyDescent="0.2">
      <c r="B1" s="20" t="str">
        <f>+RCO!B1</f>
        <v>Program NODLE version 3.06</v>
      </c>
      <c r="C1" s="6"/>
    </row>
    <row r="2" spans="2:3" s="3" customFormat="1" x14ac:dyDescent="0.2">
      <c r="B2" s="6"/>
      <c r="C2" s="6"/>
    </row>
    <row r="3" spans="2:3" s="3" customFormat="1" x14ac:dyDescent="0.2">
      <c r="B3" s="4" t="s">
        <v>129</v>
      </c>
      <c r="C3" s="6"/>
    </row>
    <row r="4" spans="2:3" x14ac:dyDescent="0.2">
      <c r="B4" s="16" t="s">
        <v>126</v>
      </c>
      <c r="C4" s="15" t="s">
        <v>27</v>
      </c>
    </row>
    <row r="5" spans="2:3" x14ac:dyDescent="0.2">
      <c r="B5" s="18" t="s">
        <v>127</v>
      </c>
      <c r="C5" s="17" t="s">
        <v>128</v>
      </c>
    </row>
    <row r="6" spans="2:3" x14ac:dyDescent="0.2">
      <c r="B6" s="108">
        <v>1</v>
      </c>
      <c r="C6" s="109" t="s">
        <v>242</v>
      </c>
    </row>
    <row r="7" spans="2:3" x14ac:dyDescent="0.2">
      <c r="B7" s="108">
        <v>2</v>
      </c>
      <c r="C7" s="110" t="s">
        <v>288</v>
      </c>
    </row>
    <row r="8" spans="2:3" x14ac:dyDescent="0.2">
      <c r="B8" s="108">
        <v>3</v>
      </c>
      <c r="C8" s="110" t="s">
        <v>289</v>
      </c>
    </row>
    <row r="9" spans="2:3" x14ac:dyDescent="0.2">
      <c r="B9" s="108">
        <v>4</v>
      </c>
      <c r="C9" s="110" t="s">
        <v>290</v>
      </c>
    </row>
    <row r="10" spans="2:3" x14ac:dyDescent="0.2">
      <c r="B10" s="108">
        <v>5</v>
      </c>
      <c r="C10" s="110" t="s">
        <v>292</v>
      </c>
    </row>
    <row r="11" spans="2:3" x14ac:dyDescent="0.2">
      <c r="B11" s="108">
        <v>6</v>
      </c>
      <c r="C11" s="110" t="s">
        <v>291</v>
      </c>
    </row>
    <row r="12" spans="2:3" x14ac:dyDescent="0.2">
      <c r="B12" s="108">
        <v>7</v>
      </c>
      <c r="C12" s="110" t="s">
        <v>294</v>
      </c>
    </row>
    <row r="13" spans="2:3" x14ac:dyDescent="0.2">
      <c r="B13" s="108">
        <v>8</v>
      </c>
      <c r="C13" s="110" t="s">
        <v>295</v>
      </c>
    </row>
    <row r="14" spans="2:3" x14ac:dyDescent="0.2">
      <c r="B14" s="108">
        <v>9</v>
      </c>
      <c r="C14" s="110" t="s">
        <v>296</v>
      </c>
    </row>
    <row r="15" spans="2:3" x14ac:dyDescent="0.2">
      <c r="B15" s="108">
        <v>10</v>
      </c>
      <c r="C15" s="110" t="s">
        <v>297</v>
      </c>
    </row>
    <row r="16" spans="2:3" x14ac:dyDescent="0.2">
      <c r="B16" s="108">
        <v>11</v>
      </c>
      <c r="C16" s="110" t="s">
        <v>298</v>
      </c>
    </row>
    <row r="17" spans="2:3" x14ac:dyDescent="0.2">
      <c r="B17" s="108">
        <v>12</v>
      </c>
      <c r="C17" s="110" t="s">
        <v>299</v>
      </c>
    </row>
    <row r="18" spans="2:3" x14ac:dyDescent="0.2">
      <c r="B18" s="108">
        <v>13</v>
      </c>
      <c r="C18" s="110" t="s">
        <v>293</v>
      </c>
    </row>
    <row r="19" spans="2:3" x14ac:dyDescent="0.2">
      <c r="B19" s="85">
        <v>14</v>
      </c>
      <c r="C19" s="156" t="s">
        <v>402</v>
      </c>
    </row>
    <row r="20" spans="2:3" x14ac:dyDescent="0.2">
      <c r="B20" s="108">
        <v>98</v>
      </c>
      <c r="C20" s="109" t="s">
        <v>380</v>
      </c>
    </row>
    <row r="21" spans="2:3" x14ac:dyDescent="0.2">
      <c r="B21" s="108">
        <v>99</v>
      </c>
      <c r="C21" s="109" t="s">
        <v>381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indexed="35"/>
    <pageSetUpPr fitToPage="1"/>
  </sheetPr>
  <dimension ref="B1:K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10" width="14.7109375" style="21" customWidth="1"/>
    <col min="11" max="11" width="14.7109375" style="11" customWidth="1"/>
    <col min="12" max="12" width="9.140625" style="1" customWidth="1"/>
    <col min="13" max="16384" width="0" style="1" hidden="1"/>
  </cols>
  <sheetData>
    <row r="1" spans="2:11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</row>
    <row r="2" spans="2:11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</row>
    <row r="3" spans="2:11" s="3" customFormat="1" x14ac:dyDescent="0.2">
      <c r="B3" s="4" t="s">
        <v>142</v>
      </c>
      <c r="C3" s="6"/>
      <c r="D3" s="6"/>
      <c r="E3" s="6"/>
      <c r="F3" s="6"/>
      <c r="G3" s="6"/>
      <c r="H3" s="6"/>
      <c r="I3" s="6"/>
      <c r="J3" s="6"/>
      <c r="K3" s="6"/>
    </row>
    <row r="4" spans="2:11" x14ac:dyDescent="0.2">
      <c r="B4" s="15" t="s">
        <v>126</v>
      </c>
      <c r="C4" s="16" t="s">
        <v>29</v>
      </c>
      <c r="D4" s="16" t="s">
        <v>83</v>
      </c>
      <c r="E4" s="16" t="s">
        <v>29</v>
      </c>
      <c r="F4" s="177" t="s">
        <v>149</v>
      </c>
      <c r="G4" s="185"/>
      <c r="H4" s="178"/>
      <c r="I4" s="177" t="s">
        <v>150</v>
      </c>
      <c r="J4" s="185"/>
      <c r="K4" s="178"/>
    </row>
    <row r="5" spans="2:11" x14ac:dyDescent="0.2">
      <c r="B5" s="17" t="s">
        <v>127</v>
      </c>
      <c r="C5" s="18" t="s">
        <v>25</v>
      </c>
      <c r="D5" s="18" t="s">
        <v>14</v>
      </c>
      <c r="E5" s="18" t="s">
        <v>93</v>
      </c>
      <c r="F5" s="18" t="s">
        <v>143</v>
      </c>
      <c r="G5" s="18" t="s">
        <v>144</v>
      </c>
      <c r="H5" s="18" t="s">
        <v>145</v>
      </c>
      <c r="I5" s="18" t="s">
        <v>146</v>
      </c>
      <c r="J5" s="18" t="s">
        <v>147</v>
      </c>
      <c r="K5" s="17" t="s">
        <v>148</v>
      </c>
    </row>
  </sheetData>
  <mergeCells count="2">
    <mergeCell ref="F4:H4"/>
    <mergeCell ref="I4:K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7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indexed="35"/>
    <pageSetUpPr fitToPage="1"/>
  </sheetPr>
  <dimension ref="B1:L51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10" width="14.7109375" style="21" customWidth="1"/>
    <col min="11" max="11" width="14.7109375" style="11" customWidth="1"/>
    <col min="12" max="12" width="9.140625" style="1" customWidth="1"/>
    <col min="13" max="16384" width="0" style="1" hidden="1"/>
  </cols>
  <sheetData>
    <row r="1" spans="2:12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</row>
    <row r="2" spans="2:12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</row>
    <row r="3" spans="2:12" s="3" customFormat="1" x14ac:dyDescent="0.2">
      <c r="B3" s="4" t="s">
        <v>151</v>
      </c>
      <c r="C3" s="6"/>
      <c r="D3" s="6"/>
      <c r="E3" s="6"/>
      <c r="F3" s="6"/>
      <c r="G3" s="6"/>
      <c r="H3" s="6"/>
      <c r="I3" s="6"/>
      <c r="J3" s="6"/>
      <c r="K3" s="6"/>
    </row>
    <row r="4" spans="2:12" x14ac:dyDescent="0.2">
      <c r="B4" s="15" t="s">
        <v>126</v>
      </c>
      <c r="C4" s="16" t="s">
        <v>29</v>
      </c>
      <c r="D4" s="16" t="s">
        <v>83</v>
      </c>
      <c r="E4" s="16" t="s">
        <v>29</v>
      </c>
      <c r="F4" s="177" t="s">
        <v>152</v>
      </c>
      <c r="G4" s="185"/>
      <c r="H4" s="178"/>
      <c r="I4" s="177" t="s">
        <v>153</v>
      </c>
      <c r="J4" s="185"/>
      <c r="K4" s="178"/>
    </row>
    <row r="5" spans="2:12" x14ac:dyDescent="0.2">
      <c r="B5" s="17" t="s">
        <v>127</v>
      </c>
      <c r="C5" s="18" t="s">
        <v>25</v>
      </c>
      <c r="D5" s="18" t="s">
        <v>14</v>
      </c>
      <c r="E5" s="18" t="s">
        <v>93</v>
      </c>
      <c r="F5" s="18" t="s">
        <v>155</v>
      </c>
      <c r="G5" s="18" t="s">
        <v>114</v>
      </c>
      <c r="H5" s="18" t="s">
        <v>156</v>
      </c>
      <c r="I5" s="18" t="s">
        <v>115</v>
      </c>
      <c r="J5" s="18" t="s">
        <v>154</v>
      </c>
      <c r="K5" s="17" t="s">
        <v>202</v>
      </c>
    </row>
    <row r="6" spans="2:12" x14ac:dyDescent="0.2">
      <c r="B6" s="111" t="s">
        <v>300</v>
      </c>
      <c r="C6" s="108"/>
      <c r="D6" s="108"/>
      <c r="E6" s="108"/>
      <c r="F6" s="108"/>
      <c r="G6" s="108"/>
      <c r="H6" s="108"/>
      <c r="I6" s="108"/>
      <c r="J6" s="108"/>
      <c r="K6" s="110"/>
      <c r="L6" s="126" t="s">
        <v>341</v>
      </c>
    </row>
    <row r="7" spans="2:12" x14ac:dyDescent="0.2">
      <c r="B7" s="174">
        <v>2</v>
      </c>
      <c r="C7" s="174">
        <v>601</v>
      </c>
      <c r="D7" s="174"/>
      <c r="E7" s="174"/>
      <c r="F7" s="174"/>
      <c r="G7" s="34">
        <f>-L7*9.807/1000</f>
        <v>-4.9035000000000002</v>
      </c>
      <c r="H7" s="174"/>
      <c r="I7" s="174"/>
      <c r="J7" s="174"/>
      <c r="L7" s="1">
        <f>2*250</f>
        <v>500</v>
      </c>
    </row>
    <row r="8" spans="2:12" x14ac:dyDescent="0.2">
      <c r="B8" s="111" t="s">
        <v>302</v>
      </c>
      <c r="C8" s="108"/>
      <c r="D8" s="108"/>
      <c r="E8" s="108"/>
      <c r="F8" s="108"/>
      <c r="G8" s="108"/>
      <c r="H8" s="108"/>
      <c r="I8" s="108"/>
      <c r="J8" s="108"/>
      <c r="K8" s="110"/>
    </row>
    <row r="9" spans="2:12" x14ac:dyDescent="0.2">
      <c r="B9" s="21">
        <v>5</v>
      </c>
      <c r="C9" s="152">
        <v>225</v>
      </c>
      <c r="G9" s="21">
        <v>-250</v>
      </c>
    </row>
    <row r="10" spans="2:12" x14ac:dyDescent="0.2">
      <c r="B10" s="21">
        <v>5</v>
      </c>
      <c r="C10" s="152">
        <v>223</v>
      </c>
      <c r="G10" s="21">
        <v>-245</v>
      </c>
    </row>
    <row r="11" spans="2:12" x14ac:dyDescent="0.2">
      <c r="B11" s="112" t="s">
        <v>345</v>
      </c>
      <c r="C11" s="108"/>
      <c r="D11" s="108"/>
      <c r="E11" s="108"/>
      <c r="F11" s="108"/>
      <c r="G11" s="108"/>
      <c r="H11" s="108"/>
      <c r="I11" s="108"/>
      <c r="J11" s="108"/>
      <c r="K11" s="110"/>
    </row>
    <row r="12" spans="2:12" x14ac:dyDescent="0.2">
      <c r="B12" s="128">
        <v>7</v>
      </c>
      <c r="C12" s="128">
        <v>213</v>
      </c>
      <c r="D12" s="128"/>
      <c r="E12" s="128"/>
      <c r="F12" s="128"/>
      <c r="G12" s="130">
        <f>-3670*9.807/1000</f>
        <v>-35.991690000000006</v>
      </c>
      <c r="H12" s="128"/>
      <c r="I12" s="128"/>
      <c r="J12" s="128"/>
    </row>
    <row r="13" spans="2:12" x14ac:dyDescent="0.2">
      <c r="B13" s="111" t="s">
        <v>301</v>
      </c>
      <c r="C13" s="108"/>
      <c r="D13" s="108"/>
      <c r="E13" s="108"/>
      <c r="F13" s="108"/>
      <c r="G13" s="108"/>
      <c r="H13" s="108"/>
      <c r="I13" s="108"/>
      <c r="J13" s="108"/>
      <c r="K13" s="110"/>
    </row>
    <row r="14" spans="2:12" x14ac:dyDescent="0.2">
      <c r="B14" s="21">
        <v>8</v>
      </c>
      <c r="C14" s="21">
        <v>123</v>
      </c>
      <c r="G14" s="21">
        <v>-90</v>
      </c>
    </row>
    <row r="15" spans="2:12" x14ac:dyDescent="0.2">
      <c r="B15" s="111" t="s">
        <v>303</v>
      </c>
      <c r="C15" s="108"/>
      <c r="D15" s="108"/>
      <c r="E15" s="108"/>
      <c r="F15" s="108"/>
      <c r="G15" s="108"/>
      <c r="H15" s="108"/>
      <c r="I15" s="108"/>
      <c r="J15" s="108"/>
      <c r="K15" s="110"/>
    </row>
    <row r="16" spans="2:12" x14ac:dyDescent="0.2">
      <c r="B16" s="21">
        <v>9</v>
      </c>
      <c r="C16" s="21">
        <v>123</v>
      </c>
      <c r="G16" s="21">
        <v>-210</v>
      </c>
    </row>
    <row r="17" spans="2:12" x14ac:dyDescent="0.2">
      <c r="B17" s="21">
        <v>9</v>
      </c>
      <c r="C17" s="21">
        <v>120</v>
      </c>
      <c r="G17" s="21">
        <v>-210</v>
      </c>
    </row>
    <row r="18" spans="2:12" x14ac:dyDescent="0.2">
      <c r="B18" s="21">
        <v>9</v>
      </c>
      <c r="C18" s="21">
        <v>117</v>
      </c>
      <c r="G18" s="21">
        <v>-210</v>
      </c>
    </row>
    <row r="19" spans="2:12" x14ac:dyDescent="0.2">
      <c r="B19" s="21">
        <v>9</v>
      </c>
      <c r="C19" s="21">
        <v>114</v>
      </c>
      <c r="G19" s="21">
        <v>-210</v>
      </c>
    </row>
    <row r="20" spans="2:12" x14ac:dyDescent="0.2">
      <c r="B20" s="111" t="s">
        <v>305</v>
      </c>
      <c r="C20" s="108"/>
      <c r="D20" s="108"/>
      <c r="E20" s="108"/>
      <c r="F20" s="108"/>
      <c r="G20" s="108"/>
      <c r="H20" s="108"/>
      <c r="I20" s="108"/>
      <c r="J20" s="108"/>
      <c r="K20" s="110"/>
    </row>
    <row r="21" spans="2:12" x14ac:dyDescent="0.2">
      <c r="B21" s="21">
        <v>11</v>
      </c>
      <c r="C21" s="21">
        <v>203</v>
      </c>
      <c r="G21" s="21">
        <v>-25</v>
      </c>
    </row>
    <row r="22" spans="2:12" x14ac:dyDescent="0.2">
      <c r="B22" s="21">
        <v>11</v>
      </c>
      <c r="C22" s="21">
        <v>183</v>
      </c>
      <c r="G22" s="21">
        <v>-40</v>
      </c>
    </row>
    <row r="23" spans="2:12" x14ac:dyDescent="0.2">
      <c r="B23" s="21">
        <v>11</v>
      </c>
      <c r="C23" s="21">
        <v>163</v>
      </c>
      <c r="G23" s="21">
        <v>-42</v>
      </c>
    </row>
    <row r="24" spans="2:12" x14ac:dyDescent="0.2">
      <c r="B24" s="21">
        <v>11</v>
      </c>
      <c r="C24" s="21">
        <v>143</v>
      </c>
      <c r="G24" s="21">
        <v>-55</v>
      </c>
    </row>
    <row r="25" spans="2:12" x14ac:dyDescent="0.2">
      <c r="B25" s="21">
        <v>11</v>
      </c>
      <c r="C25" s="21">
        <v>123</v>
      </c>
      <c r="G25" s="21">
        <v>-85</v>
      </c>
    </row>
    <row r="26" spans="2:12" x14ac:dyDescent="0.2">
      <c r="B26" s="111" t="s">
        <v>306</v>
      </c>
      <c r="C26" s="108"/>
      <c r="D26" s="108"/>
      <c r="E26" s="108"/>
      <c r="F26" s="108"/>
      <c r="G26" s="108"/>
      <c r="H26" s="108"/>
      <c r="I26" s="108"/>
      <c r="J26" s="108"/>
      <c r="K26" s="110"/>
    </row>
    <row r="27" spans="2:12" x14ac:dyDescent="0.2">
      <c r="B27" s="21">
        <v>12</v>
      </c>
      <c r="C27" s="21">
        <v>500</v>
      </c>
      <c r="G27" s="34">
        <f>-L27*9.807/1000</f>
        <v>-0.78456000000000004</v>
      </c>
      <c r="L27" s="1">
        <v>80</v>
      </c>
    </row>
    <row r="28" spans="2:12" x14ac:dyDescent="0.2">
      <c r="B28" s="107">
        <v>12</v>
      </c>
      <c r="C28" s="152">
        <v>225</v>
      </c>
      <c r="G28" s="34">
        <f t="shared" ref="G28:G43" si="0">-L28*9.807/1000</f>
        <v>-0.83359499999999997</v>
      </c>
      <c r="L28" s="1">
        <v>85</v>
      </c>
    </row>
    <row r="29" spans="2:12" x14ac:dyDescent="0.2">
      <c r="B29" s="107">
        <v>12</v>
      </c>
      <c r="C29" s="152">
        <v>223</v>
      </c>
      <c r="G29" s="34">
        <f t="shared" si="0"/>
        <v>-2.3536800000000002</v>
      </c>
      <c r="L29" s="1">
        <v>240</v>
      </c>
    </row>
    <row r="30" spans="2:12" x14ac:dyDescent="0.2">
      <c r="B30" s="107">
        <v>12</v>
      </c>
      <c r="C30" s="152">
        <v>221</v>
      </c>
      <c r="G30" s="34">
        <f t="shared" si="0"/>
        <v>-8.2378800000000005</v>
      </c>
      <c r="L30" s="1">
        <v>840</v>
      </c>
    </row>
    <row r="31" spans="2:12" x14ac:dyDescent="0.2">
      <c r="B31" s="107">
        <v>12</v>
      </c>
      <c r="C31" s="21">
        <v>217</v>
      </c>
      <c r="G31" s="34">
        <f t="shared" si="0"/>
        <v>-1.47105</v>
      </c>
      <c r="L31" s="1">
        <v>150</v>
      </c>
    </row>
    <row r="32" spans="2:12" x14ac:dyDescent="0.2">
      <c r="B32" s="107">
        <v>12</v>
      </c>
      <c r="C32" s="21">
        <v>216</v>
      </c>
      <c r="G32" s="34">
        <f t="shared" si="0"/>
        <v>-1.814295</v>
      </c>
      <c r="L32" s="1">
        <v>185</v>
      </c>
    </row>
    <row r="33" spans="2:12" x14ac:dyDescent="0.2">
      <c r="B33" s="107">
        <v>12</v>
      </c>
      <c r="C33" s="21">
        <v>215</v>
      </c>
      <c r="G33" s="34">
        <f t="shared" si="0"/>
        <v>-4.6092899999999997</v>
      </c>
      <c r="L33" s="1">
        <v>470</v>
      </c>
    </row>
    <row r="34" spans="2:12" x14ac:dyDescent="0.2">
      <c r="B34" s="107">
        <v>12</v>
      </c>
      <c r="C34" s="21">
        <v>214</v>
      </c>
      <c r="G34" s="34">
        <f t="shared" si="0"/>
        <v>-1.7162250000000001</v>
      </c>
      <c r="L34" s="1">
        <v>175</v>
      </c>
    </row>
    <row r="35" spans="2:12" x14ac:dyDescent="0.2">
      <c r="B35" s="107">
        <v>12</v>
      </c>
      <c r="C35" s="21">
        <v>213</v>
      </c>
      <c r="G35" s="34">
        <f t="shared" si="0"/>
        <v>-0.19614000000000001</v>
      </c>
      <c r="L35" s="1">
        <v>20</v>
      </c>
    </row>
    <row r="36" spans="2:12" x14ac:dyDescent="0.2">
      <c r="B36" s="107">
        <v>12</v>
      </c>
      <c r="C36" s="21">
        <v>212</v>
      </c>
      <c r="G36" s="34">
        <f t="shared" si="0"/>
        <v>-0.39228000000000002</v>
      </c>
      <c r="L36" s="1">
        <v>40</v>
      </c>
    </row>
    <row r="37" spans="2:12" x14ac:dyDescent="0.2">
      <c r="B37" s="107">
        <v>12</v>
      </c>
      <c r="C37" s="21">
        <v>125</v>
      </c>
      <c r="G37" s="34">
        <f t="shared" si="0"/>
        <v>-3.4814850000000002</v>
      </c>
      <c r="L37" s="1">
        <v>355</v>
      </c>
    </row>
    <row r="38" spans="2:12" x14ac:dyDescent="0.2">
      <c r="B38" s="107">
        <v>12</v>
      </c>
      <c r="C38" s="21">
        <v>124</v>
      </c>
      <c r="G38" s="34">
        <f t="shared" si="0"/>
        <v>-33.588974999999998</v>
      </c>
      <c r="L38" s="1">
        <v>3425</v>
      </c>
    </row>
    <row r="39" spans="2:12" x14ac:dyDescent="0.2">
      <c r="B39" s="107">
        <v>12</v>
      </c>
      <c r="C39" s="21">
        <v>123</v>
      </c>
      <c r="G39" s="34">
        <f t="shared" si="0"/>
        <v>-5.001570000000001</v>
      </c>
      <c r="L39" s="1">
        <v>510</v>
      </c>
    </row>
    <row r="40" spans="2:12" x14ac:dyDescent="0.2">
      <c r="B40" s="107">
        <v>12</v>
      </c>
      <c r="C40" s="21">
        <v>122</v>
      </c>
      <c r="G40" s="34">
        <f t="shared" si="0"/>
        <v>-9.8070000000000004E-2</v>
      </c>
      <c r="L40" s="1">
        <v>10</v>
      </c>
    </row>
    <row r="41" spans="2:12" x14ac:dyDescent="0.2">
      <c r="B41" s="107">
        <v>12</v>
      </c>
      <c r="C41" s="21">
        <v>121</v>
      </c>
      <c r="G41" s="34">
        <f t="shared" si="0"/>
        <v>-9.8070000000000004E-2</v>
      </c>
      <c r="L41" s="1">
        <v>10</v>
      </c>
    </row>
    <row r="42" spans="2:12" x14ac:dyDescent="0.2">
      <c r="B42" s="107">
        <v>12</v>
      </c>
      <c r="C42" s="21">
        <v>120</v>
      </c>
      <c r="G42" s="34">
        <f t="shared" si="0"/>
        <v>-0.58842000000000005</v>
      </c>
      <c r="L42" s="1">
        <v>60</v>
      </c>
    </row>
    <row r="43" spans="2:12" x14ac:dyDescent="0.2">
      <c r="B43" s="107">
        <v>12</v>
      </c>
      <c r="C43" s="21">
        <v>117</v>
      </c>
      <c r="G43" s="34">
        <f t="shared" si="0"/>
        <v>-3.1382400000000001</v>
      </c>
      <c r="L43" s="1">
        <v>320</v>
      </c>
    </row>
    <row r="44" spans="2:12" x14ac:dyDescent="0.2">
      <c r="B44" s="112" t="s">
        <v>382</v>
      </c>
      <c r="C44" s="108"/>
      <c r="D44" s="108"/>
      <c r="E44" s="108"/>
      <c r="F44" s="108"/>
      <c r="G44" s="108"/>
      <c r="H44" s="108"/>
      <c r="I44" s="108"/>
      <c r="J44" s="108"/>
      <c r="K44" s="110"/>
    </row>
    <row r="45" spans="2:12" x14ac:dyDescent="0.2">
      <c r="B45" s="174">
        <v>98</v>
      </c>
      <c r="C45" s="174">
        <v>735</v>
      </c>
      <c r="D45" s="174"/>
      <c r="E45" s="174"/>
      <c r="F45" s="174">
        <v>100</v>
      </c>
      <c r="G45" s="174"/>
      <c r="H45" s="174"/>
      <c r="I45" s="174"/>
      <c r="J45" s="174"/>
    </row>
    <row r="46" spans="2:12" x14ac:dyDescent="0.2">
      <c r="B46" s="174">
        <v>99</v>
      </c>
      <c r="C46" s="174">
        <v>223</v>
      </c>
      <c r="D46" s="174"/>
      <c r="E46" s="174"/>
      <c r="F46" s="174">
        <v>1000</v>
      </c>
      <c r="G46" s="174"/>
      <c r="H46" s="174"/>
      <c r="I46" s="174"/>
      <c r="J46" s="174"/>
    </row>
    <row r="47" spans="2:12" x14ac:dyDescent="0.2">
      <c r="B47" s="112" t="s">
        <v>403</v>
      </c>
      <c r="C47" s="108"/>
      <c r="D47" s="108"/>
      <c r="E47" s="108"/>
      <c r="F47" s="108"/>
      <c r="G47" s="108"/>
      <c r="H47" s="108"/>
      <c r="I47" s="108"/>
      <c r="J47" s="108"/>
      <c r="K47" s="110"/>
    </row>
    <row r="48" spans="2:12" x14ac:dyDescent="0.2">
      <c r="B48" s="85">
        <v>14</v>
      </c>
      <c r="C48" s="85">
        <v>513</v>
      </c>
      <c r="D48" s="85"/>
      <c r="E48" s="85"/>
      <c r="F48" s="85"/>
      <c r="G48" s="193">
        <f>-L48*9.807/1000</f>
        <v>-3.1382400000000001</v>
      </c>
      <c r="H48" s="85"/>
      <c r="I48" s="85"/>
      <c r="J48" s="85"/>
      <c r="K48" s="194"/>
      <c r="L48" s="1">
        <v>320</v>
      </c>
    </row>
    <row r="49" spans="2:12" x14ac:dyDescent="0.2">
      <c r="B49" s="85">
        <v>14</v>
      </c>
      <c r="C49" s="85">
        <v>509</v>
      </c>
      <c r="D49" s="85"/>
      <c r="E49" s="85"/>
      <c r="F49" s="85"/>
      <c r="G49" s="193">
        <f t="shared" ref="G49:G51" si="1">-L49*9.807/1000</f>
        <v>-5.0604120000000004</v>
      </c>
      <c r="H49" s="85"/>
      <c r="I49" s="85"/>
      <c r="J49" s="85"/>
      <c r="K49" s="194"/>
      <c r="L49" s="1">
        <v>516</v>
      </c>
    </row>
    <row r="50" spans="2:12" x14ac:dyDescent="0.2">
      <c r="B50" s="85">
        <v>14</v>
      </c>
      <c r="C50" s="85">
        <v>505</v>
      </c>
      <c r="D50" s="85"/>
      <c r="E50" s="85"/>
      <c r="F50" s="85"/>
      <c r="G50" s="193">
        <f t="shared" si="1"/>
        <v>-7.6200390000000002</v>
      </c>
      <c r="H50" s="85"/>
      <c r="I50" s="85"/>
      <c r="J50" s="85"/>
      <c r="K50" s="194"/>
      <c r="L50" s="1">
        <v>777</v>
      </c>
    </row>
    <row r="51" spans="2:12" x14ac:dyDescent="0.2">
      <c r="B51" s="85">
        <v>14</v>
      </c>
      <c r="C51" s="85">
        <v>501</v>
      </c>
      <c r="D51" s="85"/>
      <c r="E51" s="85"/>
      <c r="F51" s="85"/>
      <c r="G51" s="193">
        <f t="shared" si="1"/>
        <v>-12.454890000000001</v>
      </c>
      <c r="H51" s="85"/>
      <c r="I51" s="85"/>
      <c r="J51" s="85"/>
      <c r="K51" s="194"/>
      <c r="L51" s="1">
        <v>1270</v>
      </c>
    </row>
  </sheetData>
  <mergeCells count="2">
    <mergeCell ref="F4:H4"/>
    <mergeCell ref="I4:K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7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indexed="35"/>
    <pageSetUpPr fitToPage="1"/>
  </sheetPr>
  <dimension ref="B1:M31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0" defaultRowHeight="12.75" x14ac:dyDescent="0.2"/>
  <cols>
    <col min="1" max="1" width="5.7109375" style="1" customWidth="1"/>
    <col min="2" max="6" width="9.140625" style="21" customWidth="1"/>
    <col min="7" max="11" width="14.7109375" style="21" customWidth="1"/>
    <col min="12" max="12" width="14.7109375" style="11" customWidth="1"/>
    <col min="13" max="13" width="9.140625" style="1" customWidth="1"/>
    <col min="14" max="16384" width="0" style="1" hidden="1"/>
  </cols>
  <sheetData>
    <row r="1" spans="2:13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2:13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2:13" s="3" customFormat="1" x14ac:dyDescent="0.2">
      <c r="B3" s="4" t="s">
        <v>157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2:13" x14ac:dyDescent="0.2">
      <c r="B4" s="15" t="s">
        <v>126</v>
      </c>
      <c r="C4" s="16" t="s">
        <v>18</v>
      </c>
      <c r="D4" s="16" t="s">
        <v>83</v>
      </c>
      <c r="E4" s="16" t="s">
        <v>18</v>
      </c>
      <c r="F4" s="16" t="s">
        <v>126</v>
      </c>
      <c r="G4" s="177" t="s">
        <v>152</v>
      </c>
      <c r="H4" s="185"/>
      <c r="I4" s="178"/>
      <c r="J4" s="177" t="s">
        <v>153</v>
      </c>
      <c r="K4" s="185"/>
      <c r="L4" s="178"/>
    </row>
    <row r="5" spans="2:13" x14ac:dyDescent="0.2">
      <c r="B5" s="17" t="s">
        <v>127</v>
      </c>
      <c r="C5" s="18" t="s">
        <v>25</v>
      </c>
      <c r="D5" s="18" t="s">
        <v>17</v>
      </c>
      <c r="E5" s="18" t="s">
        <v>93</v>
      </c>
      <c r="F5" s="18" t="s">
        <v>16</v>
      </c>
      <c r="G5" s="18" t="s">
        <v>155</v>
      </c>
      <c r="H5" s="18" t="s">
        <v>114</v>
      </c>
      <c r="I5" s="18" t="s">
        <v>156</v>
      </c>
      <c r="J5" s="18" t="s">
        <v>115</v>
      </c>
      <c r="K5" s="18" t="s">
        <v>154</v>
      </c>
      <c r="L5" s="17" t="s">
        <v>202</v>
      </c>
    </row>
    <row r="6" spans="2:13" x14ac:dyDescent="0.2">
      <c r="B6" s="111" t="s">
        <v>300</v>
      </c>
      <c r="C6" s="108"/>
      <c r="D6" s="108"/>
      <c r="E6" s="108"/>
      <c r="F6" s="108"/>
      <c r="G6" s="108"/>
      <c r="H6" s="108"/>
      <c r="I6" s="108"/>
      <c r="J6" s="108"/>
      <c r="K6" s="110"/>
      <c r="L6" s="110"/>
      <c r="M6" s="122" t="s">
        <v>344</v>
      </c>
    </row>
    <row r="7" spans="2:13" x14ac:dyDescent="0.2">
      <c r="B7" s="152">
        <v>2</v>
      </c>
      <c r="C7" s="152">
        <v>731</v>
      </c>
      <c r="D7" s="152">
        <v>735</v>
      </c>
      <c r="E7" s="120">
        <v>1</v>
      </c>
      <c r="F7" s="120" t="s">
        <v>311</v>
      </c>
      <c r="G7" s="120"/>
      <c r="H7" s="34">
        <f>-(1600*9.807/1000)/2.3</f>
        <v>-6.822260869565218</v>
      </c>
      <c r="I7" s="120"/>
      <c r="J7" s="120"/>
      <c r="K7" s="120"/>
      <c r="M7" s="127">
        <f>H7*1000/9.807</f>
        <v>-695.6521739130435</v>
      </c>
    </row>
    <row r="8" spans="2:13" x14ac:dyDescent="0.2">
      <c r="B8" s="111" t="s">
        <v>309</v>
      </c>
      <c r="C8" s="108"/>
      <c r="D8" s="108"/>
      <c r="E8" s="108"/>
      <c r="F8" s="108"/>
      <c r="G8" s="108"/>
      <c r="H8" s="108"/>
      <c r="I8" s="108"/>
      <c r="J8" s="108"/>
      <c r="K8" s="108"/>
      <c r="L8" s="110"/>
      <c r="M8" s="8"/>
    </row>
    <row r="9" spans="2:13" x14ac:dyDescent="0.2">
      <c r="B9" s="152">
        <v>3</v>
      </c>
      <c r="C9" s="152">
        <v>700</v>
      </c>
      <c r="D9" s="152">
        <v>730</v>
      </c>
      <c r="E9" s="128">
        <v>1</v>
      </c>
      <c r="F9" s="63" t="s">
        <v>311</v>
      </c>
      <c r="H9" s="34">
        <f>-304*9.807/1000</f>
        <v>-2.981328</v>
      </c>
      <c r="M9" s="127">
        <f t="shared" ref="M9:M15" si="0">H9*1000/9.807</f>
        <v>-304</v>
      </c>
    </row>
    <row r="10" spans="2:13" x14ac:dyDescent="0.2">
      <c r="B10" s="128">
        <v>3</v>
      </c>
      <c r="C10" s="128">
        <v>601</v>
      </c>
      <c r="D10" s="128"/>
      <c r="E10" s="128"/>
      <c r="F10" s="21" t="s">
        <v>311</v>
      </c>
      <c r="H10" s="34">
        <f>-1811*9.807/1000</f>
        <v>-17.760476999999998</v>
      </c>
      <c r="M10" s="127">
        <f t="shared" si="0"/>
        <v>-1810.9999999999998</v>
      </c>
    </row>
    <row r="11" spans="2:13" x14ac:dyDescent="0.2">
      <c r="B11" s="128">
        <v>3</v>
      </c>
      <c r="C11" s="128">
        <v>600</v>
      </c>
      <c r="D11" s="128"/>
      <c r="E11" s="128"/>
      <c r="F11" s="123" t="s">
        <v>311</v>
      </c>
      <c r="G11" s="123"/>
      <c r="H11" s="34">
        <f t="shared" ref="H11:H12" si="1">-1811*9.807/1000</f>
        <v>-17.760476999999998</v>
      </c>
      <c r="I11" s="123"/>
      <c r="J11" s="123"/>
      <c r="K11" s="123"/>
      <c r="M11" s="127">
        <f t="shared" si="0"/>
        <v>-1810.9999999999998</v>
      </c>
    </row>
    <row r="12" spans="2:13" x14ac:dyDescent="0.2">
      <c r="B12" s="128">
        <v>3</v>
      </c>
      <c r="C12" s="128">
        <v>518</v>
      </c>
      <c r="D12" s="128"/>
      <c r="E12" s="128"/>
      <c r="F12" s="123" t="s">
        <v>311</v>
      </c>
      <c r="G12" s="123"/>
      <c r="H12" s="34">
        <f t="shared" si="1"/>
        <v>-17.760476999999998</v>
      </c>
      <c r="I12" s="123"/>
      <c r="J12" s="123"/>
      <c r="K12" s="123"/>
      <c r="M12" s="127">
        <f t="shared" si="0"/>
        <v>-1810.9999999999998</v>
      </c>
    </row>
    <row r="13" spans="2:13" x14ac:dyDescent="0.2">
      <c r="B13" s="128">
        <v>3</v>
      </c>
      <c r="C13" s="128">
        <v>508</v>
      </c>
      <c r="D13" s="128">
        <v>517</v>
      </c>
      <c r="E13" s="128">
        <v>1</v>
      </c>
      <c r="F13" s="21" t="s">
        <v>311</v>
      </c>
      <c r="H13" s="34">
        <f>-845*9.807/1000</f>
        <v>-8.2869150000000005</v>
      </c>
      <c r="M13" s="127">
        <f t="shared" si="0"/>
        <v>-845</v>
      </c>
    </row>
    <row r="14" spans="2:13" x14ac:dyDescent="0.2">
      <c r="B14" s="128">
        <v>3</v>
      </c>
      <c r="C14" s="128">
        <v>502</v>
      </c>
      <c r="D14" s="128">
        <v>507</v>
      </c>
      <c r="E14" s="128">
        <v>1</v>
      </c>
      <c r="F14" s="21" t="s">
        <v>311</v>
      </c>
      <c r="H14" s="34">
        <f>-483*9.807/1000</f>
        <v>-4.7367809999999997</v>
      </c>
      <c r="M14" s="127">
        <f t="shared" si="0"/>
        <v>-483</v>
      </c>
    </row>
    <row r="15" spans="2:13" x14ac:dyDescent="0.2">
      <c r="B15" s="128">
        <v>3</v>
      </c>
      <c r="C15" s="128">
        <v>500</v>
      </c>
      <c r="D15" s="128">
        <v>501</v>
      </c>
      <c r="E15" s="128">
        <v>1</v>
      </c>
      <c r="F15" s="21" t="s">
        <v>311</v>
      </c>
      <c r="H15" s="34">
        <f>(-4316/2)*9.807/1000</f>
        <v>-21.163506000000002</v>
      </c>
      <c r="M15" s="127">
        <f t="shared" si="0"/>
        <v>-2158</v>
      </c>
    </row>
    <row r="16" spans="2:13" x14ac:dyDescent="0.2">
      <c r="B16" s="111" t="s">
        <v>308</v>
      </c>
      <c r="C16" s="108"/>
      <c r="D16" s="108"/>
      <c r="E16" s="108"/>
      <c r="F16" s="108"/>
      <c r="G16" s="108"/>
      <c r="H16" s="108"/>
      <c r="I16" s="108"/>
      <c r="J16" s="108"/>
      <c r="K16" s="108"/>
      <c r="L16" s="110"/>
      <c r="M16" s="8"/>
    </row>
    <row r="17" spans="2:13" x14ac:dyDescent="0.2">
      <c r="B17" s="128">
        <v>4</v>
      </c>
      <c r="C17" s="128">
        <v>505</v>
      </c>
      <c r="D17" s="128">
        <v>518</v>
      </c>
      <c r="E17" s="128">
        <v>1</v>
      </c>
      <c r="F17" s="128" t="s">
        <v>311</v>
      </c>
      <c r="G17" s="128"/>
      <c r="H17" s="128">
        <v>-8.1</v>
      </c>
      <c r="I17" s="128"/>
      <c r="M17" s="127">
        <f t="shared" ref="M17:M19" si="2">H17*1000/9.807</f>
        <v>-825.94065463444474</v>
      </c>
    </row>
    <row r="18" spans="2:13" x14ac:dyDescent="0.2">
      <c r="B18" s="128">
        <v>4</v>
      </c>
      <c r="C18" s="128">
        <v>500</v>
      </c>
      <c r="D18" s="128">
        <v>504</v>
      </c>
      <c r="E18" s="128">
        <v>1</v>
      </c>
      <c r="F18" s="128" t="s">
        <v>311</v>
      </c>
      <c r="G18" s="128"/>
      <c r="H18" s="128">
        <v>-12</v>
      </c>
      <c r="I18" s="128"/>
      <c r="M18" s="127">
        <f t="shared" si="2"/>
        <v>-1223.615784643622</v>
      </c>
    </row>
    <row r="19" spans="2:13" x14ac:dyDescent="0.2">
      <c r="B19" s="128">
        <v>4</v>
      </c>
      <c r="C19" s="152">
        <v>400</v>
      </c>
      <c r="D19" s="152">
        <v>401</v>
      </c>
      <c r="E19" s="128"/>
      <c r="F19" s="128" t="s">
        <v>311</v>
      </c>
      <c r="G19" s="128"/>
      <c r="H19" s="128">
        <v>-12</v>
      </c>
      <c r="I19" s="128"/>
      <c r="J19" s="123"/>
      <c r="K19" s="123"/>
      <c r="M19" s="127">
        <f t="shared" si="2"/>
        <v>-1223.615784643622</v>
      </c>
    </row>
    <row r="20" spans="2:13" x14ac:dyDescent="0.2">
      <c r="B20" s="111" t="s">
        <v>307</v>
      </c>
      <c r="C20" s="108"/>
      <c r="D20" s="108"/>
      <c r="E20" s="108"/>
      <c r="F20" s="108"/>
      <c r="G20" s="108"/>
      <c r="H20" s="108"/>
      <c r="I20" s="108"/>
      <c r="J20" s="108"/>
      <c r="K20" s="108"/>
      <c r="L20" s="110"/>
      <c r="M20" s="8"/>
    </row>
    <row r="21" spans="2:13" x14ac:dyDescent="0.2">
      <c r="B21" s="21">
        <v>6</v>
      </c>
      <c r="C21" s="152">
        <v>219</v>
      </c>
      <c r="D21" s="152">
        <v>220</v>
      </c>
      <c r="F21" s="21" t="s">
        <v>311</v>
      </c>
      <c r="H21" s="21">
        <v>-492.1</v>
      </c>
      <c r="M21" s="127">
        <f>H21*1000/9.807</f>
        <v>-50178.443968593856</v>
      </c>
    </row>
    <row r="22" spans="2:13" x14ac:dyDescent="0.2">
      <c r="B22" s="112" t="s">
        <v>345</v>
      </c>
      <c r="C22" s="108"/>
      <c r="D22" s="108"/>
      <c r="E22" s="108"/>
      <c r="F22" s="108"/>
      <c r="G22" s="108"/>
      <c r="H22" s="108"/>
      <c r="I22" s="108"/>
      <c r="J22" s="108"/>
      <c r="K22" s="110"/>
      <c r="L22" s="110"/>
      <c r="M22" s="127"/>
    </row>
    <row r="23" spans="2:13" x14ac:dyDescent="0.2">
      <c r="B23" s="128">
        <v>7</v>
      </c>
      <c r="C23" s="128">
        <v>213</v>
      </c>
      <c r="D23" s="128">
        <v>216</v>
      </c>
      <c r="E23" s="128">
        <v>1</v>
      </c>
      <c r="F23" s="128"/>
      <c r="G23" s="130"/>
      <c r="H23" s="34">
        <f>-207*9.807/1000</f>
        <v>-2.030049</v>
      </c>
      <c r="I23" s="128"/>
      <c r="J23" s="128"/>
      <c r="K23" s="11"/>
      <c r="M23" s="127">
        <f>H23*1000/9.807</f>
        <v>-207</v>
      </c>
    </row>
    <row r="24" spans="2:13" x14ac:dyDescent="0.2">
      <c r="B24" s="111" t="s">
        <v>304</v>
      </c>
      <c r="C24" s="108"/>
      <c r="D24" s="108"/>
      <c r="E24" s="108"/>
      <c r="F24" s="108"/>
      <c r="G24" s="108"/>
      <c r="H24" s="108"/>
      <c r="I24" s="108"/>
      <c r="J24" s="108"/>
      <c r="K24" s="108"/>
      <c r="L24" s="110"/>
      <c r="M24" s="8"/>
    </row>
    <row r="25" spans="2:13" x14ac:dyDescent="0.2">
      <c r="B25" s="21">
        <v>10</v>
      </c>
      <c r="C25" s="21">
        <v>100</v>
      </c>
      <c r="D25" s="21">
        <v>219</v>
      </c>
      <c r="E25" s="21">
        <v>1</v>
      </c>
      <c r="F25" s="21" t="s">
        <v>311</v>
      </c>
      <c r="H25" s="21">
        <v>-3.3</v>
      </c>
      <c r="M25" s="127">
        <f>H25*1000/9.807</f>
        <v>-336.49434077699601</v>
      </c>
    </row>
    <row r="26" spans="2:13" x14ac:dyDescent="0.2">
      <c r="B26" s="112" t="s">
        <v>310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13"/>
      <c r="M26" s="8"/>
    </row>
    <row r="27" spans="2:13" x14ac:dyDescent="0.2">
      <c r="B27" s="21">
        <v>13</v>
      </c>
      <c r="C27" s="152">
        <v>219</v>
      </c>
      <c r="D27" s="152">
        <v>224</v>
      </c>
      <c r="E27" s="21">
        <v>1</v>
      </c>
      <c r="F27" s="63" t="s">
        <v>311</v>
      </c>
      <c r="G27" s="107"/>
      <c r="H27" s="107">
        <v>-1.0549999999999999</v>
      </c>
      <c r="M27" s="127">
        <f t="shared" ref="M27:M31" si="3">H27*1000/9.807</f>
        <v>-107.57622106658509</v>
      </c>
    </row>
    <row r="28" spans="2:13" x14ac:dyDescent="0.2">
      <c r="B28" s="21">
        <v>13</v>
      </c>
      <c r="C28" s="152">
        <v>212</v>
      </c>
      <c r="D28" s="152">
        <v>218</v>
      </c>
      <c r="E28" s="21">
        <v>1</v>
      </c>
      <c r="F28" s="63" t="s">
        <v>311</v>
      </c>
      <c r="G28" s="107"/>
      <c r="H28" s="107">
        <v>-1.109</v>
      </c>
      <c r="M28" s="127">
        <f t="shared" si="3"/>
        <v>-113.08249209748139</v>
      </c>
    </row>
    <row r="29" spans="2:13" x14ac:dyDescent="0.2">
      <c r="B29" s="21">
        <v>13</v>
      </c>
      <c r="C29" s="152">
        <v>123</v>
      </c>
      <c r="D29" s="152">
        <v>211</v>
      </c>
      <c r="E29" s="21">
        <v>1</v>
      </c>
      <c r="F29" s="63" t="s">
        <v>311</v>
      </c>
      <c r="G29" s="107"/>
      <c r="H29" s="107">
        <v>-1.538</v>
      </c>
      <c r="M29" s="127">
        <f t="shared" si="3"/>
        <v>-156.82675639849086</v>
      </c>
    </row>
    <row r="30" spans="2:13" x14ac:dyDescent="0.2">
      <c r="B30" s="21">
        <v>13</v>
      </c>
      <c r="C30" s="21">
        <v>120</v>
      </c>
      <c r="D30" s="21">
        <v>122</v>
      </c>
      <c r="E30" s="21">
        <v>1</v>
      </c>
      <c r="F30" s="63" t="s">
        <v>311</v>
      </c>
      <c r="G30" s="107"/>
      <c r="H30" s="107">
        <v>-1.552</v>
      </c>
      <c r="M30" s="127">
        <f t="shared" si="3"/>
        <v>-158.25430814724177</v>
      </c>
    </row>
    <row r="31" spans="2:13" x14ac:dyDescent="0.2">
      <c r="B31" s="21">
        <v>13</v>
      </c>
      <c r="C31" s="21">
        <v>100</v>
      </c>
      <c r="D31" s="21">
        <v>119</v>
      </c>
      <c r="E31" s="21">
        <v>1</v>
      </c>
      <c r="F31" s="63" t="s">
        <v>311</v>
      </c>
      <c r="G31" s="107"/>
      <c r="H31" s="107">
        <v>-1.5609999999999999</v>
      </c>
      <c r="M31" s="127">
        <f t="shared" si="3"/>
        <v>-159.17201998572449</v>
      </c>
    </row>
  </sheetData>
  <mergeCells count="2">
    <mergeCell ref="G4:I4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2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indexed="35"/>
    <pageSetUpPr fitToPage="1"/>
  </sheetPr>
  <dimension ref="B1:D5"/>
  <sheetViews>
    <sheetView workbookViewId="0">
      <pane ySplit="5" topLeftCell="A6" activePane="bottomLeft" state="frozen"/>
      <selection pane="bottomLeft" activeCell="A6" sqref="A6"/>
    </sheetView>
  </sheetViews>
  <sheetFormatPr defaultColWidth="0" defaultRowHeight="12.75" x14ac:dyDescent="0.2"/>
  <cols>
    <col min="1" max="1" width="5.7109375" style="1" customWidth="1"/>
    <col min="2" max="3" width="9.140625" style="21" customWidth="1"/>
    <col min="4" max="4" width="14.7109375" style="11" customWidth="1"/>
    <col min="5" max="5" width="9.140625" style="1" customWidth="1"/>
    <col min="6" max="16384" width="0" style="1" hidden="1"/>
  </cols>
  <sheetData>
    <row r="1" spans="2:4" s="3" customFormat="1" x14ac:dyDescent="0.2">
      <c r="B1" s="20" t="str">
        <f>+RCO!B1</f>
        <v>Program NODLE version 3.06</v>
      </c>
      <c r="C1" s="6"/>
      <c r="D1" s="6"/>
    </row>
    <row r="2" spans="2:4" s="3" customFormat="1" x14ac:dyDescent="0.2">
      <c r="B2" s="6"/>
      <c r="C2" s="6"/>
      <c r="D2" s="6"/>
    </row>
    <row r="3" spans="2:4" s="3" customFormat="1" x14ac:dyDescent="0.2">
      <c r="B3" s="4" t="s">
        <v>158</v>
      </c>
      <c r="C3" s="6"/>
      <c r="D3" s="6"/>
    </row>
    <row r="4" spans="2:4" x14ac:dyDescent="0.2">
      <c r="B4" s="15" t="s">
        <v>126</v>
      </c>
      <c r="C4" s="16" t="s">
        <v>126</v>
      </c>
      <c r="D4" s="15" t="s">
        <v>160</v>
      </c>
    </row>
    <row r="5" spans="2:4" x14ac:dyDescent="0.2">
      <c r="B5" s="17" t="s">
        <v>127</v>
      </c>
      <c r="C5" s="18" t="s">
        <v>159</v>
      </c>
      <c r="D5" s="17" t="s">
        <v>161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27"/>
    <pageSetUpPr fitToPage="1"/>
  </sheetPr>
  <dimension ref="A1:F14"/>
  <sheetViews>
    <sheetView zoomScaleNormal="100" workbookViewId="0"/>
  </sheetViews>
  <sheetFormatPr defaultColWidth="0" defaultRowHeight="12.75" x14ac:dyDescent="0.2"/>
  <cols>
    <col min="1" max="1" width="5.7109375" style="1" customWidth="1"/>
    <col min="2" max="2" width="25.7109375" style="1" customWidth="1"/>
    <col min="3" max="3" width="5.7109375" style="8" customWidth="1"/>
    <col min="4" max="4" width="50.7109375" style="1" customWidth="1"/>
    <col min="5" max="5" width="5.7109375" style="1" customWidth="1"/>
    <col min="6" max="6" width="10.7109375" style="1" customWidth="1"/>
    <col min="7" max="7" width="9.140625" style="1" customWidth="1"/>
    <col min="8" max="16384" width="0" style="1" hidden="1"/>
  </cols>
  <sheetData>
    <row r="1" spans="1:6" x14ac:dyDescent="0.2">
      <c r="B1" s="2" t="s">
        <v>44</v>
      </c>
      <c r="C1" s="1"/>
      <c r="F1" s="3"/>
    </row>
    <row r="2" spans="1:6" x14ac:dyDescent="0.2">
      <c r="B2" s="3"/>
      <c r="C2" s="1"/>
    </row>
    <row r="3" spans="1:6" x14ac:dyDescent="0.2">
      <c r="B3" s="4" t="s">
        <v>141</v>
      </c>
      <c r="C3" s="1"/>
    </row>
    <row r="4" spans="1:6" x14ac:dyDescent="0.2">
      <c r="B4" s="5"/>
      <c r="C4" s="1"/>
    </row>
    <row r="5" spans="1:6" x14ac:dyDescent="0.2">
      <c r="B5" s="6" t="s">
        <v>1</v>
      </c>
      <c r="C5" s="1"/>
      <c r="D5" s="8" t="s">
        <v>211</v>
      </c>
      <c r="F5" s="6" t="s">
        <v>0</v>
      </c>
    </row>
    <row r="6" spans="1:6" x14ac:dyDescent="0.2">
      <c r="A6" s="9" t="s">
        <v>3</v>
      </c>
      <c r="B6" s="10"/>
      <c r="C6" s="1"/>
      <c r="D6" s="66" t="s">
        <v>244</v>
      </c>
      <c r="F6" s="67" t="s">
        <v>245</v>
      </c>
    </row>
    <row r="7" spans="1:6" x14ac:dyDescent="0.2">
      <c r="A7" s="9" t="s">
        <v>4</v>
      </c>
      <c r="B7" s="11"/>
      <c r="C7" s="1"/>
      <c r="D7" s="11"/>
    </row>
    <row r="8" spans="1:6" x14ac:dyDescent="0.2">
      <c r="A8" s="9" t="s">
        <v>6</v>
      </c>
      <c r="B8" s="12"/>
      <c r="C8" s="1"/>
      <c r="D8" s="12"/>
      <c r="F8" s="3" t="s">
        <v>2</v>
      </c>
    </row>
    <row r="9" spans="1:6" x14ac:dyDescent="0.2">
      <c r="B9" s="3"/>
      <c r="C9" s="1"/>
      <c r="F9" s="49"/>
    </row>
    <row r="10" spans="1:6" x14ac:dyDescent="0.2">
      <c r="B10" s="3"/>
      <c r="C10" s="1"/>
    </row>
    <row r="11" spans="1:6" x14ac:dyDescent="0.2">
      <c r="D11" s="8" t="s">
        <v>210</v>
      </c>
      <c r="F11" s="6" t="s">
        <v>5</v>
      </c>
    </row>
    <row r="12" spans="1:6" x14ac:dyDescent="0.2">
      <c r="D12" s="10"/>
      <c r="F12" s="67" t="s">
        <v>285</v>
      </c>
    </row>
    <row r="13" spans="1:6" x14ac:dyDescent="0.2">
      <c r="D13" s="11"/>
    </row>
    <row r="14" spans="1:6" x14ac:dyDescent="0.2">
      <c r="D14" s="68" t="s">
        <v>246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84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indexed="35"/>
    <pageSetUpPr fitToPage="1"/>
  </sheetPr>
  <dimension ref="B1:M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0" defaultRowHeight="12.75" x14ac:dyDescent="0.2"/>
  <cols>
    <col min="1" max="1" width="5.7109375" style="1" customWidth="1"/>
    <col min="2" max="6" width="9.140625" style="21" customWidth="1"/>
    <col min="7" max="12" width="12.7109375" style="21" customWidth="1"/>
    <col min="13" max="13" width="14.7109375" style="11" customWidth="1"/>
    <col min="14" max="14" width="9.140625" style="1" customWidth="1"/>
    <col min="15" max="16384" width="0" style="1" hidden="1"/>
  </cols>
  <sheetData>
    <row r="1" spans="2:13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3" s="3" customFormat="1" x14ac:dyDescent="0.2">
      <c r="B3" s="4" t="s">
        <v>173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3" x14ac:dyDescent="0.2">
      <c r="B4" s="15" t="s">
        <v>126</v>
      </c>
      <c r="C4" s="16" t="s">
        <v>18</v>
      </c>
      <c r="D4" s="16" t="s">
        <v>83</v>
      </c>
      <c r="E4" s="16" t="s">
        <v>18</v>
      </c>
      <c r="F4" s="16" t="s">
        <v>172</v>
      </c>
      <c r="G4" s="177" t="s">
        <v>165</v>
      </c>
      <c r="H4" s="185"/>
      <c r="I4" s="178"/>
      <c r="J4" s="177" t="s">
        <v>164</v>
      </c>
      <c r="K4" s="185"/>
      <c r="L4" s="185"/>
      <c r="M4" s="15" t="s">
        <v>162</v>
      </c>
    </row>
    <row r="5" spans="2:13" x14ac:dyDescent="0.2">
      <c r="B5" s="17" t="s">
        <v>127</v>
      </c>
      <c r="C5" s="18" t="s">
        <v>25</v>
      </c>
      <c r="D5" s="18" t="s">
        <v>17</v>
      </c>
      <c r="E5" s="18" t="s">
        <v>93</v>
      </c>
      <c r="F5" s="18" t="s">
        <v>40</v>
      </c>
      <c r="G5" s="18" t="s">
        <v>166</v>
      </c>
      <c r="H5" s="18" t="s">
        <v>167</v>
      </c>
      <c r="I5" s="18" t="s">
        <v>168</v>
      </c>
      <c r="J5" s="18" t="s">
        <v>169</v>
      </c>
      <c r="K5" s="18" t="s">
        <v>170</v>
      </c>
      <c r="L5" s="18" t="s">
        <v>171</v>
      </c>
      <c r="M5" s="17" t="s">
        <v>163</v>
      </c>
    </row>
  </sheetData>
  <mergeCells count="2">
    <mergeCell ref="G4:I4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1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indexed="35"/>
    <pageSetUpPr fitToPage="1"/>
  </sheetPr>
  <dimension ref="B1:L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8" width="14.7109375" style="21" customWidth="1"/>
    <col min="9" max="11" width="12.7109375" style="21" customWidth="1"/>
    <col min="12" max="12" width="12.7109375" style="11" customWidth="1"/>
    <col min="13" max="13" width="9.140625" style="1" customWidth="1"/>
    <col min="14" max="16384" width="0" style="1" hidden="1"/>
  </cols>
  <sheetData>
    <row r="1" spans="2:12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2:12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s="3" customFormat="1" x14ac:dyDescent="0.2">
      <c r="B3" s="4" t="s">
        <v>229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2:12" x14ac:dyDescent="0.2">
      <c r="B4" s="15" t="s">
        <v>126</v>
      </c>
      <c r="C4" s="16" t="s">
        <v>18</v>
      </c>
      <c r="D4" s="16" t="s">
        <v>83</v>
      </c>
      <c r="E4" s="16" t="s">
        <v>18</v>
      </c>
      <c r="F4" s="177" t="s">
        <v>230</v>
      </c>
      <c r="G4" s="185"/>
      <c r="H4" s="185"/>
      <c r="I4" s="15" t="s">
        <v>231</v>
      </c>
      <c r="J4" s="15" t="s">
        <v>233</v>
      </c>
      <c r="K4" s="15" t="s">
        <v>235</v>
      </c>
      <c r="L4" s="15" t="s">
        <v>236</v>
      </c>
    </row>
    <row r="5" spans="2:12" x14ac:dyDescent="0.2">
      <c r="B5" s="17" t="s">
        <v>127</v>
      </c>
      <c r="C5" s="18" t="s">
        <v>25</v>
      </c>
      <c r="D5" s="18" t="s">
        <v>17</v>
      </c>
      <c r="E5" s="18" t="s">
        <v>93</v>
      </c>
      <c r="F5" s="18" t="s">
        <v>155</v>
      </c>
      <c r="G5" s="18" t="s">
        <v>114</v>
      </c>
      <c r="H5" s="18" t="s">
        <v>156</v>
      </c>
      <c r="I5" s="17" t="s">
        <v>232</v>
      </c>
      <c r="J5" s="17" t="s">
        <v>234</v>
      </c>
      <c r="K5" s="17" t="s">
        <v>238</v>
      </c>
      <c r="L5" s="17" t="s">
        <v>237</v>
      </c>
    </row>
  </sheetData>
  <mergeCells count="1">
    <mergeCell ref="F4:H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4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indexed="35"/>
    <pageSetUpPr fitToPage="1"/>
  </sheetPr>
  <dimension ref="B1:F5"/>
  <sheetViews>
    <sheetView workbookViewId="0">
      <pane ySplit="5" topLeftCell="A6" activePane="bottomLeft" state="frozen"/>
      <selection pane="bottomLeft" activeCell="A6" sqref="A6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6" width="14.7109375" style="11" customWidth="1"/>
    <col min="7" max="7" width="9.140625" style="1" customWidth="1"/>
    <col min="8" max="16384" width="0" style="1" hidden="1"/>
  </cols>
  <sheetData>
    <row r="1" spans="2:6" s="3" customFormat="1" x14ac:dyDescent="0.2">
      <c r="B1" s="20" t="str">
        <f>+RCO!B1</f>
        <v>Program NODLE version 3.06</v>
      </c>
      <c r="C1" s="6"/>
      <c r="D1" s="6"/>
      <c r="E1" s="6"/>
      <c r="F1" s="6"/>
    </row>
    <row r="2" spans="2:6" s="3" customFormat="1" x14ac:dyDescent="0.2">
      <c r="B2" s="6"/>
      <c r="C2" s="6"/>
      <c r="D2" s="6"/>
      <c r="E2" s="6"/>
      <c r="F2" s="6"/>
    </row>
    <row r="3" spans="2:6" s="3" customFormat="1" x14ac:dyDescent="0.2">
      <c r="B3" s="4" t="s">
        <v>174</v>
      </c>
      <c r="C3" s="6"/>
      <c r="D3" s="6"/>
      <c r="E3" s="6"/>
      <c r="F3" s="6"/>
    </row>
    <row r="4" spans="2:6" x14ac:dyDescent="0.2">
      <c r="B4" s="15" t="s">
        <v>126</v>
      </c>
      <c r="C4" s="16" t="s">
        <v>18</v>
      </c>
      <c r="D4" s="16" t="s">
        <v>83</v>
      </c>
      <c r="E4" s="16" t="s">
        <v>18</v>
      </c>
      <c r="F4" s="15" t="s">
        <v>18</v>
      </c>
    </row>
    <row r="5" spans="2:6" x14ac:dyDescent="0.2">
      <c r="B5" s="17" t="s">
        <v>127</v>
      </c>
      <c r="C5" s="18" t="s">
        <v>25</v>
      </c>
      <c r="D5" s="18" t="s">
        <v>17</v>
      </c>
      <c r="E5" s="18" t="s">
        <v>93</v>
      </c>
      <c r="F5" s="17" t="s">
        <v>175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indexed="35"/>
    <pageSetUpPr fitToPage="1"/>
  </sheetPr>
  <dimension ref="B1:M10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0" defaultRowHeight="12.75" x14ac:dyDescent="0.2"/>
  <cols>
    <col min="1" max="1" width="5.7109375" style="1" customWidth="1"/>
    <col min="2" max="2" width="12.85546875" style="21" customWidth="1"/>
    <col min="3" max="3" width="30.7109375" style="21" customWidth="1"/>
    <col min="4" max="12" width="9.140625" style="21" customWidth="1"/>
    <col min="13" max="13" width="9.140625" style="11" customWidth="1"/>
    <col min="14" max="14" width="9.140625" style="1" customWidth="1"/>
    <col min="15" max="16384" width="0" style="1" hidden="1"/>
  </cols>
  <sheetData>
    <row r="1" spans="2:13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3" s="3" customFormat="1" x14ac:dyDescent="0.2">
      <c r="B3" s="4" t="s">
        <v>176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3" x14ac:dyDescent="0.2">
      <c r="B4" s="15" t="s">
        <v>177</v>
      </c>
      <c r="C4" s="16" t="s">
        <v>177</v>
      </c>
      <c r="D4" s="177" t="s">
        <v>183</v>
      </c>
      <c r="E4" s="178"/>
      <c r="F4" s="177" t="s">
        <v>182</v>
      </c>
      <c r="G4" s="178"/>
      <c r="H4" s="177" t="s">
        <v>181</v>
      </c>
      <c r="I4" s="178"/>
      <c r="J4" s="177" t="s">
        <v>180</v>
      </c>
      <c r="K4" s="178"/>
      <c r="L4" s="177" t="s">
        <v>179</v>
      </c>
      <c r="M4" s="178"/>
    </row>
    <row r="5" spans="2:13" x14ac:dyDescent="0.2">
      <c r="B5" s="17" t="s">
        <v>25</v>
      </c>
      <c r="C5" s="18" t="s">
        <v>178</v>
      </c>
      <c r="D5" s="18" t="s">
        <v>25</v>
      </c>
      <c r="E5" s="18" t="s">
        <v>26</v>
      </c>
      <c r="F5" s="18" t="s">
        <v>25</v>
      </c>
      <c r="G5" s="18" t="s">
        <v>26</v>
      </c>
      <c r="H5" s="18" t="s">
        <v>25</v>
      </c>
      <c r="I5" s="18" t="s">
        <v>26</v>
      </c>
      <c r="J5" s="18" t="s">
        <v>25</v>
      </c>
      <c r="K5" s="18" t="s">
        <v>26</v>
      </c>
      <c r="L5" s="18" t="s">
        <v>25</v>
      </c>
      <c r="M5" s="26" t="s">
        <v>26</v>
      </c>
    </row>
    <row r="6" spans="2:13" x14ac:dyDescent="0.2">
      <c r="B6" s="21">
        <v>1</v>
      </c>
      <c r="C6" s="63" t="s">
        <v>312</v>
      </c>
      <c r="D6" s="21">
        <v>1</v>
      </c>
      <c r="E6" s="21">
        <v>1</v>
      </c>
      <c r="F6" s="21">
        <v>2</v>
      </c>
      <c r="G6" s="21">
        <v>1</v>
      </c>
      <c r="H6" s="21">
        <v>3</v>
      </c>
      <c r="I6" s="21">
        <v>1</v>
      </c>
      <c r="J6" s="21">
        <v>4</v>
      </c>
      <c r="K6" s="21">
        <v>1</v>
      </c>
      <c r="L6" s="21">
        <v>5</v>
      </c>
      <c r="M6" s="11">
        <v>1</v>
      </c>
    </row>
    <row r="7" spans="2:13" x14ac:dyDescent="0.2">
      <c r="D7" s="21">
        <v>6</v>
      </c>
      <c r="E7" s="21">
        <v>1</v>
      </c>
      <c r="F7" s="21">
        <v>7</v>
      </c>
      <c r="G7" s="21">
        <v>1</v>
      </c>
      <c r="H7" s="21">
        <v>8</v>
      </c>
      <c r="I7" s="21">
        <v>1</v>
      </c>
      <c r="J7" s="21">
        <v>9</v>
      </c>
      <c r="K7" s="21">
        <v>1</v>
      </c>
      <c r="L7" s="21">
        <v>10</v>
      </c>
      <c r="M7" s="11">
        <v>1</v>
      </c>
    </row>
    <row r="8" spans="2:13" x14ac:dyDescent="0.2">
      <c r="D8" s="21">
        <v>11</v>
      </c>
      <c r="E8" s="21">
        <v>1</v>
      </c>
      <c r="F8" s="21">
        <v>12</v>
      </c>
      <c r="G8" s="21">
        <v>1</v>
      </c>
      <c r="H8" s="21">
        <v>13</v>
      </c>
      <c r="I8" s="21">
        <v>1</v>
      </c>
      <c r="J8" s="85">
        <v>14</v>
      </c>
      <c r="K8" s="85">
        <v>1</v>
      </c>
    </row>
    <row r="9" spans="2:13" x14ac:dyDescent="0.2">
      <c r="B9" s="175">
        <v>98</v>
      </c>
      <c r="C9" s="63" t="s">
        <v>383</v>
      </c>
      <c r="D9" s="175">
        <v>98</v>
      </c>
      <c r="E9" s="175">
        <v>1</v>
      </c>
    </row>
    <row r="10" spans="2:13" x14ac:dyDescent="0.2">
      <c r="B10" s="175">
        <v>99</v>
      </c>
      <c r="C10" s="63" t="s">
        <v>384</v>
      </c>
      <c r="D10" s="175">
        <v>99</v>
      </c>
      <c r="E10" s="175">
        <v>1</v>
      </c>
    </row>
  </sheetData>
  <mergeCells count="5">
    <mergeCell ref="L4:M4"/>
    <mergeCell ref="D4:E4"/>
    <mergeCell ref="F4:G4"/>
    <mergeCell ref="H4:I4"/>
    <mergeCell ref="J4:K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2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indexed="35"/>
    <pageSetUpPr fitToPage="1"/>
  </sheetPr>
  <dimension ref="B1:R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2" width="30.85546875" style="21" customWidth="1"/>
    <col min="3" max="8" width="9.140625" style="21" customWidth="1"/>
    <col min="9" max="10" width="12.7109375" style="21" customWidth="1"/>
    <col min="11" max="17" width="4.28515625" style="21" customWidth="1"/>
    <col min="18" max="18" width="4.28515625" style="11" customWidth="1"/>
    <col min="19" max="19" width="9.140625" style="1" customWidth="1"/>
    <col min="20" max="16384" width="0" style="1" hidden="1"/>
  </cols>
  <sheetData>
    <row r="1" spans="2:18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2:18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2:18" s="3" customFormat="1" x14ac:dyDescent="0.2">
      <c r="B3" s="4" t="s">
        <v>184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2:18" x14ac:dyDescent="0.2">
      <c r="B4" s="15" t="s">
        <v>185</v>
      </c>
      <c r="C4" s="15" t="s">
        <v>186</v>
      </c>
      <c r="D4" s="15" t="s">
        <v>188</v>
      </c>
      <c r="E4" s="15" t="s">
        <v>188</v>
      </c>
      <c r="F4" s="15" t="s">
        <v>98</v>
      </c>
      <c r="G4" s="15" t="s">
        <v>83</v>
      </c>
      <c r="H4" s="15" t="s">
        <v>18</v>
      </c>
      <c r="I4" s="177" t="s">
        <v>190</v>
      </c>
      <c r="J4" s="178"/>
      <c r="K4" s="177" t="s">
        <v>193</v>
      </c>
      <c r="L4" s="185"/>
      <c r="M4" s="185"/>
      <c r="N4" s="185"/>
      <c r="O4" s="185"/>
      <c r="P4" s="185"/>
      <c r="Q4" s="185"/>
      <c r="R4" s="178"/>
    </row>
    <row r="5" spans="2:18" x14ac:dyDescent="0.2">
      <c r="B5" s="17" t="s">
        <v>128</v>
      </c>
      <c r="C5" s="17" t="s">
        <v>187</v>
      </c>
      <c r="D5" s="17" t="s">
        <v>189</v>
      </c>
      <c r="E5" s="17" t="s">
        <v>121</v>
      </c>
      <c r="F5" s="17" t="s">
        <v>17</v>
      </c>
      <c r="G5" s="17" t="s">
        <v>17</v>
      </c>
      <c r="H5" s="17" t="s">
        <v>93</v>
      </c>
      <c r="I5" s="17" t="s">
        <v>191</v>
      </c>
      <c r="J5" s="17" t="s">
        <v>192</v>
      </c>
      <c r="K5" s="17" t="s">
        <v>194</v>
      </c>
      <c r="L5" s="17" t="s">
        <v>195</v>
      </c>
      <c r="M5" s="17" t="s">
        <v>196</v>
      </c>
      <c r="N5" s="17" t="s">
        <v>197</v>
      </c>
      <c r="O5" s="17" t="s">
        <v>198</v>
      </c>
      <c r="P5" s="17" t="s">
        <v>199</v>
      </c>
      <c r="Q5" s="17" t="s">
        <v>82</v>
      </c>
      <c r="R5" s="17" t="s">
        <v>200</v>
      </c>
    </row>
  </sheetData>
  <mergeCells count="2">
    <mergeCell ref="I4:J4"/>
    <mergeCell ref="K4:R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8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indexed="47"/>
    <pageSetUpPr fitToPage="1"/>
  </sheetPr>
  <dimension ref="B1:F29"/>
  <sheetViews>
    <sheetView zoomScaleNormal="100" workbookViewId="0"/>
  </sheetViews>
  <sheetFormatPr defaultColWidth="0" defaultRowHeight="12.75" x14ac:dyDescent="0.2"/>
  <cols>
    <col min="1" max="1" width="5.7109375" style="31" customWidth="1"/>
    <col min="2" max="2" width="9.140625" style="31" customWidth="1"/>
    <col min="3" max="3" width="34" style="31" customWidth="1"/>
    <col min="4" max="4" width="9.140625" style="51" customWidth="1"/>
    <col min="5" max="6" width="9.140625" style="31" customWidth="1"/>
    <col min="7" max="16384" width="0" style="31" hidden="1"/>
  </cols>
  <sheetData>
    <row r="1" spans="2:6" x14ac:dyDescent="0.2">
      <c r="B1" s="50" t="str">
        <f>+RCO!B1</f>
        <v>Program NODLE version 3.06</v>
      </c>
    </row>
    <row r="3" spans="2:6" x14ac:dyDescent="0.2">
      <c r="B3" s="30" t="s">
        <v>215</v>
      </c>
    </row>
    <row r="4" spans="2:6" x14ac:dyDescent="0.2">
      <c r="B4" s="53" t="s">
        <v>216</v>
      </c>
    </row>
    <row r="5" spans="2:6" x14ac:dyDescent="0.2">
      <c r="B5" s="54"/>
      <c r="C5" s="31" t="s">
        <v>225</v>
      </c>
      <c r="D5" s="188"/>
      <c r="E5" s="189"/>
      <c r="F5" s="29"/>
    </row>
    <row r="6" spans="2:6" x14ac:dyDescent="0.2">
      <c r="B6" s="54"/>
      <c r="C6" s="31" t="s">
        <v>221</v>
      </c>
      <c r="D6" s="186"/>
      <c r="E6" s="187"/>
      <c r="F6" s="29"/>
    </row>
    <row r="7" spans="2:6" x14ac:dyDescent="0.2">
      <c r="B7" s="54"/>
      <c r="C7" s="31" t="s">
        <v>217</v>
      </c>
      <c r="D7" s="186"/>
      <c r="E7" s="187"/>
    </row>
    <row r="8" spans="2:6" x14ac:dyDescent="0.2">
      <c r="B8" s="54"/>
      <c r="C8" s="31" t="s">
        <v>220</v>
      </c>
      <c r="D8" s="11"/>
      <c r="E8" s="56"/>
    </row>
    <row r="9" spans="2:6" x14ac:dyDescent="0.2">
      <c r="B9" s="54"/>
      <c r="C9" s="31" t="s">
        <v>218</v>
      </c>
      <c r="D9" s="11"/>
      <c r="E9" s="28"/>
    </row>
    <row r="10" spans="2:6" x14ac:dyDescent="0.2">
      <c r="B10" s="54"/>
      <c r="C10" s="31" t="s">
        <v>219</v>
      </c>
      <c r="D10" s="12"/>
    </row>
    <row r="11" spans="2:6" x14ac:dyDescent="0.2">
      <c r="B11" s="54"/>
    </row>
    <row r="12" spans="2:6" x14ac:dyDescent="0.2">
      <c r="B12" s="52" t="s">
        <v>9</v>
      </c>
    </row>
    <row r="13" spans="2:6" x14ac:dyDescent="0.2">
      <c r="C13" s="31" t="s">
        <v>47</v>
      </c>
      <c r="D13" s="10"/>
    </row>
    <row r="14" spans="2:6" x14ac:dyDescent="0.2">
      <c r="C14" s="31" t="s">
        <v>48</v>
      </c>
      <c r="D14" s="11"/>
    </row>
    <row r="15" spans="2:6" x14ac:dyDescent="0.2">
      <c r="C15" s="31" t="s">
        <v>49</v>
      </c>
      <c r="D15" s="11"/>
    </row>
    <row r="16" spans="2:6" x14ac:dyDescent="0.2">
      <c r="C16" s="31" t="s">
        <v>226</v>
      </c>
      <c r="D16" s="11"/>
    </row>
    <row r="17" spans="2:6" x14ac:dyDescent="0.2">
      <c r="C17" s="31" t="s">
        <v>51</v>
      </c>
      <c r="D17" s="12"/>
    </row>
    <row r="19" spans="2:6" x14ac:dyDescent="0.2">
      <c r="B19" s="52" t="s">
        <v>10</v>
      </c>
    </row>
    <row r="20" spans="2:6" x14ac:dyDescent="0.2">
      <c r="C20" s="31" t="s">
        <v>52</v>
      </c>
      <c r="D20" s="10"/>
    </row>
    <row r="21" spans="2:6" x14ac:dyDescent="0.2">
      <c r="C21" s="31" t="s">
        <v>53</v>
      </c>
      <c r="D21" s="11"/>
    </row>
    <row r="22" spans="2:6" x14ac:dyDescent="0.2">
      <c r="C22" s="31" t="s">
        <v>54</v>
      </c>
      <c r="D22" s="11"/>
    </row>
    <row r="23" spans="2:6" x14ac:dyDescent="0.2">
      <c r="C23" s="31" t="s">
        <v>55</v>
      </c>
      <c r="D23" s="11"/>
    </row>
    <row r="24" spans="2:6" x14ac:dyDescent="0.2">
      <c r="C24" s="31" t="s">
        <v>59</v>
      </c>
      <c r="D24" s="11"/>
      <c r="E24" s="29"/>
      <c r="F24" s="29"/>
    </row>
    <row r="25" spans="2:6" x14ac:dyDescent="0.2">
      <c r="C25" s="31" t="s">
        <v>60</v>
      </c>
      <c r="D25" s="11"/>
      <c r="E25" s="29"/>
      <c r="F25" s="29"/>
    </row>
    <row r="26" spans="2:6" x14ac:dyDescent="0.2">
      <c r="C26" s="31" t="s">
        <v>61</v>
      </c>
      <c r="D26" s="11"/>
      <c r="E26" s="29"/>
      <c r="F26" s="29"/>
    </row>
    <row r="27" spans="2:6" x14ac:dyDescent="0.2">
      <c r="C27" s="31" t="s">
        <v>56</v>
      </c>
      <c r="D27" s="11"/>
    </row>
    <row r="28" spans="2:6" x14ac:dyDescent="0.2">
      <c r="C28" s="31" t="s">
        <v>42</v>
      </c>
      <c r="D28" s="11"/>
    </row>
    <row r="29" spans="2:6" x14ac:dyDescent="0.2">
      <c r="C29" s="31" t="s">
        <v>57</v>
      </c>
      <c r="D29" s="12"/>
    </row>
  </sheetData>
  <mergeCells count="3">
    <mergeCell ref="D7:E7"/>
    <mergeCell ref="D5:E5"/>
    <mergeCell ref="D6:E6"/>
  </mergeCells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indexed="47"/>
    <pageSetUpPr fitToPage="1"/>
  </sheetPr>
  <dimension ref="A1:G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31" customWidth="1"/>
    <col min="2" max="2" width="9.140625" style="21" customWidth="1"/>
    <col min="3" max="3" width="14.7109375" style="21" customWidth="1"/>
    <col min="4" max="4" width="16.7109375" style="34" customWidth="1"/>
    <col min="5" max="6" width="16.7109375" style="42" customWidth="1"/>
    <col min="7" max="7" width="16.7109375" style="43" customWidth="1"/>
    <col min="8" max="8" width="9.140625" style="31" customWidth="1"/>
    <col min="9" max="16384" width="0" style="31" hidden="1"/>
  </cols>
  <sheetData>
    <row r="1" spans="1:7" s="28" customFormat="1" x14ac:dyDescent="0.2">
      <c r="A1" s="28" t="s">
        <v>253</v>
      </c>
      <c r="B1" s="27" t="str">
        <f>+RCO!B1</f>
        <v>Program NODLE version 3.06</v>
      </c>
      <c r="C1" s="29"/>
      <c r="D1" s="32"/>
      <c r="E1" s="36"/>
      <c r="F1" s="36"/>
      <c r="G1" s="36"/>
    </row>
    <row r="2" spans="1:7" s="28" customFormat="1" x14ac:dyDescent="0.2">
      <c r="B2" s="29"/>
      <c r="C2" s="29"/>
      <c r="D2" s="32"/>
      <c r="E2" s="36"/>
      <c r="F2" s="36"/>
      <c r="G2" s="36"/>
    </row>
    <row r="3" spans="1:7" s="28" customFormat="1" x14ac:dyDescent="0.2">
      <c r="B3" s="30" t="s">
        <v>201</v>
      </c>
      <c r="C3" s="29"/>
      <c r="D3" s="32"/>
      <c r="E3" s="36"/>
      <c r="F3" s="36"/>
      <c r="G3" s="36"/>
    </row>
    <row r="4" spans="1:7" x14ac:dyDescent="0.2">
      <c r="B4" s="15" t="s">
        <v>30</v>
      </c>
      <c r="C4" s="16" t="s">
        <v>31</v>
      </c>
      <c r="D4" s="37" t="s">
        <v>32</v>
      </c>
      <c r="E4" s="38" t="s">
        <v>33</v>
      </c>
      <c r="F4" s="38" t="s">
        <v>34</v>
      </c>
      <c r="G4" s="39" t="s">
        <v>35</v>
      </c>
    </row>
    <row r="5" spans="1:7" x14ac:dyDescent="0.2">
      <c r="B5" s="17" t="s">
        <v>25</v>
      </c>
      <c r="C5" s="18" t="s">
        <v>36</v>
      </c>
      <c r="D5" s="33" t="s">
        <v>37</v>
      </c>
      <c r="E5" s="40" t="s">
        <v>38</v>
      </c>
      <c r="F5" s="40" t="s">
        <v>11</v>
      </c>
      <c r="G5" s="41" t="s">
        <v>39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91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indexed="47"/>
    <pageSetUpPr fitToPage="1"/>
  </sheetPr>
  <dimension ref="B1:C5"/>
  <sheetViews>
    <sheetView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31" customWidth="1"/>
    <col min="2" max="2" width="9.140625" style="21" customWidth="1"/>
    <col min="3" max="3" width="16.7109375" style="35" customWidth="1"/>
    <col min="4" max="4" width="9.140625" style="31" customWidth="1"/>
    <col min="5" max="16384" width="0" style="31" hidden="1"/>
  </cols>
  <sheetData>
    <row r="1" spans="2:3" s="28" customFormat="1" x14ac:dyDescent="0.2">
      <c r="B1" s="27" t="str">
        <f>+RCO!B1</f>
        <v>Program NODLE version 3.06</v>
      </c>
      <c r="C1" s="32"/>
    </row>
    <row r="2" spans="2:3" s="28" customFormat="1" x14ac:dyDescent="0.2">
      <c r="B2" s="29"/>
      <c r="C2" s="32"/>
    </row>
    <row r="3" spans="2:3" s="28" customFormat="1" x14ac:dyDescent="0.2">
      <c r="B3" s="30" t="s">
        <v>222</v>
      </c>
      <c r="C3" s="32"/>
    </row>
    <row r="4" spans="2:3" x14ac:dyDescent="0.2">
      <c r="B4" s="16" t="s">
        <v>29</v>
      </c>
      <c r="C4" s="55" t="s">
        <v>29</v>
      </c>
    </row>
    <row r="5" spans="2:3" x14ac:dyDescent="0.2">
      <c r="B5" s="18" t="s">
        <v>224</v>
      </c>
      <c r="C5" s="17" t="s">
        <v>223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indexed="47"/>
    <pageSetUpPr fitToPage="1"/>
  </sheetPr>
  <dimension ref="B1:H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31" customWidth="1"/>
    <col min="2" max="2" width="9.140625" style="21" customWidth="1"/>
    <col min="3" max="7" width="14.7109375" style="34" customWidth="1"/>
    <col min="8" max="8" width="14.7109375" style="35" customWidth="1"/>
    <col min="9" max="9" width="9.140625" style="31" customWidth="1"/>
    <col min="10" max="16384" width="0" style="31" hidden="1"/>
  </cols>
  <sheetData>
    <row r="1" spans="2:8" s="28" customFormat="1" x14ac:dyDescent="0.2">
      <c r="B1" s="27" t="str">
        <f>+RCO!B1</f>
        <v>Program NODLE version 3.06</v>
      </c>
      <c r="C1" s="32"/>
      <c r="D1" s="32"/>
      <c r="E1" s="32"/>
      <c r="F1" s="32"/>
      <c r="G1" s="32"/>
      <c r="H1" s="32"/>
    </row>
    <row r="2" spans="2:8" s="28" customFormat="1" x14ac:dyDescent="0.2">
      <c r="B2" s="29"/>
      <c r="C2" s="32"/>
      <c r="D2" s="32"/>
      <c r="E2" s="32"/>
      <c r="F2" s="32"/>
      <c r="G2" s="32"/>
      <c r="H2" s="32"/>
    </row>
    <row r="3" spans="2:8" s="28" customFormat="1" x14ac:dyDescent="0.2">
      <c r="B3" s="30" t="s">
        <v>204</v>
      </c>
      <c r="C3" s="32"/>
      <c r="D3" s="32"/>
      <c r="E3" s="32"/>
      <c r="F3" s="32"/>
      <c r="G3" s="32"/>
      <c r="H3" s="32"/>
    </row>
    <row r="4" spans="2:8" x14ac:dyDescent="0.2">
      <c r="B4" s="16" t="s">
        <v>29</v>
      </c>
      <c r="C4" s="190" t="s">
        <v>205</v>
      </c>
      <c r="D4" s="191"/>
      <c r="E4" s="192"/>
      <c r="F4" s="190" t="s">
        <v>150</v>
      </c>
      <c r="G4" s="191"/>
      <c r="H4" s="192"/>
    </row>
    <row r="5" spans="2:8" x14ac:dyDescent="0.2">
      <c r="B5" s="18" t="s">
        <v>25</v>
      </c>
      <c r="C5" s="18" t="s">
        <v>143</v>
      </c>
      <c r="D5" s="18" t="s">
        <v>144</v>
      </c>
      <c r="E5" s="18" t="s">
        <v>145</v>
      </c>
      <c r="F5" s="18" t="s">
        <v>146</v>
      </c>
      <c r="G5" s="18" t="s">
        <v>147</v>
      </c>
      <c r="H5" s="17" t="s">
        <v>148</v>
      </c>
    </row>
  </sheetData>
  <mergeCells count="2">
    <mergeCell ref="C4:E4"/>
    <mergeCell ref="F4:H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85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tabColor indexed="47"/>
    <pageSetUpPr fitToPage="1"/>
  </sheetPr>
  <dimension ref="B1:K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31" customWidth="1"/>
    <col min="2" max="3" width="9.140625" style="21" customWidth="1"/>
    <col min="4" max="10" width="14.7109375" style="34" customWidth="1"/>
    <col min="11" max="11" width="14.7109375" style="35" customWidth="1"/>
    <col min="12" max="12" width="9.140625" style="31" customWidth="1"/>
    <col min="13" max="16384" width="0" style="31" hidden="1"/>
  </cols>
  <sheetData>
    <row r="1" spans="2:11" s="28" customFormat="1" x14ac:dyDescent="0.2">
      <c r="B1" s="27" t="str">
        <f>+RCO!B1</f>
        <v>Program NODLE version 3.06</v>
      </c>
      <c r="C1" s="29"/>
      <c r="D1" s="32"/>
      <c r="E1" s="32"/>
      <c r="F1" s="32"/>
      <c r="G1" s="32"/>
      <c r="H1" s="32"/>
      <c r="I1" s="32"/>
      <c r="J1" s="32"/>
      <c r="K1" s="32"/>
    </row>
    <row r="2" spans="2:11" s="28" customFormat="1" x14ac:dyDescent="0.2">
      <c r="B2" s="29"/>
      <c r="C2" s="29"/>
      <c r="D2" s="32"/>
      <c r="E2" s="32"/>
      <c r="F2" s="32"/>
      <c r="G2" s="32"/>
      <c r="H2" s="32"/>
      <c r="I2" s="32"/>
      <c r="J2" s="32"/>
      <c r="K2" s="32"/>
    </row>
    <row r="3" spans="2:11" s="28" customFormat="1" x14ac:dyDescent="0.2">
      <c r="B3" s="30" t="s">
        <v>203</v>
      </c>
      <c r="C3" s="29"/>
      <c r="D3" s="32"/>
      <c r="E3" s="32"/>
      <c r="F3" s="32"/>
      <c r="G3" s="32"/>
      <c r="H3" s="32"/>
      <c r="I3" s="32"/>
      <c r="J3" s="32"/>
      <c r="K3" s="32"/>
    </row>
    <row r="4" spans="2:11" x14ac:dyDescent="0.2">
      <c r="B4" s="16" t="s">
        <v>18</v>
      </c>
      <c r="C4" s="15" t="s">
        <v>29</v>
      </c>
      <c r="D4" s="190" t="s">
        <v>152</v>
      </c>
      <c r="E4" s="191"/>
      <c r="F4" s="192"/>
      <c r="G4" s="190" t="s">
        <v>153</v>
      </c>
      <c r="H4" s="191"/>
      <c r="I4" s="192"/>
      <c r="J4" s="190" t="s">
        <v>214</v>
      </c>
      <c r="K4" s="192"/>
    </row>
    <row r="5" spans="2:11" x14ac:dyDescent="0.2">
      <c r="B5" s="18" t="s">
        <v>25</v>
      </c>
      <c r="C5" s="17" t="s">
        <v>25</v>
      </c>
      <c r="D5" s="44" t="s">
        <v>155</v>
      </c>
      <c r="E5" s="44" t="s">
        <v>114</v>
      </c>
      <c r="F5" s="44" t="s">
        <v>156</v>
      </c>
      <c r="G5" s="44" t="s">
        <v>115</v>
      </c>
      <c r="H5" s="44" t="s">
        <v>154</v>
      </c>
      <c r="I5" s="44" t="s">
        <v>202</v>
      </c>
      <c r="J5" s="44" t="s">
        <v>212</v>
      </c>
      <c r="K5" s="44" t="s">
        <v>213</v>
      </c>
    </row>
  </sheetData>
  <mergeCells count="3">
    <mergeCell ref="D4:F4"/>
    <mergeCell ref="G4:I4"/>
    <mergeCell ref="J4:K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2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27"/>
    <pageSetUpPr fitToPage="1"/>
  </sheetPr>
  <dimension ref="B1:B73"/>
  <sheetViews>
    <sheetView tabSelected="1" zoomScaleNormal="100" workbookViewId="0">
      <pane ySplit="5" topLeftCell="A42" activePane="bottomLeft" state="frozen"/>
      <selection pane="bottomLeft" activeCell="B74" sqref="B74"/>
    </sheetView>
  </sheetViews>
  <sheetFormatPr defaultColWidth="0" defaultRowHeight="12.75" x14ac:dyDescent="0.2"/>
  <cols>
    <col min="1" max="1" width="5.7109375" style="1" customWidth="1"/>
    <col min="2" max="2" width="90.7109375" style="19" customWidth="1"/>
    <col min="3" max="3" width="9.140625" style="1" customWidth="1"/>
    <col min="4" max="16384" width="0" style="1" hidden="1"/>
  </cols>
  <sheetData>
    <row r="1" spans="2:2" x14ac:dyDescent="0.2">
      <c r="B1" s="2" t="str">
        <f>+TTL!B1</f>
        <v>Program NODLE version 3.06</v>
      </c>
    </row>
    <row r="2" spans="2:2" x14ac:dyDescent="0.2">
      <c r="B2" s="3"/>
    </row>
    <row r="3" spans="2:2" x14ac:dyDescent="0.2">
      <c r="B3" s="13" t="s">
        <v>125</v>
      </c>
    </row>
    <row r="4" spans="2:2" x14ac:dyDescent="0.2">
      <c r="B4" s="15" t="s">
        <v>7</v>
      </c>
    </row>
    <row r="5" spans="2:2" x14ac:dyDescent="0.2">
      <c r="B5" s="17" t="s">
        <v>8</v>
      </c>
    </row>
    <row r="6" spans="2:2" x14ac:dyDescent="0.2">
      <c r="B6" s="61" t="s">
        <v>257</v>
      </c>
    </row>
    <row r="7" spans="2:2" x14ac:dyDescent="0.2">
      <c r="B7" s="60" t="s">
        <v>286</v>
      </c>
    </row>
    <row r="8" spans="2:2" x14ac:dyDescent="0.2">
      <c r="B8" s="60" t="s">
        <v>313</v>
      </c>
    </row>
    <row r="9" spans="2:2" x14ac:dyDescent="0.2">
      <c r="B9" s="60" t="s">
        <v>314</v>
      </c>
    </row>
    <row r="10" spans="2:2" x14ac:dyDescent="0.2">
      <c r="B10" s="19" t="s">
        <v>315</v>
      </c>
    </row>
    <row r="11" spans="2:2" x14ac:dyDescent="0.2">
      <c r="B11" s="19" t="s">
        <v>316</v>
      </c>
    </row>
    <row r="12" spans="2:2" x14ac:dyDescent="0.2">
      <c r="B12" s="19" t="s">
        <v>317</v>
      </c>
    </row>
    <row r="13" spans="2:2" x14ac:dyDescent="0.2">
      <c r="B13" s="19" t="s">
        <v>318</v>
      </c>
    </row>
    <row r="14" spans="2:2" x14ac:dyDescent="0.2">
      <c r="B14" s="61" t="s">
        <v>321</v>
      </c>
    </row>
    <row r="15" spans="2:2" x14ac:dyDescent="0.2">
      <c r="B15" s="60" t="s">
        <v>322</v>
      </c>
    </row>
    <row r="16" spans="2:2" x14ac:dyDescent="0.2">
      <c r="B16" s="61" t="s">
        <v>323</v>
      </c>
    </row>
    <row r="17" spans="2:2" x14ac:dyDescent="0.2">
      <c r="B17" s="60" t="s">
        <v>324</v>
      </c>
    </row>
    <row r="18" spans="2:2" x14ac:dyDescent="0.2">
      <c r="B18" s="61" t="s">
        <v>325</v>
      </c>
    </row>
    <row r="19" spans="2:2" x14ac:dyDescent="0.2">
      <c r="B19" s="19" t="s">
        <v>327</v>
      </c>
    </row>
    <row r="20" spans="2:2" x14ac:dyDescent="0.2">
      <c r="B20" s="19" t="s">
        <v>328</v>
      </c>
    </row>
    <row r="21" spans="2:2" x14ac:dyDescent="0.2">
      <c r="B21" s="61" t="s">
        <v>329</v>
      </c>
    </row>
    <row r="22" spans="2:2" x14ac:dyDescent="0.2">
      <c r="B22" s="60" t="s">
        <v>330</v>
      </c>
    </row>
    <row r="23" spans="2:2" x14ac:dyDescent="0.2">
      <c r="B23" s="60" t="s">
        <v>331</v>
      </c>
    </row>
    <row r="24" spans="2:2" x14ac:dyDescent="0.2">
      <c r="B24" s="60" t="s">
        <v>333</v>
      </c>
    </row>
    <row r="25" spans="2:2" x14ac:dyDescent="0.2">
      <c r="B25" s="176" t="s">
        <v>332</v>
      </c>
    </row>
    <row r="26" spans="2:2" x14ac:dyDescent="0.2">
      <c r="B26" s="176"/>
    </row>
    <row r="27" spans="2:2" x14ac:dyDescent="0.2">
      <c r="B27" s="61" t="s">
        <v>334</v>
      </c>
    </row>
    <row r="28" spans="2:2" x14ac:dyDescent="0.2">
      <c r="B28" s="60" t="s">
        <v>335</v>
      </c>
    </row>
    <row r="29" spans="2:2" x14ac:dyDescent="0.2">
      <c r="B29" s="60" t="s">
        <v>338</v>
      </c>
    </row>
    <row r="30" spans="2:2" x14ac:dyDescent="0.2">
      <c r="B30" s="124" t="s">
        <v>340</v>
      </c>
    </row>
    <row r="31" spans="2:2" ht="25.5" x14ac:dyDescent="0.2">
      <c r="B31" s="125" t="s">
        <v>336</v>
      </c>
    </row>
    <row r="32" spans="2:2" x14ac:dyDescent="0.2">
      <c r="B32" s="60" t="s">
        <v>337</v>
      </c>
    </row>
    <row r="33" spans="2:2" x14ac:dyDescent="0.2">
      <c r="B33" s="60" t="s">
        <v>339</v>
      </c>
    </row>
    <row r="34" spans="2:2" x14ac:dyDescent="0.2">
      <c r="B34" s="61" t="s">
        <v>342</v>
      </c>
    </row>
    <row r="35" spans="2:2" x14ac:dyDescent="0.2">
      <c r="B35" s="60" t="s">
        <v>348</v>
      </c>
    </row>
    <row r="36" spans="2:2" x14ac:dyDescent="0.2">
      <c r="B36" s="60" t="s">
        <v>346</v>
      </c>
    </row>
    <row r="37" spans="2:2" x14ac:dyDescent="0.2">
      <c r="B37" s="60" t="s">
        <v>347</v>
      </c>
    </row>
    <row r="38" spans="2:2" x14ac:dyDescent="0.2">
      <c r="B38" s="61" t="s">
        <v>349</v>
      </c>
    </row>
    <row r="39" spans="2:2" x14ac:dyDescent="0.2">
      <c r="B39" s="60" t="s">
        <v>350</v>
      </c>
    </row>
    <row r="40" spans="2:2" x14ac:dyDescent="0.2">
      <c r="B40" s="61" t="s">
        <v>351</v>
      </c>
    </row>
    <row r="41" spans="2:2" x14ac:dyDescent="0.2">
      <c r="B41" s="60" t="s">
        <v>352</v>
      </c>
    </row>
    <row r="42" spans="2:2" x14ac:dyDescent="0.2">
      <c r="B42" s="61" t="s">
        <v>353</v>
      </c>
    </row>
    <row r="43" spans="2:2" x14ac:dyDescent="0.2">
      <c r="B43" s="60" t="s">
        <v>354</v>
      </c>
    </row>
    <row r="44" spans="2:2" x14ac:dyDescent="0.2">
      <c r="B44" s="61" t="s">
        <v>355</v>
      </c>
    </row>
    <row r="45" spans="2:2" x14ac:dyDescent="0.2">
      <c r="B45" s="60" t="s">
        <v>356</v>
      </c>
    </row>
    <row r="46" spans="2:2" x14ac:dyDescent="0.2">
      <c r="B46" s="61" t="s">
        <v>357</v>
      </c>
    </row>
    <row r="47" spans="2:2" x14ac:dyDescent="0.2">
      <c r="B47" s="60" t="s">
        <v>358</v>
      </c>
    </row>
    <row r="48" spans="2:2" x14ac:dyDescent="0.2">
      <c r="B48" s="60" t="s">
        <v>359</v>
      </c>
    </row>
    <row r="49" spans="2:2" x14ac:dyDescent="0.2">
      <c r="B49" s="61" t="s">
        <v>360</v>
      </c>
    </row>
    <row r="50" spans="2:2" x14ac:dyDescent="0.2">
      <c r="B50" s="60" t="s">
        <v>361</v>
      </c>
    </row>
    <row r="51" spans="2:2" x14ac:dyDescent="0.2">
      <c r="B51" s="61" t="s">
        <v>362</v>
      </c>
    </row>
    <row r="52" spans="2:2" x14ac:dyDescent="0.2">
      <c r="B52" s="60" t="s">
        <v>363</v>
      </c>
    </row>
    <row r="53" spans="2:2" ht="14.25" x14ac:dyDescent="0.2">
      <c r="B53" s="124" t="s">
        <v>365</v>
      </c>
    </row>
    <row r="54" spans="2:2" ht="14.25" x14ac:dyDescent="0.2">
      <c r="B54" s="124" t="s">
        <v>364</v>
      </c>
    </row>
    <row r="55" spans="2:2" x14ac:dyDescent="0.2">
      <c r="B55" s="60" t="s">
        <v>376</v>
      </c>
    </row>
    <row r="56" spans="2:2" x14ac:dyDescent="0.2">
      <c r="B56" s="60" t="s">
        <v>366</v>
      </c>
    </row>
    <row r="57" spans="2:2" x14ac:dyDescent="0.2">
      <c r="B57" s="124" t="s">
        <v>367</v>
      </c>
    </row>
    <row r="58" spans="2:2" x14ac:dyDescent="0.2">
      <c r="B58" s="124" t="s">
        <v>368</v>
      </c>
    </row>
    <row r="59" spans="2:2" x14ac:dyDescent="0.2">
      <c r="B59" s="124" t="s">
        <v>369</v>
      </c>
    </row>
    <row r="60" spans="2:2" x14ac:dyDescent="0.2">
      <c r="B60" s="60" t="s">
        <v>370</v>
      </c>
    </row>
    <row r="61" spans="2:2" x14ac:dyDescent="0.2">
      <c r="B61" s="61" t="s">
        <v>385</v>
      </c>
    </row>
    <row r="62" spans="2:2" x14ac:dyDescent="0.2">
      <c r="B62" s="60" t="s">
        <v>386</v>
      </c>
    </row>
    <row r="63" spans="2:2" x14ac:dyDescent="0.2">
      <c r="B63" s="124" t="s">
        <v>387</v>
      </c>
    </row>
    <row r="64" spans="2:2" x14ac:dyDescent="0.2">
      <c r="B64" s="124" t="s">
        <v>388</v>
      </c>
    </row>
    <row r="65" spans="2:2" x14ac:dyDescent="0.2">
      <c r="B65" s="60" t="s">
        <v>389</v>
      </c>
    </row>
    <row r="66" spans="2:2" x14ac:dyDescent="0.2">
      <c r="B66" s="60" t="s">
        <v>390</v>
      </c>
    </row>
    <row r="67" spans="2:2" x14ac:dyDescent="0.2">
      <c r="B67" s="60" t="s">
        <v>395</v>
      </c>
    </row>
    <row r="68" spans="2:2" x14ac:dyDescent="0.2">
      <c r="B68" s="61" t="s">
        <v>396</v>
      </c>
    </row>
    <row r="69" spans="2:2" x14ac:dyDescent="0.2">
      <c r="B69" s="60" t="s">
        <v>397</v>
      </c>
    </row>
    <row r="70" spans="2:2" x14ac:dyDescent="0.2">
      <c r="B70" s="61" t="s">
        <v>398</v>
      </c>
    </row>
    <row r="71" spans="2:2" x14ac:dyDescent="0.2">
      <c r="B71" s="60" t="s">
        <v>399</v>
      </c>
    </row>
    <row r="72" spans="2:2" x14ac:dyDescent="0.2">
      <c r="B72" s="61" t="s">
        <v>400</v>
      </c>
    </row>
    <row r="73" spans="2:2" x14ac:dyDescent="0.2">
      <c r="B73" s="60" t="s">
        <v>401</v>
      </c>
    </row>
  </sheetData>
  <mergeCells count="1">
    <mergeCell ref="B25:B26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91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indexed="47"/>
    <pageSetUpPr fitToPage="1"/>
  </sheetPr>
  <dimension ref="B1:I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31" customWidth="1"/>
    <col min="2" max="2" width="9.140625" style="21" customWidth="1"/>
    <col min="3" max="3" width="12.7109375" style="21" customWidth="1"/>
    <col min="4" max="8" width="14.7109375" style="34" customWidth="1"/>
    <col min="9" max="9" width="14.7109375" style="35" customWidth="1"/>
    <col min="10" max="10" width="9.140625" style="31" customWidth="1"/>
    <col min="11" max="16384" width="0" style="31" hidden="1"/>
  </cols>
  <sheetData>
    <row r="1" spans="2:9" s="28" customFormat="1" x14ac:dyDescent="0.2">
      <c r="B1" s="27" t="str">
        <f>+RCO!B1</f>
        <v>Program NODLE version 3.06</v>
      </c>
      <c r="C1" s="29"/>
      <c r="D1" s="32"/>
      <c r="E1" s="32"/>
      <c r="F1" s="32"/>
      <c r="G1" s="32"/>
      <c r="H1" s="32"/>
      <c r="I1" s="32"/>
    </row>
    <row r="2" spans="2:9" s="28" customFormat="1" x14ac:dyDescent="0.2">
      <c r="B2" s="29"/>
      <c r="C2" s="29"/>
      <c r="D2" s="32"/>
      <c r="E2" s="32"/>
      <c r="F2" s="32"/>
      <c r="G2" s="32"/>
      <c r="H2" s="32"/>
      <c r="I2" s="32"/>
    </row>
    <row r="3" spans="2:9" s="28" customFormat="1" x14ac:dyDescent="0.2">
      <c r="B3" s="30" t="s">
        <v>206</v>
      </c>
      <c r="C3" s="29"/>
      <c r="D3" s="32"/>
      <c r="E3" s="32"/>
      <c r="F3" s="32"/>
      <c r="G3" s="32"/>
      <c r="H3" s="32"/>
      <c r="I3" s="32"/>
    </row>
    <row r="4" spans="2:9" x14ac:dyDescent="0.2">
      <c r="B4" s="16" t="s">
        <v>29</v>
      </c>
      <c r="C4" s="15" t="s">
        <v>13</v>
      </c>
      <c r="D4" s="190" t="s">
        <v>152</v>
      </c>
      <c r="E4" s="191"/>
      <c r="F4" s="192"/>
      <c r="G4" s="190" t="s">
        <v>153</v>
      </c>
      <c r="H4" s="191"/>
      <c r="I4" s="192"/>
    </row>
    <row r="5" spans="2:9" x14ac:dyDescent="0.2">
      <c r="B5" s="18" t="s">
        <v>25</v>
      </c>
      <c r="C5" s="17" t="s">
        <v>15</v>
      </c>
      <c r="D5" s="44" t="s">
        <v>155</v>
      </c>
      <c r="E5" s="44" t="s">
        <v>114</v>
      </c>
      <c r="F5" s="44" t="s">
        <v>156</v>
      </c>
      <c r="G5" s="44" t="s">
        <v>115</v>
      </c>
      <c r="H5" s="44" t="s">
        <v>154</v>
      </c>
      <c r="I5" s="44" t="s">
        <v>202</v>
      </c>
    </row>
  </sheetData>
  <mergeCells count="2">
    <mergeCell ref="D4:F4"/>
    <mergeCell ref="G4:I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5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tabColor indexed="47"/>
    <pageSetUpPr fitToPage="1"/>
  </sheetPr>
  <dimension ref="B1:H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31" customWidth="1"/>
    <col min="2" max="2" width="9.140625" style="21" customWidth="1"/>
    <col min="3" max="7" width="14.7109375" style="34" customWidth="1"/>
    <col min="8" max="8" width="14.7109375" style="35" customWidth="1"/>
    <col min="9" max="9" width="9.140625" style="31" customWidth="1"/>
    <col min="10" max="16384" width="0" style="31" hidden="1"/>
  </cols>
  <sheetData>
    <row r="1" spans="2:8" s="28" customFormat="1" x14ac:dyDescent="0.2">
      <c r="B1" s="27" t="str">
        <f>+RCO!B1</f>
        <v>Program NODLE version 3.06</v>
      </c>
      <c r="C1" s="32"/>
      <c r="D1" s="32"/>
      <c r="E1" s="32"/>
      <c r="F1" s="32"/>
      <c r="G1" s="32"/>
      <c r="H1" s="32"/>
    </row>
    <row r="2" spans="2:8" s="28" customFormat="1" x14ac:dyDescent="0.2">
      <c r="B2" s="29"/>
      <c r="C2" s="32"/>
      <c r="D2" s="32"/>
      <c r="E2" s="32"/>
      <c r="F2" s="32"/>
      <c r="G2" s="32"/>
      <c r="H2" s="32"/>
    </row>
    <row r="3" spans="2:8" s="28" customFormat="1" x14ac:dyDescent="0.2">
      <c r="B3" s="30" t="s">
        <v>207</v>
      </c>
      <c r="C3" s="32"/>
      <c r="D3" s="32"/>
      <c r="E3" s="32"/>
      <c r="F3" s="32"/>
      <c r="G3" s="32"/>
      <c r="H3" s="32"/>
    </row>
    <row r="4" spans="2:8" x14ac:dyDescent="0.2">
      <c r="B4" s="16" t="s">
        <v>29</v>
      </c>
      <c r="C4" s="190" t="s">
        <v>152</v>
      </c>
      <c r="D4" s="191"/>
      <c r="E4" s="192"/>
      <c r="F4" s="190" t="s">
        <v>153</v>
      </c>
      <c r="G4" s="191"/>
      <c r="H4" s="192"/>
    </row>
    <row r="5" spans="2:8" x14ac:dyDescent="0.2">
      <c r="B5" s="18" t="s">
        <v>25</v>
      </c>
      <c r="C5" s="44" t="s">
        <v>155</v>
      </c>
      <c r="D5" s="44" t="s">
        <v>114</v>
      </c>
      <c r="E5" s="44" t="s">
        <v>156</v>
      </c>
      <c r="F5" s="44" t="s">
        <v>115</v>
      </c>
      <c r="G5" s="44" t="s">
        <v>154</v>
      </c>
      <c r="H5" s="44" t="s">
        <v>202</v>
      </c>
    </row>
  </sheetData>
  <mergeCells count="2">
    <mergeCell ref="C4:E4"/>
    <mergeCell ref="F4:H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85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27"/>
    <pageSetUpPr fitToPage="1"/>
  </sheetPr>
  <dimension ref="A1:K28"/>
  <sheetViews>
    <sheetView zoomScaleNormal="100" workbookViewId="0"/>
  </sheetViews>
  <sheetFormatPr defaultColWidth="0" defaultRowHeight="12.75" x14ac:dyDescent="0.2"/>
  <cols>
    <col min="1" max="1" width="5.7109375" style="1" customWidth="1"/>
    <col min="2" max="2" width="9.140625" style="1" customWidth="1"/>
    <col min="3" max="3" width="34" style="1" customWidth="1"/>
    <col min="4" max="4" width="9.140625" style="8" customWidth="1"/>
    <col min="5" max="8" width="9.140625" style="1" customWidth="1"/>
    <col min="9" max="9" width="10.140625" style="1" customWidth="1"/>
    <col min="10" max="11" width="10.140625" style="1" hidden="1" customWidth="1"/>
    <col min="12" max="16384" width="9.140625" style="1" hidden="1"/>
  </cols>
  <sheetData>
    <row r="1" spans="2:4" x14ac:dyDescent="0.2">
      <c r="B1" s="2" t="str">
        <f>+RCO!B1</f>
        <v>Program NODLE version 3.06</v>
      </c>
    </row>
    <row r="3" spans="2:4" x14ac:dyDescent="0.2">
      <c r="B3" s="4" t="s">
        <v>140</v>
      </c>
    </row>
    <row r="4" spans="2:4" x14ac:dyDescent="0.2">
      <c r="B4" s="14" t="s">
        <v>9</v>
      </c>
    </row>
    <row r="5" spans="2:4" x14ac:dyDescent="0.2">
      <c r="C5" s="1" t="s">
        <v>45</v>
      </c>
      <c r="D5" s="66" t="s">
        <v>81</v>
      </c>
    </row>
    <row r="6" spans="2:4" x14ac:dyDescent="0.2">
      <c r="C6" s="1" t="s">
        <v>46</v>
      </c>
      <c r="D6" s="11"/>
    </row>
    <row r="7" spans="2:4" x14ac:dyDescent="0.2">
      <c r="C7" s="1" t="s">
        <v>47</v>
      </c>
      <c r="D7" s="62" t="s">
        <v>81</v>
      </c>
    </row>
    <row r="8" spans="2:4" x14ac:dyDescent="0.2">
      <c r="C8" s="1" t="s">
        <v>48</v>
      </c>
      <c r="D8" s="62" t="s">
        <v>81</v>
      </c>
    </row>
    <row r="9" spans="2:4" x14ac:dyDescent="0.2">
      <c r="C9" s="1" t="s">
        <v>49</v>
      </c>
      <c r="D9" s="62" t="s">
        <v>81</v>
      </c>
    </row>
    <row r="10" spans="2:4" x14ac:dyDescent="0.2">
      <c r="C10" s="1" t="s">
        <v>50</v>
      </c>
      <c r="D10" s="11"/>
    </row>
    <row r="11" spans="2:4" x14ac:dyDescent="0.2">
      <c r="C11" s="1" t="s">
        <v>51</v>
      </c>
      <c r="D11" s="65" t="s">
        <v>243</v>
      </c>
    </row>
    <row r="13" spans="2:4" x14ac:dyDescent="0.2">
      <c r="B13" s="14" t="s">
        <v>10</v>
      </c>
    </row>
    <row r="14" spans="2:4" x14ac:dyDescent="0.2">
      <c r="C14" s="1" t="s">
        <v>52</v>
      </c>
      <c r="D14" s="10"/>
    </row>
    <row r="15" spans="2:4" x14ac:dyDescent="0.2">
      <c r="C15" s="1" t="s">
        <v>53</v>
      </c>
      <c r="D15" s="11"/>
    </row>
    <row r="16" spans="2:4" x14ac:dyDescent="0.2">
      <c r="C16" s="1" t="s">
        <v>54</v>
      </c>
      <c r="D16" s="11"/>
    </row>
    <row r="17" spans="2:8" x14ac:dyDescent="0.2">
      <c r="C17" s="1" t="s">
        <v>55</v>
      </c>
      <c r="D17" s="11"/>
    </row>
    <row r="18" spans="2:8" x14ac:dyDescent="0.2">
      <c r="C18" s="1" t="s">
        <v>59</v>
      </c>
      <c r="D18" s="11"/>
      <c r="E18" s="6"/>
      <c r="F18" s="6"/>
    </row>
    <row r="19" spans="2:8" x14ac:dyDescent="0.2">
      <c r="C19" s="1" t="s">
        <v>60</v>
      </c>
      <c r="D19" s="11"/>
      <c r="E19" s="6"/>
      <c r="F19" s="6"/>
    </row>
    <row r="20" spans="2:8" x14ac:dyDescent="0.2">
      <c r="C20" s="1" t="s">
        <v>61</v>
      </c>
      <c r="D20" s="11"/>
      <c r="E20" s="6"/>
      <c r="F20" s="6"/>
    </row>
    <row r="21" spans="2:8" x14ac:dyDescent="0.2">
      <c r="C21" s="1" t="s">
        <v>56</v>
      </c>
      <c r="D21" s="11"/>
    </row>
    <row r="22" spans="2:8" x14ac:dyDescent="0.2">
      <c r="C22" s="1" t="s">
        <v>42</v>
      </c>
      <c r="D22" s="11"/>
    </row>
    <row r="23" spans="2:8" x14ac:dyDescent="0.2">
      <c r="C23" s="1" t="s">
        <v>57</v>
      </c>
      <c r="D23" s="12"/>
    </row>
    <row r="25" spans="2:8" x14ac:dyDescent="0.2">
      <c r="B25" s="14" t="s">
        <v>43</v>
      </c>
    </row>
    <row r="26" spans="2:8" ht="15.75" x14ac:dyDescent="0.3">
      <c r="C26" s="1" t="s">
        <v>58</v>
      </c>
      <c r="D26" s="7">
        <f>INDEX(Table1[Modes],MATCH(File_type,Table1[File type],0))</f>
        <v>6</v>
      </c>
      <c r="F26" s="144" t="s">
        <v>371</v>
      </c>
      <c r="G26" s="144" t="s">
        <v>374</v>
      </c>
      <c r="H26" s="144" t="s">
        <v>375</v>
      </c>
    </row>
    <row r="27" spans="2:8" x14ac:dyDescent="0.2">
      <c r="F27" s="144" t="s">
        <v>372</v>
      </c>
      <c r="G27" s="145">
        <v>6</v>
      </c>
      <c r="H27" s="146">
        <f>33500000</f>
        <v>33500000</v>
      </c>
    </row>
    <row r="28" spans="2:8" x14ac:dyDescent="0.2">
      <c r="C28" s="126" t="s">
        <v>371</v>
      </c>
      <c r="D28" s="143" t="s">
        <v>372</v>
      </c>
      <c r="F28" s="144" t="s">
        <v>373</v>
      </c>
      <c r="G28" s="145">
        <v>20</v>
      </c>
      <c r="H28" s="146">
        <f>H27*50%</f>
        <v>16750000</v>
      </c>
    </row>
  </sheetData>
  <phoneticPr fontId="0" type="noConversion"/>
  <dataValidations count="1">
    <dataValidation type="list" allowBlank="1" showInputMessage="1" showErrorMessage="1" sqref="D28" xr:uid="{3E0B7D56-655E-42C3-A807-7B17A7433307}">
      <formula1>$F$27:$F$28</formula1>
    </dataValidation>
  </dataValidations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indexed="27"/>
    <pageSetUpPr fitToPage="1"/>
  </sheetPr>
  <dimension ref="A1:J9"/>
  <sheetViews>
    <sheetView zoomScaleNormal="100" workbookViewId="0">
      <pane ySplit="5" topLeftCell="A6" activePane="bottomLeft" state="frozen"/>
      <selection pane="bottomLeft" activeCell="A6" sqref="A6"/>
    </sheetView>
  </sheetViews>
  <sheetFormatPr defaultColWidth="0" defaultRowHeight="12.75" x14ac:dyDescent="0.2"/>
  <cols>
    <col min="1" max="1" width="5.7109375" style="1" customWidth="1"/>
    <col min="2" max="2" width="9.140625" style="21" customWidth="1"/>
    <col min="3" max="3" width="11.5703125" style="21" customWidth="1"/>
    <col min="4" max="6" width="14.7109375" style="21" customWidth="1"/>
    <col min="7" max="7" width="14.7109375" style="11" customWidth="1"/>
    <col min="8" max="8" width="9.140625" style="22" customWidth="1"/>
    <col min="9" max="10" width="9.140625" style="1" customWidth="1"/>
    <col min="11" max="16384" width="9.140625" style="1" hidden="1"/>
  </cols>
  <sheetData>
    <row r="1" spans="2:8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</row>
    <row r="2" spans="2:8" s="3" customFormat="1" x14ac:dyDescent="0.2">
      <c r="B2" s="6"/>
      <c r="C2" s="6"/>
      <c r="D2" s="6"/>
      <c r="E2" s="6"/>
      <c r="F2" s="6"/>
      <c r="G2" s="6"/>
    </row>
    <row r="3" spans="2:8" s="3" customFormat="1" x14ac:dyDescent="0.2">
      <c r="B3" s="4" t="s">
        <v>139</v>
      </c>
      <c r="C3" s="6"/>
      <c r="D3" s="6"/>
      <c r="E3" s="6"/>
      <c r="F3" s="6"/>
      <c r="G3" s="6"/>
    </row>
    <row r="4" spans="2:8" x14ac:dyDescent="0.2">
      <c r="B4" s="177" t="s">
        <v>19</v>
      </c>
      <c r="C4" s="178"/>
      <c r="D4" s="45" t="s">
        <v>22</v>
      </c>
      <c r="E4" s="16" t="s">
        <v>23</v>
      </c>
      <c r="F4" s="15" t="s">
        <v>24</v>
      </c>
      <c r="G4" s="15" t="s">
        <v>208</v>
      </c>
    </row>
    <row r="5" spans="2:8" x14ac:dyDescent="0.2">
      <c r="B5" s="18" t="s">
        <v>25</v>
      </c>
      <c r="C5" s="18" t="s">
        <v>20</v>
      </c>
      <c r="D5" s="18" t="s">
        <v>62</v>
      </c>
      <c r="E5" s="18" t="s">
        <v>62</v>
      </c>
      <c r="F5" s="17" t="s">
        <v>63</v>
      </c>
      <c r="G5" s="17" t="s">
        <v>209</v>
      </c>
      <c r="H5" s="69"/>
    </row>
    <row r="6" spans="2:8" x14ac:dyDescent="0.2">
      <c r="B6" s="21">
        <v>1</v>
      </c>
      <c r="C6" s="63" t="s">
        <v>277</v>
      </c>
      <c r="D6" s="64">
        <f>23000000</f>
        <v>23000000</v>
      </c>
      <c r="E6" s="64">
        <f>D6/(2*(1+0.3))</f>
        <v>8846153.846153846</v>
      </c>
    </row>
    <row r="7" spans="2:8" x14ac:dyDescent="0.2">
      <c r="B7" s="21">
        <v>2</v>
      </c>
      <c r="C7" s="63" t="s">
        <v>278</v>
      </c>
      <c r="D7" s="105">
        <f>210000000</f>
        <v>210000000</v>
      </c>
      <c r="E7" s="64">
        <f t="shared" ref="E7:E8" si="0">D7/(2*(1+0.3))</f>
        <v>80769230.769230768</v>
      </c>
      <c r="F7" s="63"/>
    </row>
    <row r="8" spans="2:8" x14ac:dyDescent="0.2">
      <c r="B8" s="21">
        <v>3</v>
      </c>
      <c r="C8" s="63" t="s">
        <v>241</v>
      </c>
      <c r="D8" s="105">
        <f>210000000</f>
        <v>210000000</v>
      </c>
      <c r="E8" s="64">
        <f t="shared" si="0"/>
        <v>80769230.769230768</v>
      </c>
      <c r="F8" s="63"/>
    </row>
    <row r="9" spans="2:8" x14ac:dyDescent="0.2">
      <c r="B9" s="141">
        <v>4</v>
      </c>
      <c r="C9" s="63" t="s">
        <v>240</v>
      </c>
      <c r="D9" s="105">
        <f>INDEX(Table1[Econc],MATCH(File_type,Table1[File type],0))</f>
        <v>33500000</v>
      </c>
      <c r="E9" s="105">
        <f>D9/(2*(1+0.15))</f>
        <v>14565217.39130435</v>
      </c>
      <c r="F9" s="83">
        <v>25</v>
      </c>
    </row>
  </sheetData>
  <mergeCells count="1">
    <mergeCell ref="B4:C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indexed="27"/>
    <pageSetUpPr fitToPage="1"/>
  </sheetPr>
  <dimension ref="B1:AP17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8.7109375" defaultRowHeight="12.75" x14ac:dyDescent="0.2"/>
  <cols>
    <col min="1" max="1" width="5.7109375" style="1" customWidth="1"/>
    <col min="2" max="3" width="9.140625" style="21" customWidth="1"/>
    <col min="4" max="9" width="14.7109375" style="81" customWidth="1"/>
    <col min="10" max="13" width="14.7109375" style="21" customWidth="1"/>
    <col min="14" max="14" width="17.140625" style="22" customWidth="1"/>
    <col min="15" max="15" width="8.7109375" style="1"/>
    <col min="16" max="16" width="10.7109375" style="8" customWidth="1"/>
    <col min="17" max="32" width="10.7109375" style="1" customWidth="1"/>
    <col min="33" max="37" width="8.7109375" style="1"/>
    <col min="38" max="38" width="9.140625" style="1" customWidth="1"/>
    <col min="39" max="16384" width="8.7109375" style="1"/>
  </cols>
  <sheetData>
    <row r="1" spans="2:42" s="3" customFormat="1" x14ac:dyDescent="0.2">
      <c r="B1" s="20" t="str">
        <f>+RCO!B1</f>
        <v>Program NODLE version 3.06</v>
      </c>
      <c r="C1" s="6"/>
      <c r="D1" s="78"/>
      <c r="E1" s="78"/>
      <c r="F1" s="78"/>
      <c r="G1" s="78"/>
      <c r="H1" s="78"/>
      <c r="I1" s="78"/>
      <c r="J1" s="6"/>
      <c r="K1" s="6"/>
      <c r="L1" s="6"/>
      <c r="M1" s="6"/>
      <c r="P1" s="6"/>
    </row>
    <row r="2" spans="2:42" s="3" customFormat="1" x14ac:dyDescent="0.2">
      <c r="B2" s="23"/>
      <c r="C2" s="6"/>
      <c r="D2" s="78"/>
      <c r="E2" s="78"/>
      <c r="F2" s="78"/>
      <c r="G2" s="78"/>
      <c r="H2" s="78"/>
      <c r="I2" s="78"/>
      <c r="J2" s="6"/>
      <c r="K2" s="6"/>
      <c r="L2" s="6"/>
      <c r="M2" s="6"/>
      <c r="P2" s="6"/>
    </row>
    <row r="3" spans="2:42" s="3" customFormat="1" x14ac:dyDescent="0.2">
      <c r="B3" s="4" t="s">
        <v>138</v>
      </c>
      <c r="C3" s="6"/>
      <c r="D3" s="78"/>
      <c r="E3" s="78"/>
      <c r="F3" s="78"/>
      <c r="G3" s="78"/>
      <c r="H3" s="78"/>
      <c r="I3" s="78"/>
      <c r="J3" s="6"/>
      <c r="K3" s="6"/>
      <c r="L3" s="6"/>
      <c r="M3" s="6"/>
      <c r="P3" s="6"/>
    </row>
    <row r="4" spans="2:42" x14ac:dyDescent="0.2">
      <c r="B4" s="16" t="s">
        <v>12</v>
      </c>
      <c r="C4" s="16" t="s">
        <v>19</v>
      </c>
      <c r="D4" s="79" t="s">
        <v>70</v>
      </c>
      <c r="E4" s="177" t="s">
        <v>71</v>
      </c>
      <c r="F4" s="178"/>
      <c r="G4" s="79" t="s">
        <v>72</v>
      </c>
      <c r="H4" s="177" t="s">
        <v>73</v>
      </c>
      <c r="I4" s="178"/>
      <c r="J4" s="177" t="s">
        <v>21</v>
      </c>
      <c r="K4" s="178"/>
      <c r="L4" s="177" t="s">
        <v>78</v>
      </c>
      <c r="M4" s="178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</row>
    <row r="5" spans="2:42" x14ac:dyDescent="0.2">
      <c r="B5" s="18" t="s">
        <v>25</v>
      </c>
      <c r="C5" s="18" t="s">
        <v>25</v>
      </c>
      <c r="D5" s="80" t="s">
        <v>64</v>
      </c>
      <c r="E5" s="80" t="s">
        <v>65</v>
      </c>
      <c r="F5" s="80" t="s">
        <v>66</v>
      </c>
      <c r="G5" s="80" t="s">
        <v>67</v>
      </c>
      <c r="H5" s="80" t="s">
        <v>68</v>
      </c>
      <c r="I5" s="80" t="s">
        <v>69</v>
      </c>
      <c r="J5" s="17" t="s">
        <v>74</v>
      </c>
      <c r="K5" s="46" t="s">
        <v>75</v>
      </c>
      <c r="L5" s="18" t="s">
        <v>76</v>
      </c>
      <c r="M5" s="18" t="s">
        <v>77</v>
      </c>
      <c r="N5" s="73"/>
      <c r="Q5" s="179" t="s">
        <v>282</v>
      </c>
      <c r="R5" s="180"/>
      <c r="S5" s="181"/>
      <c r="T5" s="179" t="s">
        <v>283</v>
      </c>
      <c r="U5" s="180"/>
      <c r="V5" s="180"/>
      <c r="W5" s="181"/>
      <c r="X5" s="183" t="s">
        <v>284</v>
      </c>
      <c r="Y5" s="184"/>
      <c r="Z5" s="184"/>
      <c r="AA5" s="184"/>
      <c r="AB5" s="184"/>
      <c r="AC5" s="161"/>
      <c r="AD5" s="162"/>
      <c r="AE5" s="157"/>
      <c r="AF5" s="157"/>
    </row>
    <row r="6" spans="2:42" ht="15.75" x14ac:dyDescent="0.3">
      <c r="B6" s="88" t="s">
        <v>258</v>
      </c>
      <c r="D6" s="89"/>
      <c r="E6" s="89"/>
      <c r="F6" s="89"/>
      <c r="G6" s="89"/>
      <c r="H6" s="89"/>
      <c r="I6" s="89"/>
      <c r="P6" s="99" t="s">
        <v>18</v>
      </c>
      <c r="Q6" s="99" t="s">
        <v>280</v>
      </c>
      <c r="R6" s="100" t="s">
        <v>281</v>
      </c>
      <c r="S6" s="101" t="s">
        <v>248</v>
      </c>
      <c r="T6" s="99" t="s">
        <v>249</v>
      </c>
      <c r="U6" s="100" t="s">
        <v>250</v>
      </c>
      <c r="V6" s="100" t="s">
        <v>251</v>
      </c>
      <c r="W6" s="101" t="s">
        <v>254</v>
      </c>
      <c r="X6" s="102" t="s">
        <v>279</v>
      </c>
      <c r="Y6" s="99" t="s">
        <v>65</v>
      </c>
      <c r="Z6" s="151" t="s">
        <v>66</v>
      </c>
      <c r="AA6" s="151" t="s">
        <v>28</v>
      </c>
      <c r="AB6" s="150" t="s">
        <v>252</v>
      </c>
      <c r="AC6" s="163"/>
      <c r="AD6" s="157"/>
      <c r="AE6" s="157"/>
      <c r="AF6" s="157"/>
    </row>
    <row r="7" spans="2:42" x14ac:dyDescent="0.2">
      <c r="B7" s="83">
        <v>700</v>
      </c>
      <c r="C7" s="74">
        <v>1</v>
      </c>
      <c r="D7" s="84">
        <f>VLOOKUP($B7,$P$7:$AD$7,9,FALSE)</f>
        <v>4.9951323192077714E-2</v>
      </c>
      <c r="E7" s="84">
        <f>VLOOKUP($B7,$P$7:$AD$7,10,FALSE)</f>
        <v>2.4975661596038857E-2</v>
      </c>
      <c r="F7" s="84">
        <f>VLOOKUP($B7,$P$7:$AD$7,11,FALSE)</f>
        <v>2.4975661596038857E-2</v>
      </c>
      <c r="G7" s="84">
        <f>VLOOKUP($B7,$P$7:$AD$7,12,FALSE)</f>
        <v>3.1570485040472919E-2</v>
      </c>
      <c r="H7" s="84">
        <f>VLOOKUP($B7,$P$7:$AD$7,13,FALSE)</f>
        <v>1.5785242520236459E-2</v>
      </c>
      <c r="I7" s="84">
        <f>VLOOKUP($B7,$P$7:$AD$7,13,FALSE)</f>
        <v>1.5785242520236459E-2</v>
      </c>
      <c r="P7" s="103">
        <v>700</v>
      </c>
      <c r="Q7" s="97">
        <v>0.01</v>
      </c>
      <c r="R7" s="94">
        <v>0.01</v>
      </c>
      <c r="S7" s="98">
        <f t="shared" ref="S7" si="0">(Q7+R7)/2</f>
        <v>0.01</v>
      </c>
      <c r="T7" s="97">
        <v>0.8</v>
      </c>
      <c r="U7" s="94">
        <v>0.8</v>
      </c>
      <c r="V7" s="94">
        <f t="shared" ref="V7" si="1">(T7+U7)/2</f>
        <v>0.8</v>
      </c>
      <c r="W7" s="98">
        <f t="shared" ref="W7" si="2">V7-S7/2</f>
        <v>0.79500000000000004</v>
      </c>
      <c r="X7" s="104">
        <f t="shared" ref="X7" si="3">2*PI()*W7*S7</f>
        <v>4.9951323192077714E-2</v>
      </c>
      <c r="Y7" s="97">
        <f t="shared" ref="Y7" si="4">X7/2</f>
        <v>2.4975661596038857E-2</v>
      </c>
      <c r="Z7" s="98">
        <f>X7/2</f>
        <v>2.4975661596038857E-2</v>
      </c>
      <c r="AA7" s="94">
        <f>2*PI()*W7^3*S7</f>
        <v>3.1570485040472919E-2</v>
      </c>
      <c r="AB7" s="94">
        <f>PI()*(W7^3)*S7</f>
        <v>1.5785242520236459E-2</v>
      </c>
      <c r="AC7" s="95"/>
      <c r="AD7" s="92"/>
      <c r="AE7" s="92"/>
      <c r="AF7" s="92"/>
    </row>
    <row r="8" spans="2:42" x14ac:dyDescent="0.2">
      <c r="B8" s="87" t="s">
        <v>259</v>
      </c>
      <c r="C8" s="74"/>
      <c r="D8" s="90"/>
      <c r="E8" s="90"/>
      <c r="F8" s="90"/>
      <c r="G8" s="90"/>
      <c r="H8" s="90"/>
      <c r="I8" s="90"/>
    </row>
    <row r="9" spans="2:42" x14ac:dyDescent="0.2">
      <c r="B9" s="119">
        <v>600</v>
      </c>
      <c r="C9" s="119">
        <v>2</v>
      </c>
      <c r="D9" s="106">
        <v>8.090457609375E-2</v>
      </c>
      <c r="E9" s="106">
        <v>5.2651928961573039E-3</v>
      </c>
      <c r="F9" s="106">
        <v>5.2651928961573039E-3</v>
      </c>
      <c r="G9" s="106">
        <v>4.306532699801067E-3</v>
      </c>
      <c r="H9" s="106">
        <v>0.04</v>
      </c>
      <c r="I9" s="106">
        <v>0.04</v>
      </c>
    </row>
    <row r="10" spans="2:42" x14ac:dyDescent="0.2">
      <c r="B10" s="87" t="s">
        <v>260</v>
      </c>
      <c r="C10" s="119"/>
      <c r="D10" s="121"/>
      <c r="E10" s="121"/>
      <c r="F10" s="121"/>
      <c r="G10" s="121"/>
      <c r="H10" s="121"/>
      <c r="I10" s="121"/>
      <c r="J10" s="59"/>
      <c r="K10" s="59"/>
      <c r="L10" s="59"/>
      <c r="M10" s="59"/>
    </row>
    <row r="11" spans="2:42" x14ac:dyDescent="0.2">
      <c r="B11" s="155">
        <v>504</v>
      </c>
      <c r="C11" s="155">
        <v>3</v>
      </c>
      <c r="D11" s="106">
        <v>8.0895943978640097E-2</v>
      </c>
      <c r="E11" s="106">
        <v>5.2651928961573039E-3</v>
      </c>
      <c r="F11" s="106">
        <v>5.2651928961573039E-3</v>
      </c>
      <c r="G11" s="106">
        <v>4.306532699801067E-3</v>
      </c>
      <c r="H11" s="106">
        <v>3.8316999729253919E-2</v>
      </c>
      <c r="I11" s="106">
        <v>3.8316999729253919E-2</v>
      </c>
      <c r="J11" s="155"/>
    </row>
    <row r="12" spans="2:42" x14ac:dyDescent="0.2">
      <c r="B12" s="155">
        <v>503</v>
      </c>
      <c r="C12" s="155">
        <v>3</v>
      </c>
      <c r="D12" s="106">
        <v>8.0895943978640097E-2</v>
      </c>
      <c r="E12" s="106">
        <v>5.0921930588525406E-2</v>
      </c>
      <c r="F12" s="106">
        <v>5.0921930588525406E-2</v>
      </c>
      <c r="G12" s="106">
        <v>4.306532699801067E-3</v>
      </c>
      <c r="H12" s="106">
        <v>5.6014002275603457E-2</v>
      </c>
      <c r="I12" s="106">
        <v>5.6014002275603457E-2</v>
      </c>
      <c r="J12" s="155"/>
    </row>
    <row r="13" spans="2:42" x14ac:dyDescent="0.2">
      <c r="B13" s="155">
        <v>502</v>
      </c>
      <c r="C13" s="155">
        <v>3</v>
      </c>
      <c r="D13" s="106">
        <v>8.0895943978640097E-2</v>
      </c>
      <c r="E13" s="106">
        <v>0.20476917085973551</v>
      </c>
      <c r="F13" s="106">
        <v>0.20476917085973551</v>
      </c>
      <c r="G13" s="106">
        <v>4.306532699801067E-3</v>
      </c>
      <c r="H13" s="106">
        <v>6.3023294940962732E-2</v>
      </c>
      <c r="I13" s="106">
        <v>6.3023294940962732E-2</v>
      </c>
      <c r="J13" s="155"/>
    </row>
    <row r="14" spans="2:42" x14ac:dyDescent="0.2">
      <c r="B14" s="155">
        <v>501</v>
      </c>
      <c r="C14" s="155">
        <v>3</v>
      </c>
      <c r="D14" s="106">
        <v>8.0895943978640097E-2</v>
      </c>
      <c r="E14" s="106">
        <v>3.7081251836260279E-2</v>
      </c>
      <c r="F14" s="106">
        <v>3.7081251836260279E-2</v>
      </c>
      <c r="G14" s="106">
        <v>4.306532699801067E-3</v>
      </c>
      <c r="H14" s="106">
        <v>6.7640584607113377E-2</v>
      </c>
      <c r="I14" s="106">
        <v>6.7640584607113377E-2</v>
      </c>
      <c r="J14" s="155"/>
    </row>
    <row r="15" spans="2:42" ht="15.75" x14ac:dyDescent="0.3">
      <c r="B15" s="87" t="s">
        <v>261</v>
      </c>
      <c r="C15" s="74"/>
      <c r="D15" s="90"/>
      <c r="E15" s="121"/>
      <c r="F15" s="121"/>
      <c r="G15" s="121"/>
      <c r="H15" s="121"/>
      <c r="I15" s="121"/>
      <c r="J15" s="128"/>
      <c r="P15" s="99" t="s">
        <v>18</v>
      </c>
      <c r="Q15" s="99" t="s">
        <v>280</v>
      </c>
      <c r="R15" s="100" t="s">
        <v>281</v>
      </c>
      <c r="S15" s="101" t="s">
        <v>248</v>
      </c>
      <c r="T15" s="114" t="s">
        <v>319</v>
      </c>
      <c r="U15" s="114" t="s">
        <v>320</v>
      </c>
      <c r="V15" s="99" t="s">
        <v>249</v>
      </c>
      <c r="W15" s="100" t="s">
        <v>250</v>
      </c>
      <c r="X15" s="100" t="s">
        <v>251</v>
      </c>
      <c r="Y15" s="101" t="s">
        <v>254</v>
      </c>
      <c r="Z15" s="153" t="s">
        <v>391</v>
      </c>
      <c r="AA15" s="154" t="s">
        <v>392</v>
      </c>
      <c r="AB15" s="154" t="s">
        <v>279</v>
      </c>
      <c r="AC15" s="153" t="s">
        <v>65</v>
      </c>
      <c r="AD15" s="151" t="s">
        <v>66</v>
      </c>
      <c r="AE15" s="154" t="s">
        <v>393</v>
      </c>
      <c r="AF15" s="150" t="s">
        <v>394</v>
      </c>
      <c r="AG15" s="102" t="s">
        <v>28</v>
      </c>
      <c r="AH15" s="102" t="s">
        <v>252</v>
      </c>
      <c r="AI15" s="126"/>
      <c r="AJ15" s="126"/>
      <c r="AK15" s="126"/>
      <c r="AL15" s="126"/>
      <c r="AM15" s="126"/>
      <c r="AN15" s="126"/>
      <c r="AO15" s="126"/>
      <c r="AP15" s="126"/>
    </row>
    <row r="16" spans="2:42" x14ac:dyDescent="0.2">
      <c r="B16" s="63">
        <v>224</v>
      </c>
      <c r="C16" s="141">
        <v>4</v>
      </c>
      <c r="D16" s="158">
        <f>VLOOKUP($B16,$P$16:$AH$139,13,FALSE)</f>
        <v>6.6079722349104699</v>
      </c>
      <c r="E16" s="158">
        <f>VLOOKUP($B16,$P$16:$AH$139,14,FALSE)</f>
        <v>3.303986117455235</v>
      </c>
      <c r="F16" s="158">
        <f>VLOOKUP($B16,$P$16:$AH$139,15,FALSE)</f>
        <v>3.303986117455235</v>
      </c>
      <c r="G16" s="159">
        <f>VLOOKUP($B16,$P$16:$AH$139,18,FALSE)</f>
        <v>62.354086842757461</v>
      </c>
      <c r="H16" s="159">
        <f>VLOOKUP($B16,$P$16:$AH$139,19,FALSE)</f>
        <v>31.17704342137873</v>
      </c>
      <c r="I16" s="159">
        <f>VLOOKUP($B16,$P$16:$AH$139,19,FALSE)</f>
        <v>31.17704342137873</v>
      </c>
      <c r="J16" s="141"/>
      <c r="K16" s="141"/>
      <c r="L16" s="141"/>
      <c r="M16" s="141"/>
      <c r="P16" s="91">
        <v>224</v>
      </c>
      <c r="Q16" s="95">
        <v>0.34290000000000004</v>
      </c>
      <c r="R16" s="92">
        <v>0.34290000000000004</v>
      </c>
      <c r="S16" s="96">
        <f t="shared" ref="S16:S23" si="5">(Q16+R16)/2</f>
        <v>0.34290000000000004</v>
      </c>
      <c r="T16" s="92">
        <v>6.4770000000000003</v>
      </c>
      <c r="U16" s="92">
        <v>6.4770000000000003</v>
      </c>
      <c r="V16" s="95">
        <f t="shared" ref="V16:V20" si="6">T16/2</f>
        <v>3.2385000000000002</v>
      </c>
      <c r="W16" s="92">
        <f t="shared" ref="W16:W20" si="7">U16/2</f>
        <v>3.2385000000000002</v>
      </c>
      <c r="X16" s="92">
        <f t="shared" ref="X16:X23" si="8">(V16+W16)/2</f>
        <v>3.2385000000000002</v>
      </c>
      <c r="Y16" s="96">
        <f t="shared" ref="Y16:Y20" si="9">X16-S16/2</f>
        <v>3.0670500000000001</v>
      </c>
      <c r="Z16" s="142">
        <f>PI()*(V16^2-(V16-Q16)^2)</f>
        <v>6.6079722349104699</v>
      </c>
      <c r="AA16" s="164">
        <f>PI()*(W16^2-(W16-R16)^2)</f>
        <v>6.6079722349104699</v>
      </c>
      <c r="AB16" s="164">
        <f>AVERAGE(Z16,AA16)</f>
        <v>6.6079722349104699</v>
      </c>
      <c r="AC16" s="142">
        <f t="shared" ref="AC16:AC23" si="10">AB16/2</f>
        <v>3.303986117455235</v>
      </c>
      <c r="AD16" s="165">
        <f t="shared" ref="AD16:AD23" si="11">AB16/2</f>
        <v>3.303986117455235</v>
      </c>
      <c r="AE16" s="169">
        <f>PI()*(V16^4-(V16-Q16)^4)/4</f>
        <v>31.17704342137873</v>
      </c>
      <c r="AF16" s="170">
        <f>PI()*(W16^4-(W16-R16)^4)/4</f>
        <v>31.17704342137873</v>
      </c>
      <c r="AG16" s="171">
        <f>AH16*2</f>
        <v>62.354086842757461</v>
      </c>
      <c r="AH16" s="171">
        <f>AVERAGE(AE16,AF16)</f>
        <v>31.17704342137873</v>
      </c>
      <c r="AI16" s="116"/>
      <c r="AJ16" s="116"/>
      <c r="AK16" s="116"/>
      <c r="AL16" s="149"/>
      <c r="AM16" s="116"/>
      <c r="AN16" s="116"/>
      <c r="AO16" s="116"/>
      <c r="AP16" s="149"/>
    </row>
    <row r="17" spans="2:42" x14ac:dyDescent="0.2">
      <c r="B17" s="63">
        <v>223</v>
      </c>
      <c r="C17" s="141">
        <v>4</v>
      </c>
      <c r="D17" s="158">
        <f t="shared" ref="D17:D80" si="12">VLOOKUP($B17,$P$16:$AH$139,13,FALSE)</f>
        <v>6.6079722349104699</v>
      </c>
      <c r="E17" s="158">
        <f t="shared" ref="E17:E80" si="13">VLOOKUP($B17,$P$16:$AH$139,14,FALSE)</f>
        <v>3.303986117455235</v>
      </c>
      <c r="F17" s="158">
        <f t="shared" ref="F17:F80" si="14">VLOOKUP($B17,$P$16:$AH$139,15,FALSE)</f>
        <v>3.303986117455235</v>
      </c>
      <c r="G17" s="159">
        <f t="shared" ref="G17:G80" si="15">VLOOKUP($B17,$P$16:$AH$139,18,FALSE)</f>
        <v>62.354086842757461</v>
      </c>
      <c r="H17" s="159">
        <f t="shared" ref="H17:I48" si="16">VLOOKUP($B17,$P$16:$AH$139,19,FALSE)</f>
        <v>31.17704342137873</v>
      </c>
      <c r="I17" s="159">
        <f t="shared" si="16"/>
        <v>31.17704342137873</v>
      </c>
      <c r="J17" s="141"/>
      <c r="K17" s="141"/>
      <c r="L17" s="141"/>
      <c r="M17" s="141"/>
      <c r="P17" s="91">
        <v>223</v>
      </c>
      <c r="Q17" s="95">
        <v>0.34290000000000004</v>
      </c>
      <c r="R17" s="92">
        <v>0.34290000000000004</v>
      </c>
      <c r="S17" s="96">
        <f t="shared" si="5"/>
        <v>0.34290000000000004</v>
      </c>
      <c r="T17" s="92">
        <v>6.4770000000000003</v>
      </c>
      <c r="U17" s="92">
        <v>6.4770000000000003</v>
      </c>
      <c r="V17" s="95">
        <f t="shared" si="6"/>
        <v>3.2385000000000002</v>
      </c>
      <c r="W17" s="92">
        <f t="shared" si="7"/>
        <v>3.2385000000000002</v>
      </c>
      <c r="X17" s="92">
        <f t="shared" si="8"/>
        <v>3.2385000000000002</v>
      </c>
      <c r="Y17" s="96">
        <f t="shared" si="9"/>
        <v>3.0670500000000001</v>
      </c>
      <c r="Z17" s="142">
        <f t="shared" ref="Z17:Z80" si="17">PI()*(V17^2-(V17-Q17)^2)</f>
        <v>6.6079722349104699</v>
      </c>
      <c r="AA17" s="164">
        <f t="shared" ref="AA17:AA80" si="18">PI()*(W17^2-(W17-R17)^2)</f>
        <v>6.6079722349104699</v>
      </c>
      <c r="AB17" s="164">
        <f t="shared" ref="AB17:AB80" si="19">AVERAGE(Z17,AA17)</f>
        <v>6.6079722349104699</v>
      </c>
      <c r="AC17" s="142">
        <f t="shared" si="10"/>
        <v>3.303986117455235</v>
      </c>
      <c r="AD17" s="165">
        <f t="shared" si="11"/>
        <v>3.303986117455235</v>
      </c>
      <c r="AE17" s="142">
        <f t="shared" ref="AE17:AE80" si="20">PI()*(V17^4-(V17-Q17)^4)/4</f>
        <v>31.17704342137873</v>
      </c>
      <c r="AF17" s="165">
        <f t="shared" ref="AF17:AF80" si="21">PI()*(W17^4-(W17-R17)^4)/4</f>
        <v>31.17704342137873</v>
      </c>
      <c r="AG17" s="172">
        <f t="shared" ref="AG17:AG80" si="22">AH17*2</f>
        <v>62.354086842757461</v>
      </c>
      <c r="AH17" s="172">
        <f t="shared" ref="AH17:AH80" si="23">AVERAGE(AE17,AF17)</f>
        <v>31.17704342137873</v>
      </c>
      <c r="AI17" s="116"/>
      <c r="AJ17" s="116"/>
      <c r="AK17" s="116"/>
      <c r="AL17" s="149"/>
      <c r="AM17" s="116"/>
      <c r="AN17" s="116"/>
      <c r="AO17" s="116"/>
      <c r="AP17" s="149"/>
    </row>
    <row r="18" spans="2:42" x14ac:dyDescent="0.2">
      <c r="B18" s="63">
        <v>222</v>
      </c>
      <c r="C18" s="141">
        <v>4</v>
      </c>
      <c r="D18" s="158">
        <f t="shared" si="12"/>
        <v>6.6079722349104699</v>
      </c>
      <c r="E18" s="158">
        <f t="shared" si="13"/>
        <v>3.303986117455235</v>
      </c>
      <c r="F18" s="158">
        <f t="shared" si="14"/>
        <v>3.303986117455235</v>
      </c>
      <c r="G18" s="159">
        <f t="shared" si="15"/>
        <v>62.354086842757461</v>
      </c>
      <c r="H18" s="159">
        <f t="shared" si="16"/>
        <v>31.17704342137873</v>
      </c>
      <c r="I18" s="159">
        <f t="shared" si="16"/>
        <v>31.17704342137873</v>
      </c>
      <c r="J18" s="141"/>
      <c r="K18" s="141"/>
      <c r="L18" s="141"/>
      <c r="M18" s="141"/>
      <c r="P18" s="91">
        <v>222</v>
      </c>
      <c r="Q18" s="95">
        <v>0.34290000000000004</v>
      </c>
      <c r="R18" s="92">
        <v>0.34290000000000004</v>
      </c>
      <c r="S18" s="96">
        <f t="shared" si="5"/>
        <v>0.34290000000000004</v>
      </c>
      <c r="T18" s="92">
        <v>6.4770000000000003</v>
      </c>
      <c r="U18" s="92">
        <v>6.4770000000000003</v>
      </c>
      <c r="V18" s="95">
        <f t="shared" si="6"/>
        <v>3.2385000000000002</v>
      </c>
      <c r="W18" s="92">
        <f t="shared" si="7"/>
        <v>3.2385000000000002</v>
      </c>
      <c r="X18" s="92">
        <f t="shared" si="8"/>
        <v>3.2385000000000002</v>
      </c>
      <c r="Y18" s="96">
        <f t="shared" si="9"/>
        <v>3.0670500000000001</v>
      </c>
      <c r="Z18" s="142">
        <f t="shared" si="17"/>
        <v>6.6079722349104699</v>
      </c>
      <c r="AA18" s="164">
        <f t="shared" si="18"/>
        <v>6.6079722349104699</v>
      </c>
      <c r="AB18" s="164">
        <f t="shared" si="19"/>
        <v>6.6079722349104699</v>
      </c>
      <c r="AC18" s="142">
        <f t="shared" si="10"/>
        <v>3.303986117455235</v>
      </c>
      <c r="AD18" s="165">
        <f t="shared" si="11"/>
        <v>3.303986117455235</v>
      </c>
      <c r="AE18" s="142">
        <f t="shared" si="20"/>
        <v>31.17704342137873</v>
      </c>
      <c r="AF18" s="165">
        <f t="shared" si="21"/>
        <v>31.17704342137873</v>
      </c>
      <c r="AG18" s="172">
        <f t="shared" si="22"/>
        <v>62.354086842757461</v>
      </c>
      <c r="AH18" s="172">
        <f t="shared" si="23"/>
        <v>31.17704342137873</v>
      </c>
      <c r="AI18" s="116"/>
      <c r="AJ18" s="116"/>
      <c r="AK18" s="116"/>
      <c r="AL18" s="149"/>
      <c r="AM18" s="116"/>
      <c r="AN18" s="116"/>
      <c r="AO18" s="116"/>
      <c r="AP18" s="149"/>
    </row>
    <row r="19" spans="2:42" x14ac:dyDescent="0.2">
      <c r="B19" s="63">
        <v>221</v>
      </c>
      <c r="C19" s="141">
        <v>4</v>
      </c>
      <c r="D19" s="158">
        <f t="shared" si="12"/>
        <v>6.6079722349104699</v>
      </c>
      <c r="E19" s="158">
        <f t="shared" si="13"/>
        <v>3.303986117455235</v>
      </c>
      <c r="F19" s="158">
        <f t="shared" si="14"/>
        <v>3.303986117455235</v>
      </c>
      <c r="G19" s="159">
        <f t="shared" si="15"/>
        <v>62.354086842757461</v>
      </c>
      <c r="H19" s="159">
        <f t="shared" si="16"/>
        <v>31.17704342137873</v>
      </c>
      <c r="I19" s="159">
        <f t="shared" si="16"/>
        <v>31.17704342137873</v>
      </c>
      <c r="J19" s="141"/>
      <c r="K19" s="141"/>
      <c r="L19" s="141"/>
      <c r="M19" s="141"/>
      <c r="P19" s="91">
        <v>221</v>
      </c>
      <c r="Q19" s="95">
        <v>0.34290000000000004</v>
      </c>
      <c r="R19" s="92">
        <v>0.34290000000000004</v>
      </c>
      <c r="S19" s="96">
        <f t="shared" si="5"/>
        <v>0.34290000000000004</v>
      </c>
      <c r="T19" s="92">
        <v>6.4770000000000003</v>
      </c>
      <c r="U19" s="92">
        <v>6.4770000000000003</v>
      </c>
      <c r="V19" s="95">
        <f t="shared" si="6"/>
        <v>3.2385000000000002</v>
      </c>
      <c r="W19" s="92">
        <f t="shared" si="7"/>
        <v>3.2385000000000002</v>
      </c>
      <c r="X19" s="92">
        <f t="shared" si="8"/>
        <v>3.2385000000000002</v>
      </c>
      <c r="Y19" s="96">
        <f t="shared" si="9"/>
        <v>3.0670500000000001</v>
      </c>
      <c r="Z19" s="142">
        <f t="shared" si="17"/>
        <v>6.6079722349104699</v>
      </c>
      <c r="AA19" s="164">
        <f t="shared" si="18"/>
        <v>6.6079722349104699</v>
      </c>
      <c r="AB19" s="164">
        <f t="shared" si="19"/>
        <v>6.6079722349104699</v>
      </c>
      <c r="AC19" s="142">
        <f t="shared" si="10"/>
        <v>3.303986117455235</v>
      </c>
      <c r="AD19" s="165">
        <f t="shared" si="11"/>
        <v>3.303986117455235</v>
      </c>
      <c r="AE19" s="142">
        <f t="shared" si="20"/>
        <v>31.17704342137873</v>
      </c>
      <c r="AF19" s="165">
        <f t="shared" si="21"/>
        <v>31.17704342137873</v>
      </c>
      <c r="AG19" s="172">
        <f t="shared" si="22"/>
        <v>62.354086842757461</v>
      </c>
      <c r="AH19" s="172">
        <f t="shared" si="23"/>
        <v>31.17704342137873</v>
      </c>
      <c r="AI19" s="116"/>
      <c r="AJ19" s="116"/>
      <c r="AK19" s="116"/>
      <c r="AL19" s="149"/>
      <c r="AM19" s="116"/>
      <c r="AN19" s="116"/>
      <c r="AO19" s="116"/>
      <c r="AP19" s="149"/>
    </row>
    <row r="20" spans="2:42" x14ac:dyDescent="0.2">
      <c r="B20" s="63">
        <v>220</v>
      </c>
      <c r="C20" s="141">
        <v>4</v>
      </c>
      <c r="D20" s="158">
        <f t="shared" si="12"/>
        <v>6.6079722349104699</v>
      </c>
      <c r="E20" s="158">
        <f t="shared" si="13"/>
        <v>3.303986117455235</v>
      </c>
      <c r="F20" s="158">
        <f t="shared" si="14"/>
        <v>3.303986117455235</v>
      </c>
      <c r="G20" s="159">
        <f t="shared" si="15"/>
        <v>62.354086842757461</v>
      </c>
      <c r="H20" s="159">
        <f t="shared" si="16"/>
        <v>31.17704342137873</v>
      </c>
      <c r="I20" s="159">
        <f t="shared" si="16"/>
        <v>31.17704342137873</v>
      </c>
      <c r="J20" s="141"/>
      <c r="K20" s="141"/>
      <c r="L20" s="141"/>
      <c r="M20" s="141"/>
      <c r="P20" s="91">
        <v>220</v>
      </c>
      <c r="Q20" s="95">
        <v>0.34290000000000004</v>
      </c>
      <c r="R20" s="92">
        <v>0.34290000000000004</v>
      </c>
      <c r="S20" s="96">
        <f t="shared" si="5"/>
        <v>0.34290000000000004</v>
      </c>
      <c r="T20" s="92">
        <v>6.4770000000000003</v>
      </c>
      <c r="U20" s="92">
        <v>6.4770000000000003</v>
      </c>
      <c r="V20" s="95">
        <f t="shared" si="6"/>
        <v>3.2385000000000002</v>
      </c>
      <c r="W20" s="92">
        <f t="shared" si="7"/>
        <v>3.2385000000000002</v>
      </c>
      <c r="X20" s="92">
        <f t="shared" si="8"/>
        <v>3.2385000000000002</v>
      </c>
      <c r="Y20" s="96">
        <f t="shared" si="9"/>
        <v>3.0670500000000001</v>
      </c>
      <c r="Z20" s="142">
        <f t="shared" si="17"/>
        <v>6.6079722349104699</v>
      </c>
      <c r="AA20" s="164">
        <f t="shared" si="18"/>
        <v>6.6079722349104699</v>
      </c>
      <c r="AB20" s="164">
        <f t="shared" si="19"/>
        <v>6.6079722349104699</v>
      </c>
      <c r="AC20" s="142">
        <f t="shared" si="10"/>
        <v>3.303986117455235</v>
      </c>
      <c r="AD20" s="165">
        <f t="shared" si="11"/>
        <v>3.303986117455235</v>
      </c>
      <c r="AE20" s="142">
        <f t="shared" si="20"/>
        <v>31.17704342137873</v>
      </c>
      <c r="AF20" s="165">
        <f t="shared" si="21"/>
        <v>31.17704342137873</v>
      </c>
      <c r="AG20" s="172">
        <f t="shared" si="22"/>
        <v>62.354086842757461</v>
      </c>
      <c r="AH20" s="172">
        <f t="shared" si="23"/>
        <v>31.17704342137873</v>
      </c>
      <c r="AI20" s="116"/>
      <c r="AJ20" s="116"/>
      <c r="AK20" s="116"/>
      <c r="AL20" s="149"/>
      <c r="AM20" s="116"/>
      <c r="AN20" s="116"/>
      <c r="AO20" s="116"/>
      <c r="AP20" s="149"/>
    </row>
    <row r="21" spans="2:42" x14ac:dyDescent="0.2">
      <c r="B21" s="63">
        <v>219</v>
      </c>
      <c r="C21" s="134">
        <v>4</v>
      </c>
      <c r="D21" s="158">
        <f t="shared" si="12"/>
        <v>6.6079722349104699</v>
      </c>
      <c r="E21" s="158">
        <f t="shared" si="13"/>
        <v>3.303986117455235</v>
      </c>
      <c r="F21" s="158">
        <f t="shared" si="14"/>
        <v>3.303986117455235</v>
      </c>
      <c r="G21" s="159">
        <f t="shared" si="15"/>
        <v>62.354086842757461</v>
      </c>
      <c r="H21" s="159">
        <f t="shared" si="16"/>
        <v>31.17704342137873</v>
      </c>
      <c r="I21" s="159">
        <f t="shared" si="16"/>
        <v>31.17704342137873</v>
      </c>
      <c r="J21" s="134"/>
      <c r="K21" s="134"/>
      <c r="L21" s="134"/>
      <c r="M21" s="134"/>
      <c r="P21" s="91">
        <v>219</v>
      </c>
      <c r="Q21" s="95">
        <v>0.34290000000000004</v>
      </c>
      <c r="R21" s="92">
        <v>0.34290000000000004</v>
      </c>
      <c r="S21" s="96">
        <f t="shared" si="5"/>
        <v>0.34290000000000004</v>
      </c>
      <c r="T21" s="92">
        <v>6.4770000000000003</v>
      </c>
      <c r="U21" s="92">
        <v>6.4770000000000003</v>
      </c>
      <c r="V21" s="95">
        <f t="shared" ref="V21:W23" si="24">T21/2</f>
        <v>3.2385000000000002</v>
      </c>
      <c r="W21" s="92">
        <f t="shared" si="24"/>
        <v>3.2385000000000002</v>
      </c>
      <c r="X21" s="92">
        <f t="shared" si="8"/>
        <v>3.2385000000000002</v>
      </c>
      <c r="Y21" s="96">
        <f t="shared" ref="Y21" si="25">X21-S21/2</f>
        <v>3.0670500000000001</v>
      </c>
      <c r="Z21" s="142">
        <f t="shared" si="17"/>
        <v>6.6079722349104699</v>
      </c>
      <c r="AA21" s="164">
        <f t="shared" si="18"/>
        <v>6.6079722349104699</v>
      </c>
      <c r="AB21" s="164">
        <f t="shared" si="19"/>
        <v>6.6079722349104699</v>
      </c>
      <c r="AC21" s="142">
        <f t="shared" si="10"/>
        <v>3.303986117455235</v>
      </c>
      <c r="AD21" s="165">
        <f t="shared" si="11"/>
        <v>3.303986117455235</v>
      </c>
      <c r="AE21" s="142">
        <f t="shared" si="20"/>
        <v>31.17704342137873</v>
      </c>
      <c r="AF21" s="165">
        <f t="shared" si="21"/>
        <v>31.17704342137873</v>
      </c>
      <c r="AG21" s="172">
        <f t="shared" si="22"/>
        <v>62.354086842757461</v>
      </c>
      <c r="AH21" s="172">
        <f t="shared" si="23"/>
        <v>31.17704342137873</v>
      </c>
      <c r="AI21" s="116"/>
      <c r="AJ21" s="116"/>
      <c r="AK21" s="116"/>
      <c r="AL21" s="149"/>
      <c r="AM21" s="116"/>
      <c r="AN21" s="116"/>
      <c r="AO21" s="116"/>
      <c r="AP21" s="149"/>
    </row>
    <row r="22" spans="2:42" x14ac:dyDescent="0.2">
      <c r="B22" s="63">
        <v>218</v>
      </c>
      <c r="C22" s="134">
        <v>4</v>
      </c>
      <c r="D22" s="158">
        <f t="shared" si="12"/>
        <v>6.6079722349104699</v>
      </c>
      <c r="E22" s="158">
        <f t="shared" si="13"/>
        <v>3.303986117455235</v>
      </c>
      <c r="F22" s="158">
        <f t="shared" si="14"/>
        <v>3.303986117455235</v>
      </c>
      <c r="G22" s="159">
        <f t="shared" si="15"/>
        <v>62.354086842757461</v>
      </c>
      <c r="H22" s="159">
        <f t="shared" si="16"/>
        <v>31.17704342137873</v>
      </c>
      <c r="I22" s="159">
        <f t="shared" si="16"/>
        <v>31.17704342137873</v>
      </c>
      <c r="J22" s="134"/>
      <c r="K22" s="134"/>
      <c r="L22" s="134"/>
      <c r="M22" s="134"/>
      <c r="P22" s="91">
        <v>218</v>
      </c>
      <c r="Q22" s="95">
        <v>0.34290000000000004</v>
      </c>
      <c r="R22" s="92">
        <v>0.34290000000000004</v>
      </c>
      <c r="S22" s="96">
        <f t="shared" si="5"/>
        <v>0.34290000000000004</v>
      </c>
      <c r="T22" s="92">
        <v>6.4770000000000003</v>
      </c>
      <c r="U22" s="92">
        <v>6.4770000000000003</v>
      </c>
      <c r="V22" s="95">
        <f t="shared" si="24"/>
        <v>3.2385000000000002</v>
      </c>
      <c r="W22" s="92">
        <f t="shared" si="24"/>
        <v>3.2385000000000002</v>
      </c>
      <c r="X22" s="92">
        <f t="shared" si="8"/>
        <v>3.2385000000000002</v>
      </c>
      <c r="Y22" s="96">
        <f t="shared" ref="Y22" si="26">X22-S22/2</f>
        <v>3.0670500000000001</v>
      </c>
      <c r="Z22" s="142">
        <f t="shared" si="17"/>
        <v>6.6079722349104699</v>
      </c>
      <c r="AA22" s="164">
        <f t="shared" si="18"/>
        <v>6.6079722349104699</v>
      </c>
      <c r="AB22" s="164">
        <f t="shared" si="19"/>
        <v>6.6079722349104699</v>
      </c>
      <c r="AC22" s="142">
        <f t="shared" si="10"/>
        <v>3.303986117455235</v>
      </c>
      <c r="AD22" s="165">
        <f t="shared" si="11"/>
        <v>3.303986117455235</v>
      </c>
      <c r="AE22" s="142">
        <f t="shared" si="20"/>
        <v>31.17704342137873</v>
      </c>
      <c r="AF22" s="165">
        <f t="shared" si="21"/>
        <v>31.17704342137873</v>
      </c>
      <c r="AG22" s="172">
        <f t="shared" si="22"/>
        <v>62.354086842757461</v>
      </c>
      <c r="AH22" s="172">
        <f t="shared" si="23"/>
        <v>31.17704342137873</v>
      </c>
      <c r="AI22" s="116"/>
      <c r="AJ22" s="116"/>
      <c r="AK22" s="116"/>
      <c r="AL22" s="149"/>
      <c r="AM22" s="116"/>
      <c r="AN22" s="116"/>
      <c r="AO22" s="116"/>
      <c r="AP22" s="149"/>
    </row>
    <row r="23" spans="2:42" x14ac:dyDescent="0.2">
      <c r="B23" s="83">
        <v>217</v>
      </c>
      <c r="C23" s="74">
        <v>4</v>
      </c>
      <c r="D23" s="158">
        <f t="shared" si="12"/>
        <v>6.6368387266103035</v>
      </c>
      <c r="E23" s="158">
        <f t="shared" si="13"/>
        <v>3.3184193633051517</v>
      </c>
      <c r="F23" s="158">
        <f t="shared" si="14"/>
        <v>3.3184193633051517</v>
      </c>
      <c r="G23" s="159">
        <f t="shared" si="15"/>
        <v>62.595852684478864</v>
      </c>
      <c r="H23" s="159">
        <f t="shared" si="16"/>
        <v>31.297926342239432</v>
      </c>
      <c r="I23" s="159">
        <f t="shared" si="16"/>
        <v>31.297926342239432</v>
      </c>
      <c r="P23" s="91">
        <v>217</v>
      </c>
      <c r="Q23" s="95">
        <v>0.34290000000000004</v>
      </c>
      <c r="R23" s="92">
        <v>0.34607500000000002</v>
      </c>
      <c r="S23" s="96">
        <f t="shared" si="5"/>
        <v>0.34448750000000006</v>
      </c>
      <c r="T23" s="92">
        <v>6.4770000000000003</v>
      </c>
      <c r="U23" s="92">
        <v>6.4770000000000003</v>
      </c>
      <c r="V23" s="95">
        <f t="shared" si="24"/>
        <v>3.2385000000000002</v>
      </c>
      <c r="W23" s="92">
        <f t="shared" si="24"/>
        <v>3.2385000000000002</v>
      </c>
      <c r="X23" s="92">
        <f t="shared" si="8"/>
        <v>3.2385000000000002</v>
      </c>
      <c r="Y23" s="96">
        <f t="shared" ref="Y23:Y54" si="27">X23-S23/2</f>
        <v>3.0662562500000003</v>
      </c>
      <c r="Z23" s="142">
        <f t="shared" si="17"/>
        <v>6.6079722349104699</v>
      </c>
      <c r="AA23" s="164">
        <f t="shared" si="18"/>
        <v>6.6657052183101371</v>
      </c>
      <c r="AB23" s="164">
        <f t="shared" si="19"/>
        <v>6.6368387266103035</v>
      </c>
      <c r="AC23" s="142">
        <f t="shared" si="10"/>
        <v>3.3184193633051517</v>
      </c>
      <c r="AD23" s="165">
        <f t="shared" si="11"/>
        <v>3.3184193633051517</v>
      </c>
      <c r="AE23" s="142">
        <f t="shared" si="20"/>
        <v>31.17704342137873</v>
      </c>
      <c r="AF23" s="165">
        <f t="shared" si="21"/>
        <v>31.418809263100133</v>
      </c>
      <c r="AG23" s="172">
        <f t="shared" si="22"/>
        <v>62.595852684478864</v>
      </c>
      <c r="AH23" s="172">
        <f t="shared" si="23"/>
        <v>31.297926342239432</v>
      </c>
      <c r="AI23" s="116"/>
      <c r="AJ23" s="116"/>
      <c r="AK23" s="116"/>
      <c r="AL23" s="149"/>
      <c r="AM23" s="116"/>
      <c r="AN23" s="116"/>
      <c r="AO23" s="116"/>
      <c r="AP23" s="149"/>
    </row>
    <row r="24" spans="2:42" x14ac:dyDescent="0.2">
      <c r="B24" s="83">
        <v>216</v>
      </c>
      <c r="C24" s="83">
        <v>4</v>
      </c>
      <c r="D24" s="158">
        <f t="shared" si="12"/>
        <v>6.831398563975009</v>
      </c>
      <c r="E24" s="158">
        <f t="shared" si="13"/>
        <v>3.4156992819875045</v>
      </c>
      <c r="F24" s="158">
        <f t="shared" si="14"/>
        <v>3.4156992819875045</v>
      </c>
      <c r="G24" s="159">
        <f t="shared" si="15"/>
        <v>67.643966989336974</v>
      </c>
      <c r="H24" s="159">
        <f t="shared" si="16"/>
        <v>33.821983494668487</v>
      </c>
      <c r="I24" s="159">
        <f t="shared" si="16"/>
        <v>33.821983494668487</v>
      </c>
      <c r="N24" s="69"/>
      <c r="P24" s="91">
        <v>216</v>
      </c>
      <c r="Q24" s="95">
        <v>0.34607500000000002</v>
      </c>
      <c r="R24" s="92">
        <v>0.34607500000000002</v>
      </c>
      <c r="S24" s="96">
        <f t="shared" ref="S24:S87" si="28">(Q24+R24)/2</f>
        <v>0.34607500000000002</v>
      </c>
      <c r="T24" s="92">
        <v>6.5785999999999891</v>
      </c>
      <c r="U24" s="92">
        <v>6.6801999999999895</v>
      </c>
      <c r="V24" s="95">
        <f t="shared" ref="V24:V87" si="29">T24/2</f>
        <v>3.2892999999999946</v>
      </c>
      <c r="W24" s="92">
        <f t="shared" ref="W24:W87" si="30">U24/2</f>
        <v>3.3400999999999947</v>
      </c>
      <c r="X24" s="92">
        <f t="shared" ref="X24:X54" si="31">(V24+W24)/2</f>
        <v>3.3146999999999949</v>
      </c>
      <c r="Y24" s="96">
        <f t="shared" si="27"/>
        <v>3.1416624999999949</v>
      </c>
      <c r="Z24" s="142">
        <f t="shared" si="17"/>
        <v>6.7761674487533838</v>
      </c>
      <c r="AA24" s="164">
        <f t="shared" si="18"/>
        <v>6.886629679196635</v>
      </c>
      <c r="AB24" s="164">
        <f t="shared" si="19"/>
        <v>6.831398563975009</v>
      </c>
      <c r="AC24" s="142">
        <f t="shared" ref="AC24:AC87" si="32">AB24/2</f>
        <v>3.4156992819875045</v>
      </c>
      <c r="AD24" s="165">
        <f t="shared" ref="AD24:AD87" si="33">AB24/2</f>
        <v>3.4156992819875045</v>
      </c>
      <c r="AE24" s="142">
        <f t="shared" si="20"/>
        <v>33.003438568714046</v>
      </c>
      <c r="AF24" s="165">
        <f t="shared" si="21"/>
        <v>34.640528420622928</v>
      </c>
      <c r="AG24" s="172">
        <f t="shared" si="22"/>
        <v>67.643966989336974</v>
      </c>
      <c r="AH24" s="172">
        <f t="shared" si="23"/>
        <v>33.821983494668487</v>
      </c>
      <c r="AI24" s="116"/>
      <c r="AJ24" s="116"/>
      <c r="AK24" s="116"/>
      <c r="AL24" s="149"/>
      <c r="AM24" s="116"/>
      <c r="AN24" s="116"/>
      <c r="AO24" s="116"/>
      <c r="AP24" s="149"/>
    </row>
    <row r="25" spans="2:42" x14ac:dyDescent="0.2">
      <c r="B25" s="83">
        <v>215</v>
      </c>
      <c r="C25" s="83">
        <v>4</v>
      </c>
      <c r="D25" s="158">
        <f t="shared" si="12"/>
        <v>6.9722157393379476</v>
      </c>
      <c r="E25" s="158">
        <f t="shared" si="13"/>
        <v>3.4861078696689738</v>
      </c>
      <c r="F25" s="158">
        <f t="shared" si="14"/>
        <v>3.4861078696689738</v>
      </c>
      <c r="G25" s="159">
        <f t="shared" si="15"/>
        <v>71.252588589568006</v>
      </c>
      <c r="H25" s="159">
        <f t="shared" si="16"/>
        <v>35.626294294784003</v>
      </c>
      <c r="I25" s="159">
        <f t="shared" si="16"/>
        <v>35.626294294784003</v>
      </c>
      <c r="N25" s="69"/>
      <c r="P25" s="91">
        <v>215</v>
      </c>
      <c r="Q25" s="95">
        <v>0.34607500000000002</v>
      </c>
      <c r="R25" s="92">
        <v>0.34925</v>
      </c>
      <c r="S25" s="96">
        <f t="shared" si="28"/>
        <v>0.34766249999999999</v>
      </c>
      <c r="T25" s="92">
        <v>6.6801999999999895</v>
      </c>
      <c r="U25" s="92">
        <v>6.7817999999999898</v>
      </c>
      <c r="V25" s="95">
        <f t="shared" si="29"/>
        <v>3.3400999999999947</v>
      </c>
      <c r="W25" s="92">
        <f t="shared" si="30"/>
        <v>3.3908999999999949</v>
      </c>
      <c r="X25" s="92">
        <f t="shared" si="31"/>
        <v>3.3654999999999946</v>
      </c>
      <c r="Y25" s="96">
        <f t="shared" si="27"/>
        <v>3.1916687499999945</v>
      </c>
      <c r="Z25" s="142">
        <f t="shared" si="17"/>
        <v>6.886629679196635</v>
      </c>
      <c r="AA25" s="164">
        <f t="shared" si="18"/>
        <v>7.0578017994792601</v>
      </c>
      <c r="AB25" s="164">
        <f t="shared" si="19"/>
        <v>6.9722157393379476</v>
      </c>
      <c r="AC25" s="142">
        <f t="shared" si="32"/>
        <v>3.4861078696689738</v>
      </c>
      <c r="AD25" s="165">
        <f t="shared" si="33"/>
        <v>3.4861078696689738</v>
      </c>
      <c r="AE25" s="142">
        <f t="shared" si="20"/>
        <v>34.640528420622928</v>
      </c>
      <c r="AF25" s="165">
        <f t="shared" si="21"/>
        <v>36.612060168945071</v>
      </c>
      <c r="AG25" s="172">
        <f t="shared" si="22"/>
        <v>71.252588589568006</v>
      </c>
      <c r="AH25" s="172">
        <f t="shared" si="23"/>
        <v>35.626294294784003</v>
      </c>
      <c r="AI25" s="116"/>
      <c r="AJ25" s="116"/>
      <c r="AK25" s="116"/>
      <c r="AL25" s="149"/>
      <c r="AM25" s="116"/>
      <c r="AN25" s="116"/>
      <c r="AO25" s="116"/>
      <c r="AP25" s="149"/>
    </row>
    <row r="26" spans="2:42" x14ac:dyDescent="0.2">
      <c r="B26" s="83">
        <v>214</v>
      </c>
      <c r="C26" s="83">
        <v>4</v>
      </c>
      <c r="D26" s="158">
        <f t="shared" si="12"/>
        <v>7.1135396221799869</v>
      </c>
      <c r="E26" s="158">
        <f t="shared" si="13"/>
        <v>3.5567698110899935</v>
      </c>
      <c r="F26" s="158">
        <f t="shared" si="14"/>
        <v>3.5567698110899935</v>
      </c>
      <c r="G26" s="159">
        <f t="shared" si="15"/>
        <v>74.98301146764345</v>
      </c>
      <c r="H26" s="159">
        <f t="shared" si="16"/>
        <v>37.491505733821725</v>
      </c>
      <c r="I26" s="159">
        <f t="shared" si="16"/>
        <v>37.491505733821725</v>
      </c>
      <c r="N26" s="69"/>
      <c r="P26" s="91">
        <v>214</v>
      </c>
      <c r="Q26" s="95">
        <v>0.34925</v>
      </c>
      <c r="R26" s="92">
        <v>0.34925</v>
      </c>
      <c r="S26" s="96">
        <f t="shared" si="28"/>
        <v>0.34925</v>
      </c>
      <c r="T26" s="92">
        <v>6.7817999999999898</v>
      </c>
      <c r="U26" s="92">
        <v>6.8833999999999902</v>
      </c>
      <c r="V26" s="95">
        <f t="shared" si="29"/>
        <v>3.3908999999999949</v>
      </c>
      <c r="W26" s="92">
        <f t="shared" si="30"/>
        <v>3.4416999999999951</v>
      </c>
      <c r="X26" s="92">
        <f t="shared" si="31"/>
        <v>3.4162999999999952</v>
      </c>
      <c r="Y26" s="96">
        <f t="shared" si="27"/>
        <v>3.2416749999999954</v>
      </c>
      <c r="Z26" s="142">
        <f t="shared" si="17"/>
        <v>7.0578017994792601</v>
      </c>
      <c r="AA26" s="164">
        <f t="shared" si="18"/>
        <v>7.1692774448807146</v>
      </c>
      <c r="AB26" s="164">
        <f t="shared" si="19"/>
        <v>7.1135396221799869</v>
      </c>
      <c r="AC26" s="142">
        <f t="shared" si="32"/>
        <v>3.5567698110899935</v>
      </c>
      <c r="AD26" s="165">
        <f t="shared" si="33"/>
        <v>3.5567698110899935</v>
      </c>
      <c r="AE26" s="142">
        <f t="shared" si="20"/>
        <v>36.612060168945071</v>
      </c>
      <c r="AF26" s="165">
        <f t="shared" si="21"/>
        <v>38.370951298698373</v>
      </c>
      <c r="AG26" s="172">
        <f t="shared" si="22"/>
        <v>74.98301146764345</v>
      </c>
      <c r="AH26" s="172">
        <f t="shared" si="23"/>
        <v>37.491505733821725</v>
      </c>
      <c r="AI26" s="116"/>
      <c r="AJ26" s="116"/>
      <c r="AK26" s="116"/>
      <c r="AL26" s="149"/>
      <c r="AM26" s="116"/>
      <c r="AN26" s="116"/>
      <c r="AO26" s="116"/>
      <c r="AP26" s="149"/>
    </row>
    <row r="27" spans="2:42" x14ac:dyDescent="0.2">
      <c r="B27" s="83">
        <v>213</v>
      </c>
      <c r="C27" s="83">
        <v>4</v>
      </c>
      <c r="D27" s="158">
        <f t="shared" si="12"/>
        <v>7.2563519582418747</v>
      </c>
      <c r="E27" s="158">
        <f t="shared" si="13"/>
        <v>3.6281759791209374</v>
      </c>
      <c r="F27" s="158">
        <f t="shared" si="14"/>
        <v>3.6281759791209374</v>
      </c>
      <c r="G27" s="159">
        <f t="shared" si="15"/>
        <v>78.86559227112555</v>
      </c>
      <c r="H27" s="159">
        <f t="shared" si="16"/>
        <v>39.432796135562775</v>
      </c>
      <c r="I27" s="159">
        <f t="shared" si="16"/>
        <v>39.432796135562775</v>
      </c>
      <c r="P27" s="91">
        <v>213</v>
      </c>
      <c r="Q27" s="95">
        <v>0.34925</v>
      </c>
      <c r="R27" s="92">
        <v>0.35242500000000004</v>
      </c>
      <c r="S27" s="96">
        <f t="shared" si="28"/>
        <v>0.35083750000000002</v>
      </c>
      <c r="T27" s="92">
        <v>6.8833999999999902</v>
      </c>
      <c r="U27" s="92">
        <v>6.9849999999999905</v>
      </c>
      <c r="V27" s="95">
        <f t="shared" si="29"/>
        <v>3.4416999999999951</v>
      </c>
      <c r="W27" s="92">
        <f t="shared" si="30"/>
        <v>3.4924999999999953</v>
      </c>
      <c r="X27" s="92">
        <f t="shared" si="31"/>
        <v>3.467099999999995</v>
      </c>
      <c r="Y27" s="96">
        <f t="shared" si="27"/>
        <v>3.291681249999995</v>
      </c>
      <c r="Z27" s="142">
        <f t="shared" si="17"/>
        <v>7.1692774448807146</v>
      </c>
      <c r="AA27" s="164">
        <f t="shared" si="18"/>
        <v>7.3434264716030349</v>
      </c>
      <c r="AB27" s="164">
        <f t="shared" si="19"/>
        <v>7.2563519582418747</v>
      </c>
      <c r="AC27" s="142">
        <f t="shared" si="32"/>
        <v>3.6281759791209374</v>
      </c>
      <c r="AD27" s="165">
        <f t="shared" si="33"/>
        <v>3.6281759791209374</v>
      </c>
      <c r="AE27" s="142">
        <f t="shared" si="20"/>
        <v>38.370951298698373</v>
      </c>
      <c r="AF27" s="165">
        <f t="shared" si="21"/>
        <v>40.494640972427177</v>
      </c>
      <c r="AG27" s="172">
        <f t="shared" si="22"/>
        <v>78.86559227112555</v>
      </c>
      <c r="AH27" s="172">
        <f t="shared" si="23"/>
        <v>39.432796135562775</v>
      </c>
      <c r="AI27" s="116"/>
      <c r="AJ27" s="116"/>
      <c r="AK27" s="116"/>
      <c r="AL27" s="149"/>
      <c r="AM27" s="116"/>
      <c r="AN27" s="116"/>
      <c r="AO27" s="116"/>
      <c r="AP27" s="149"/>
    </row>
    <row r="28" spans="2:42" x14ac:dyDescent="0.2">
      <c r="B28" s="83">
        <v>212</v>
      </c>
      <c r="C28" s="83">
        <v>4</v>
      </c>
      <c r="D28" s="158">
        <f t="shared" si="12"/>
        <v>7.399671001782858</v>
      </c>
      <c r="E28" s="158">
        <f t="shared" si="13"/>
        <v>3.699835500891429</v>
      </c>
      <c r="F28" s="158">
        <f t="shared" si="14"/>
        <v>3.699835500891429</v>
      </c>
      <c r="G28" s="159">
        <f t="shared" si="15"/>
        <v>82.875291644289661</v>
      </c>
      <c r="H28" s="159">
        <f t="shared" si="16"/>
        <v>41.43764582214483</v>
      </c>
      <c r="I28" s="159">
        <f t="shared" si="16"/>
        <v>41.43764582214483</v>
      </c>
      <c r="P28" s="91">
        <v>212</v>
      </c>
      <c r="Q28" s="95">
        <v>0.35242500000000004</v>
      </c>
      <c r="R28" s="92">
        <v>0.35242500000000004</v>
      </c>
      <c r="S28" s="96">
        <f t="shared" si="28"/>
        <v>0.35242500000000004</v>
      </c>
      <c r="T28" s="92">
        <v>6.9849999999999905</v>
      </c>
      <c r="U28" s="92">
        <v>7.0865999999999909</v>
      </c>
      <c r="V28" s="95">
        <f t="shared" si="29"/>
        <v>3.4924999999999953</v>
      </c>
      <c r="W28" s="92">
        <f t="shared" si="30"/>
        <v>3.5432999999999955</v>
      </c>
      <c r="X28" s="92">
        <f t="shared" si="31"/>
        <v>3.5178999999999956</v>
      </c>
      <c r="Y28" s="96">
        <f t="shared" si="27"/>
        <v>3.3416874999999955</v>
      </c>
      <c r="Z28" s="142">
        <f t="shared" si="17"/>
        <v>7.3434264716030349</v>
      </c>
      <c r="AA28" s="164">
        <f t="shared" si="18"/>
        <v>7.4559155319626802</v>
      </c>
      <c r="AB28" s="164">
        <f t="shared" si="19"/>
        <v>7.399671001782858</v>
      </c>
      <c r="AC28" s="142">
        <f t="shared" si="32"/>
        <v>3.699835500891429</v>
      </c>
      <c r="AD28" s="165">
        <f t="shared" si="33"/>
        <v>3.699835500891429</v>
      </c>
      <c r="AE28" s="142">
        <f t="shared" si="20"/>
        <v>40.494640972427177</v>
      </c>
      <c r="AF28" s="165">
        <f t="shared" si="21"/>
        <v>42.380650671862476</v>
      </c>
      <c r="AG28" s="172">
        <f t="shared" si="22"/>
        <v>82.875291644289661</v>
      </c>
      <c r="AH28" s="172">
        <f t="shared" si="23"/>
        <v>41.43764582214483</v>
      </c>
      <c r="AI28" s="116"/>
      <c r="AJ28" s="116"/>
      <c r="AK28" s="116"/>
      <c r="AL28" s="149"/>
      <c r="AM28" s="116"/>
      <c r="AN28" s="116"/>
      <c r="AO28" s="116"/>
      <c r="AP28" s="149"/>
    </row>
    <row r="29" spans="2:42" x14ac:dyDescent="0.2">
      <c r="B29" s="83">
        <v>211</v>
      </c>
      <c r="C29" s="83">
        <v>4</v>
      </c>
      <c r="D29" s="158">
        <f t="shared" si="12"/>
        <v>7.5444784985436879</v>
      </c>
      <c r="E29" s="158">
        <f t="shared" si="13"/>
        <v>3.772239249271844</v>
      </c>
      <c r="F29" s="158">
        <f t="shared" si="14"/>
        <v>3.772239249271844</v>
      </c>
      <c r="G29" s="159">
        <f t="shared" si="15"/>
        <v>87.044318568948924</v>
      </c>
      <c r="H29" s="159">
        <f t="shared" si="16"/>
        <v>43.522159284474462</v>
      </c>
      <c r="I29" s="159">
        <f t="shared" si="16"/>
        <v>43.522159284474462</v>
      </c>
      <c r="P29" s="91">
        <v>211</v>
      </c>
      <c r="Q29" s="95">
        <v>0.35242500000000004</v>
      </c>
      <c r="R29" s="92">
        <v>0.35560000000000003</v>
      </c>
      <c r="S29" s="96">
        <f t="shared" si="28"/>
        <v>0.35401250000000006</v>
      </c>
      <c r="T29" s="92">
        <v>7.0865999999999909</v>
      </c>
      <c r="U29" s="92">
        <v>7.1881999999999913</v>
      </c>
      <c r="V29" s="95">
        <f t="shared" si="29"/>
        <v>3.5432999999999955</v>
      </c>
      <c r="W29" s="92">
        <f t="shared" si="30"/>
        <v>3.5940999999999956</v>
      </c>
      <c r="X29" s="92">
        <f t="shared" si="31"/>
        <v>3.5686999999999953</v>
      </c>
      <c r="Y29" s="96">
        <f t="shared" si="27"/>
        <v>3.3916937499999955</v>
      </c>
      <c r="Z29" s="142">
        <f t="shared" si="17"/>
        <v>7.4559155319626802</v>
      </c>
      <c r="AA29" s="164">
        <f t="shared" si="18"/>
        <v>7.6330414651246956</v>
      </c>
      <c r="AB29" s="164">
        <f t="shared" si="19"/>
        <v>7.5444784985436879</v>
      </c>
      <c r="AC29" s="142">
        <f t="shared" si="32"/>
        <v>3.772239249271844</v>
      </c>
      <c r="AD29" s="165">
        <f t="shared" si="33"/>
        <v>3.772239249271844</v>
      </c>
      <c r="AE29" s="142">
        <f t="shared" si="20"/>
        <v>42.380650671862476</v>
      </c>
      <c r="AF29" s="165">
        <f t="shared" si="21"/>
        <v>44.663667897086448</v>
      </c>
      <c r="AG29" s="172">
        <f t="shared" si="22"/>
        <v>87.044318568948924</v>
      </c>
      <c r="AH29" s="172">
        <f t="shared" si="23"/>
        <v>43.522159284474462</v>
      </c>
      <c r="AI29" s="116"/>
      <c r="AJ29" s="116"/>
      <c r="AK29" s="116"/>
      <c r="AL29" s="149"/>
      <c r="AM29" s="116"/>
      <c r="AN29" s="116"/>
      <c r="AO29" s="116"/>
      <c r="AP29" s="149"/>
    </row>
    <row r="30" spans="2:42" x14ac:dyDescent="0.2">
      <c r="B30" s="83">
        <v>210</v>
      </c>
      <c r="C30" s="83">
        <v>4</v>
      </c>
      <c r="D30" s="158">
        <f t="shared" si="12"/>
        <v>7.7225861774464573</v>
      </c>
      <c r="E30" s="158">
        <f t="shared" si="13"/>
        <v>3.8612930887232286</v>
      </c>
      <c r="F30" s="158">
        <f t="shared" si="14"/>
        <v>3.8612930887232286</v>
      </c>
      <c r="G30" s="159">
        <f t="shared" si="15"/>
        <v>91.700339097096787</v>
      </c>
      <c r="H30" s="159">
        <f t="shared" si="16"/>
        <v>45.850169548548394</v>
      </c>
      <c r="I30" s="159">
        <f t="shared" si="16"/>
        <v>45.850169548548394</v>
      </c>
      <c r="P30" s="91">
        <v>210</v>
      </c>
      <c r="Q30" s="95">
        <v>0.35560000000000003</v>
      </c>
      <c r="R30" s="92">
        <v>0.35877500000000001</v>
      </c>
      <c r="S30" s="96">
        <f t="shared" si="28"/>
        <v>0.35718749999999999</v>
      </c>
      <c r="T30" s="92">
        <v>7.1881999999999913</v>
      </c>
      <c r="U30" s="92">
        <v>7.2897999999999925</v>
      </c>
      <c r="V30" s="95">
        <f t="shared" si="29"/>
        <v>3.5940999999999956</v>
      </c>
      <c r="W30" s="92">
        <f t="shared" si="30"/>
        <v>3.6448999999999963</v>
      </c>
      <c r="X30" s="92">
        <f t="shared" si="31"/>
        <v>3.6194999999999959</v>
      </c>
      <c r="Y30" s="96">
        <f t="shared" si="27"/>
        <v>3.4409062499999958</v>
      </c>
      <c r="Z30" s="142">
        <f t="shared" si="17"/>
        <v>7.6330414651246956</v>
      </c>
      <c r="AA30" s="164">
        <f t="shared" si="18"/>
        <v>7.8121308897682189</v>
      </c>
      <c r="AB30" s="164">
        <f t="shared" si="19"/>
        <v>7.7225861774464573</v>
      </c>
      <c r="AC30" s="142">
        <f t="shared" si="32"/>
        <v>3.8612930887232286</v>
      </c>
      <c r="AD30" s="165">
        <f t="shared" si="33"/>
        <v>3.8612930887232286</v>
      </c>
      <c r="AE30" s="142">
        <f t="shared" si="20"/>
        <v>44.663667897086448</v>
      </c>
      <c r="AF30" s="165">
        <f t="shared" si="21"/>
        <v>47.036671200010332</v>
      </c>
      <c r="AG30" s="172">
        <f t="shared" si="22"/>
        <v>91.700339097096787</v>
      </c>
      <c r="AH30" s="172">
        <f t="shared" si="23"/>
        <v>45.850169548548394</v>
      </c>
      <c r="AI30" s="116"/>
      <c r="AJ30" s="116"/>
      <c r="AK30" s="116"/>
      <c r="AL30" s="149"/>
      <c r="AM30" s="116"/>
      <c r="AN30" s="116"/>
      <c r="AO30" s="116"/>
      <c r="AP30" s="149"/>
    </row>
    <row r="31" spans="2:42" x14ac:dyDescent="0.2">
      <c r="B31" s="83">
        <v>209</v>
      </c>
      <c r="C31" s="83">
        <v>4</v>
      </c>
      <c r="D31" s="158">
        <f t="shared" si="12"/>
        <v>7.8693888349062355</v>
      </c>
      <c r="E31" s="158">
        <f t="shared" si="13"/>
        <v>3.9346944174531178</v>
      </c>
      <c r="F31" s="158">
        <f t="shared" si="14"/>
        <v>3.9346944174531178</v>
      </c>
      <c r="G31" s="159">
        <f t="shared" si="15"/>
        <v>96.168538600339218</v>
      </c>
      <c r="H31" s="159">
        <f t="shared" si="16"/>
        <v>48.084269300169609</v>
      </c>
      <c r="I31" s="159">
        <f t="shared" si="16"/>
        <v>48.084269300169609</v>
      </c>
      <c r="P31" s="91">
        <v>209</v>
      </c>
      <c r="Q31" s="95">
        <v>0.35877500000000001</v>
      </c>
      <c r="R31" s="92">
        <v>0.35877500000000001</v>
      </c>
      <c r="S31" s="96">
        <f t="shared" si="28"/>
        <v>0.35877500000000001</v>
      </c>
      <c r="T31" s="92">
        <v>7.2897999999999925</v>
      </c>
      <c r="U31" s="92">
        <v>7.391399999999992</v>
      </c>
      <c r="V31" s="95">
        <f t="shared" si="29"/>
        <v>3.6448999999999963</v>
      </c>
      <c r="W31" s="92">
        <f t="shared" si="30"/>
        <v>3.695699999999996</v>
      </c>
      <c r="X31" s="92">
        <f t="shared" si="31"/>
        <v>3.6702999999999961</v>
      </c>
      <c r="Y31" s="96">
        <f t="shared" si="27"/>
        <v>3.4909124999999963</v>
      </c>
      <c r="Z31" s="142">
        <f t="shared" si="17"/>
        <v>7.8121308897682189</v>
      </c>
      <c r="AA31" s="164">
        <f t="shared" si="18"/>
        <v>7.926646780044253</v>
      </c>
      <c r="AB31" s="164">
        <f t="shared" si="19"/>
        <v>7.8693888349062355</v>
      </c>
      <c r="AC31" s="142">
        <f t="shared" si="32"/>
        <v>3.9346944174531178</v>
      </c>
      <c r="AD31" s="165">
        <f t="shared" si="33"/>
        <v>3.9346944174531178</v>
      </c>
      <c r="AE31" s="142">
        <f t="shared" si="20"/>
        <v>47.036671200010332</v>
      </c>
      <c r="AF31" s="165">
        <f t="shared" si="21"/>
        <v>49.131867400328879</v>
      </c>
      <c r="AG31" s="172">
        <f t="shared" si="22"/>
        <v>96.168538600339218</v>
      </c>
      <c r="AH31" s="172">
        <f t="shared" si="23"/>
        <v>48.084269300169609</v>
      </c>
      <c r="AI31" s="116"/>
      <c r="AJ31" s="116"/>
      <c r="AK31" s="116"/>
      <c r="AL31" s="149"/>
      <c r="AM31" s="116"/>
      <c r="AN31" s="116"/>
      <c r="AO31" s="116"/>
      <c r="AP31" s="149"/>
    </row>
    <row r="32" spans="2:42" x14ac:dyDescent="0.2">
      <c r="B32" s="83">
        <v>208</v>
      </c>
      <c r="C32" s="83">
        <v>4</v>
      </c>
      <c r="D32" s="158">
        <f t="shared" si="12"/>
        <v>8.0176799455858614</v>
      </c>
      <c r="E32" s="158">
        <f t="shared" si="13"/>
        <v>4.0088399727929307</v>
      </c>
      <c r="F32" s="158">
        <f t="shared" si="14"/>
        <v>4.0088399727929307</v>
      </c>
      <c r="G32" s="159">
        <f t="shared" si="15"/>
        <v>100.80756276859589</v>
      </c>
      <c r="H32" s="159">
        <f t="shared" si="16"/>
        <v>50.403781384297943</v>
      </c>
      <c r="I32" s="159">
        <f t="shared" si="16"/>
        <v>50.403781384297943</v>
      </c>
      <c r="P32" s="91">
        <v>208</v>
      </c>
      <c r="Q32" s="95">
        <v>0.35877500000000001</v>
      </c>
      <c r="R32" s="92">
        <v>0.36194999999999999</v>
      </c>
      <c r="S32" s="96">
        <f t="shared" si="28"/>
        <v>0.36036250000000003</v>
      </c>
      <c r="T32" s="92">
        <v>7.391399999999992</v>
      </c>
      <c r="U32" s="92">
        <v>7.4929999999999923</v>
      </c>
      <c r="V32" s="95">
        <f t="shared" si="29"/>
        <v>3.695699999999996</v>
      </c>
      <c r="W32" s="92">
        <f t="shared" si="30"/>
        <v>3.7464999999999962</v>
      </c>
      <c r="X32" s="92">
        <f t="shared" si="31"/>
        <v>3.7210999999999963</v>
      </c>
      <c r="Y32" s="96">
        <f t="shared" si="27"/>
        <v>3.5409187499999963</v>
      </c>
      <c r="Z32" s="142">
        <f t="shared" si="17"/>
        <v>7.926646780044253</v>
      </c>
      <c r="AA32" s="164">
        <f t="shared" si="18"/>
        <v>8.1087131111274715</v>
      </c>
      <c r="AB32" s="164">
        <f t="shared" si="19"/>
        <v>8.0176799455858614</v>
      </c>
      <c r="AC32" s="142">
        <f t="shared" si="32"/>
        <v>4.0088399727929307</v>
      </c>
      <c r="AD32" s="165">
        <f t="shared" si="33"/>
        <v>4.0088399727929307</v>
      </c>
      <c r="AE32" s="142">
        <f t="shared" si="20"/>
        <v>49.131867400328879</v>
      </c>
      <c r="AF32" s="165">
        <f t="shared" si="21"/>
        <v>51.675695368267007</v>
      </c>
      <c r="AG32" s="172">
        <f t="shared" si="22"/>
        <v>100.80756276859589</v>
      </c>
      <c r="AH32" s="172">
        <f t="shared" si="23"/>
        <v>50.403781384297943</v>
      </c>
      <c r="AI32" s="116"/>
      <c r="AJ32" s="116"/>
      <c r="AK32" s="116"/>
      <c r="AL32" s="149"/>
      <c r="AM32" s="116"/>
      <c r="AN32" s="116"/>
      <c r="AO32" s="116"/>
      <c r="AP32" s="149"/>
    </row>
    <row r="33" spans="2:42" x14ac:dyDescent="0.2">
      <c r="B33" s="83">
        <v>207</v>
      </c>
      <c r="C33" s="83">
        <v>4</v>
      </c>
      <c r="D33" s="158">
        <f t="shared" si="12"/>
        <v>8.166477763744588</v>
      </c>
      <c r="E33" s="158">
        <f t="shared" si="13"/>
        <v>4.083238881872294</v>
      </c>
      <c r="F33" s="158">
        <f t="shared" si="14"/>
        <v>4.083238881872294</v>
      </c>
      <c r="G33" s="159">
        <f t="shared" si="15"/>
        <v>105.58790084730734</v>
      </c>
      <c r="H33" s="159">
        <f t="shared" si="16"/>
        <v>52.793950423653669</v>
      </c>
      <c r="I33" s="159">
        <f t="shared" si="16"/>
        <v>52.793950423653669</v>
      </c>
      <c r="P33" s="91">
        <v>207</v>
      </c>
      <c r="Q33" s="95">
        <v>0.36194999999999999</v>
      </c>
      <c r="R33" s="92">
        <v>0.36194999999999999</v>
      </c>
      <c r="S33" s="96">
        <f t="shared" si="28"/>
        <v>0.36194999999999999</v>
      </c>
      <c r="T33" s="92">
        <v>7.4929999999999923</v>
      </c>
      <c r="U33" s="92">
        <v>7.5945999999999936</v>
      </c>
      <c r="V33" s="95">
        <f t="shared" si="29"/>
        <v>3.7464999999999962</v>
      </c>
      <c r="W33" s="92">
        <f t="shared" si="30"/>
        <v>3.7972999999999968</v>
      </c>
      <c r="X33" s="92">
        <f t="shared" si="31"/>
        <v>3.7718999999999965</v>
      </c>
      <c r="Y33" s="96">
        <f t="shared" si="27"/>
        <v>3.5909249999999964</v>
      </c>
      <c r="Z33" s="142">
        <f t="shared" si="17"/>
        <v>8.1087131111274715</v>
      </c>
      <c r="AA33" s="164">
        <f t="shared" si="18"/>
        <v>8.2242424163617027</v>
      </c>
      <c r="AB33" s="164">
        <f t="shared" si="19"/>
        <v>8.166477763744588</v>
      </c>
      <c r="AC33" s="142">
        <f t="shared" si="32"/>
        <v>4.083238881872294</v>
      </c>
      <c r="AD33" s="165">
        <f t="shared" si="33"/>
        <v>4.083238881872294</v>
      </c>
      <c r="AE33" s="142">
        <f t="shared" si="20"/>
        <v>51.675695368267007</v>
      </c>
      <c r="AF33" s="165">
        <f t="shared" si="21"/>
        <v>53.912205479040331</v>
      </c>
      <c r="AG33" s="172">
        <f t="shared" si="22"/>
        <v>105.58790084730734</v>
      </c>
      <c r="AH33" s="172">
        <f t="shared" si="23"/>
        <v>52.793950423653669</v>
      </c>
      <c r="AI33" s="116"/>
      <c r="AJ33" s="116"/>
      <c r="AK33" s="116"/>
      <c r="AL33" s="149"/>
      <c r="AM33" s="116"/>
      <c r="AN33" s="116"/>
      <c r="AO33" s="116"/>
      <c r="AP33" s="149"/>
    </row>
    <row r="34" spans="2:42" x14ac:dyDescent="0.2">
      <c r="B34" s="83">
        <v>206</v>
      </c>
      <c r="C34" s="83">
        <v>4</v>
      </c>
      <c r="D34" s="158">
        <f t="shared" si="12"/>
        <v>8.3167640351231604</v>
      </c>
      <c r="E34" s="158">
        <f t="shared" si="13"/>
        <v>4.1583820175615802</v>
      </c>
      <c r="F34" s="158">
        <f t="shared" si="14"/>
        <v>4.1583820175615802</v>
      </c>
      <c r="G34" s="159">
        <f t="shared" si="15"/>
        <v>110.54661777706448</v>
      </c>
      <c r="H34" s="159">
        <f t="shared" si="16"/>
        <v>55.273308888532242</v>
      </c>
      <c r="I34" s="159">
        <f t="shared" si="16"/>
        <v>55.273308888532242</v>
      </c>
      <c r="P34" s="91">
        <v>206</v>
      </c>
      <c r="Q34" s="95">
        <v>0.36194999999999999</v>
      </c>
      <c r="R34" s="92">
        <v>0.36512500000000003</v>
      </c>
      <c r="S34" s="96">
        <f t="shared" si="28"/>
        <v>0.36353750000000001</v>
      </c>
      <c r="T34" s="92">
        <v>7.5945999999999936</v>
      </c>
      <c r="U34" s="92">
        <v>7.696199999999993</v>
      </c>
      <c r="V34" s="95">
        <f t="shared" si="29"/>
        <v>3.7972999999999968</v>
      </c>
      <c r="W34" s="92">
        <f t="shared" si="30"/>
        <v>3.8480999999999965</v>
      </c>
      <c r="X34" s="92">
        <f t="shared" si="31"/>
        <v>3.8226999999999967</v>
      </c>
      <c r="Y34" s="96">
        <f t="shared" si="27"/>
        <v>3.6409312499999968</v>
      </c>
      <c r="Z34" s="142">
        <f t="shared" si="17"/>
        <v>8.2242424163617027</v>
      </c>
      <c r="AA34" s="164">
        <f t="shared" si="18"/>
        <v>8.4092856538846164</v>
      </c>
      <c r="AB34" s="164">
        <f t="shared" si="19"/>
        <v>8.3167640351231604</v>
      </c>
      <c r="AC34" s="142">
        <f t="shared" si="32"/>
        <v>4.1583820175615802</v>
      </c>
      <c r="AD34" s="165">
        <f t="shared" si="33"/>
        <v>4.1583820175615802</v>
      </c>
      <c r="AE34" s="142">
        <f t="shared" si="20"/>
        <v>53.912205479040331</v>
      </c>
      <c r="AF34" s="165">
        <f t="shared" si="21"/>
        <v>56.634412298024145</v>
      </c>
      <c r="AG34" s="172">
        <f t="shared" si="22"/>
        <v>110.54661777706448</v>
      </c>
      <c r="AH34" s="172">
        <f t="shared" si="23"/>
        <v>55.273308888532242</v>
      </c>
      <c r="AI34" s="116"/>
      <c r="AJ34" s="116"/>
      <c r="AK34" s="116"/>
      <c r="AL34" s="149"/>
      <c r="AM34" s="116"/>
      <c r="AN34" s="116"/>
      <c r="AO34" s="116"/>
      <c r="AP34" s="149"/>
    </row>
    <row r="35" spans="2:42" x14ac:dyDescent="0.2">
      <c r="B35" s="83">
        <v>205</v>
      </c>
      <c r="C35" s="83">
        <v>4</v>
      </c>
      <c r="D35" s="158">
        <f t="shared" si="12"/>
        <v>8.5027890183868315</v>
      </c>
      <c r="E35" s="158">
        <f t="shared" si="13"/>
        <v>4.2513945091934158</v>
      </c>
      <c r="F35" s="158">
        <f t="shared" si="14"/>
        <v>4.2513945091934158</v>
      </c>
      <c r="G35" s="159">
        <f t="shared" si="15"/>
        <v>116.0918668229621</v>
      </c>
      <c r="H35" s="159">
        <f t="shared" si="16"/>
        <v>58.045933411481052</v>
      </c>
      <c r="I35" s="159">
        <f t="shared" si="16"/>
        <v>58.045933411481052</v>
      </c>
      <c r="P35" s="91">
        <v>205</v>
      </c>
      <c r="Q35" s="95">
        <v>0.36512500000000003</v>
      </c>
      <c r="R35" s="92">
        <v>0.36830000000000002</v>
      </c>
      <c r="S35" s="96">
        <f t="shared" si="28"/>
        <v>0.3667125</v>
      </c>
      <c r="T35" s="92">
        <v>7.696199999999993</v>
      </c>
      <c r="U35" s="92">
        <v>7.7977999999999934</v>
      </c>
      <c r="V35" s="95">
        <f t="shared" si="29"/>
        <v>3.8480999999999965</v>
      </c>
      <c r="W35" s="92">
        <f t="shared" si="30"/>
        <v>3.8988999999999967</v>
      </c>
      <c r="X35" s="92">
        <f t="shared" si="31"/>
        <v>3.8734999999999964</v>
      </c>
      <c r="Y35" s="96">
        <f t="shared" si="27"/>
        <v>3.6901437499999963</v>
      </c>
      <c r="Z35" s="142">
        <f t="shared" si="17"/>
        <v>8.4092856538846164</v>
      </c>
      <c r="AA35" s="164">
        <f t="shared" si="18"/>
        <v>8.596292382889045</v>
      </c>
      <c r="AB35" s="164">
        <f t="shared" si="19"/>
        <v>8.5027890183868315</v>
      </c>
      <c r="AC35" s="142">
        <f t="shared" si="32"/>
        <v>4.2513945091934158</v>
      </c>
      <c r="AD35" s="165">
        <f t="shared" si="33"/>
        <v>4.2513945091934158</v>
      </c>
      <c r="AE35" s="142">
        <f t="shared" si="20"/>
        <v>56.634412298024145</v>
      </c>
      <c r="AF35" s="165">
        <f t="shared" si="21"/>
        <v>59.457454524937958</v>
      </c>
      <c r="AG35" s="172">
        <f t="shared" si="22"/>
        <v>116.0918668229621</v>
      </c>
      <c r="AH35" s="172">
        <f t="shared" si="23"/>
        <v>58.045933411481052</v>
      </c>
      <c r="AI35" s="116"/>
      <c r="AJ35" s="116"/>
      <c r="AK35" s="116"/>
      <c r="AL35" s="149"/>
      <c r="AM35" s="116"/>
      <c r="AN35" s="116"/>
      <c r="AO35" s="116"/>
      <c r="AP35" s="149"/>
    </row>
    <row r="36" spans="2:42" x14ac:dyDescent="0.2">
      <c r="B36" s="83">
        <v>204</v>
      </c>
      <c r="C36" s="83">
        <v>4</v>
      </c>
      <c r="D36" s="158">
        <f t="shared" si="12"/>
        <v>8.7264528665822141</v>
      </c>
      <c r="E36" s="158">
        <f t="shared" si="13"/>
        <v>4.363226433291107</v>
      </c>
      <c r="F36" s="158">
        <f t="shared" si="14"/>
        <v>4.363226433291107</v>
      </c>
      <c r="G36" s="159">
        <f t="shared" si="15"/>
        <v>122.29758969553893</v>
      </c>
      <c r="H36" s="159">
        <f t="shared" si="16"/>
        <v>61.148794847769466</v>
      </c>
      <c r="I36" s="159">
        <f t="shared" si="16"/>
        <v>61.148794847769466</v>
      </c>
      <c r="P36" s="91">
        <v>204</v>
      </c>
      <c r="Q36" s="95">
        <v>0.36830000000000002</v>
      </c>
      <c r="R36" s="92">
        <v>0.37465000000000004</v>
      </c>
      <c r="S36" s="96">
        <f t="shared" si="28"/>
        <v>0.371475</v>
      </c>
      <c r="T36" s="92">
        <v>7.7977999999999934</v>
      </c>
      <c r="U36" s="92">
        <v>7.8993999999999946</v>
      </c>
      <c r="V36" s="95">
        <f t="shared" si="29"/>
        <v>3.8988999999999967</v>
      </c>
      <c r="W36" s="92">
        <f t="shared" si="30"/>
        <v>3.9496999999999973</v>
      </c>
      <c r="X36" s="92">
        <f t="shared" si="31"/>
        <v>3.924299999999997</v>
      </c>
      <c r="Y36" s="96">
        <f t="shared" si="27"/>
        <v>3.7385624999999969</v>
      </c>
      <c r="Z36" s="142">
        <f t="shared" si="17"/>
        <v>8.596292382889045</v>
      </c>
      <c r="AA36" s="164">
        <f t="shared" si="18"/>
        <v>8.8566133502753832</v>
      </c>
      <c r="AB36" s="164">
        <f t="shared" si="19"/>
        <v>8.7264528665822141</v>
      </c>
      <c r="AC36" s="142">
        <f t="shared" si="32"/>
        <v>4.363226433291107</v>
      </c>
      <c r="AD36" s="165">
        <f t="shared" si="33"/>
        <v>4.363226433291107</v>
      </c>
      <c r="AE36" s="142">
        <f t="shared" si="20"/>
        <v>59.457454524937958</v>
      </c>
      <c r="AF36" s="165">
        <f t="shared" si="21"/>
        <v>62.840135170600973</v>
      </c>
      <c r="AG36" s="172">
        <f t="shared" si="22"/>
        <v>122.29758969553893</v>
      </c>
      <c r="AH36" s="172">
        <f t="shared" si="23"/>
        <v>61.148794847769466</v>
      </c>
      <c r="AI36" s="116"/>
      <c r="AJ36" s="116"/>
      <c r="AK36" s="116"/>
      <c r="AL36" s="149"/>
      <c r="AM36" s="116"/>
      <c r="AN36" s="116"/>
      <c r="AO36" s="116"/>
      <c r="AP36" s="149"/>
    </row>
    <row r="37" spans="2:42" x14ac:dyDescent="0.2">
      <c r="B37" s="83">
        <v>203</v>
      </c>
      <c r="C37" s="83">
        <v>4</v>
      </c>
      <c r="D37" s="158">
        <f t="shared" si="12"/>
        <v>8.9886739870151704</v>
      </c>
      <c r="E37" s="158">
        <f t="shared" si="13"/>
        <v>4.4943369935075852</v>
      </c>
      <c r="F37" s="158">
        <f t="shared" si="14"/>
        <v>4.4943369935075852</v>
      </c>
      <c r="G37" s="159">
        <f t="shared" si="15"/>
        <v>129.20437997638538</v>
      </c>
      <c r="H37" s="159">
        <f t="shared" si="16"/>
        <v>64.602189988192691</v>
      </c>
      <c r="I37" s="159">
        <f t="shared" si="16"/>
        <v>64.602189988192691</v>
      </c>
      <c r="P37" s="91">
        <v>203</v>
      </c>
      <c r="Q37" s="95">
        <v>0.37465000000000004</v>
      </c>
      <c r="R37" s="92">
        <v>0.38100000000000001</v>
      </c>
      <c r="S37" s="96">
        <f t="shared" si="28"/>
        <v>0.37782500000000002</v>
      </c>
      <c r="T37" s="92">
        <v>7.8993999999999946</v>
      </c>
      <c r="U37" s="92">
        <v>8.0009999999999941</v>
      </c>
      <c r="V37" s="95">
        <f t="shared" si="29"/>
        <v>3.9496999999999973</v>
      </c>
      <c r="W37" s="92">
        <f t="shared" si="30"/>
        <v>4.0004999999999971</v>
      </c>
      <c r="X37" s="92">
        <f t="shared" si="31"/>
        <v>3.9750999999999972</v>
      </c>
      <c r="Y37" s="96">
        <f t="shared" si="27"/>
        <v>3.7861874999999974</v>
      </c>
      <c r="Z37" s="142">
        <f t="shared" si="17"/>
        <v>8.8566133502753832</v>
      </c>
      <c r="AA37" s="164">
        <f t="shared" si="18"/>
        <v>9.1207346237549576</v>
      </c>
      <c r="AB37" s="164">
        <f t="shared" si="19"/>
        <v>8.9886739870151704</v>
      </c>
      <c r="AC37" s="142">
        <f t="shared" si="32"/>
        <v>4.4943369935075852</v>
      </c>
      <c r="AD37" s="165">
        <f t="shared" si="33"/>
        <v>4.4943369935075852</v>
      </c>
      <c r="AE37" s="142">
        <f t="shared" si="20"/>
        <v>62.840135170600973</v>
      </c>
      <c r="AF37" s="165">
        <f t="shared" si="21"/>
        <v>66.364244805784395</v>
      </c>
      <c r="AG37" s="172">
        <f t="shared" si="22"/>
        <v>129.20437997638538</v>
      </c>
      <c r="AH37" s="172">
        <f t="shared" si="23"/>
        <v>64.602189988192691</v>
      </c>
      <c r="AI37" s="116"/>
      <c r="AJ37" s="116"/>
      <c r="AK37" s="116"/>
      <c r="AL37" s="149"/>
      <c r="AM37" s="116"/>
      <c r="AN37" s="116"/>
      <c r="AO37" s="116"/>
      <c r="AP37" s="149"/>
    </row>
    <row r="38" spans="2:42" x14ac:dyDescent="0.2">
      <c r="B38" s="83">
        <v>202</v>
      </c>
      <c r="C38" s="83">
        <v>4</v>
      </c>
      <c r="D38" s="158">
        <f t="shared" si="12"/>
        <v>9.1815395212466591</v>
      </c>
      <c r="E38" s="158">
        <f t="shared" si="13"/>
        <v>4.5907697606233295</v>
      </c>
      <c r="F38" s="158">
        <f t="shared" si="14"/>
        <v>4.5907697606233295</v>
      </c>
      <c r="G38" s="159">
        <f t="shared" si="15"/>
        <v>135.41410906838763</v>
      </c>
      <c r="H38" s="159">
        <f t="shared" si="16"/>
        <v>67.707054534193816</v>
      </c>
      <c r="I38" s="159">
        <f t="shared" si="16"/>
        <v>67.707054534193816</v>
      </c>
      <c r="P38" s="91">
        <v>202</v>
      </c>
      <c r="Q38" s="95">
        <v>0.38100000000000001</v>
      </c>
      <c r="R38" s="92">
        <v>0.38100000000000001</v>
      </c>
      <c r="S38" s="96">
        <f t="shared" si="28"/>
        <v>0.38100000000000001</v>
      </c>
      <c r="T38" s="92">
        <v>8.0009999999999941</v>
      </c>
      <c r="U38" s="92">
        <v>8.1025999999999936</v>
      </c>
      <c r="V38" s="95">
        <f t="shared" si="29"/>
        <v>4.0004999999999971</v>
      </c>
      <c r="W38" s="92">
        <f t="shared" si="30"/>
        <v>4.0512999999999968</v>
      </c>
      <c r="X38" s="92">
        <f t="shared" si="31"/>
        <v>4.0258999999999965</v>
      </c>
      <c r="Y38" s="96">
        <f t="shared" si="27"/>
        <v>3.8353999999999964</v>
      </c>
      <c r="Z38" s="142">
        <f t="shared" si="17"/>
        <v>9.1207346237549576</v>
      </c>
      <c r="AA38" s="164">
        <f t="shared" si="18"/>
        <v>9.2423444187383588</v>
      </c>
      <c r="AB38" s="164">
        <f t="shared" si="19"/>
        <v>9.1815395212466591</v>
      </c>
      <c r="AC38" s="142">
        <f t="shared" si="32"/>
        <v>4.5907697606233295</v>
      </c>
      <c r="AD38" s="165">
        <f t="shared" si="33"/>
        <v>4.5907697606233295</v>
      </c>
      <c r="AE38" s="142">
        <f t="shared" si="20"/>
        <v>66.364244805784395</v>
      </c>
      <c r="AF38" s="165">
        <f t="shared" si="21"/>
        <v>69.049864262603236</v>
      </c>
      <c r="AG38" s="172">
        <f t="shared" si="22"/>
        <v>135.41410906838763</v>
      </c>
      <c r="AH38" s="172">
        <f t="shared" si="23"/>
        <v>67.707054534193816</v>
      </c>
      <c r="AI38" s="116"/>
      <c r="AJ38" s="116"/>
      <c r="AK38" s="116"/>
      <c r="AL38" s="149"/>
      <c r="AM38" s="116"/>
      <c r="AN38" s="116"/>
      <c r="AO38" s="116"/>
      <c r="AP38" s="149"/>
    </row>
    <row r="39" spans="2:42" x14ac:dyDescent="0.2">
      <c r="B39" s="83">
        <v>201</v>
      </c>
      <c r="C39" s="83">
        <v>4</v>
      </c>
      <c r="D39" s="158">
        <f t="shared" si="12"/>
        <v>9.3031493162300567</v>
      </c>
      <c r="E39" s="158">
        <f t="shared" si="13"/>
        <v>4.6515746581150283</v>
      </c>
      <c r="F39" s="158">
        <f t="shared" si="14"/>
        <v>4.6515746581150283</v>
      </c>
      <c r="G39" s="159">
        <f t="shared" si="15"/>
        <v>140.85690147312755</v>
      </c>
      <c r="H39" s="159">
        <f t="shared" si="16"/>
        <v>70.428450736563775</v>
      </c>
      <c r="I39" s="159">
        <f t="shared" si="16"/>
        <v>70.428450736563775</v>
      </c>
      <c r="P39" s="91">
        <v>201</v>
      </c>
      <c r="Q39" s="95">
        <v>0.38100000000000001</v>
      </c>
      <c r="R39" s="92">
        <v>0.38100000000000001</v>
      </c>
      <c r="S39" s="96">
        <f t="shared" si="28"/>
        <v>0.38100000000000001</v>
      </c>
      <c r="T39" s="92">
        <v>8.1025999999999936</v>
      </c>
      <c r="U39" s="92">
        <v>8.2041999999999931</v>
      </c>
      <c r="V39" s="95">
        <f t="shared" si="29"/>
        <v>4.0512999999999968</v>
      </c>
      <c r="W39" s="92">
        <f t="shared" si="30"/>
        <v>4.1020999999999965</v>
      </c>
      <c r="X39" s="92">
        <f t="shared" si="31"/>
        <v>4.0766999999999971</v>
      </c>
      <c r="Y39" s="96">
        <f t="shared" si="27"/>
        <v>3.886199999999997</v>
      </c>
      <c r="Z39" s="142">
        <f t="shared" si="17"/>
        <v>9.2423444187383588</v>
      </c>
      <c r="AA39" s="164">
        <f t="shared" si="18"/>
        <v>9.3639542137217546</v>
      </c>
      <c r="AB39" s="164">
        <f t="shared" si="19"/>
        <v>9.3031493162300567</v>
      </c>
      <c r="AC39" s="142">
        <f t="shared" si="32"/>
        <v>4.6515746581150283</v>
      </c>
      <c r="AD39" s="165">
        <f t="shared" si="33"/>
        <v>4.6515746581150283</v>
      </c>
      <c r="AE39" s="142">
        <f t="shared" si="20"/>
        <v>69.049864262603236</v>
      </c>
      <c r="AF39" s="165">
        <f t="shared" si="21"/>
        <v>71.807037210524328</v>
      </c>
      <c r="AG39" s="172">
        <f t="shared" si="22"/>
        <v>140.85690147312755</v>
      </c>
      <c r="AH39" s="172">
        <f t="shared" si="23"/>
        <v>70.428450736563775</v>
      </c>
      <c r="AI39" s="116"/>
      <c r="AJ39" s="116"/>
      <c r="AK39" s="116"/>
      <c r="AL39" s="149"/>
      <c r="AM39" s="116"/>
      <c r="AN39" s="116"/>
      <c r="AO39" s="116"/>
      <c r="AP39" s="149"/>
    </row>
    <row r="40" spans="2:42" x14ac:dyDescent="0.2">
      <c r="B40" s="83">
        <v>200</v>
      </c>
      <c r="C40" s="83">
        <v>4</v>
      </c>
      <c r="D40" s="158">
        <f t="shared" si="12"/>
        <v>9.4247591112134543</v>
      </c>
      <c r="E40" s="158">
        <f t="shared" si="13"/>
        <v>4.7123795556067272</v>
      </c>
      <c r="F40" s="158">
        <f t="shared" si="14"/>
        <v>4.7123795556067272</v>
      </c>
      <c r="G40" s="159">
        <f t="shared" si="15"/>
        <v>146.44374235337608</v>
      </c>
      <c r="H40" s="159">
        <f t="shared" si="16"/>
        <v>73.22187117668804</v>
      </c>
      <c r="I40" s="159">
        <f t="shared" si="16"/>
        <v>73.22187117668804</v>
      </c>
      <c r="P40" s="91">
        <v>200</v>
      </c>
      <c r="Q40" s="95">
        <v>0.38100000000000001</v>
      </c>
      <c r="R40" s="92">
        <v>0.38100000000000001</v>
      </c>
      <c r="S40" s="96">
        <f t="shared" si="28"/>
        <v>0.38100000000000001</v>
      </c>
      <c r="T40" s="92">
        <v>8.2041999999999931</v>
      </c>
      <c r="U40" s="92">
        <v>8.3057999999999925</v>
      </c>
      <c r="V40" s="95">
        <f t="shared" si="29"/>
        <v>4.1020999999999965</v>
      </c>
      <c r="W40" s="92">
        <f t="shared" si="30"/>
        <v>4.1528999999999963</v>
      </c>
      <c r="X40" s="92">
        <f t="shared" si="31"/>
        <v>4.1274999999999959</v>
      </c>
      <c r="Y40" s="96">
        <f t="shared" si="27"/>
        <v>3.9369999999999958</v>
      </c>
      <c r="Z40" s="142">
        <f t="shared" si="17"/>
        <v>9.3639542137217546</v>
      </c>
      <c r="AA40" s="164">
        <f t="shared" si="18"/>
        <v>9.4855640087051558</v>
      </c>
      <c r="AB40" s="164">
        <f t="shared" si="19"/>
        <v>9.4247591112134543</v>
      </c>
      <c r="AC40" s="142">
        <f t="shared" si="32"/>
        <v>4.7123795556067272</v>
      </c>
      <c r="AD40" s="165">
        <f t="shared" si="33"/>
        <v>4.7123795556067272</v>
      </c>
      <c r="AE40" s="142">
        <f t="shared" si="20"/>
        <v>71.807037210524328</v>
      </c>
      <c r="AF40" s="165">
        <f t="shared" si="21"/>
        <v>74.636705142851753</v>
      </c>
      <c r="AG40" s="172">
        <f t="shared" si="22"/>
        <v>146.44374235337608</v>
      </c>
      <c r="AH40" s="172">
        <f t="shared" si="23"/>
        <v>73.22187117668804</v>
      </c>
      <c r="AI40" s="116"/>
      <c r="AJ40" s="116"/>
      <c r="AK40" s="116"/>
      <c r="AL40" s="149"/>
      <c r="AM40" s="116"/>
      <c r="AN40" s="116"/>
      <c r="AO40" s="116"/>
      <c r="AP40" s="149"/>
    </row>
    <row r="41" spans="2:42" x14ac:dyDescent="0.2">
      <c r="B41" s="83">
        <v>199</v>
      </c>
      <c r="C41" s="83">
        <v>4</v>
      </c>
      <c r="D41" s="158">
        <f t="shared" si="12"/>
        <v>9.5463689061968573</v>
      </c>
      <c r="E41" s="158">
        <f t="shared" si="13"/>
        <v>4.7731844530984286</v>
      </c>
      <c r="F41" s="158">
        <f t="shared" si="14"/>
        <v>4.7731844530984286</v>
      </c>
      <c r="G41" s="159">
        <f t="shared" si="15"/>
        <v>152.17651469574125</v>
      </c>
      <c r="H41" s="159">
        <f t="shared" si="16"/>
        <v>76.088257347870623</v>
      </c>
      <c r="I41" s="159">
        <f t="shared" si="16"/>
        <v>76.088257347870623</v>
      </c>
      <c r="P41" s="91">
        <v>199</v>
      </c>
      <c r="Q41" s="95">
        <v>0.38100000000000001</v>
      </c>
      <c r="R41" s="92">
        <v>0.38100000000000001</v>
      </c>
      <c r="S41" s="96">
        <f t="shared" si="28"/>
        <v>0.38100000000000001</v>
      </c>
      <c r="T41" s="92">
        <v>8.3057999999999925</v>
      </c>
      <c r="U41" s="92">
        <v>8.407399999999992</v>
      </c>
      <c r="V41" s="95">
        <f t="shared" si="29"/>
        <v>4.1528999999999963</v>
      </c>
      <c r="W41" s="92">
        <f t="shared" si="30"/>
        <v>4.203699999999996</v>
      </c>
      <c r="X41" s="92">
        <f t="shared" si="31"/>
        <v>4.1782999999999966</v>
      </c>
      <c r="Y41" s="96">
        <f t="shared" si="27"/>
        <v>3.9877999999999965</v>
      </c>
      <c r="Z41" s="142">
        <f t="shared" si="17"/>
        <v>9.4855640087051558</v>
      </c>
      <c r="AA41" s="164">
        <f t="shared" si="18"/>
        <v>9.607173803688557</v>
      </c>
      <c r="AB41" s="164">
        <f t="shared" si="19"/>
        <v>9.5463689061968573</v>
      </c>
      <c r="AC41" s="142">
        <f t="shared" si="32"/>
        <v>4.7731844530984286</v>
      </c>
      <c r="AD41" s="165">
        <f t="shared" si="33"/>
        <v>4.7731844530984286</v>
      </c>
      <c r="AE41" s="142">
        <f t="shared" si="20"/>
        <v>74.636705142851753</v>
      </c>
      <c r="AF41" s="165">
        <f t="shared" si="21"/>
        <v>77.539809552889494</v>
      </c>
      <c r="AG41" s="172">
        <f t="shared" si="22"/>
        <v>152.17651469574125</v>
      </c>
      <c r="AH41" s="172">
        <f t="shared" si="23"/>
        <v>76.088257347870623</v>
      </c>
      <c r="AI41" s="116"/>
      <c r="AJ41" s="116"/>
      <c r="AK41" s="116"/>
      <c r="AL41" s="149"/>
      <c r="AM41" s="116"/>
      <c r="AN41" s="116"/>
      <c r="AO41" s="116"/>
      <c r="AP41" s="149"/>
    </row>
    <row r="42" spans="2:42" x14ac:dyDescent="0.2">
      <c r="B42" s="83">
        <v>198</v>
      </c>
      <c r="C42" s="83">
        <v>4</v>
      </c>
      <c r="D42" s="158">
        <f t="shared" si="12"/>
        <v>9.6679787011802549</v>
      </c>
      <c r="E42" s="158">
        <f t="shared" si="13"/>
        <v>4.8339893505901275</v>
      </c>
      <c r="F42" s="158">
        <f t="shared" si="14"/>
        <v>4.8339893505901275</v>
      </c>
      <c r="G42" s="159">
        <f t="shared" si="15"/>
        <v>158.0571014868309</v>
      </c>
      <c r="H42" s="159">
        <f t="shared" si="16"/>
        <v>79.028550743415451</v>
      </c>
      <c r="I42" s="159">
        <f t="shared" si="16"/>
        <v>79.028550743415451</v>
      </c>
      <c r="P42" s="91">
        <v>198</v>
      </c>
      <c r="Q42" s="95">
        <v>0.38100000000000001</v>
      </c>
      <c r="R42" s="92">
        <v>0.38100000000000001</v>
      </c>
      <c r="S42" s="96">
        <f t="shared" si="28"/>
        <v>0.38100000000000001</v>
      </c>
      <c r="T42" s="92">
        <v>8.407399999999992</v>
      </c>
      <c r="U42" s="92">
        <v>8.5089999999999915</v>
      </c>
      <c r="V42" s="95">
        <f t="shared" si="29"/>
        <v>4.203699999999996</v>
      </c>
      <c r="W42" s="92">
        <f t="shared" si="30"/>
        <v>4.2544999999999957</v>
      </c>
      <c r="X42" s="92">
        <f t="shared" si="31"/>
        <v>4.2290999999999954</v>
      </c>
      <c r="Y42" s="96">
        <f t="shared" si="27"/>
        <v>4.0385999999999953</v>
      </c>
      <c r="Z42" s="142">
        <f t="shared" si="17"/>
        <v>9.607173803688557</v>
      </c>
      <c r="AA42" s="164">
        <f t="shared" si="18"/>
        <v>9.7287835986719529</v>
      </c>
      <c r="AB42" s="164">
        <f t="shared" si="19"/>
        <v>9.6679787011802549</v>
      </c>
      <c r="AC42" s="142">
        <f t="shared" si="32"/>
        <v>4.8339893505901275</v>
      </c>
      <c r="AD42" s="165">
        <f t="shared" si="33"/>
        <v>4.8339893505901275</v>
      </c>
      <c r="AE42" s="142">
        <f t="shared" si="20"/>
        <v>77.539809552889494</v>
      </c>
      <c r="AF42" s="165">
        <f t="shared" si="21"/>
        <v>80.517291933941394</v>
      </c>
      <c r="AG42" s="172">
        <f t="shared" si="22"/>
        <v>158.0571014868309</v>
      </c>
      <c r="AH42" s="172">
        <f t="shared" si="23"/>
        <v>79.028550743415451</v>
      </c>
      <c r="AI42" s="116"/>
      <c r="AJ42" s="116"/>
      <c r="AK42" s="116"/>
      <c r="AL42" s="149"/>
      <c r="AM42" s="116"/>
      <c r="AN42" s="116"/>
      <c r="AO42" s="116"/>
      <c r="AP42" s="149"/>
    </row>
    <row r="43" spans="2:42" x14ac:dyDescent="0.2">
      <c r="B43" s="83">
        <v>197</v>
      </c>
      <c r="C43" s="83">
        <v>4</v>
      </c>
      <c r="D43" s="158">
        <f t="shared" si="12"/>
        <v>9.7895884961636508</v>
      </c>
      <c r="E43" s="158">
        <f t="shared" si="13"/>
        <v>4.8947942480818254</v>
      </c>
      <c r="F43" s="158">
        <f t="shared" si="14"/>
        <v>4.8947942480818254</v>
      </c>
      <c r="G43" s="159">
        <f t="shared" si="15"/>
        <v>164.08738571325296</v>
      </c>
      <c r="H43" s="159">
        <f t="shared" si="16"/>
        <v>82.043692856626478</v>
      </c>
      <c r="I43" s="159">
        <f t="shared" si="16"/>
        <v>82.043692856626478</v>
      </c>
      <c r="P43" s="91">
        <v>197</v>
      </c>
      <c r="Q43" s="95">
        <v>0.38100000000000001</v>
      </c>
      <c r="R43" s="92">
        <v>0.38100000000000001</v>
      </c>
      <c r="S43" s="96">
        <f t="shared" si="28"/>
        <v>0.38100000000000001</v>
      </c>
      <c r="T43" s="92">
        <v>8.5089999999999915</v>
      </c>
      <c r="U43" s="92">
        <v>8.6105999999999909</v>
      </c>
      <c r="V43" s="95">
        <f t="shared" si="29"/>
        <v>4.2544999999999957</v>
      </c>
      <c r="W43" s="92">
        <f t="shared" si="30"/>
        <v>4.3052999999999955</v>
      </c>
      <c r="X43" s="92">
        <f t="shared" si="31"/>
        <v>4.279899999999996</v>
      </c>
      <c r="Y43" s="96">
        <f t="shared" si="27"/>
        <v>4.0893999999999959</v>
      </c>
      <c r="Z43" s="142">
        <f t="shared" si="17"/>
        <v>9.7287835986719529</v>
      </c>
      <c r="AA43" s="164">
        <f t="shared" si="18"/>
        <v>9.8503933936553487</v>
      </c>
      <c r="AB43" s="164">
        <f t="shared" si="19"/>
        <v>9.7895884961636508</v>
      </c>
      <c r="AC43" s="142">
        <f t="shared" si="32"/>
        <v>4.8947942480818254</v>
      </c>
      <c r="AD43" s="165">
        <f t="shared" si="33"/>
        <v>4.8947942480818254</v>
      </c>
      <c r="AE43" s="142">
        <f t="shared" si="20"/>
        <v>80.517291933941394</v>
      </c>
      <c r="AF43" s="165">
        <f t="shared" si="21"/>
        <v>83.570093779311577</v>
      </c>
      <c r="AG43" s="172">
        <f t="shared" si="22"/>
        <v>164.08738571325296</v>
      </c>
      <c r="AH43" s="172">
        <f t="shared" si="23"/>
        <v>82.043692856626478</v>
      </c>
      <c r="AI43" s="116"/>
      <c r="AJ43" s="116"/>
      <c r="AK43" s="116"/>
      <c r="AL43" s="149"/>
      <c r="AM43" s="116"/>
      <c r="AN43" s="116"/>
      <c r="AO43" s="116"/>
      <c r="AP43" s="149"/>
    </row>
    <row r="44" spans="2:42" x14ac:dyDescent="0.2">
      <c r="B44" s="83">
        <v>196</v>
      </c>
      <c r="C44" s="83">
        <v>4</v>
      </c>
      <c r="D44" s="158">
        <f t="shared" si="12"/>
        <v>9.9111982911470484</v>
      </c>
      <c r="E44" s="158">
        <f t="shared" si="13"/>
        <v>4.9555991455735242</v>
      </c>
      <c r="F44" s="158">
        <f t="shared" si="14"/>
        <v>4.9555991455735242</v>
      </c>
      <c r="G44" s="159">
        <f t="shared" si="15"/>
        <v>170.26925036161549</v>
      </c>
      <c r="H44" s="159">
        <f t="shared" si="16"/>
        <v>85.134625180807745</v>
      </c>
      <c r="I44" s="159">
        <f t="shared" si="16"/>
        <v>85.134625180807745</v>
      </c>
      <c r="P44" s="91">
        <v>196</v>
      </c>
      <c r="Q44" s="95">
        <v>0.38100000000000001</v>
      </c>
      <c r="R44" s="92">
        <v>0.38100000000000001</v>
      </c>
      <c r="S44" s="96">
        <f t="shared" si="28"/>
        <v>0.38100000000000001</v>
      </c>
      <c r="T44" s="92">
        <v>8.6105999999999909</v>
      </c>
      <c r="U44" s="92">
        <v>8.7121999999999904</v>
      </c>
      <c r="V44" s="95">
        <f t="shared" si="29"/>
        <v>4.3052999999999955</v>
      </c>
      <c r="W44" s="92">
        <f t="shared" si="30"/>
        <v>4.3560999999999952</v>
      </c>
      <c r="X44" s="92">
        <f t="shared" si="31"/>
        <v>4.3306999999999949</v>
      </c>
      <c r="Y44" s="96">
        <f t="shared" si="27"/>
        <v>4.1401999999999948</v>
      </c>
      <c r="Z44" s="142">
        <f t="shared" si="17"/>
        <v>9.8503933936553487</v>
      </c>
      <c r="AA44" s="164">
        <f t="shared" si="18"/>
        <v>9.9720031886387464</v>
      </c>
      <c r="AB44" s="164">
        <f t="shared" si="19"/>
        <v>9.9111982911470484</v>
      </c>
      <c r="AC44" s="142">
        <f t="shared" si="32"/>
        <v>4.9555991455735242</v>
      </c>
      <c r="AD44" s="165">
        <f t="shared" si="33"/>
        <v>4.9555991455735242</v>
      </c>
      <c r="AE44" s="142">
        <f t="shared" si="20"/>
        <v>83.570093779311577</v>
      </c>
      <c r="AF44" s="165">
        <f t="shared" si="21"/>
        <v>86.699156582303914</v>
      </c>
      <c r="AG44" s="172">
        <f t="shared" si="22"/>
        <v>170.26925036161549</v>
      </c>
      <c r="AH44" s="172">
        <f t="shared" si="23"/>
        <v>85.134625180807745</v>
      </c>
      <c r="AI44" s="116"/>
      <c r="AJ44" s="116"/>
      <c r="AK44" s="116"/>
      <c r="AL44" s="149"/>
      <c r="AM44" s="116"/>
      <c r="AN44" s="116"/>
      <c r="AO44" s="116"/>
      <c r="AP44" s="149"/>
    </row>
    <row r="45" spans="2:42" x14ac:dyDescent="0.2">
      <c r="B45" s="83">
        <v>195</v>
      </c>
      <c r="C45" s="83">
        <v>4</v>
      </c>
      <c r="D45" s="158">
        <f t="shared" si="12"/>
        <v>10.03660839222368</v>
      </c>
      <c r="E45" s="158">
        <f t="shared" si="13"/>
        <v>5.0183041961118402</v>
      </c>
      <c r="F45" s="158">
        <f t="shared" si="14"/>
        <v>5.0183041961118402</v>
      </c>
      <c r="G45" s="159">
        <f t="shared" si="15"/>
        <v>176.80755485113224</v>
      </c>
      <c r="H45" s="159">
        <f t="shared" si="16"/>
        <v>88.403777425566119</v>
      </c>
      <c r="I45" s="159">
        <f t="shared" si="16"/>
        <v>88.403777425566119</v>
      </c>
      <c r="P45" s="91">
        <v>195</v>
      </c>
      <c r="Q45" s="95">
        <v>0.38100000000000001</v>
      </c>
      <c r="R45" s="92">
        <v>0.38100000000000001</v>
      </c>
      <c r="S45" s="96">
        <f t="shared" si="28"/>
        <v>0.38100000000000001</v>
      </c>
      <c r="T45" s="92">
        <v>8.7121999999999904</v>
      </c>
      <c r="U45" s="92">
        <v>8.8201499999999911</v>
      </c>
      <c r="V45" s="95">
        <f t="shared" si="29"/>
        <v>4.3560999999999952</v>
      </c>
      <c r="W45" s="92">
        <f t="shared" si="30"/>
        <v>4.4100749999999955</v>
      </c>
      <c r="X45" s="92">
        <f t="shared" si="31"/>
        <v>4.3830874999999949</v>
      </c>
      <c r="Y45" s="96">
        <f t="shared" si="27"/>
        <v>4.1925874999999948</v>
      </c>
      <c r="Z45" s="142">
        <f t="shared" si="17"/>
        <v>9.9720031886387464</v>
      </c>
      <c r="AA45" s="164">
        <f t="shared" si="18"/>
        <v>10.101213595808616</v>
      </c>
      <c r="AB45" s="164">
        <f t="shared" si="19"/>
        <v>10.03660839222368</v>
      </c>
      <c r="AC45" s="142">
        <f t="shared" si="32"/>
        <v>5.0183041961118402</v>
      </c>
      <c r="AD45" s="165">
        <f t="shared" si="33"/>
        <v>5.0183041961118402</v>
      </c>
      <c r="AE45" s="142">
        <f t="shared" si="20"/>
        <v>86.699156582303914</v>
      </c>
      <c r="AF45" s="165">
        <f t="shared" si="21"/>
        <v>90.10839826882831</v>
      </c>
      <c r="AG45" s="172">
        <f t="shared" si="22"/>
        <v>176.80755485113224</v>
      </c>
      <c r="AH45" s="172">
        <f t="shared" si="23"/>
        <v>88.403777425566119</v>
      </c>
      <c r="AI45" s="116"/>
      <c r="AJ45" s="116"/>
      <c r="AK45" s="116"/>
      <c r="AL45" s="149"/>
      <c r="AM45" s="116"/>
      <c r="AN45" s="116"/>
      <c r="AO45" s="116"/>
      <c r="AP45" s="149"/>
    </row>
    <row r="46" spans="2:42" x14ac:dyDescent="0.2">
      <c r="B46" s="83">
        <v>194</v>
      </c>
      <c r="C46" s="83">
        <v>4</v>
      </c>
      <c r="D46" s="158">
        <f t="shared" si="12"/>
        <v>10.165818799393543</v>
      </c>
      <c r="E46" s="158">
        <f t="shared" si="13"/>
        <v>5.0829093996967716</v>
      </c>
      <c r="F46" s="158">
        <f t="shared" si="14"/>
        <v>5.0829093996967716</v>
      </c>
      <c r="G46" s="159">
        <f t="shared" si="15"/>
        <v>183.71432183982665</v>
      </c>
      <c r="H46" s="159">
        <f t="shared" si="16"/>
        <v>91.857160919913326</v>
      </c>
      <c r="I46" s="159">
        <f t="shared" si="16"/>
        <v>91.857160919913326</v>
      </c>
      <c r="P46" s="91">
        <v>194</v>
      </c>
      <c r="Q46" s="95">
        <v>0.38100000000000001</v>
      </c>
      <c r="R46" s="92">
        <v>0.38100000000000001</v>
      </c>
      <c r="S46" s="96">
        <f t="shared" si="28"/>
        <v>0.38100000000000001</v>
      </c>
      <c r="T46" s="92">
        <v>8.8201499999999911</v>
      </c>
      <c r="U46" s="92">
        <v>8.9280999999999917</v>
      </c>
      <c r="V46" s="95">
        <f t="shared" si="29"/>
        <v>4.4100749999999955</v>
      </c>
      <c r="W46" s="92">
        <f t="shared" si="30"/>
        <v>4.4640499999999959</v>
      </c>
      <c r="X46" s="92">
        <f t="shared" si="31"/>
        <v>4.4370624999999961</v>
      </c>
      <c r="Y46" s="96">
        <f t="shared" si="27"/>
        <v>4.246562499999996</v>
      </c>
      <c r="Z46" s="142">
        <f t="shared" si="17"/>
        <v>10.101213595808616</v>
      </c>
      <c r="AA46" s="164">
        <f t="shared" si="18"/>
        <v>10.23042400297847</v>
      </c>
      <c r="AB46" s="164">
        <f t="shared" si="19"/>
        <v>10.165818799393543</v>
      </c>
      <c r="AC46" s="142">
        <f t="shared" si="32"/>
        <v>5.0829093996967716</v>
      </c>
      <c r="AD46" s="165">
        <f t="shared" si="33"/>
        <v>5.0829093996967716</v>
      </c>
      <c r="AE46" s="142">
        <f t="shared" si="20"/>
        <v>90.10839826882831</v>
      </c>
      <c r="AF46" s="165">
        <f t="shared" si="21"/>
        <v>93.605923570998343</v>
      </c>
      <c r="AG46" s="172">
        <f t="shared" si="22"/>
        <v>183.71432183982665</v>
      </c>
      <c r="AH46" s="172">
        <f t="shared" si="23"/>
        <v>91.857160919913326</v>
      </c>
      <c r="AI46" s="116"/>
      <c r="AJ46" s="116"/>
      <c r="AK46" s="116"/>
      <c r="AL46" s="149"/>
      <c r="AM46" s="116"/>
      <c r="AN46" s="116"/>
      <c r="AO46" s="116"/>
      <c r="AP46" s="149"/>
    </row>
    <row r="47" spans="2:42" x14ac:dyDescent="0.2">
      <c r="B47" s="83">
        <v>193</v>
      </c>
      <c r="C47" s="83">
        <v>4</v>
      </c>
      <c r="D47" s="158">
        <f t="shared" si="12"/>
        <v>10.295029206563408</v>
      </c>
      <c r="E47" s="158">
        <f t="shared" si="13"/>
        <v>5.1475146032817038</v>
      </c>
      <c r="F47" s="158">
        <f t="shared" si="14"/>
        <v>5.1475146032817038</v>
      </c>
      <c r="G47" s="159">
        <f t="shared" si="15"/>
        <v>190.79878534609259</v>
      </c>
      <c r="H47" s="159">
        <f t="shared" si="16"/>
        <v>95.399392673046293</v>
      </c>
      <c r="I47" s="159">
        <f t="shared" si="16"/>
        <v>95.399392673046293</v>
      </c>
      <c r="P47" s="91">
        <v>193</v>
      </c>
      <c r="Q47" s="95">
        <v>0.38100000000000001</v>
      </c>
      <c r="R47" s="92">
        <v>0.38100000000000001</v>
      </c>
      <c r="S47" s="96">
        <f t="shared" si="28"/>
        <v>0.38100000000000001</v>
      </c>
      <c r="T47" s="92">
        <v>8.9280999999999917</v>
      </c>
      <c r="U47" s="92">
        <v>9.0360499999999924</v>
      </c>
      <c r="V47" s="95">
        <f t="shared" si="29"/>
        <v>4.4640499999999959</v>
      </c>
      <c r="W47" s="92">
        <f t="shared" si="30"/>
        <v>4.5180249999999962</v>
      </c>
      <c r="X47" s="92">
        <f t="shared" si="31"/>
        <v>4.4910374999999956</v>
      </c>
      <c r="Y47" s="96">
        <f t="shared" si="27"/>
        <v>4.3005374999999955</v>
      </c>
      <c r="Z47" s="142">
        <f t="shared" si="17"/>
        <v>10.23042400297847</v>
      </c>
      <c r="AA47" s="164">
        <f t="shared" si="18"/>
        <v>10.359634410148345</v>
      </c>
      <c r="AB47" s="164">
        <f t="shared" si="19"/>
        <v>10.295029206563408</v>
      </c>
      <c r="AC47" s="142">
        <f t="shared" si="32"/>
        <v>5.1475146032817038</v>
      </c>
      <c r="AD47" s="165">
        <f t="shared" si="33"/>
        <v>5.1475146032817038</v>
      </c>
      <c r="AE47" s="142">
        <f t="shared" si="20"/>
        <v>93.605923570998343</v>
      </c>
      <c r="AF47" s="165">
        <f t="shared" si="21"/>
        <v>97.192861775094229</v>
      </c>
      <c r="AG47" s="172">
        <f t="shared" si="22"/>
        <v>190.79878534609259</v>
      </c>
      <c r="AH47" s="172">
        <f t="shared" si="23"/>
        <v>95.399392673046293</v>
      </c>
      <c r="AI47" s="116"/>
      <c r="AJ47" s="116"/>
      <c r="AK47" s="116"/>
      <c r="AL47" s="149"/>
      <c r="AM47" s="116"/>
      <c r="AN47" s="116"/>
      <c r="AO47" s="116"/>
      <c r="AP47" s="149"/>
    </row>
    <row r="48" spans="2:42" x14ac:dyDescent="0.2">
      <c r="B48" s="83">
        <v>192</v>
      </c>
      <c r="C48" s="83">
        <v>4</v>
      </c>
      <c r="D48" s="158">
        <f t="shared" si="12"/>
        <v>10.606654306208375</v>
      </c>
      <c r="E48" s="158">
        <f t="shared" si="13"/>
        <v>5.3033271531041875</v>
      </c>
      <c r="F48" s="158">
        <f t="shared" si="14"/>
        <v>5.3033271531041875</v>
      </c>
      <c r="G48" s="159">
        <f t="shared" si="15"/>
        <v>208.94521892319216</v>
      </c>
      <c r="H48" s="159">
        <f t="shared" si="16"/>
        <v>104.47260946159608</v>
      </c>
      <c r="I48" s="159">
        <f t="shared" si="16"/>
        <v>104.47260946159608</v>
      </c>
      <c r="P48" s="91">
        <v>192</v>
      </c>
      <c r="Q48" s="95">
        <v>0.38100000000000001</v>
      </c>
      <c r="R48" s="92">
        <v>0.38100000000000001</v>
      </c>
      <c r="S48" s="96">
        <f t="shared" si="28"/>
        <v>0.38100000000000001</v>
      </c>
      <c r="T48" s="92">
        <v>9.0360499999999924</v>
      </c>
      <c r="U48" s="92">
        <v>9.4487999999999932</v>
      </c>
      <c r="V48" s="95">
        <f t="shared" si="29"/>
        <v>4.5180249999999962</v>
      </c>
      <c r="W48" s="92">
        <f t="shared" si="30"/>
        <v>4.7243999999999966</v>
      </c>
      <c r="X48" s="92">
        <f t="shared" si="31"/>
        <v>4.6212124999999968</v>
      </c>
      <c r="Y48" s="96">
        <f t="shared" si="27"/>
        <v>4.4307124999999967</v>
      </c>
      <c r="Z48" s="142">
        <f t="shared" si="17"/>
        <v>10.359634410148345</v>
      </c>
      <c r="AA48" s="164">
        <f t="shared" si="18"/>
        <v>10.853674202268405</v>
      </c>
      <c r="AB48" s="164">
        <f t="shared" si="19"/>
        <v>10.606654306208375</v>
      </c>
      <c r="AC48" s="142">
        <f t="shared" si="32"/>
        <v>5.3033271531041875</v>
      </c>
      <c r="AD48" s="165">
        <f t="shared" si="33"/>
        <v>5.3033271531041875</v>
      </c>
      <c r="AE48" s="142">
        <f t="shared" si="20"/>
        <v>97.192861775094229</v>
      </c>
      <c r="AF48" s="165">
        <f t="shared" si="21"/>
        <v>111.75235714809793</v>
      </c>
      <c r="AG48" s="172">
        <f t="shared" si="22"/>
        <v>208.94521892319216</v>
      </c>
      <c r="AH48" s="172">
        <f t="shared" si="23"/>
        <v>104.47260946159608</v>
      </c>
      <c r="AI48" s="116"/>
      <c r="AJ48" s="116"/>
      <c r="AK48" s="116"/>
      <c r="AL48" s="149"/>
      <c r="AM48" s="116"/>
      <c r="AN48" s="116"/>
      <c r="AO48" s="116"/>
      <c r="AP48" s="149"/>
    </row>
    <row r="49" spans="2:42" x14ac:dyDescent="0.2">
      <c r="B49" s="83">
        <v>191</v>
      </c>
      <c r="C49" s="83">
        <v>4</v>
      </c>
      <c r="D49" s="158">
        <f t="shared" si="12"/>
        <v>10.735864713378234</v>
      </c>
      <c r="E49" s="158">
        <f t="shared" si="13"/>
        <v>5.3679323566891171</v>
      </c>
      <c r="F49" s="158">
        <f t="shared" si="14"/>
        <v>5.3679323566891171</v>
      </c>
      <c r="G49" s="159">
        <f t="shared" si="15"/>
        <v>216.39185118228028</v>
      </c>
      <c r="H49" s="159">
        <f t="shared" ref="H49:I80" si="34">VLOOKUP($B49,$P$16:$AH$139,19,FALSE)</f>
        <v>108.19592559114014</v>
      </c>
      <c r="I49" s="159">
        <f t="shared" si="34"/>
        <v>108.19592559114014</v>
      </c>
      <c r="P49" s="91">
        <v>191</v>
      </c>
      <c r="Q49" s="95">
        <v>0.38100000000000001</v>
      </c>
      <c r="R49" s="92">
        <v>0.38100000000000001</v>
      </c>
      <c r="S49" s="96">
        <f t="shared" si="28"/>
        <v>0.38100000000000001</v>
      </c>
      <c r="T49" s="92">
        <v>9.4487999999999932</v>
      </c>
      <c r="U49" s="92">
        <v>9.2519499999999937</v>
      </c>
      <c r="V49" s="95">
        <f t="shared" si="29"/>
        <v>4.7243999999999966</v>
      </c>
      <c r="W49" s="92">
        <f t="shared" si="30"/>
        <v>4.6259749999999968</v>
      </c>
      <c r="X49" s="92">
        <f t="shared" si="31"/>
        <v>4.6751874999999963</v>
      </c>
      <c r="Y49" s="96">
        <f t="shared" si="27"/>
        <v>4.4846874999999962</v>
      </c>
      <c r="Z49" s="142">
        <f t="shared" si="17"/>
        <v>10.853674202268405</v>
      </c>
      <c r="AA49" s="164">
        <f t="shared" si="18"/>
        <v>10.618055224488064</v>
      </c>
      <c r="AB49" s="164">
        <f t="shared" si="19"/>
        <v>10.735864713378234</v>
      </c>
      <c r="AC49" s="142">
        <f t="shared" si="32"/>
        <v>5.3679323566891171</v>
      </c>
      <c r="AD49" s="165">
        <f t="shared" si="33"/>
        <v>5.3679323566891171</v>
      </c>
      <c r="AE49" s="142">
        <f t="shared" si="20"/>
        <v>111.75235714809793</v>
      </c>
      <c r="AF49" s="165">
        <f t="shared" si="21"/>
        <v>104.63949403418236</v>
      </c>
      <c r="AG49" s="172">
        <f t="shared" si="22"/>
        <v>216.39185118228028</v>
      </c>
      <c r="AH49" s="172">
        <f t="shared" si="23"/>
        <v>108.19592559114014</v>
      </c>
      <c r="AI49" s="116"/>
      <c r="AJ49" s="116"/>
      <c r="AK49" s="116"/>
      <c r="AL49" s="149"/>
      <c r="AM49" s="116"/>
      <c r="AN49" s="116"/>
      <c r="AO49" s="116"/>
      <c r="AP49" s="149"/>
    </row>
    <row r="50" spans="2:42" x14ac:dyDescent="0.2">
      <c r="B50" s="83">
        <v>190</v>
      </c>
      <c r="C50" s="83">
        <v>4</v>
      </c>
      <c r="D50" s="158">
        <f t="shared" si="12"/>
        <v>10.682660428072991</v>
      </c>
      <c r="E50" s="158">
        <f t="shared" si="13"/>
        <v>5.3413302140364953</v>
      </c>
      <c r="F50" s="158">
        <f t="shared" si="14"/>
        <v>5.3413302140364953</v>
      </c>
      <c r="G50" s="159">
        <f t="shared" si="15"/>
        <v>213.14094069591684</v>
      </c>
      <c r="H50" s="159">
        <f t="shared" si="34"/>
        <v>106.57047034795842</v>
      </c>
      <c r="I50" s="159">
        <f t="shared" si="34"/>
        <v>106.57047034795842</v>
      </c>
      <c r="P50" s="91">
        <v>190</v>
      </c>
      <c r="Q50" s="95">
        <v>0.38100000000000001</v>
      </c>
      <c r="R50" s="92">
        <v>0.38100000000000001</v>
      </c>
      <c r="S50" s="96">
        <f t="shared" si="28"/>
        <v>0.38100000000000001</v>
      </c>
      <c r="T50" s="92">
        <v>9.2519499999999937</v>
      </c>
      <c r="U50" s="92">
        <v>9.3598999999999943</v>
      </c>
      <c r="V50" s="95">
        <f t="shared" si="29"/>
        <v>4.6259749999999968</v>
      </c>
      <c r="W50" s="92">
        <f t="shared" si="30"/>
        <v>4.6799499999999972</v>
      </c>
      <c r="X50" s="92">
        <f t="shared" si="31"/>
        <v>4.6529624999999974</v>
      </c>
      <c r="Y50" s="96">
        <f t="shared" si="27"/>
        <v>4.4624624999999973</v>
      </c>
      <c r="Z50" s="142">
        <f t="shared" si="17"/>
        <v>10.618055224488064</v>
      </c>
      <c r="AA50" s="164">
        <f t="shared" si="18"/>
        <v>10.747265631657918</v>
      </c>
      <c r="AB50" s="164">
        <f t="shared" si="19"/>
        <v>10.682660428072991</v>
      </c>
      <c r="AC50" s="142">
        <f t="shared" si="32"/>
        <v>5.3413302140364953</v>
      </c>
      <c r="AD50" s="165">
        <f t="shared" si="33"/>
        <v>5.3413302140364953</v>
      </c>
      <c r="AE50" s="142">
        <f t="shared" si="20"/>
        <v>104.63949403418236</v>
      </c>
      <c r="AF50" s="165">
        <f t="shared" si="21"/>
        <v>108.50144666173448</v>
      </c>
      <c r="AG50" s="172">
        <f t="shared" si="22"/>
        <v>213.14094069591684</v>
      </c>
      <c r="AH50" s="172">
        <f t="shared" si="23"/>
        <v>106.57047034795842</v>
      </c>
      <c r="AI50" s="116"/>
      <c r="AJ50" s="116"/>
      <c r="AK50" s="116"/>
      <c r="AL50" s="149"/>
      <c r="AM50" s="116"/>
      <c r="AN50" s="116"/>
      <c r="AO50" s="116"/>
      <c r="AP50" s="149"/>
    </row>
    <row r="51" spans="2:42" x14ac:dyDescent="0.2">
      <c r="B51" s="83">
        <v>189</v>
      </c>
      <c r="C51" s="83">
        <v>4</v>
      </c>
      <c r="D51" s="158">
        <f t="shared" si="12"/>
        <v>10.81187083524285</v>
      </c>
      <c r="E51" s="158">
        <f t="shared" si="13"/>
        <v>5.4059354176214249</v>
      </c>
      <c r="F51" s="158">
        <f t="shared" si="14"/>
        <v>5.4059354176214249</v>
      </c>
      <c r="G51" s="159">
        <f t="shared" si="15"/>
        <v>220.95877599806636</v>
      </c>
      <c r="H51" s="159">
        <f t="shared" si="34"/>
        <v>110.47938799903318</v>
      </c>
      <c r="I51" s="159">
        <f t="shared" si="34"/>
        <v>110.47938799903318</v>
      </c>
      <c r="P51" s="91">
        <v>189</v>
      </c>
      <c r="Q51" s="95">
        <v>0.38100000000000001</v>
      </c>
      <c r="R51" s="92">
        <v>0.38100000000000001</v>
      </c>
      <c r="S51" s="96">
        <f t="shared" si="28"/>
        <v>0.38100000000000001</v>
      </c>
      <c r="T51" s="92">
        <v>9.3598999999999943</v>
      </c>
      <c r="U51" s="92">
        <v>9.467849999999995</v>
      </c>
      <c r="V51" s="95">
        <f t="shared" si="29"/>
        <v>4.6799499999999972</v>
      </c>
      <c r="W51" s="92">
        <f t="shared" si="30"/>
        <v>4.7339249999999975</v>
      </c>
      <c r="X51" s="92">
        <f t="shared" si="31"/>
        <v>4.7069374999999969</v>
      </c>
      <c r="Y51" s="96">
        <f t="shared" si="27"/>
        <v>4.5164374999999968</v>
      </c>
      <c r="Z51" s="142">
        <f t="shared" si="17"/>
        <v>10.747265631657918</v>
      </c>
      <c r="AA51" s="164">
        <f t="shared" si="18"/>
        <v>10.876476038827782</v>
      </c>
      <c r="AB51" s="164">
        <f t="shared" si="19"/>
        <v>10.81187083524285</v>
      </c>
      <c r="AC51" s="142">
        <f t="shared" si="32"/>
        <v>5.4059354176214249</v>
      </c>
      <c r="AD51" s="165">
        <f t="shared" si="33"/>
        <v>5.4059354176214249</v>
      </c>
      <c r="AE51" s="142">
        <f t="shared" si="20"/>
        <v>108.50144666173448</v>
      </c>
      <c r="AF51" s="165">
        <f t="shared" si="21"/>
        <v>112.4573293363319</v>
      </c>
      <c r="AG51" s="172">
        <f t="shared" si="22"/>
        <v>220.95877599806636</v>
      </c>
      <c r="AH51" s="172">
        <f t="shared" si="23"/>
        <v>110.47938799903318</v>
      </c>
      <c r="AI51" s="116"/>
      <c r="AJ51" s="116"/>
      <c r="AK51" s="116"/>
      <c r="AL51" s="149"/>
      <c r="AM51" s="116"/>
      <c r="AN51" s="116"/>
      <c r="AO51" s="116"/>
      <c r="AP51" s="149"/>
    </row>
    <row r="52" spans="2:42" x14ac:dyDescent="0.2">
      <c r="B52" s="83">
        <v>188</v>
      </c>
      <c r="C52" s="83">
        <v>4</v>
      </c>
      <c r="D52" s="158">
        <f t="shared" si="12"/>
        <v>10.941081242412722</v>
      </c>
      <c r="E52" s="158">
        <f t="shared" si="13"/>
        <v>5.4705406212063608</v>
      </c>
      <c r="F52" s="158">
        <f t="shared" si="14"/>
        <v>5.4705406212063608</v>
      </c>
      <c r="G52" s="159">
        <f t="shared" si="15"/>
        <v>228.96560068058648</v>
      </c>
      <c r="H52" s="159">
        <f t="shared" si="34"/>
        <v>114.48280034029324</v>
      </c>
      <c r="I52" s="159">
        <f t="shared" si="34"/>
        <v>114.48280034029324</v>
      </c>
      <c r="P52" s="91">
        <v>188</v>
      </c>
      <c r="Q52" s="95">
        <v>0.38100000000000001</v>
      </c>
      <c r="R52" s="92">
        <v>0.38100000000000001</v>
      </c>
      <c r="S52" s="96">
        <f t="shared" si="28"/>
        <v>0.38100000000000001</v>
      </c>
      <c r="T52" s="92">
        <v>9.467849999999995</v>
      </c>
      <c r="U52" s="92">
        <v>9.5757999999999956</v>
      </c>
      <c r="V52" s="95">
        <f t="shared" si="29"/>
        <v>4.7339249999999975</v>
      </c>
      <c r="W52" s="92">
        <f t="shared" si="30"/>
        <v>4.7878999999999978</v>
      </c>
      <c r="X52" s="92">
        <f t="shared" si="31"/>
        <v>4.7609124999999981</v>
      </c>
      <c r="Y52" s="96">
        <f t="shared" si="27"/>
        <v>4.570412499999998</v>
      </c>
      <c r="Z52" s="142">
        <f t="shared" si="17"/>
        <v>10.876476038827782</v>
      </c>
      <c r="AA52" s="164">
        <f t="shared" si="18"/>
        <v>11.005686445997659</v>
      </c>
      <c r="AB52" s="164">
        <f t="shared" si="19"/>
        <v>10.941081242412722</v>
      </c>
      <c r="AC52" s="142">
        <f t="shared" si="32"/>
        <v>5.4705406212063608</v>
      </c>
      <c r="AD52" s="165">
        <f t="shared" si="33"/>
        <v>5.4705406212063608</v>
      </c>
      <c r="AE52" s="142">
        <f t="shared" si="20"/>
        <v>112.4573293363319</v>
      </c>
      <c r="AF52" s="165">
        <f t="shared" si="21"/>
        <v>116.50827134425458</v>
      </c>
      <c r="AG52" s="172">
        <f t="shared" si="22"/>
        <v>228.96560068058648</v>
      </c>
      <c r="AH52" s="172">
        <f t="shared" si="23"/>
        <v>114.48280034029324</v>
      </c>
      <c r="AI52" s="116"/>
      <c r="AJ52" s="116"/>
      <c r="AK52" s="116"/>
      <c r="AL52" s="149"/>
      <c r="AM52" s="116"/>
      <c r="AN52" s="116"/>
      <c r="AO52" s="116"/>
      <c r="AP52" s="149"/>
    </row>
    <row r="53" spans="2:42" x14ac:dyDescent="0.2">
      <c r="B53" s="83">
        <v>187</v>
      </c>
      <c r="C53" s="83">
        <v>4</v>
      </c>
      <c r="D53" s="158">
        <f t="shared" si="12"/>
        <v>11.070291649582591</v>
      </c>
      <c r="E53" s="158">
        <f t="shared" si="13"/>
        <v>5.5351458247912957</v>
      </c>
      <c r="F53" s="158">
        <f t="shared" si="14"/>
        <v>5.5351458247912957</v>
      </c>
      <c r="G53" s="159">
        <f t="shared" si="15"/>
        <v>237.16367331603684</v>
      </c>
      <c r="H53" s="159">
        <f t="shared" si="34"/>
        <v>118.58183665801842</v>
      </c>
      <c r="I53" s="159">
        <f t="shared" si="34"/>
        <v>118.58183665801842</v>
      </c>
      <c r="P53" s="91">
        <v>187</v>
      </c>
      <c r="Q53" s="95">
        <v>0.38100000000000001</v>
      </c>
      <c r="R53" s="92">
        <v>0.38100000000000001</v>
      </c>
      <c r="S53" s="96">
        <f t="shared" si="28"/>
        <v>0.38100000000000001</v>
      </c>
      <c r="T53" s="92">
        <v>9.5757999999999956</v>
      </c>
      <c r="U53" s="92">
        <v>9.6837499999999963</v>
      </c>
      <c r="V53" s="95">
        <f t="shared" si="29"/>
        <v>4.7878999999999978</v>
      </c>
      <c r="W53" s="92">
        <f t="shared" si="30"/>
        <v>4.8418749999999982</v>
      </c>
      <c r="X53" s="92">
        <f t="shared" si="31"/>
        <v>4.8148874999999975</v>
      </c>
      <c r="Y53" s="96">
        <f t="shared" si="27"/>
        <v>4.6243874999999974</v>
      </c>
      <c r="Z53" s="142">
        <f t="shared" si="17"/>
        <v>11.005686445997659</v>
      </c>
      <c r="AA53" s="164">
        <f t="shared" si="18"/>
        <v>11.134896853167524</v>
      </c>
      <c r="AB53" s="164">
        <f t="shared" si="19"/>
        <v>11.070291649582591</v>
      </c>
      <c r="AC53" s="142">
        <f t="shared" si="32"/>
        <v>5.5351458247912957</v>
      </c>
      <c r="AD53" s="165">
        <f t="shared" si="33"/>
        <v>5.5351458247912957</v>
      </c>
      <c r="AE53" s="142">
        <f t="shared" si="20"/>
        <v>116.50827134425458</v>
      </c>
      <c r="AF53" s="165">
        <f t="shared" si="21"/>
        <v>120.65540197178225</v>
      </c>
      <c r="AG53" s="172">
        <f t="shared" si="22"/>
        <v>237.16367331603684</v>
      </c>
      <c r="AH53" s="172">
        <f t="shared" si="23"/>
        <v>118.58183665801842</v>
      </c>
      <c r="AI53" s="116"/>
      <c r="AJ53" s="116"/>
      <c r="AK53" s="116"/>
      <c r="AL53" s="149"/>
      <c r="AM53" s="116"/>
      <c r="AN53" s="116"/>
      <c r="AO53" s="116"/>
      <c r="AP53" s="149"/>
    </row>
    <row r="54" spans="2:42" x14ac:dyDescent="0.2">
      <c r="B54" s="83">
        <v>186</v>
      </c>
      <c r="C54" s="83">
        <v>4</v>
      </c>
      <c r="D54" s="158">
        <f t="shared" si="12"/>
        <v>11.199502056752451</v>
      </c>
      <c r="E54" s="158">
        <f t="shared" si="13"/>
        <v>5.5997510283762253</v>
      </c>
      <c r="F54" s="158">
        <f t="shared" si="14"/>
        <v>5.5997510283762253</v>
      </c>
      <c r="G54" s="159">
        <f t="shared" si="15"/>
        <v>245.55525247697688</v>
      </c>
      <c r="H54" s="159">
        <f t="shared" si="34"/>
        <v>122.77762623848844</v>
      </c>
      <c r="I54" s="159">
        <f t="shared" si="34"/>
        <v>122.77762623848844</v>
      </c>
      <c r="P54" s="91">
        <v>186</v>
      </c>
      <c r="Q54" s="95">
        <v>0.38100000000000001</v>
      </c>
      <c r="R54" s="92">
        <v>0.38100000000000001</v>
      </c>
      <c r="S54" s="96">
        <f t="shared" si="28"/>
        <v>0.38100000000000001</v>
      </c>
      <c r="T54" s="92">
        <v>9.6837499999999963</v>
      </c>
      <c r="U54" s="92">
        <v>9.791699999999997</v>
      </c>
      <c r="V54" s="95">
        <f t="shared" si="29"/>
        <v>4.8418749999999982</v>
      </c>
      <c r="W54" s="92">
        <f t="shared" si="30"/>
        <v>4.8958499999999985</v>
      </c>
      <c r="X54" s="92">
        <f t="shared" si="31"/>
        <v>4.8688624999999988</v>
      </c>
      <c r="Y54" s="96">
        <f t="shared" si="27"/>
        <v>4.6783624999999986</v>
      </c>
      <c r="Z54" s="142">
        <f t="shared" si="17"/>
        <v>11.134896853167524</v>
      </c>
      <c r="AA54" s="164">
        <f t="shared" si="18"/>
        <v>11.264107260337378</v>
      </c>
      <c r="AB54" s="164">
        <f t="shared" si="19"/>
        <v>11.199502056752451</v>
      </c>
      <c r="AC54" s="142">
        <f t="shared" si="32"/>
        <v>5.5997510283762253</v>
      </c>
      <c r="AD54" s="165">
        <f t="shared" si="33"/>
        <v>5.5997510283762253</v>
      </c>
      <c r="AE54" s="142">
        <f t="shared" si="20"/>
        <v>120.65540197178225</v>
      </c>
      <c r="AF54" s="165">
        <f t="shared" si="21"/>
        <v>124.89985050519464</v>
      </c>
      <c r="AG54" s="172">
        <f t="shared" si="22"/>
        <v>245.55525247697688</v>
      </c>
      <c r="AH54" s="172">
        <f t="shared" si="23"/>
        <v>122.77762623848844</v>
      </c>
      <c r="AI54" s="116"/>
      <c r="AJ54" s="116"/>
      <c r="AK54" s="116"/>
      <c r="AL54" s="149"/>
      <c r="AM54" s="116"/>
      <c r="AN54" s="116"/>
      <c r="AO54" s="116"/>
      <c r="AP54" s="149"/>
    </row>
    <row r="55" spans="2:42" x14ac:dyDescent="0.2">
      <c r="B55" s="83">
        <v>185</v>
      </c>
      <c r="C55" s="83">
        <v>4</v>
      </c>
      <c r="D55" s="158">
        <f t="shared" si="12"/>
        <v>11.32871246392231</v>
      </c>
      <c r="E55" s="158">
        <f t="shared" si="13"/>
        <v>5.6643562319611549</v>
      </c>
      <c r="F55" s="158">
        <f t="shared" si="14"/>
        <v>5.6643562319611549</v>
      </c>
      <c r="G55" s="159">
        <f t="shared" si="15"/>
        <v>254.14259673596672</v>
      </c>
      <c r="H55" s="159">
        <f t="shared" si="34"/>
        <v>127.07129836798336</v>
      </c>
      <c r="I55" s="159">
        <f t="shared" si="34"/>
        <v>127.07129836798336</v>
      </c>
      <c r="P55" s="91">
        <v>185</v>
      </c>
      <c r="Q55" s="95">
        <v>0.38100000000000001</v>
      </c>
      <c r="R55" s="92">
        <v>0.38100000000000001</v>
      </c>
      <c r="S55" s="96">
        <f t="shared" si="28"/>
        <v>0.38100000000000001</v>
      </c>
      <c r="T55" s="92">
        <v>9.791699999999997</v>
      </c>
      <c r="U55" s="92">
        <v>9.8996499999999976</v>
      </c>
      <c r="V55" s="95">
        <f t="shared" si="29"/>
        <v>4.8958499999999985</v>
      </c>
      <c r="W55" s="92">
        <f t="shared" si="30"/>
        <v>4.9498249999999988</v>
      </c>
      <c r="X55" s="92">
        <f t="shared" ref="X55:X86" si="35">(V55+W55)/2</f>
        <v>4.9228374999999982</v>
      </c>
      <c r="Y55" s="96">
        <f t="shared" ref="Y55:Y86" si="36">X55-S55/2</f>
        <v>4.7323374999999981</v>
      </c>
      <c r="Z55" s="142">
        <f t="shared" si="17"/>
        <v>11.264107260337378</v>
      </c>
      <c r="AA55" s="164">
        <f t="shared" si="18"/>
        <v>11.393317667507242</v>
      </c>
      <c r="AB55" s="164">
        <f t="shared" si="19"/>
        <v>11.32871246392231</v>
      </c>
      <c r="AC55" s="142">
        <f t="shared" si="32"/>
        <v>5.6643562319611549</v>
      </c>
      <c r="AD55" s="165">
        <f t="shared" si="33"/>
        <v>5.6643562319611549</v>
      </c>
      <c r="AE55" s="142">
        <f t="shared" si="20"/>
        <v>124.89985050519464</v>
      </c>
      <c r="AF55" s="165">
        <f t="shared" si="21"/>
        <v>129.24274623077207</v>
      </c>
      <c r="AG55" s="172">
        <f t="shared" si="22"/>
        <v>254.14259673596672</v>
      </c>
      <c r="AH55" s="172">
        <f t="shared" si="23"/>
        <v>127.07129836798336</v>
      </c>
      <c r="AI55" s="116"/>
      <c r="AJ55" s="116"/>
      <c r="AK55" s="116"/>
      <c r="AL55" s="149"/>
      <c r="AM55" s="116"/>
      <c r="AN55" s="116"/>
      <c r="AO55" s="116"/>
      <c r="AP55" s="149"/>
    </row>
    <row r="56" spans="2:42" x14ac:dyDescent="0.2">
      <c r="B56" s="83">
        <v>184</v>
      </c>
      <c r="C56" s="83">
        <v>4</v>
      </c>
      <c r="D56" s="158">
        <f t="shared" si="12"/>
        <v>11.457922871092169</v>
      </c>
      <c r="E56" s="158">
        <f t="shared" si="13"/>
        <v>5.7289614355460845</v>
      </c>
      <c r="F56" s="158">
        <f t="shared" si="14"/>
        <v>5.7289614355460845</v>
      </c>
      <c r="G56" s="159">
        <f t="shared" si="15"/>
        <v>262.92796466556615</v>
      </c>
      <c r="H56" s="159">
        <f t="shared" si="34"/>
        <v>131.46398233278308</v>
      </c>
      <c r="I56" s="159">
        <f t="shared" si="34"/>
        <v>131.46398233278308</v>
      </c>
      <c r="P56" s="91">
        <v>184</v>
      </c>
      <c r="Q56" s="95">
        <v>0.38100000000000001</v>
      </c>
      <c r="R56" s="92">
        <v>0.38100000000000001</v>
      </c>
      <c r="S56" s="96">
        <f t="shared" si="28"/>
        <v>0.38100000000000001</v>
      </c>
      <c r="T56" s="92">
        <v>9.8996499999999976</v>
      </c>
      <c r="U56" s="92">
        <v>10.007599999999998</v>
      </c>
      <c r="V56" s="95">
        <f t="shared" si="29"/>
        <v>4.9498249999999988</v>
      </c>
      <c r="W56" s="92">
        <f t="shared" si="30"/>
        <v>5.0037999999999991</v>
      </c>
      <c r="X56" s="92">
        <f t="shared" si="35"/>
        <v>4.9768124999999994</v>
      </c>
      <c r="Y56" s="96">
        <f t="shared" si="36"/>
        <v>4.7863124999999993</v>
      </c>
      <c r="Z56" s="142">
        <f t="shared" si="17"/>
        <v>11.393317667507242</v>
      </c>
      <c r="AA56" s="164">
        <f t="shared" si="18"/>
        <v>11.522528074677096</v>
      </c>
      <c r="AB56" s="164">
        <f t="shared" si="19"/>
        <v>11.457922871092169</v>
      </c>
      <c r="AC56" s="142">
        <f t="shared" si="32"/>
        <v>5.7289614355460845</v>
      </c>
      <c r="AD56" s="165">
        <f t="shared" si="33"/>
        <v>5.7289614355460845</v>
      </c>
      <c r="AE56" s="142">
        <f t="shared" si="20"/>
        <v>129.24274623077207</v>
      </c>
      <c r="AF56" s="165">
        <f t="shared" si="21"/>
        <v>133.68521843479411</v>
      </c>
      <c r="AG56" s="172">
        <f t="shared" si="22"/>
        <v>262.92796466556615</v>
      </c>
      <c r="AH56" s="172">
        <f t="shared" si="23"/>
        <v>131.46398233278308</v>
      </c>
      <c r="AI56" s="116"/>
      <c r="AJ56" s="116"/>
      <c r="AK56" s="116"/>
      <c r="AL56" s="149"/>
      <c r="AM56" s="116"/>
      <c r="AN56" s="116"/>
      <c r="AO56" s="116"/>
      <c r="AP56" s="149"/>
    </row>
    <row r="57" spans="2:42" x14ac:dyDescent="0.2">
      <c r="B57" s="83">
        <v>183</v>
      </c>
      <c r="C57" s="83">
        <v>4</v>
      </c>
      <c r="D57" s="158">
        <f t="shared" si="12"/>
        <v>11.587133278262028</v>
      </c>
      <c r="E57" s="158">
        <f t="shared" si="13"/>
        <v>5.7935666391310141</v>
      </c>
      <c r="F57" s="158">
        <f t="shared" si="14"/>
        <v>5.7935666391310141</v>
      </c>
      <c r="G57" s="159">
        <f t="shared" si="15"/>
        <v>271.91361483833487</v>
      </c>
      <c r="H57" s="159">
        <f t="shared" si="34"/>
        <v>135.95680741916743</v>
      </c>
      <c r="I57" s="159">
        <f t="shared" si="34"/>
        <v>135.95680741916743</v>
      </c>
      <c r="P57" s="91">
        <v>183</v>
      </c>
      <c r="Q57" s="95">
        <v>0.38100000000000001</v>
      </c>
      <c r="R57" s="92">
        <v>0.38100000000000001</v>
      </c>
      <c r="S57" s="96">
        <f t="shared" si="28"/>
        <v>0.38100000000000001</v>
      </c>
      <c r="T57" s="92">
        <v>10.007599999999998</v>
      </c>
      <c r="U57" s="92">
        <v>10.115549999999999</v>
      </c>
      <c r="V57" s="95">
        <f t="shared" si="29"/>
        <v>5.0037999999999991</v>
      </c>
      <c r="W57" s="92">
        <f t="shared" si="30"/>
        <v>5.0577749999999995</v>
      </c>
      <c r="X57" s="92">
        <f t="shared" si="35"/>
        <v>5.0307874999999989</v>
      </c>
      <c r="Y57" s="96">
        <f t="shared" si="36"/>
        <v>4.8402874999999987</v>
      </c>
      <c r="Z57" s="142">
        <f t="shared" si="17"/>
        <v>11.522528074677096</v>
      </c>
      <c r="AA57" s="164">
        <f t="shared" si="18"/>
        <v>11.65173848184696</v>
      </c>
      <c r="AB57" s="164">
        <f t="shared" si="19"/>
        <v>11.587133278262028</v>
      </c>
      <c r="AC57" s="142">
        <f t="shared" si="32"/>
        <v>5.7935666391310141</v>
      </c>
      <c r="AD57" s="165">
        <f t="shared" si="33"/>
        <v>5.7935666391310141</v>
      </c>
      <c r="AE57" s="142">
        <f t="shared" si="20"/>
        <v>133.68521843479411</v>
      </c>
      <c r="AF57" s="165">
        <f t="shared" si="21"/>
        <v>138.22839640354078</v>
      </c>
      <c r="AG57" s="172">
        <f t="shared" si="22"/>
        <v>271.91361483833487</v>
      </c>
      <c r="AH57" s="172">
        <f t="shared" si="23"/>
        <v>135.95680741916743</v>
      </c>
      <c r="AI57" s="116"/>
      <c r="AJ57" s="116"/>
      <c r="AK57" s="116"/>
      <c r="AL57" s="149"/>
      <c r="AM57" s="116"/>
      <c r="AN57" s="116"/>
      <c r="AO57" s="116"/>
      <c r="AP57" s="149"/>
    </row>
    <row r="58" spans="2:42" x14ac:dyDescent="0.2">
      <c r="B58" s="83">
        <v>182</v>
      </c>
      <c r="C58" s="83">
        <v>4</v>
      </c>
      <c r="D58" s="158">
        <f t="shared" si="12"/>
        <v>11.716343685431895</v>
      </c>
      <c r="E58" s="158">
        <f t="shared" si="13"/>
        <v>5.8581718427159473</v>
      </c>
      <c r="F58" s="158">
        <f t="shared" si="14"/>
        <v>5.8581718427159473</v>
      </c>
      <c r="G58" s="159">
        <f t="shared" si="15"/>
        <v>281.10180582683279</v>
      </c>
      <c r="H58" s="159">
        <f t="shared" si="34"/>
        <v>140.55090291341639</v>
      </c>
      <c r="I58" s="159">
        <f t="shared" si="34"/>
        <v>140.55090291341639</v>
      </c>
      <c r="P58" s="91">
        <v>182</v>
      </c>
      <c r="Q58" s="95">
        <v>0.38100000000000001</v>
      </c>
      <c r="R58" s="92">
        <v>0.38100000000000001</v>
      </c>
      <c r="S58" s="96">
        <f t="shared" si="28"/>
        <v>0.38100000000000001</v>
      </c>
      <c r="T58" s="92">
        <v>10.115549999999999</v>
      </c>
      <c r="U58" s="92">
        <v>10.2235</v>
      </c>
      <c r="V58" s="95">
        <f t="shared" si="29"/>
        <v>5.0577749999999995</v>
      </c>
      <c r="W58" s="92">
        <f t="shared" si="30"/>
        <v>5.1117499999999998</v>
      </c>
      <c r="X58" s="92">
        <f t="shared" si="35"/>
        <v>5.0847625000000001</v>
      </c>
      <c r="Y58" s="96">
        <f t="shared" si="36"/>
        <v>4.8942625</v>
      </c>
      <c r="Z58" s="142">
        <f t="shared" si="17"/>
        <v>11.65173848184696</v>
      </c>
      <c r="AA58" s="164">
        <f t="shared" si="18"/>
        <v>11.780948889016827</v>
      </c>
      <c r="AB58" s="164">
        <f t="shared" si="19"/>
        <v>11.716343685431895</v>
      </c>
      <c r="AC58" s="142">
        <f t="shared" si="32"/>
        <v>5.8581718427159473</v>
      </c>
      <c r="AD58" s="165">
        <f t="shared" si="33"/>
        <v>5.8581718427159473</v>
      </c>
      <c r="AE58" s="142">
        <f t="shared" si="20"/>
        <v>138.22839640354078</v>
      </c>
      <c r="AF58" s="165">
        <f t="shared" si="21"/>
        <v>142.87340942329197</v>
      </c>
      <c r="AG58" s="172">
        <f t="shared" si="22"/>
        <v>281.10180582683279</v>
      </c>
      <c r="AH58" s="172">
        <f t="shared" si="23"/>
        <v>140.55090291341639</v>
      </c>
      <c r="AI58" s="116"/>
      <c r="AJ58" s="116"/>
      <c r="AK58" s="116"/>
      <c r="AL58" s="149"/>
      <c r="AM58" s="116"/>
      <c r="AN58" s="116"/>
      <c r="AO58" s="116"/>
      <c r="AP58" s="149"/>
    </row>
    <row r="59" spans="2:42" x14ac:dyDescent="0.2">
      <c r="B59" s="83">
        <v>181</v>
      </c>
      <c r="C59" s="83">
        <v>4</v>
      </c>
      <c r="D59" s="158">
        <f t="shared" si="12"/>
        <v>11.845554092601759</v>
      </c>
      <c r="E59" s="158">
        <f t="shared" si="13"/>
        <v>5.9227770463008795</v>
      </c>
      <c r="F59" s="158">
        <f t="shared" si="14"/>
        <v>5.9227770463008795</v>
      </c>
      <c r="G59" s="159">
        <f t="shared" si="15"/>
        <v>290.49479620361967</v>
      </c>
      <c r="H59" s="159">
        <f t="shared" si="34"/>
        <v>145.24739810180984</v>
      </c>
      <c r="I59" s="159">
        <f t="shared" si="34"/>
        <v>145.24739810180984</v>
      </c>
      <c r="P59" s="91">
        <v>181</v>
      </c>
      <c r="Q59" s="95">
        <v>0.38100000000000001</v>
      </c>
      <c r="R59" s="92">
        <v>0.38100000000000001</v>
      </c>
      <c r="S59" s="96">
        <f t="shared" si="28"/>
        <v>0.38100000000000001</v>
      </c>
      <c r="T59" s="92">
        <v>10.2235</v>
      </c>
      <c r="U59" s="92">
        <v>10.331450000000002</v>
      </c>
      <c r="V59" s="95">
        <f t="shared" si="29"/>
        <v>5.1117499999999998</v>
      </c>
      <c r="W59" s="92">
        <f t="shared" si="30"/>
        <v>5.165725000000001</v>
      </c>
      <c r="X59" s="92">
        <f t="shared" si="35"/>
        <v>5.1387375000000004</v>
      </c>
      <c r="Y59" s="96">
        <f t="shared" si="36"/>
        <v>4.9482375000000003</v>
      </c>
      <c r="Z59" s="142">
        <f t="shared" si="17"/>
        <v>11.780948889016827</v>
      </c>
      <c r="AA59" s="164">
        <f t="shared" si="18"/>
        <v>11.910159296186691</v>
      </c>
      <c r="AB59" s="164">
        <f t="shared" si="19"/>
        <v>11.845554092601759</v>
      </c>
      <c r="AC59" s="142">
        <f t="shared" si="32"/>
        <v>5.9227770463008795</v>
      </c>
      <c r="AD59" s="165">
        <f t="shared" si="33"/>
        <v>5.9227770463008795</v>
      </c>
      <c r="AE59" s="142">
        <f t="shared" si="20"/>
        <v>142.87340942329197</v>
      </c>
      <c r="AF59" s="165">
        <f t="shared" si="21"/>
        <v>147.62138678032773</v>
      </c>
      <c r="AG59" s="172">
        <f t="shared" si="22"/>
        <v>290.49479620361967</v>
      </c>
      <c r="AH59" s="172">
        <f t="shared" si="23"/>
        <v>145.24739810180984</v>
      </c>
      <c r="AI59" s="116"/>
      <c r="AJ59" s="116"/>
      <c r="AK59" s="116"/>
      <c r="AL59" s="149"/>
      <c r="AM59" s="116"/>
      <c r="AN59" s="116"/>
      <c r="AO59" s="116"/>
      <c r="AP59" s="149"/>
    </row>
    <row r="60" spans="2:42" x14ac:dyDescent="0.2">
      <c r="B60" s="83">
        <v>180</v>
      </c>
      <c r="C60" s="83">
        <v>4</v>
      </c>
      <c r="D60" s="158">
        <f t="shared" si="12"/>
        <v>11.974764499771618</v>
      </c>
      <c r="E60" s="158">
        <f t="shared" si="13"/>
        <v>5.9873822498858091</v>
      </c>
      <c r="F60" s="158">
        <f t="shared" si="14"/>
        <v>5.9873822498858091</v>
      </c>
      <c r="G60" s="159">
        <f t="shared" si="15"/>
        <v>300.09484454125516</v>
      </c>
      <c r="H60" s="159">
        <f t="shared" si="34"/>
        <v>150.04742227062758</v>
      </c>
      <c r="I60" s="159">
        <f t="shared" si="34"/>
        <v>150.04742227062758</v>
      </c>
      <c r="P60" s="91">
        <v>180</v>
      </c>
      <c r="Q60" s="95">
        <v>0.38100000000000001</v>
      </c>
      <c r="R60" s="92">
        <v>0.38100000000000001</v>
      </c>
      <c r="S60" s="96">
        <f t="shared" si="28"/>
        <v>0.38100000000000001</v>
      </c>
      <c r="T60" s="92">
        <v>10.331450000000002</v>
      </c>
      <c r="U60" s="92">
        <v>10.439400000000001</v>
      </c>
      <c r="V60" s="95">
        <f t="shared" si="29"/>
        <v>5.165725000000001</v>
      </c>
      <c r="W60" s="92">
        <f t="shared" si="30"/>
        <v>5.2197000000000005</v>
      </c>
      <c r="X60" s="92">
        <f t="shared" si="35"/>
        <v>5.1927125000000007</v>
      </c>
      <c r="Y60" s="96">
        <f t="shared" si="36"/>
        <v>5.0022125000000006</v>
      </c>
      <c r="Z60" s="142">
        <f t="shared" si="17"/>
        <v>11.910159296186691</v>
      </c>
      <c r="AA60" s="164">
        <f t="shared" si="18"/>
        <v>12.039369703356545</v>
      </c>
      <c r="AB60" s="164">
        <f t="shared" si="19"/>
        <v>11.974764499771618</v>
      </c>
      <c r="AC60" s="142">
        <f t="shared" si="32"/>
        <v>5.9873822498858091</v>
      </c>
      <c r="AD60" s="165">
        <f t="shared" si="33"/>
        <v>5.9873822498858091</v>
      </c>
      <c r="AE60" s="142">
        <f t="shared" si="20"/>
        <v>147.62138678032773</v>
      </c>
      <c r="AF60" s="165">
        <f t="shared" si="21"/>
        <v>152.47345776092743</v>
      </c>
      <c r="AG60" s="172">
        <f t="shared" si="22"/>
        <v>300.09484454125516</v>
      </c>
      <c r="AH60" s="172">
        <f t="shared" si="23"/>
        <v>150.04742227062758</v>
      </c>
      <c r="AI60" s="116"/>
      <c r="AJ60" s="116"/>
      <c r="AK60" s="116"/>
      <c r="AL60" s="149"/>
      <c r="AM60" s="116"/>
      <c r="AN60" s="116"/>
      <c r="AO60" s="116"/>
      <c r="AP60" s="149"/>
    </row>
    <row r="61" spans="2:42" x14ac:dyDescent="0.2">
      <c r="B61" s="83">
        <v>179</v>
      </c>
      <c r="C61" s="83">
        <v>4</v>
      </c>
      <c r="D61" s="158">
        <f t="shared" si="12"/>
        <v>12.103974906941483</v>
      </c>
      <c r="E61" s="158">
        <f t="shared" si="13"/>
        <v>6.0519874534707414</v>
      </c>
      <c r="F61" s="158">
        <f t="shared" si="14"/>
        <v>6.0519874534707414</v>
      </c>
      <c r="G61" s="159">
        <f t="shared" si="15"/>
        <v>309.90420941229911</v>
      </c>
      <c r="H61" s="159">
        <f t="shared" si="34"/>
        <v>154.95210470614956</v>
      </c>
      <c r="I61" s="159">
        <f t="shared" si="34"/>
        <v>154.95210470614956</v>
      </c>
      <c r="P61" s="91">
        <v>179</v>
      </c>
      <c r="Q61" s="95">
        <v>0.38100000000000001</v>
      </c>
      <c r="R61" s="92">
        <v>0.38100000000000001</v>
      </c>
      <c r="S61" s="96">
        <f t="shared" si="28"/>
        <v>0.38100000000000001</v>
      </c>
      <c r="T61" s="92">
        <v>10.439400000000001</v>
      </c>
      <c r="U61" s="92">
        <v>10.547350000000002</v>
      </c>
      <c r="V61" s="95">
        <f t="shared" si="29"/>
        <v>5.2197000000000005</v>
      </c>
      <c r="W61" s="92">
        <f t="shared" si="30"/>
        <v>5.2736750000000008</v>
      </c>
      <c r="X61" s="92">
        <f t="shared" si="35"/>
        <v>5.2466875000000002</v>
      </c>
      <c r="Y61" s="96">
        <f t="shared" si="36"/>
        <v>5.0561875000000001</v>
      </c>
      <c r="Z61" s="142">
        <f t="shared" si="17"/>
        <v>12.039369703356545</v>
      </c>
      <c r="AA61" s="164">
        <f t="shared" si="18"/>
        <v>12.16858011052642</v>
      </c>
      <c r="AB61" s="164">
        <f t="shared" si="19"/>
        <v>12.103974906941483</v>
      </c>
      <c r="AC61" s="142">
        <f t="shared" si="32"/>
        <v>6.0519874534707414</v>
      </c>
      <c r="AD61" s="165">
        <f t="shared" si="33"/>
        <v>6.0519874534707414</v>
      </c>
      <c r="AE61" s="142">
        <f t="shared" si="20"/>
        <v>152.47345776092743</v>
      </c>
      <c r="AF61" s="165">
        <f t="shared" si="21"/>
        <v>157.43075165137168</v>
      </c>
      <c r="AG61" s="172">
        <f t="shared" si="22"/>
        <v>309.90420941229911</v>
      </c>
      <c r="AH61" s="172">
        <f t="shared" si="23"/>
        <v>154.95210470614956</v>
      </c>
      <c r="AI61" s="116"/>
      <c r="AJ61" s="116"/>
      <c r="AK61" s="116"/>
      <c r="AL61" s="149"/>
      <c r="AM61" s="116"/>
      <c r="AN61" s="116"/>
      <c r="AO61" s="116"/>
      <c r="AP61" s="149"/>
    </row>
    <row r="62" spans="2:42" x14ac:dyDescent="0.2">
      <c r="B62" s="83">
        <v>178</v>
      </c>
      <c r="C62" s="83">
        <v>4</v>
      </c>
      <c r="D62" s="158">
        <f t="shared" si="12"/>
        <v>12.233185314111347</v>
      </c>
      <c r="E62" s="158">
        <f t="shared" si="13"/>
        <v>6.1165926570556737</v>
      </c>
      <c r="F62" s="158">
        <f t="shared" si="14"/>
        <v>6.1165926570556737</v>
      </c>
      <c r="G62" s="159">
        <f t="shared" si="15"/>
        <v>319.92514938931129</v>
      </c>
      <c r="H62" s="159">
        <f t="shared" si="34"/>
        <v>159.96257469465564</v>
      </c>
      <c r="I62" s="159">
        <f t="shared" si="34"/>
        <v>159.96257469465564</v>
      </c>
      <c r="P62" s="91">
        <v>178</v>
      </c>
      <c r="Q62" s="95">
        <v>0.38100000000000001</v>
      </c>
      <c r="R62" s="92">
        <v>0.38100000000000001</v>
      </c>
      <c r="S62" s="96">
        <f t="shared" si="28"/>
        <v>0.38100000000000001</v>
      </c>
      <c r="T62" s="92">
        <v>10.547350000000002</v>
      </c>
      <c r="U62" s="92">
        <v>10.6553</v>
      </c>
      <c r="V62" s="95">
        <f t="shared" si="29"/>
        <v>5.2736750000000008</v>
      </c>
      <c r="W62" s="92">
        <f t="shared" si="30"/>
        <v>5.3276500000000002</v>
      </c>
      <c r="X62" s="92">
        <f t="shared" si="35"/>
        <v>5.3006625000000005</v>
      </c>
      <c r="Y62" s="96">
        <f t="shared" si="36"/>
        <v>5.1101625000000004</v>
      </c>
      <c r="Z62" s="142">
        <f t="shared" si="17"/>
        <v>12.16858011052642</v>
      </c>
      <c r="AA62" s="164">
        <f t="shared" si="18"/>
        <v>12.297790517696274</v>
      </c>
      <c r="AB62" s="164">
        <f t="shared" si="19"/>
        <v>12.233185314111347</v>
      </c>
      <c r="AC62" s="142">
        <f t="shared" si="32"/>
        <v>6.1165926570556737</v>
      </c>
      <c r="AD62" s="165">
        <f t="shared" si="33"/>
        <v>6.1165926570556737</v>
      </c>
      <c r="AE62" s="142">
        <f t="shared" si="20"/>
        <v>157.43075165137168</v>
      </c>
      <c r="AF62" s="165">
        <f t="shared" si="21"/>
        <v>162.49439773793958</v>
      </c>
      <c r="AG62" s="172">
        <f t="shared" si="22"/>
        <v>319.92514938931129</v>
      </c>
      <c r="AH62" s="172">
        <f t="shared" si="23"/>
        <v>159.96257469465564</v>
      </c>
      <c r="AI62" s="116"/>
      <c r="AJ62" s="116"/>
      <c r="AK62" s="116"/>
      <c r="AL62" s="149"/>
      <c r="AM62" s="116"/>
      <c r="AN62" s="116"/>
      <c r="AO62" s="116"/>
      <c r="AP62" s="149"/>
    </row>
    <row r="63" spans="2:42" x14ac:dyDescent="0.2">
      <c r="B63" s="83">
        <v>177</v>
      </c>
      <c r="C63" s="83">
        <v>4</v>
      </c>
      <c r="D63" s="158">
        <f t="shared" si="12"/>
        <v>12.362395721281207</v>
      </c>
      <c r="E63" s="158">
        <f t="shared" si="13"/>
        <v>6.1811978606406033</v>
      </c>
      <c r="F63" s="158">
        <f t="shared" si="14"/>
        <v>6.1811978606406033</v>
      </c>
      <c r="G63" s="159">
        <f t="shared" si="15"/>
        <v>330.15992304485155</v>
      </c>
      <c r="H63" s="159">
        <f t="shared" si="34"/>
        <v>165.07996152242578</v>
      </c>
      <c r="I63" s="159">
        <f t="shared" si="34"/>
        <v>165.07996152242578</v>
      </c>
      <c r="P63" s="91">
        <v>177</v>
      </c>
      <c r="Q63" s="95">
        <v>0.38100000000000001</v>
      </c>
      <c r="R63" s="92">
        <v>0.38100000000000001</v>
      </c>
      <c r="S63" s="96">
        <f t="shared" si="28"/>
        <v>0.38100000000000001</v>
      </c>
      <c r="T63" s="92">
        <v>10.6553</v>
      </c>
      <c r="U63" s="92">
        <v>10.763250000000003</v>
      </c>
      <c r="V63" s="95">
        <f t="shared" si="29"/>
        <v>5.3276500000000002</v>
      </c>
      <c r="W63" s="92">
        <f t="shared" si="30"/>
        <v>5.3816250000000014</v>
      </c>
      <c r="X63" s="92">
        <f t="shared" si="35"/>
        <v>5.3546375000000008</v>
      </c>
      <c r="Y63" s="96">
        <f t="shared" si="36"/>
        <v>5.1641375000000007</v>
      </c>
      <c r="Z63" s="142">
        <f t="shared" si="17"/>
        <v>12.297790517696274</v>
      </c>
      <c r="AA63" s="164">
        <f t="shared" si="18"/>
        <v>12.427000924866139</v>
      </c>
      <c r="AB63" s="164">
        <f t="shared" si="19"/>
        <v>12.362395721281207</v>
      </c>
      <c r="AC63" s="142">
        <f t="shared" si="32"/>
        <v>6.1811978606406033</v>
      </c>
      <c r="AD63" s="165">
        <f t="shared" si="33"/>
        <v>6.1811978606406033</v>
      </c>
      <c r="AE63" s="142">
        <f t="shared" si="20"/>
        <v>162.49439773793958</v>
      </c>
      <c r="AF63" s="165">
        <f t="shared" si="21"/>
        <v>167.66552530691195</v>
      </c>
      <c r="AG63" s="172">
        <f t="shared" si="22"/>
        <v>330.15992304485155</v>
      </c>
      <c r="AH63" s="172">
        <f t="shared" si="23"/>
        <v>165.07996152242578</v>
      </c>
      <c r="AI63" s="116"/>
      <c r="AJ63" s="116"/>
      <c r="AK63" s="116"/>
      <c r="AL63" s="149"/>
      <c r="AM63" s="116"/>
      <c r="AN63" s="116"/>
      <c r="AO63" s="116"/>
      <c r="AP63" s="149"/>
    </row>
    <row r="64" spans="2:42" x14ac:dyDescent="0.2">
      <c r="B64" s="83">
        <v>176</v>
      </c>
      <c r="C64" s="83">
        <v>4</v>
      </c>
      <c r="D64" s="158">
        <f t="shared" si="12"/>
        <v>12.491606128451071</v>
      </c>
      <c r="E64" s="158">
        <f t="shared" si="13"/>
        <v>6.2458030642255356</v>
      </c>
      <c r="F64" s="158">
        <f t="shared" si="14"/>
        <v>6.2458030642255356</v>
      </c>
      <c r="G64" s="159">
        <f t="shared" si="15"/>
        <v>340.61078895147978</v>
      </c>
      <c r="H64" s="159">
        <f t="shared" si="34"/>
        <v>170.30539447573989</v>
      </c>
      <c r="I64" s="159">
        <f t="shared" si="34"/>
        <v>170.30539447573989</v>
      </c>
      <c r="P64" s="91">
        <v>176</v>
      </c>
      <c r="Q64" s="95">
        <v>0.38100000000000001</v>
      </c>
      <c r="R64" s="92">
        <v>0.38100000000000001</v>
      </c>
      <c r="S64" s="96">
        <f t="shared" si="28"/>
        <v>0.38100000000000001</v>
      </c>
      <c r="T64" s="92">
        <v>10.763250000000003</v>
      </c>
      <c r="U64" s="92">
        <v>10.871200000000004</v>
      </c>
      <c r="V64" s="95">
        <f t="shared" si="29"/>
        <v>5.3816250000000014</v>
      </c>
      <c r="W64" s="92">
        <f t="shared" si="30"/>
        <v>5.4356000000000018</v>
      </c>
      <c r="X64" s="92">
        <f t="shared" si="35"/>
        <v>5.408612500000002</v>
      </c>
      <c r="Y64" s="96">
        <f t="shared" si="36"/>
        <v>5.2181125000000019</v>
      </c>
      <c r="Z64" s="142">
        <f t="shared" si="17"/>
        <v>12.427000924866139</v>
      </c>
      <c r="AA64" s="164">
        <f t="shared" si="18"/>
        <v>12.556211332036003</v>
      </c>
      <c r="AB64" s="164">
        <f t="shared" si="19"/>
        <v>12.491606128451071</v>
      </c>
      <c r="AC64" s="142">
        <f t="shared" si="32"/>
        <v>6.2458030642255356</v>
      </c>
      <c r="AD64" s="165">
        <f t="shared" si="33"/>
        <v>6.2458030642255356</v>
      </c>
      <c r="AE64" s="142">
        <f t="shared" si="20"/>
        <v>167.66552530691195</v>
      </c>
      <c r="AF64" s="165">
        <f t="shared" si="21"/>
        <v>172.94526364456786</v>
      </c>
      <c r="AG64" s="172">
        <f t="shared" si="22"/>
        <v>340.61078895147978</v>
      </c>
      <c r="AH64" s="172">
        <f t="shared" si="23"/>
        <v>170.30539447573989</v>
      </c>
      <c r="AI64" s="116"/>
      <c r="AJ64" s="116"/>
      <c r="AK64" s="116"/>
      <c r="AL64" s="149"/>
      <c r="AM64" s="116"/>
      <c r="AN64" s="116"/>
      <c r="AO64" s="116"/>
      <c r="AP64" s="149"/>
    </row>
    <row r="65" spans="2:42" x14ac:dyDescent="0.2">
      <c r="B65" s="83">
        <v>175</v>
      </c>
      <c r="C65" s="83">
        <v>4</v>
      </c>
      <c r="D65" s="158">
        <f t="shared" si="12"/>
        <v>12.620816535620936</v>
      </c>
      <c r="E65" s="158">
        <f t="shared" si="13"/>
        <v>6.3104082678104678</v>
      </c>
      <c r="F65" s="158">
        <f t="shared" si="14"/>
        <v>6.3104082678104678</v>
      </c>
      <c r="G65" s="159">
        <f t="shared" si="15"/>
        <v>351.2800056817556</v>
      </c>
      <c r="H65" s="159">
        <f t="shared" si="34"/>
        <v>175.6400028408778</v>
      </c>
      <c r="I65" s="159">
        <f t="shared" si="34"/>
        <v>175.6400028408778</v>
      </c>
      <c r="P65" s="91">
        <v>175</v>
      </c>
      <c r="Q65" s="95">
        <v>0.38100000000000001</v>
      </c>
      <c r="R65" s="92">
        <v>0.38100000000000001</v>
      </c>
      <c r="S65" s="96">
        <f t="shared" si="28"/>
        <v>0.38100000000000001</v>
      </c>
      <c r="T65" s="92">
        <v>10.871200000000004</v>
      </c>
      <c r="U65" s="92">
        <v>10.979150000000004</v>
      </c>
      <c r="V65" s="95">
        <f t="shared" si="29"/>
        <v>5.4356000000000018</v>
      </c>
      <c r="W65" s="92">
        <f t="shared" si="30"/>
        <v>5.4895750000000021</v>
      </c>
      <c r="X65" s="92">
        <f t="shared" si="35"/>
        <v>5.4625875000000015</v>
      </c>
      <c r="Y65" s="96">
        <f t="shared" si="36"/>
        <v>5.2720875000000014</v>
      </c>
      <c r="Z65" s="142">
        <f t="shared" si="17"/>
        <v>12.556211332036003</v>
      </c>
      <c r="AA65" s="164">
        <f t="shared" si="18"/>
        <v>12.68542173920587</v>
      </c>
      <c r="AB65" s="164">
        <f t="shared" si="19"/>
        <v>12.620816535620936</v>
      </c>
      <c r="AC65" s="142">
        <f t="shared" si="32"/>
        <v>6.3104082678104678</v>
      </c>
      <c r="AD65" s="165">
        <f t="shared" si="33"/>
        <v>6.3104082678104678</v>
      </c>
      <c r="AE65" s="142">
        <f t="shared" si="20"/>
        <v>172.94526364456786</v>
      </c>
      <c r="AF65" s="165">
        <f t="shared" si="21"/>
        <v>178.33474203718774</v>
      </c>
      <c r="AG65" s="172">
        <f t="shared" si="22"/>
        <v>351.2800056817556</v>
      </c>
      <c r="AH65" s="172">
        <f t="shared" si="23"/>
        <v>175.6400028408778</v>
      </c>
      <c r="AI65" s="116"/>
      <c r="AJ65" s="116"/>
      <c r="AK65" s="116"/>
      <c r="AL65" s="149"/>
      <c r="AM65" s="116"/>
      <c r="AN65" s="116"/>
      <c r="AO65" s="116"/>
      <c r="AP65" s="149"/>
    </row>
    <row r="66" spans="2:42" x14ac:dyDescent="0.2">
      <c r="B66" s="83">
        <v>174</v>
      </c>
      <c r="C66" s="83">
        <v>4</v>
      </c>
      <c r="D66" s="158">
        <f t="shared" si="12"/>
        <v>12.750026942790802</v>
      </c>
      <c r="E66" s="158">
        <f t="shared" si="13"/>
        <v>6.375013471395401</v>
      </c>
      <c r="F66" s="158">
        <f t="shared" si="14"/>
        <v>6.375013471395401</v>
      </c>
      <c r="G66" s="159">
        <f t="shared" si="15"/>
        <v>362.16983180823888</v>
      </c>
      <c r="H66" s="159">
        <f t="shared" si="34"/>
        <v>181.08491590411944</v>
      </c>
      <c r="I66" s="159">
        <f t="shared" si="34"/>
        <v>181.08491590411944</v>
      </c>
      <c r="P66" s="91">
        <v>174</v>
      </c>
      <c r="Q66" s="95">
        <v>0.38100000000000001</v>
      </c>
      <c r="R66" s="92">
        <v>0.38100000000000001</v>
      </c>
      <c r="S66" s="96">
        <f t="shared" si="28"/>
        <v>0.38100000000000001</v>
      </c>
      <c r="T66" s="92">
        <v>10.979150000000004</v>
      </c>
      <c r="U66" s="92">
        <v>11.087100000000005</v>
      </c>
      <c r="V66" s="95">
        <f t="shared" si="29"/>
        <v>5.4895750000000021</v>
      </c>
      <c r="W66" s="92">
        <f t="shared" si="30"/>
        <v>5.5435500000000024</v>
      </c>
      <c r="X66" s="92">
        <f t="shared" si="35"/>
        <v>5.5165625000000027</v>
      </c>
      <c r="Y66" s="96">
        <f t="shared" si="36"/>
        <v>5.3260625000000026</v>
      </c>
      <c r="Z66" s="142">
        <f t="shared" si="17"/>
        <v>12.68542173920587</v>
      </c>
      <c r="AA66" s="164">
        <f t="shared" si="18"/>
        <v>12.814632146375734</v>
      </c>
      <c r="AB66" s="164">
        <f t="shared" si="19"/>
        <v>12.750026942790802</v>
      </c>
      <c r="AC66" s="142">
        <f t="shared" si="32"/>
        <v>6.375013471395401</v>
      </c>
      <c r="AD66" s="165">
        <f t="shared" si="33"/>
        <v>6.375013471395401</v>
      </c>
      <c r="AE66" s="142">
        <f t="shared" si="20"/>
        <v>178.33474203718774</v>
      </c>
      <c r="AF66" s="165">
        <f t="shared" si="21"/>
        <v>183.83508977105114</v>
      </c>
      <c r="AG66" s="172">
        <f t="shared" si="22"/>
        <v>362.16983180823888</v>
      </c>
      <c r="AH66" s="172">
        <f t="shared" si="23"/>
        <v>181.08491590411944</v>
      </c>
      <c r="AI66" s="116"/>
      <c r="AJ66" s="116"/>
      <c r="AK66" s="116"/>
      <c r="AL66" s="149"/>
      <c r="AM66" s="116"/>
      <c r="AN66" s="116"/>
      <c r="AO66" s="116"/>
      <c r="AP66" s="149"/>
    </row>
    <row r="67" spans="2:42" x14ac:dyDescent="0.2">
      <c r="B67" s="83">
        <v>173</v>
      </c>
      <c r="C67" s="83">
        <v>4</v>
      </c>
      <c r="D67" s="158">
        <f t="shared" si="12"/>
        <v>12.879237349960666</v>
      </c>
      <c r="E67" s="158">
        <f t="shared" si="13"/>
        <v>6.4396186749803332</v>
      </c>
      <c r="F67" s="158">
        <f t="shared" si="14"/>
        <v>6.4396186749803332</v>
      </c>
      <c r="G67" s="159">
        <f t="shared" si="15"/>
        <v>373.28252590348927</v>
      </c>
      <c r="H67" s="159">
        <f t="shared" si="34"/>
        <v>186.64126295174464</v>
      </c>
      <c r="I67" s="159">
        <f t="shared" si="34"/>
        <v>186.64126295174464</v>
      </c>
      <c r="P67" s="91">
        <v>173</v>
      </c>
      <c r="Q67" s="95">
        <v>0.38100000000000001</v>
      </c>
      <c r="R67" s="92">
        <v>0.38100000000000001</v>
      </c>
      <c r="S67" s="96">
        <f t="shared" si="28"/>
        <v>0.38100000000000001</v>
      </c>
      <c r="T67" s="92">
        <v>11.087100000000005</v>
      </c>
      <c r="U67" s="92">
        <v>11.195050000000005</v>
      </c>
      <c r="V67" s="95">
        <f t="shared" si="29"/>
        <v>5.5435500000000024</v>
      </c>
      <c r="W67" s="92">
        <f t="shared" si="30"/>
        <v>5.5975250000000027</v>
      </c>
      <c r="X67" s="92">
        <f t="shared" si="35"/>
        <v>5.5705375000000021</v>
      </c>
      <c r="Y67" s="96">
        <f t="shared" si="36"/>
        <v>5.380037500000002</v>
      </c>
      <c r="Z67" s="142">
        <f t="shared" si="17"/>
        <v>12.814632146375734</v>
      </c>
      <c r="AA67" s="164">
        <f t="shared" si="18"/>
        <v>12.943842553545599</v>
      </c>
      <c r="AB67" s="164">
        <f t="shared" si="19"/>
        <v>12.879237349960666</v>
      </c>
      <c r="AC67" s="142">
        <f t="shared" si="32"/>
        <v>6.4396186749803332</v>
      </c>
      <c r="AD67" s="165">
        <f t="shared" si="33"/>
        <v>6.4396186749803332</v>
      </c>
      <c r="AE67" s="142">
        <f t="shared" si="20"/>
        <v>183.83508977105114</v>
      </c>
      <c r="AF67" s="165">
        <f t="shared" si="21"/>
        <v>189.4474361324381</v>
      </c>
      <c r="AG67" s="172">
        <f t="shared" si="22"/>
        <v>373.28252590348927</v>
      </c>
      <c r="AH67" s="172">
        <f t="shared" si="23"/>
        <v>186.64126295174464</v>
      </c>
      <c r="AI67" s="116"/>
      <c r="AJ67" s="116"/>
      <c r="AK67" s="116"/>
      <c r="AL67" s="149"/>
      <c r="AM67" s="116"/>
      <c r="AN67" s="116"/>
      <c r="AO67" s="116"/>
      <c r="AP67" s="149"/>
    </row>
    <row r="68" spans="2:42" x14ac:dyDescent="0.2">
      <c r="B68" s="83">
        <v>172</v>
      </c>
      <c r="C68" s="83">
        <v>4</v>
      </c>
      <c r="D68" s="158">
        <f t="shared" si="12"/>
        <v>13.008447757130526</v>
      </c>
      <c r="E68" s="158">
        <f t="shared" si="13"/>
        <v>6.5042238785652629</v>
      </c>
      <c r="F68" s="158">
        <f t="shared" si="14"/>
        <v>6.5042238785652629</v>
      </c>
      <c r="G68" s="159">
        <f t="shared" si="15"/>
        <v>384.62034654006652</v>
      </c>
      <c r="H68" s="159">
        <f t="shared" si="34"/>
        <v>192.31017327003326</v>
      </c>
      <c r="I68" s="159">
        <f t="shared" si="34"/>
        <v>192.31017327003326</v>
      </c>
      <c r="P68" s="91">
        <v>172</v>
      </c>
      <c r="Q68" s="95">
        <v>0.38100000000000001</v>
      </c>
      <c r="R68" s="92">
        <v>0.38100000000000001</v>
      </c>
      <c r="S68" s="96">
        <f t="shared" si="28"/>
        <v>0.38100000000000001</v>
      </c>
      <c r="T68" s="92">
        <v>11.195050000000005</v>
      </c>
      <c r="U68" s="92">
        <v>11.303000000000006</v>
      </c>
      <c r="V68" s="95">
        <f t="shared" si="29"/>
        <v>5.5975250000000027</v>
      </c>
      <c r="W68" s="92">
        <f t="shared" si="30"/>
        <v>5.6515000000000031</v>
      </c>
      <c r="X68" s="92">
        <f t="shared" si="35"/>
        <v>5.6245125000000034</v>
      </c>
      <c r="Y68" s="96">
        <f t="shared" si="36"/>
        <v>5.4340125000000032</v>
      </c>
      <c r="Z68" s="142">
        <f t="shared" si="17"/>
        <v>12.943842553545599</v>
      </c>
      <c r="AA68" s="164">
        <f t="shared" si="18"/>
        <v>13.073052960715453</v>
      </c>
      <c r="AB68" s="164">
        <f t="shared" si="19"/>
        <v>13.008447757130526</v>
      </c>
      <c r="AC68" s="142">
        <f t="shared" si="32"/>
        <v>6.5042238785652629</v>
      </c>
      <c r="AD68" s="165">
        <f t="shared" si="33"/>
        <v>6.5042238785652629</v>
      </c>
      <c r="AE68" s="142">
        <f t="shared" si="20"/>
        <v>189.4474361324381</v>
      </c>
      <c r="AF68" s="165">
        <f t="shared" si="21"/>
        <v>195.17291040762842</v>
      </c>
      <c r="AG68" s="172">
        <f t="shared" si="22"/>
        <v>384.62034654006652</v>
      </c>
      <c r="AH68" s="172">
        <f t="shared" si="23"/>
        <v>192.31017327003326</v>
      </c>
      <c r="AI68" s="116"/>
      <c r="AJ68" s="116"/>
      <c r="AK68" s="116"/>
      <c r="AL68" s="149"/>
      <c r="AM68" s="116"/>
      <c r="AN68" s="116"/>
      <c r="AO68" s="116"/>
      <c r="AP68" s="149"/>
    </row>
    <row r="69" spans="2:42" x14ac:dyDescent="0.2">
      <c r="B69" s="83">
        <v>171</v>
      </c>
      <c r="C69" s="83">
        <v>4</v>
      </c>
      <c r="D69" s="158">
        <f t="shared" si="12"/>
        <v>13.13765816430038</v>
      </c>
      <c r="E69" s="158">
        <f t="shared" si="13"/>
        <v>6.5688290821501898</v>
      </c>
      <c r="F69" s="158">
        <f t="shared" si="14"/>
        <v>6.5688290821501898</v>
      </c>
      <c r="G69" s="159">
        <f t="shared" si="15"/>
        <v>396.18555229053044</v>
      </c>
      <c r="H69" s="159">
        <f t="shared" si="34"/>
        <v>198.09277614526522</v>
      </c>
      <c r="I69" s="159">
        <f t="shared" si="34"/>
        <v>198.09277614526522</v>
      </c>
      <c r="P69" s="91">
        <v>171</v>
      </c>
      <c r="Q69" s="95">
        <v>0.38100000000000001</v>
      </c>
      <c r="R69" s="92">
        <v>0.38100000000000001</v>
      </c>
      <c r="S69" s="96">
        <f t="shared" si="28"/>
        <v>0.38100000000000001</v>
      </c>
      <c r="T69" s="92">
        <v>11.303000000000006</v>
      </c>
      <c r="U69" s="92">
        <v>11.410950000000007</v>
      </c>
      <c r="V69" s="95">
        <f t="shared" si="29"/>
        <v>5.6515000000000031</v>
      </c>
      <c r="W69" s="92">
        <f t="shared" si="30"/>
        <v>5.7054750000000034</v>
      </c>
      <c r="X69" s="92">
        <f t="shared" si="35"/>
        <v>5.6784875000000028</v>
      </c>
      <c r="Y69" s="96">
        <f t="shared" si="36"/>
        <v>5.4879875000000027</v>
      </c>
      <c r="Z69" s="142">
        <f t="shared" si="17"/>
        <v>13.073052960715453</v>
      </c>
      <c r="AA69" s="164">
        <f t="shared" si="18"/>
        <v>13.202263367885307</v>
      </c>
      <c r="AB69" s="164">
        <f t="shared" si="19"/>
        <v>13.13765816430038</v>
      </c>
      <c r="AC69" s="142">
        <f t="shared" si="32"/>
        <v>6.5688290821501898</v>
      </c>
      <c r="AD69" s="165">
        <f t="shared" si="33"/>
        <v>6.5688290821501898</v>
      </c>
      <c r="AE69" s="142">
        <f t="shared" si="20"/>
        <v>195.17291040762842</v>
      </c>
      <c r="AF69" s="165">
        <f t="shared" si="21"/>
        <v>201.01264188290202</v>
      </c>
      <c r="AG69" s="172">
        <f t="shared" si="22"/>
        <v>396.18555229053044</v>
      </c>
      <c r="AH69" s="172">
        <f t="shared" si="23"/>
        <v>198.09277614526522</v>
      </c>
      <c r="AI69" s="116"/>
      <c r="AJ69" s="116"/>
      <c r="AK69" s="116"/>
      <c r="AL69" s="149"/>
      <c r="AM69" s="116"/>
      <c r="AN69" s="116"/>
      <c r="AO69" s="116"/>
      <c r="AP69" s="149"/>
    </row>
    <row r="70" spans="2:42" x14ac:dyDescent="0.2">
      <c r="B70" s="83">
        <v>170</v>
      </c>
      <c r="C70" s="83">
        <v>4</v>
      </c>
      <c r="D70" s="158">
        <f t="shared" si="12"/>
        <v>13.32050039121097</v>
      </c>
      <c r="E70" s="158">
        <f t="shared" si="13"/>
        <v>6.6602501956054851</v>
      </c>
      <c r="F70" s="158">
        <f t="shared" si="14"/>
        <v>6.6602501956054851</v>
      </c>
      <c r="G70" s="159">
        <f t="shared" si="15"/>
        <v>409.53093265043344</v>
      </c>
      <c r="H70" s="159">
        <f t="shared" si="34"/>
        <v>204.76546632521672</v>
      </c>
      <c r="I70" s="159">
        <f t="shared" si="34"/>
        <v>204.76546632521672</v>
      </c>
      <c r="P70" s="91">
        <v>170</v>
      </c>
      <c r="Q70" s="95">
        <v>0.38100000000000001</v>
      </c>
      <c r="R70" s="92">
        <v>0.38417500000000004</v>
      </c>
      <c r="S70" s="96">
        <f t="shared" si="28"/>
        <v>0.38258750000000002</v>
      </c>
      <c r="T70" s="92">
        <v>11.410950000000007</v>
      </c>
      <c r="U70" s="92">
        <v>11.518900000000009</v>
      </c>
      <c r="V70" s="95">
        <f t="shared" si="29"/>
        <v>5.7054750000000034</v>
      </c>
      <c r="W70" s="92">
        <f t="shared" si="30"/>
        <v>5.7594500000000046</v>
      </c>
      <c r="X70" s="92">
        <f t="shared" si="35"/>
        <v>5.732462500000004</v>
      </c>
      <c r="Y70" s="96">
        <f t="shared" si="36"/>
        <v>5.5411687500000042</v>
      </c>
      <c r="Z70" s="142">
        <f t="shared" si="17"/>
        <v>13.202263367885307</v>
      </c>
      <c r="AA70" s="164">
        <f t="shared" si="18"/>
        <v>13.438737414536636</v>
      </c>
      <c r="AB70" s="164">
        <f t="shared" si="19"/>
        <v>13.32050039121097</v>
      </c>
      <c r="AC70" s="142">
        <f t="shared" si="32"/>
        <v>6.6602501956054851</v>
      </c>
      <c r="AD70" s="165">
        <f t="shared" si="33"/>
        <v>6.6602501956054851</v>
      </c>
      <c r="AE70" s="142">
        <f t="shared" si="20"/>
        <v>201.01264188290202</v>
      </c>
      <c r="AF70" s="165">
        <f t="shared" si="21"/>
        <v>208.51829076753145</v>
      </c>
      <c r="AG70" s="172">
        <f t="shared" si="22"/>
        <v>409.53093265043344</v>
      </c>
      <c r="AH70" s="172">
        <f t="shared" si="23"/>
        <v>204.76546632521672</v>
      </c>
      <c r="AI70" s="116"/>
      <c r="AJ70" s="116"/>
      <c r="AK70" s="116"/>
      <c r="AL70" s="149"/>
      <c r="AM70" s="116"/>
      <c r="AN70" s="116"/>
      <c r="AO70" s="116"/>
      <c r="AP70" s="149"/>
    </row>
    <row r="71" spans="2:42" x14ac:dyDescent="0.2">
      <c r="B71" s="83">
        <v>169</v>
      </c>
      <c r="C71" s="83">
        <v>4</v>
      </c>
      <c r="D71" s="158">
        <f t="shared" si="12"/>
        <v>13.5038809948181</v>
      </c>
      <c r="E71" s="158">
        <f t="shared" si="13"/>
        <v>6.7519404974090502</v>
      </c>
      <c r="F71" s="158">
        <f t="shared" si="14"/>
        <v>6.7519404974090502</v>
      </c>
      <c r="G71" s="159">
        <f t="shared" si="15"/>
        <v>423.15538003727534</v>
      </c>
      <c r="H71" s="159">
        <f t="shared" si="34"/>
        <v>211.57769001863767</v>
      </c>
      <c r="I71" s="159">
        <f t="shared" si="34"/>
        <v>211.57769001863767</v>
      </c>
      <c r="P71" s="91">
        <v>169</v>
      </c>
      <c r="Q71" s="95">
        <v>0.38417500000000004</v>
      </c>
      <c r="R71" s="92">
        <v>0.38417500000000004</v>
      </c>
      <c r="S71" s="96">
        <f t="shared" si="28"/>
        <v>0.38417500000000004</v>
      </c>
      <c r="T71" s="92">
        <v>11.518900000000009</v>
      </c>
      <c r="U71" s="92">
        <v>11.626850000000008</v>
      </c>
      <c r="V71" s="95">
        <f t="shared" si="29"/>
        <v>5.7594500000000046</v>
      </c>
      <c r="W71" s="92">
        <f t="shared" si="30"/>
        <v>5.8134250000000041</v>
      </c>
      <c r="X71" s="92">
        <f t="shared" si="35"/>
        <v>5.7864375000000043</v>
      </c>
      <c r="Y71" s="96">
        <f t="shared" si="36"/>
        <v>5.5943500000000039</v>
      </c>
      <c r="Z71" s="142">
        <f t="shared" si="17"/>
        <v>13.438737414536636</v>
      </c>
      <c r="AA71" s="164">
        <f t="shared" si="18"/>
        <v>13.569024575099567</v>
      </c>
      <c r="AB71" s="164">
        <f t="shared" si="19"/>
        <v>13.5038809948181</v>
      </c>
      <c r="AC71" s="142">
        <f t="shared" si="32"/>
        <v>6.7519404974090502</v>
      </c>
      <c r="AD71" s="165">
        <f t="shared" si="33"/>
        <v>6.7519404974090502</v>
      </c>
      <c r="AE71" s="142">
        <f t="shared" si="20"/>
        <v>208.51829076753145</v>
      </c>
      <c r="AF71" s="165">
        <f t="shared" si="21"/>
        <v>214.63708926974391</v>
      </c>
      <c r="AG71" s="172">
        <f t="shared" si="22"/>
        <v>423.15538003727534</v>
      </c>
      <c r="AH71" s="172">
        <f t="shared" si="23"/>
        <v>211.57769001863767</v>
      </c>
      <c r="AI71" s="116"/>
      <c r="AJ71" s="116"/>
      <c r="AK71" s="116"/>
      <c r="AL71" s="149"/>
      <c r="AM71" s="116"/>
      <c r="AN71" s="116"/>
      <c r="AO71" s="116"/>
      <c r="AP71" s="149"/>
    </row>
    <row r="72" spans="2:42" x14ac:dyDescent="0.2">
      <c r="B72" s="83">
        <v>168</v>
      </c>
      <c r="C72" s="83">
        <v>4</v>
      </c>
      <c r="D72" s="158">
        <f t="shared" si="12"/>
        <v>13.688845059297403</v>
      </c>
      <c r="E72" s="158">
        <f t="shared" si="13"/>
        <v>6.8444225296487016</v>
      </c>
      <c r="F72" s="158">
        <f t="shared" si="14"/>
        <v>6.8444225296487016</v>
      </c>
      <c r="G72" s="159">
        <f t="shared" si="15"/>
        <v>437.1545198511966</v>
      </c>
      <c r="H72" s="159">
        <f t="shared" si="34"/>
        <v>218.5772599255983</v>
      </c>
      <c r="I72" s="159">
        <f t="shared" si="34"/>
        <v>218.5772599255983</v>
      </c>
      <c r="P72" s="91">
        <v>168</v>
      </c>
      <c r="Q72" s="95">
        <v>0.38417500000000004</v>
      </c>
      <c r="R72" s="92">
        <v>0.38734999999999997</v>
      </c>
      <c r="S72" s="96">
        <f t="shared" si="28"/>
        <v>0.38576250000000001</v>
      </c>
      <c r="T72" s="92">
        <v>11.626850000000008</v>
      </c>
      <c r="U72" s="92">
        <v>11.734800000000009</v>
      </c>
      <c r="V72" s="95">
        <f t="shared" si="29"/>
        <v>5.8134250000000041</v>
      </c>
      <c r="W72" s="92">
        <f t="shared" si="30"/>
        <v>5.8674000000000044</v>
      </c>
      <c r="X72" s="92">
        <f t="shared" si="35"/>
        <v>5.8404125000000047</v>
      </c>
      <c r="Y72" s="96">
        <f t="shared" si="36"/>
        <v>5.6475312500000046</v>
      </c>
      <c r="Z72" s="142">
        <f t="shared" si="17"/>
        <v>13.569024575099567</v>
      </c>
      <c r="AA72" s="164">
        <f t="shared" si="18"/>
        <v>13.808665543495241</v>
      </c>
      <c r="AB72" s="164">
        <f t="shared" si="19"/>
        <v>13.688845059297403</v>
      </c>
      <c r="AC72" s="142">
        <f t="shared" si="32"/>
        <v>6.8444225296487016</v>
      </c>
      <c r="AD72" s="165">
        <f t="shared" si="33"/>
        <v>6.8444225296487016</v>
      </c>
      <c r="AE72" s="142">
        <f t="shared" si="20"/>
        <v>214.63708926974391</v>
      </c>
      <c r="AF72" s="165">
        <f t="shared" si="21"/>
        <v>222.51743058145271</v>
      </c>
      <c r="AG72" s="172">
        <f t="shared" si="22"/>
        <v>437.1545198511966</v>
      </c>
      <c r="AH72" s="172">
        <f t="shared" si="23"/>
        <v>218.5772599255983</v>
      </c>
      <c r="AI72" s="116"/>
      <c r="AJ72" s="116"/>
      <c r="AK72" s="116"/>
      <c r="AL72" s="149"/>
      <c r="AM72" s="116"/>
      <c r="AN72" s="116"/>
      <c r="AO72" s="116"/>
      <c r="AP72" s="149"/>
    </row>
    <row r="73" spans="2:42" x14ac:dyDescent="0.2">
      <c r="B73" s="83">
        <v>167</v>
      </c>
      <c r="C73" s="83">
        <v>4</v>
      </c>
      <c r="D73" s="158">
        <f t="shared" si="12"/>
        <v>13.874347500473245</v>
      </c>
      <c r="E73" s="158">
        <f t="shared" si="13"/>
        <v>6.9371737502366226</v>
      </c>
      <c r="F73" s="158">
        <f t="shared" si="14"/>
        <v>6.9371737502366226</v>
      </c>
      <c r="G73" s="159">
        <f t="shared" si="15"/>
        <v>451.44099368306763</v>
      </c>
      <c r="H73" s="159">
        <f t="shared" si="34"/>
        <v>225.72049684153382</v>
      </c>
      <c r="I73" s="159">
        <f t="shared" si="34"/>
        <v>225.72049684153382</v>
      </c>
      <c r="P73" s="91">
        <v>167</v>
      </c>
      <c r="Q73" s="95">
        <v>0.38734999999999997</v>
      </c>
      <c r="R73" s="92">
        <v>0.38734999999999997</v>
      </c>
      <c r="S73" s="96">
        <f t="shared" si="28"/>
        <v>0.38734999999999997</v>
      </c>
      <c r="T73" s="92">
        <v>11.734800000000009</v>
      </c>
      <c r="U73" s="92">
        <v>11.842750000000008</v>
      </c>
      <c r="V73" s="95">
        <f t="shared" si="29"/>
        <v>5.8674000000000044</v>
      </c>
      <c r="W73" s="92">
        <f t="shared" si="30"/>
        <v>5.9213750000000038</v>
      </c>
      <c r="X73" s="92">
        <f t="shared" si="35"/>
        <v>5.8943875000000041</v>
      </c>
      <c r="Y73" s="96">
        <f t="shared" si="36"/>
        <v>5.7007125000000043</v>
      </c>
      <c r="Z73" s="142">
        <f t="shared" si="17"/>
        <v>13.808665543495241</v>
      </c>
      <c r="AA73" s="164">
        <f t="shared" si="18"/>
        <v>13.940029457451248</v>
      </c>
      <c r="AB73" s="164">
        <f t="shared" si="19"/>
        <v>13.874347500473245</v>
      </c>
      <c r="AC73" s="142">
        <f t="shared" si="32"/>
        <v>6.9371737502366226</v>
      </c>
      <c r="AD73" s="165">
        <f t="shared" si="33"/>
        <v>6.9371737502366226</v>
      </c>
      <c r="AE73" s="142">
        <f t="shared" si="20"/>
        <v>222.51743058145271</v>
      </c>
      <c r="AF73" s="165">
        <f t="shared" si="21"/>
        <v>228.92356310161489</v>
      </c>
      <c r="AG73" s="172">
        <f t="shared" si="22"/>
        <v>451.44099368306763</v>
      </c>
      <c r="AH73" s="172">
        <f t="shared" si="23"/>
        <v>225.72049684153382</v>
      </c>
      <c r="AI73" s="116"/>
      <c r="AJ73" s="116"/>
      <c r="AK73" s="116"/>
      <c r="AL73" s="149"/>
      <c r="AM73" s="116"/>
      <c r="AN73" s="116"/>
      <c r="AO73" s="116"/>
      <c r="AP73" s="149"/>
    </row>
    <row r="74" spans="2:42" x14ac:dyDescent="0.2">
      <c r="B74" s="83">
        <v>166</v>
      </c>
      <c r="C74" s="83">
        <v>4</v>
      </c>
      <c r="D74" s="158">
        <f t="shared" si="12"/>
        <v>14.176741023233395</v>
      </c>
      <c r="E74" s="158">
        <f t="shared" si="13"/>
        <v>7.0883705116166977</v>
      </c>
      <c r="F74" s="158">
        <f t="shared" si="14"/>
        <v>7.0883705116166977</v>
      </c>
      <c r="G74" s="159">
        <f t="shared" si="15"/>
        <v>469.97982994026495</v>
      </c>
      <c r="H74" s="159">
        <f t="shared" si="34"/>
        <v>234.98991497013247</v>
      </c>
      <c r="I74" s="159">
        <f t="shared" si="34"/>
        <v>234.98991497013247</v>
      </c>
      <c r="P74" s="91">
        <v>166</v>
      </c>
      <c r="Q74" s="95">
        <v>0.38734999999999997</v>
      </c>
      <c r="R74" s="92">
        <v>0.39687499999999998</v>
      </c>
      <c r="S74" s="96">
        <f t="shared" si="28"/>
        <v>0.39211249999999997</v>
      </c>
      <c r="T74" s="92">
        <v>11.842750000000008</v>
      </c>
      <c r="U74" s="92">
        <v>11.957050000000008</v>
      </c>
      <c r="V74" s="95">
        <f t="shared" si="29"/>
        <v>5.9213750000000038</v>
      </c>
      <c r="W74" s="92">
        <f t="shared" si="30"/>
        <v>5.9785250000000039</v>
      </c>
      <c r="X74" s="92">
        <f t="shared" si="35"/>
        <v>5.9499500000000038</v>
      </c>
      <c r="Y74" s="96">
        <f t="shared" si="36"/>
        <v>5.753893750000004</v>
      </c>
      <c r="Z74" s="142">
        <f t="shared" si="17"/>
        <v>13.940029457451248</v>
      </c>
      <c r="AA74" s="164">
        <f t="shared" si="18"/>
        <v>14.413452589015543</v>
      </c>
      <c r="AB74" s="164">
        <f t="shared" si="19"/>
        <v>14.176741023233395</v>
      </c>
      <c r="AC74" s="142">
        <f t="shared" si="32"/>
        <v>7.0883705116166977</v>
      </c>
      <c r="AD74" s="165">
        <f t="shared" si="33"/>
        <v>7.0883705116166977</v>
      </c>
      <c r="AE74" s="142">
        <f t="shared" si="20"/>
        <v>228.92356310161489</v>
      </c>
      <c r="AF74" s="165">
        <f t="shared" si="21"/>
        <v>241.05626683865006</v>
      </c>
      <c r="AG74" s="172">
        <f t="shared" si="22"/>
        <v>469.97982994026495</v>
      </c>
      <c r="AH74" s="172">
        <f t="shared" si="23"/>
        <v>234.98991497013247</v>
      </c>
      <c r="AI74" s="116"/>
      <c r="AJ74" s="116"/>
      <c r="AK74" s="116"/>
      <c r="AL74" s="149"/>
      <c r="AM74" s="116"/>
      <c r="AN74" s="116"/>
      <c r="AO74" s="116"/>
      <c r="AP74" s="149"/>
    </row>
    <row r="75" spans="2:42" x14ac:dyDescent="0.2">
      <c r="B75" s="83">
        <v>165</v>
      </c>
      <c r="C75" s="83">
        <v>4</v>
      </c>
      <c r="D75" s="158">
        <f t="shared" si="12"/>
        <v>14.484708328263627</v>
      </c>
      <c r="E75" s="158">
        <f t="shared" si="13"/>
        <v>7.2423541641318137</v>
      </c>
      <c r="F75" s="158">
        <f t="shared" si="14"/>
        <v>7.2423541641318137</v>
      </c>
      <c r="G75" s="159">
        <f t="shared" si="15"/>
        <v>489.32802337314047</v>
      </c>
      <c r="H75" s="159">
        <f t="shared" si="34"/>
        <v>244.66401168657023</v>
      </c>
      <c r="I75" s="159">
        <f t="shared" si="34"/>
        <v>244.66401168657023</v>
      </c>
      <c r="P75" s="91">
        <v>165</v>
      </c>
      <c r="Q75" s="95">
        <v>0.39687499999999998</v>
      </c>
      <c r="R75" s="92">
        <v>0.39687499999999998</v>
      </c>
      <c r="S75" s="96">
        <f t="shared" si="28"/>
        <v>0.39687499999999998</v>
      </c>
      <c r="T75" s="92">
        <v>11.957050000000008</v>
      </c>
      <c r="U75" s="92">
        <v>12.071350000000008</v>
      </c>
      <c r="V75" s="95">
        <f t="shared" si="29"/>
        <v>5.9785250000000039</v>
      </c>
      <c r="W75" s="92">
        <f t="shared" si="30"/>
        <v>6.0356750000000039</v>
      </c>
      <c r="X75" s="92">
        <f t="shared" si="35"/>
        <v>6.0071000000000039</v>
      </c>
      <c r="Y75" s="96">
        <f t="shared" si="36"/>
        <v>5.8086625000000041</v>
      </c>
      <c r="Z75" s="142">
        <f t="shared" si="17"/>
        <v>14.413452589015543</v>
      </c>
      <c r="AA75" s="164">
        <f t="shared" si="18"/>
        <v>14.555964067511711</v>
      </c>
      <c r="AB75" s="164">
        <f t="shared" si="19"/>
        <v>14.484708328263627</v>
      </c>
      <c r="AC75" s="142">
        <f t="shared" si="32"/>
        <v>7.2423541641318137</v>
      </c>
      <c r="AD75" s="165">
        <f t="shared" si="33"/>
        <v>7.2423541641318137</v>
      </c>
      <c r="AE75" s="142">
        <f t="shared" si="20"/>
        <v>241.05626683865006</v>
      </c>
      <c r="AF75" s="165">
        <f t="shared" si="21"/>
        <v>248.27175653449044</v>
      </c>
      <c r="AG75" s="172">
        <f t="shared" si="22"/>
        <v>489.32802337314047</v>
      </c>
      <c r="AH75" s="172">
        <f t="shared" si="23"/>
        <v>244.66401168657023</v>
      </c>
      <c r="AI75" s="116"/>
      <c r="AJ75" s="116"/>
      <c r="AK75" s="116"/>
      <c r="AL75" s="149"/>
      <c r="AM75" s="116"/>
      <c r="AN75" s="116"/>
      <c r="AO75" s="116"/>
      <c r="AP75" s="149"/>
    </row>
    <row r="76" spans="2:42" x14ac:dyDescent="0.2">
      <c r="B76" s="83">
        <v>164</v>
      </c>
      <c r="C76" s="83">
        <v>4</v>
      </c>
      <c r="D76" s="158">
        <f t="shared" si="12"/>
        <v>14.570389396057269</v>
      </c>
      <c r="E76" s="158">
        <f t="shared" si="13"/>
        <v>7.2851946980286346</v>
      </c>
      <c r="F76" s="158">
        <f t="shared" si="14"/>
        <v>7.2851946980286346</v>
      </c>
      <c r="G76" s="159">
        <f t="shared" si="15"/>
        <v>502.05680229021527</v>
      </c>
      <c r="H76" s="159">
        <f t="shared" si="34"/>
        <v>251.02840114510764</v>
      </c>
      <c r="I76" s="159">
        <f t="shared" si="34"/>
        <v>251.02840114510764</v>
      </c>
      <c r="P76" s="91">
        <v>164</v>
      </c>
      <c r="Q76" s="95">
        <v>0.39687499999999998</v>
      </c>
      <c r="R76" s="92">
        <v>0.39370000000000005</v>
      </c>
      <c r="S76" s="96">
        <f t="shared" si="28"/>
        <v>0.39528750000000001</v>
      </c>
      <c r="T76" s="92">
        <v>12.071350000000008</v>
      </c>
      <c r="U76" s="92">
        <v>12.185650000000011</v>
      </c>
      <c r="V76" s="95">
        <f t="shared" si="29"/>
        <v>6.0356750000000039</v>
      </c>
      <c r="W76" s="92">
        <f t="shared" si="30"/>
        <v>6.0928250000000057</v>
      </c>
      <c r="X76" s="92">
        <f t="shared" si="35"/>
        <v>6.0642500000000048</v>
      </c>
      <c r="Y76" s="96">
        <f t="shared" si="36"/>
        <v>5.8666062500000047</v>
      </c>
      <c r="Z76" s="142">
        <f t="shared" si="17"/>
        <v>14.555964067511711</v>
      </c>
      <c r="AA76" s="164">
        <f t="shared" si="18"/>
        <v>14.584814724602829</v>
      </c>
      <c r="AB76" s="164">
        <f t="shared" si="19"/>
        <v>14.570389396057269</v>
      </c>
      <c r="AC76" s="142">
        <f t="shared" si="32"/>
        <v>7.2851946980286346</v>
      </c>
      <c r="AD76" s="165">
        <f t="shared" si="33"/>
        <v>7.2851946980286346</v>
      </c>
      <c r="AE76" s="142">
        <f t="shared" si="20"/>
        <v>248.27175653449044</v>
      </c>
      <c r="AF76" s="165">
        <f t="shared" si="21"/>
        <v>253.78504575572481</v>
      </c>
      <c r="AG76" s="172">
        <f t="shared" si="22"/>
        <v>502.05680229021527</v>
      </c>
      <c r="AH76" s="172">
        <f t="shared" si="23"/>
        <v>251.02840114510764</v>
      </c>
      <c r="AI76" s="116"/>
      <c r="AJ76" s="116"/>
      <c r="AK76" s="116"/>
      <c r="AL76" s="149"/>
      <c r="AM76" s="116"/>
      <c r="AN76" s="116"/>
      <c r="AO76" s="116"/>
      <c r="AP76" s="149"/>
    </row>
    <row r="77" spans="2:42" x14ac:dyDescent="0.2">
      <c r="B77" s="83">
        <v>163</v>
      </c>
      <c r="C77" s="83">
        <v>4</v>
      </c>
      <c r="D77" s="158">
        <f t="shared" si="12"/>
        <v>14.663354383862934</v>
      </c>
      <c r="E77" s="158">
        <f t="shared" si="13"/>
        <v>7.3316771919314672</v>
      </c>
      <c r="F77" s="158">
        <f t="shared" si="14"/>
        <v>7.3316771919314672</v>
      </c>
      <c r="G77" s="159">
        <f t="shared" si="15"/>
        <v>515.85237574781843</v>
      </c>
      <c r="H77" s="159">
        <f t="shared" si="34"/>
        <v>257.92618787390921</v>
      </c>
      <c r="I77" s="159">
        <f t="shared" si="34"/>
        <v>257.92618787390921</v>
      </c>
      <c r="P77" s="91">
        <v>163</v>
      </c>
      <c r="Q77" s="95">
        <v>0.39370000000000005</v>
      </c>
      <c r="R77" s="92">
        <v>0.39370000000000005</v>
      </c>
      <c r="S77" s="96">
        <f t="shared" si="28"/>
        <v>0.39370000000000005</v>
      </c>
      <c r="T77" s="92">
        <v>12.185650000000011</v>
      </c>
      <c r="U77" s="92">
        <v>12.31265000000001</v>
      </c>
      <c r="V77" s="95">
        <f t="shared" si="29"/>
        <v>6.0928250000000057</v>
      </c>
      <c r="W77" s="92">
        <f t="shared" si="30"/>
        <v>6.1563250000000052</v>
      </c>
      <c r="X77" s="92">
        <f t="shared" si="35"/>
        <v>6.1245750000000054</v>
      </c>
      <c r="Y77" s="96">
        <f t="shared" si="36"/>
        <v>5.927725000000005</v>
      </c>
      <c r="Z77" s="142">
        <f t="shared" si="17"/>
        <v>14.584814724602829</v>
      </c>
      <c r="AA77" s="164">
        <f t="shared" si="18"/>
        <v>14.741894043123041</v>
      </c>
      <c r="AB77" s="164">
        <f t="shared" si="19"/>
        <v>14.663354383862934</v>
      </c>
      <c r="AC77" s="142">
        <f t="shared" si="32"/>
        <v>7.3316771919314672</v>
      </c>
      <c r="AD77" s="165">
        <f t="shared" si="33"/>
        <v>7.3316771919314672</v>
      </c>
      <c r="AE77" s="142">
        <f t="shared" si="20"/>
        <v>253.78504575572481</v>
      </c>
      <c r="AF77" s="165">
        <f t="shared" si="21"/>
        <v>262.06732999209362</v>
      </c>
      <c r="AG77" s="172">
        <f t="shared" si="22"/>
        <v>515.85237574781843</v>
      </c>
      <c r="AH77" s="172">
        <f t="shared" si="23"/>
        <v>257.92618787390921</v>
      </c>
      <c r="AI77" s="116"/>
      <c r="AJ77" s="116"/>
      <c r="AK77" s="116"/>
      <c r="AL77" s="149"/>
      <c r="AM77" s="116"/>
      <c r="AN77" s="116"/>
      <c r="AO77" s="116"/>
      <c r="AP77" s="149"/>
    </row>
    <row r="78" spans="2:42" x14ac:dyDescent="0.2">
      <c r="B78" s="83">
        <v>162</v>
      </c>
      <c r="C78" s="83">
        <v>4</v>
      </c>
      <c r="D78" s="158">
        <f t="shared" si="12"/>
        <v>14.820433702383159</v>
      </c>
      <c r="E78" s="158">
        <f t="shared" si="13"/>
        <v>7.4102168511915796</v>
      </c>
      <c r="F78" s="158">
        <f t="shared" si="14"/>
        <v>7.4102168511915796</v>
      </c>
      <c r="G78" s="159">
        <f t="shared" si="15"/>
        <v>532.59527322732242</v>
      </c>
      <c r="H78" s="159">
        <f t="shared" si="34"/>
        <v>266.29763661366121</v>
      </c>
      <c r="I78" s="159">
        <f t="shared" si="34"/>
        <v>266.29763661366121</v>
      </c>
      <c r="J78" s="75"/>
      <c r="K78" s="75"/>
      <c r="L78" s="75"/>
      <c r="M78" s="75"/>
      <c r="P78" s="91">
        <v>162</v>
      </c>
      <c r="Q78" s="95">
        <v>0.39370000000000005</v>
      </c>
      <c r="R78" s="92">
        <v>0.39370000000000005</v>
      </c>
      <c r="S78" s="96">
        <f t="shared" si="28"/>
        <v>0.39370000000000005</v>
      </c>
      <c r="T78" s="92">
        <v>12.31265000000001</v>
      </c>
      <c r="U78" s="92">
        <v>12.439650000000011</v>
      </c>
      <c r="V78" s="95">
        <f t="shared" si="29"/>
        <v>6.1563250000000052</v>
      </c>
      <c r="W78" s="92">
        <f t="shared" si="30"/>
        <v>6.2198250000000055</v>
      </c>
      <c r="X78" s="92">
        <f t="shared" si="35"/>
        <v>6.1880750000000049</v>
      </c>
      <c r="Y78" s="96">
        <f t="shared" si="36"/>
        <v>5.9912250000000045</v>
      </c>
      <c r="Z78" s="142">
        <f t="shared" si="17"/>
        <v>14.741894043123041</v>
      </c>
      <c r="AA78" s="164">
        <f t="shared" si="18"/>
        <v>14.898973361643275</v>
      </c>
      <c r="AB78" s="164">
        <f t="shared" si="19"/>
        <v>14.820433702383159</v>
      </c>
      <c r="AC78" s="142">
        <f t="shared" si="32"/>
        <v>7.4102168511915796</v>
      </c>
      <c r="AD78" s="165">
        <f t="shared" si="33"/>
        <v>7.4102168511915796</v>
      </c>
      <c r="AE78" s="142">
        <f t="shared" si="20"/>
        <v>262.06732999209362</v>
      </c>
      <c r="AF78" s="165">
        <f t="shared" si="21"/>
        <v>270.52794323522886</v>
      </c>
      <c r="AG78" s="172">
        <f t="shared" si="22"/>
        <v>532.59527322732242</v>
      </c>
      <c r="AH78" s="172">
        <f t="shared" si="23"/>
        <v>266.29763661366121</v>
      </c>
      <c r="AI78" s="116"/>
      <c r="AJ78" s="116"/>
      <c r="AK78" s="116"/>
      <c r="AL78" s="149"/>
      <c r="AM78" s="116"/>
      <c r="AN78" s="116"/>
      <c r="AO78" s="116"/>
      <c r="AP78" s="149"/>
    </row>
    <row r="79" spans="2:42" x14ac:dyDescent="0.2">
      <c r="B79" s="83">
        <v>161</v>
      </c>
      <c r="C79" s="83">
        <v>4</v>
      </c>
      <c r="D79" s="158">
        <f t="shared" si="12"/>
        <v>14.977513020903391</v>
      </c>
      <c r="E79" s="158">
        <f t="shared" si="13"/>
        <v>7.4887565104516955</v>
      </c>
      <c r="F79" s="158">
        <f t="shared" si="14"/>
        <v>7.4887565104516955</v>
      </c>
      <c r="G79" s="159">
        <f t="shared" si="15"/>
        <v>549.69672886960552</v>
      </c>
      <c r="H79" s="159">
        <f t="shared" si="34"/>
        <v>274.84836443480276</v>
      </c>
      <c r="I79" s="159">
        <f t="shared" si="34"/>
        <v>274.84836443480276</v>
      </c>
      <c r="P79" s="91">
        <v>161</v>
      </c>
      <c r="Q79" s="95">
        <v>0.39370000000000005</v>
      </c>
      <c r="R79" s="92">
        <v>0.39370000000000005</v>
      </c>
      <c r="S79" s="96">
        <f t="shared" si="28"/>
        <v>0.39370000000000005</v>
      </c>
      <c r="T79" s="92">
        <v>12.439650000000011</v>
      </c>
      <c r="U79" s="92">
        <v>12.56665000000001</v>
      </c>
      <c r="V79" s="95">
        <f t="shared" si="29"/>
        <v>6.2198250000000055</v>
      </c>
      <c r="W79" s="92">
        <f t="shared" si="30"/>
        <v>6.2833250000000049</v>
      </c>
      <c r="X79" s="92">
        <f t="shared" si="35"/>
        <v>6.2515750000000052</v>
      </c>
      <c r="Y79" s="96">
        <f t="shared" si="36"/>
        <v>6.0547250000000048</v>
      </c>
      <c r="Z79" s="142">
        <f t="shared" si="17"/>
        <v>14.898973361643275</v>
      </c>
      <c r="AA79" s="164">
        <f t="shared" si="18"/>
        <v>15.056052680163509</v>
      </c>
      <c r="AB79" s="164">
        <f t="shared" si="19"/>
        <v>14.977513020903391</v>
      </c>
      <c r="AC79" s="142">
        <f t="shared" si="32"/>
        <v>7.4887565104516955</v>
      </c>
      <c r="AD79" s="165">
        <f t="shared" si="33"/>
        <v>7.4887565104516955</v>
      </c>
      <c r="AE79" s="142">
        <f t="shared" si="20"/>
        <v>270.52794323522886</v>
      </c>
      <c r="AF79" s="165">
        <f t="shared" si="21"/>
        <v>279.16878563437672</v>
      </c>
      <c r="AG79" s="172">
        <f t="shared" si="22"/>
        <v>549.69672886960552</v>
      </c>
      <c r="AH79" s="172">
        <f t="shared" si="23"/>
        <v>274.84836443480276</v>
      </c>
      <c r="AI79" s="116"/>
      <c r="AJ79" s="116"/>
      <c r="AK79" s="116"/>
      <c r="AL79" s="149"/>
      <c r="AM79" s="116"/>
      <c r="AN79" s="116"/>
      <c r="AO79" s="116"/>
      <c r="AP79" s="149"/>
    </row>
    <row r="80" spans="2:42" x14ac:dyDescent="0.2">
      <c r="B80" s="83">
        <v>160</v>
      </c>
      <c r="C80" s="83">
        <v>4</v>
      </c>
      <c r="D80" s="158">
        <f t="shared" si="12"/>
        <v>15.134592339423627</v>
      </c>
      <c r="E80" s="158">
        <f t="shared" si="13"/>
        <v>7.5672961697118133</v>
      </c>
      <c r="F80" s="158">
        <f t="shared" si="14"/>
        <v>7.5672961697118133</v>
      </c>
      <c r="G80" s="159">
        <f t="shared" si="15"/>
        <v>567.1605429731602</v>
      </c>
      <c r="H80" s="159">
        <f t="shared" si="34"/>
        <v>283.5802714865801</v>
      </c>
      <c r="I80" s="159">
        <f t="shared" si="34"/>
        <v>283.5802714865801</v>
      </c>
      <c r="P80" s="91">
        <v>160</v>
      </c>
      <c r="Q80" s="95">
        <v>0.39370000000000005</v>
      </c>
      <c r="R80" s="92">
        <v>0.39370000000000005</v>
      </c>
      <c r="S80" s="96">
        <f t="shared" si="28"/>
        <v>0.39370000000000005</v>
      </c>
      <c r="T80" s="92">
        <v>12.56665000000001</v>
      </c>
      <c r="U80" s="92">
        <v>12.693650000000012</v>
      </c>
      <c r="V80" s="95">
        <f t="shared" si="29"/>
        <v>6.2833250000000049</v>
      </c>
      <c r="W80" s="92">
        <f t="shared" si="30"/>
        <v>6.3468250000000062</v>
      </c>
      <c r="X80" s="92">
        <f t="shared" si="35"/>
        <v>6.3150750000000055</v>
      </c>
      <c r="Y80" s="96">
        <f t="shared" si="36"/>
        <v>6.1182250000000051</v>
      </c>
      <c r="Z80" s="142">
        <f t="shared" si="17"/>
        <v>15.056052680163509</v>
      </c>
      <c r="AA80" s="164">
        <f t="shared" si="18"/>
        <v>15.213131998683743</v>
      </c>
      <c r="AB80" s="164">
        <f t="shared" si="19"/>
        <v>15.134592339423627</v>
      </c>
      <c r="AC80" s="142">
        <f t="shared" si="32"/>
        <v>7.5672961697118133</v>
      </c>
      <c r="AD80" s="165">
        <f t="shared" si="33"/>
        <v>7.5672961697118133</v>
      </c>
      <c r="AE80" s="142">
        <f t="shared" si="20"/>
        <v>279.16878563437672</v>
      </c>
      <c r="AF80" s="165">
        <f t="shared" si="21"/>
        <v>287.99175733878349</v>
      </c>
      <c r="AG80" s="172">
        <f t="shared" si="22"/>
        <v>567.1605429731602</v>
      </c>
      <c r="AH80" s="172">
        <f t="shared" si="23"/>
        <v>283.5802714865801</v>
      </c>
      <c r="AI80" s="116"/>
      <c r="AJ80" s="116"/>
      <c r="AK80" s="116"/>
      <c r="AL80" s="149"/>
      <c r="AM80" s="116"/>
      <c r="AN80" s="116"/>
      <c r="AO80" s="116"/>
      <c r="AP80" s="149"/>
    </row>
    <row r="81" spans="2:42" x14ac:dyDescent="0.2">
      <c r="B81" s="83">
        <v>159</v>
      </c>
      <c r="C81" s="83">
        <v>4</v>
      </c>
      <c r="D81" s="158">
        <f t="shared" ref="D81:D139" si="37">VLOOKUP($B81,$P$16:$AH$139,13,FALSE)</f>
        <v>15.299525623869862</v>
      </c>
      <c r="E81" s="158">
        <f t="shared" ref="E81:E139" si="38">VLOOKUP($B81,$P$16:$AH$139,14,FALSE)</f>
        <v>7.6497628119349308</v>
      </c>
      <c r="F81" s="158">
        <f t="shared" ref="F81:F139" si="39">VLOOKUP($B81,$P$16:$AH$139,15,FALSE)</f>
        <v>7.6497628119349308</v>
      </c>
      <c r="G81" s="159">
        <f t="shared" ref="G81:G139" si="40">VLOOKUP($B81,$P$16:$AH$139,18,FALSE)</f>
        <v>585.90141072811309</v>
      </c>
      <c r="H81" s="159">
        <f t="shared" ref="H81:I112" si="41">VLOOKUP($B81,$P$16:$AH$139,19,FALSE)</f>
        <v>292.95070536405655</v>
      </c>
      <c r="I81" s="159">
        <f t="shared" si="41"/>
        <v>292.95070536405655</v>
      </c>
      <c r="P81" s="91">
        <v>159</v>
      </c>
      <c r="Q81" s="95">
        <v>0.39370000000000005</v>
      </c>
      <c r="R81" s="92">
        <v>0.39370000000000005</v>
      </c>
      <c r="S81" s="96">
        <f t="shared" si="28"/>
        <v>0.39370000000000005</v>
      </c>
      <c r="T81" s="92">
        <v>12.693650000000012</v>
      </c>
      <c r="U81" s="92">
        <v>12.83335000000001</v>
      </c>
      <c r="V81" s="95">
        <f t="shared" si="29"/>
        <v>6.3468250000000062</v>
      </c>
      <c r="W81" s="92">
        <f t="shared" si="30"/>
        <v>6.416675000000005</v>
      </c>
      <c r="X81" s="92">
        <f t="shared" si="35"/>
        <v>6.3817500000000056</v>
      </c>
      <c r="Y81" s="96">
        <f t="shared" si="36"/>
        <v>6.1849000000000052</v>
      </c>
      <c r="Z81" s="142">
        <f t="shared" ref="Z81:Z139" si="42">PI()*(V81^2-(V81-Q81)^2)</f>
        <v>15.213131998683743</v>
      </c>
      <c r="AA81" s="164">
        <f t="shared" ref="AA81:AA139" si="43">PI()*(W81^2-(W81-R81)^2)</f>
        <v>15.385919249055982</v>
      </c>
      <c r="AB81" s="164">
        <f t="shared" ref="AB81:AB139" si="44">AVERAGE(Z81,AA81)</f>
        <v>15.299525623869862</v>
      </c>
      <c r="AC81" s="142">
        <f t="shared" si="32"/>
        <v>7.6497628119349308</v>
      </c>
      <c r="AD81" s="165">
        <f t="shared" si="33"/>
        <v>7.6497628119349308</v>
      </c>
      <c r="AE81" s="142">
        <f t="shared" ref="AE81:AE139" si="45">PI()*(V81^4-(V81-Q81)^4)/4</f>
        <v>287.99175733878349</v>
      </c>
      <c r="AF81" s="165">
        <f t="shared" ref="AF81:AF139" si="46">PI()*(W81^4-(W81-R81)^4)/4</f>
        <v>297.90965338932961</v>
      </c>
      <c r="AG81" s="172">
        <f t="shared" ref="AG81:AG139" si="47">AH81*2</f>
        <v>585.90141072811309</v>
      </c>
      <c r="AH81" s="172">
        <f t="shared" ref="AH81:AH139" si="48">AVERAGE(AE81,AF81)</f>
        <v>292.95070536405655</v>
      </c>
      <c r="AI81" s="116"/>
      <c r="AJ81" s="116"/>
      <c r="AK81" s="116"/>
      <c r="AL81" s="149"/>
      <c r="AM81" s="116"/>
      <c r="AN81" s="116"/>
      <c r="AO81" s="116"/>
      <c r="AP81" s="149"/>
    </row>
    <row r="82" spans="2:42" x14ac:dyDescent="0.2">
      <c r="B82" s="83">
        <v>158</v>
      </c>
      <c r="C82" s="83">
        <v>4</v>
      </c>
      <c r="D82" s="158">
        <f t="shared" si="37"/>
        <v>15.472312874242114</v>
      </c>
      <c r="E82" s="158">
        <f t="shared" si="38"/>
        <v>7.7361564371210569</v>
      </c>
      <c r="F82" s="158">
        <f t="shared" si="39"/>
        <v>7.7361564371210569</v>
      </c>
      <c r="G82" s="159">
        <f t="shared" si="40"/>
        <v>605.96240756780389</v>
      </c>
      <c r="H82" s="159">
        <f t="shared" si="41"/>
        <v>302.98120378390195</v>
      </c>
      <c r="I82" s="159">
        <f t="shared" si="41"/>
        <v>302.98120378390195</v>
      </c>
      <c r="P82" s="91">
        <v>158</v>
      </c>
      <c r="Q82" s="95">
        <v>0.39370000000000005</v>
      </c>
      <c r="R82" s="92">
        <v>0.39370000000000005</v>
      </c>
      <c r="S82" s="96">
        <f t="shared" si="28"/>
        <v>0.39370000000000005</v>
      </c>
      <c r="T82" s="92">
        <v>12.83335000000001</v>
      </c>
      <c r="U82" s="92">
        <v>12.973050000000011</v>
      </c>
      <c r="V82" s="95">
        <f t="shared" si="29"/>
        <v>6.416675000000005</v>
      </c>
      <c r="W82" s="92">
        <f t="shared" si="30"/>
        <v>6.4865250000000056</v>
      </c>
      <c r="X82" s="92">
        <f t="shared" si="35"/>
        <v>6.4516000000000053</v>
      </c>
      <c r="Y82" s="96">
        <f t="shared" si="36"/>
        <v>6.2547500000000049</v>
      </c>
      <c r="Z82" s="142">
        <f t="shared" si="42"/>
        <v>15.385919249055982</v>
      </c>
      <c r="AA82" s="164">
        <f t="shared" si="43"/>
        <v>15.558706499428244</v>
      </c>
      <c r="AB82" s="164">
        <f t="shared" si="44"/>
        <v>15.472312874242114</v>
      </c>
      <c r="AC82" s="142">
        <f t="shared" si="32"/>
        <v>7.7361564371210569</v>
      </c>
      <c r="AD82" s="165">
        <f t="shared" si="33"/>
        <v>7.7361564371210569</v>
      </c>
      <c r="AE82" s="142">
        <f t="shared" si="45"/>
        <v>297.90965338932961</v>
      </c>
      <c r="AF82" s="165">
        <f t="shared" si="46"/>
        <v>308.05275417847429</v>
      </c>
      <c r="AG82" s="172">
        <f t="shared" si="47"/>
        <v>605.96240756780389</v>
      </c>
      <c r="AH82" s="172">
        <f t="shared" si="48"/>
        <v>302.98120378390195</v>
      </c>
      <c r="AI82" s="116"/>
      <c r="AJ82" s="116"/>
      <c r="AK82" s="116"/>
      <c r="AL82" s="149"/>
      <c r="AM82" s="116"/>
      <c r="AN82" s="116"/>
      <c r="AO82" s="116"/>
      <c r="AP82" s="149"/>
    </row>
    <row r="83" spans="2:42" x14ac:dyDescent="0.2">
      <c r="B83" s="83">
        <v>157</v>
      </c>
      <c r="C83" s="83">
        <v>4</v>
      </c>
      <c r="D83" s="158">
        <f t="shared" si="37"/>
        <v>15.645100124614352</v>
      </c>
      <c r="E83" s="158">
        <f t="shared" si="38"/>
        <v>7.822550062307176</v>
      </c>
      <c r="F83" s="158">
        <f t="shared" si="39"/>
        <v>7.822550062307176</v>
      </c>
      <c r="G83" s="159">
        <f t="shared" si="40"/>
        <v>626.47634298333708</v>
      </c>
      <c r="H83" s="159">
        <f t="shared" si="41"/>
        <v>313.23817149166854</v>
      </c>
      <c r="I83" s="159">
        <f t="shared" si="41"/>
        <v>313.23817149166854</v>
      </c>
      <c r="P83" s="91">
        <v>157</v>
      </c>
      <c r="Q83" s="95">
        <v>0.39370000000000005</v>
      </c>
      <c r="R83" s="92">
        <v>0.39370000000000005</v>
      </c>
      <c r="S83" s="96">
        <f t="shared" si="28"/>
        <v>0.39370000000000005</v>
      </c>
      <c r="T83" s="92">
        <v>12.973050000000011</v>
      </c>
      <c r="U83" s="92">
        <v>13.112750000000011</v>
      </c>
      <c r="V83" s="95">
        <f t="shared" si="29"/>
        <v>6.4865250000000056</v>
      </c>
      <c r="W83" s="92">
        <f t="shared" si="30"/>
        <v>6.5563750000000054</v>
      </c>
      <c r="X83" s="92">
        <f t="shared" si="35"/>
        <v>6.5214500000000051</v>
      </c>
      <c r="Y83" s="96">
        <f t="shared" si="36"/>
        <v>6.3246000000000047</v>
      </c>
      <c r="Z83" s="142">
        <f t="shared" si="42"/>
        <v>15.558706499428244</v>
      </c>
      <c r="AA83" s="164">
        <f t="shared" si="43"/>
        <v>15.731493749800462</v>
      </c>
      <c r="AB83" s="164">
        <f t="shared" si="44"/>
        <v>15.645100124614352</v>
      </c>
      <c r="AC83" s="142">
        <f t="shared" si="32"/>
        <v>7.822550062307176</v>
      </c>
      <c r="AD83" s="165">
        <f t="shared" si="33"/>
        <v>7.822550062307176</v>
      </c>
      <c r="AE83" s="142">
        <f t="shared" si="45"/>
        <v>308.05275417847429</v>
      </c>
      <c r="AF83" s="165">
        <f t="shared" si="46"/>
        <v>318.42358880486279</v>
      </c>
      <c r="AG83" s="172">
        <f t="shared" si="47"/>
        <v>626.47634298333708</v>
      </c>
      <c r="AH83" s="172">
        <f t="shared" si="48"/>
        <v>313.23817149166854</v>
      </c>
      <c r="AI83" s="116"/>
      <c r="AJ83" s="116"/>
      <c r="AK83" s="116"/>
      <c r="AL83" s="149"/>
      <c r="AM83" s="116"/>
      <c r="AN83" s="116"/>
      <c r="AO83" s="116"/>
      <c r="AP83" s="149"/>
    </row>
    <row r="84" spans="2:42" x14ac:dyDescent="0.2">
      <c r="B84" s="83">
        <v>156</v>
      </c>
      <c r="C84" s="83">
        <v>4</v>
      </c>
      <c r="D84" s="158">
        <f t="shared" si="37"/>
        <v>15.817887374986581</v>
      </c>
      <c r="E84" s="158">
        <f t="shared" si="38"/>
        <v>7.9089436874932906</v>
      </c>
      <c r="F84" s="158">
        <f t="shared" si="39"/>
        <v>7.9089436874932906</v>
      </c>
      <c r="G84" s="159">
        <f t="shared" si="40"/>
        <v>647.44827517200633</v>
      </c>
      <c r="H84" s="159">
        <f t="shared" si="41"/>
        <v>323.72413758600317</v>
      </c>
      <c r="I84" s="159">
        <f t="shared" si="41"/>
        <v>323.72413758600317</v>
      </c>
      <c r="P84" s="91">
        <v>156</v>
      </c>
      <c r="Q84" s="95">
        <v>0.39370000000000005</v>
      </c>
      <c r="R84" s="92">
        <v>0.39370000000000005</v>
      </c>
      <c r="S84" s="96">
        <f t="shared" si="28"/>
        <v>0.39370000000000005</v>
      </c>
      <c r="T84" s="92">
        <v>13.112750000000011</v>
      </c>
      <c r="U84" s="92">
        <v>13.25245000000001</v>
      </c>
      <c r="V84" s="95">
        <f t="shared" si="29"/>
        <v>6.5563750000000054</v>
      </c>
      <c r="W84" s="92">
        <f t="shared" si="30"/>
        <v>6.6262250000000051</v>
      </c>
      <c r="X84" s="92">
        <f t="shared" si="35"/>
        <v>6.5913000000000057</v>
      </c>
      <c r="Y84" s="96">
        <f t="shared" si="36"/>
        <v>6.3944500000000053</v>
      </c>
      <c r="Z84" s="142">
        <f t="shared" si="42"/>
        <v>15.731493749800462</v>
      </c>
      <c r="AA84" s="164">
        <f t="shared" si="43"/>
        <v>15.9042810001727</v>
      </c>
      <c r="AB84" s="164">
        <f t="shared" si="44"/>
        <v>15.817887374986581</v>
      </c>
      <c r="AC84" s="142">
        <f t="shared" si="32"/>
        <v>7.9089436874932906</v>
      </c>
      <c r="AD84" s="165">
        <f t="shared" si="33"/>
        <v>7.9089436874932906</v>
      </c>
      <c r="AE84" s="142">
        <f t="shared" si="45"/>
        <v>318.42358880486279</v>
      </c>
      <c r="AF84" s="165">
        <f t="shared" si="46"/>
        <v>329.0246863671436</v>
      </c>
      <c r="AG84" s="172">
        <f t="shared" si="47"/>
        <v>647.44827517200633</v>
      </c>
      <c r="AH84" s="172">
        <f t="shared" si="48"/>
        <v>323.72413758600317</v>
      </c>
      <c r="AI84" s="116"/>
      <c r="AJ84" s="116"/>
      <c r="AK84" s="116"/>
      <c r="AL84" s="149"/>
      <c r="AM84" s="116"/>
      <c r="AN84" s="116"/>
      <c r="AO84" s="116"/>
      <c r="AP84" s="149"/>
    </row>
    <row r="85" spans="2:42" x14ac:dyDescent="0.2">
      <c r="B85" s="83">
        <v>155</v>
      </c>
      <c r="C85" s="83">
        <v>4</v>
      </c>
      <c r="D85" s="158">
        <f t="shared" si="37"/>
        <v>15.990674625358832</v>
      </c>
      <c r="E85" s="158">
        <f t="shared" si="38"/>
        <v>7.9953373126794158</v>
      </c>
      <c r="F85" s="158">
        <f t="shared" si="39"/>
        <v>7.9953373126794158</v>
      </c>
      <c r="G85" s="159">
        <f t="shared" si="40"/>
        <v>668.88326233110683</v>
      </c>
      <c r="H85" s="159">
        <f t="shared" si="41"/>
        <v>334.44163116555342</v>
      </c>
      <c r="I85" s="159">
        <f t="shared" si="41"/>
        <v>334.44163116555342</v>
      </c>
      <c r="P85" s="91">
        <v>155</v>
      </c>
      <c r="Q85" s="95">
        <v>0.39370000000000005</v>
      </c>
      <c r="R85" s="92">
        <v>0.39370000000000005</v>
      </c>
      <c r="S85" s="96">
        <f t="shared" si="28"/>
        <v>0.39370000000000005</v>
      </c>
      <c r="T85" s="92">
        <v>13.25245000000001</v>
      </c>
      <c r="U85" s="92">
        <v>13.39215000000001</v>
      </c>
      <c r="V85" s="95">
        <f t="shared" si="29"/>
        <v>6.6262250000000051</v>
      </c>
      <c r="W85" s="92">
        <f t="shared" si="30"/>
        <v>6.6960750000000049</v>
      </c>
      <c r="X85" s="92">
        <f t="shared" si="35"/>
        <v>6.6611500000000046</v>
      </c>
      <c r="Y85" s="96">
        <f t="shared" si="36"/>
        <v>6.4643000000000042</v>
      </c>
      <c r="Z85" s="142">
        <f t="shared" si="42"/>
        <v>15.9042810001727</v>
      </c>
      <c r="AA85" s="164">
        <f t="shared" si="43"/>
        <v>16.077068250544961</v>
      </c>
      <c r="AB85" s="164">
        <f t="shared" si="44"/>
        <v>15.990674625358832</v>
      </c>
      <c r="AC85" s="142">
        <f t="shared" si="32"/>
        <v>7.9953373126794158</v>
      </c>
      <c r="AD85" s="165">
        <f t="shared" si="33"/>
        <v>7.9953373126794158</v>
      </c>
      <c r="AE85" s="142">
        <f t="shared" si="45"/>
        <v>329.0246863671436</v>
      </c>
      <c r="AF85" s="165">
        <f t="shared" si="46"/>
        <v>339.85857596396329</v>
      </c>
      <c r="AG85" s="172">
        <f t="shared" si="47"/>
        <v>668.88326233110683</v>
      </c>
      <c r="AH85" s="172">
        <f t="shared" si="48"/>
        <v>334.44163116555342</v>
      </c>
      <c r="AI85" s="116"/>
      <c r="AJ85" s="116"/>
      <c r="AK85" s="116"/>
      <c r="AL85" s="149"/>
      <c r="AM85" s="116"/>
      <c r="AN85" s="116"/>
      <c r="AO85" s="116"/>
      <c r="AP85" s="149"/>
    </row>
    <row r="86" spans="2:42" x14ac:dyDescent="0.2">
      <c r="B86" s="83">
        <v>154</v>
      </c>
      <c r="C86" s="83">
        <v>4</v>
      </c>
      <c r="D86" s="158">
        <f t="shared" si="37"/>
        <v>16.171315841657105</v>
      </c>
      <c r="E86" s="158">
        <f t="shared" si="38"/>
        <v>8.0856579208285524</v>
      </c>
      <c r="F86" s="158">
        <f t="shared" si="39"/>
        <v>8.0856579208285524</v>
      </c>
      <c r="G86" s="159">
        <f t="shared" si="40"/>
        <v>691.8044107658643</v>
      </c>
      <c r="H86" s="159">
        <f t="shared" si="41"/>
        <v>345.90220538293215</v>
      </c>
      <c r="I86" s="159">
        <f t="shared" si="41"/>
        <v>345.90220538293215</v>
      </c>
      <c r="P86" s="91">
        <v>154</v>
      </c>
      <c r="Q86" s="95">
        <v>0.39370000000000005</v>
      </c>
      <c r="R86" s="92">
        <v>0.39370000000000005</v>
      </c>
      <c r="S86" s="96">
        <f t="shared" si="28"/>
        <v>0.39370000000000005</v>
      </c>
      <c r="T86" s="92">
        <v>13.39215000000001</v>
      </c>
      <c r="U86" s="92">
        <v>13.54455000000001</v>
      </c>
      <c r="V86" s="95">
        <f t="shared" si="29"/>
        <v>6.6960750000000049</v>
      </c>
      <c r="W86" s="92">
        <f t="shared" si="30"/>
        <v>6.7722750000000049</v>
      </c>
      <c r="X86" s="92">
        <f t="shared" si="35"/>
        <v>6.7341750000000049</v>
      </c>
      <c r="Y86" s="96">
        <f t="shared" si="36"/>
        <v>6.5373250000000045</v>
      </c>
      <c r="Z86" s="142">
        <f t="shared" si="42"/>
        <v>16.077068250544961</v>
      </c>
      <c r="AA86" s="164">
        <f t="shared" si="43"/>
        <v>16.265563432769252</v>
      </c>
      <c r="AB86" s="164">
        <f t="shared" si="44"/>
        <v>16.171315841657105</v>
      </c>
      <c r="AC86" s="142">
        <f t="shared" si="32"/>
        <v>8.0856579208285524</v>
      </c>
      <c r="AD86" s="165">
        <f t="shared" si="33"/>
        <v>8.0856579208285524</v>
      </c>
      <c r="AE86" s="142">
        <f t="shared" si="45"/>
        <v>339.85857596396329</v>
      </c>
      <c r="AF86" s="165">
        <f t="shared" si="46"/>
        <v>351.94583480190101</v>
      </c>
      <c r="AG86" s="172">
        <f t="shared" si="47"/>
        <v>691.8044107658643</v>
      </c>
      <c r="AH86" s="172">
        <f t="shared" si="48"/>
        <v>345.90220538293215</v>
      </c>
      <c r="AI86" s="116"/>
      <c r="AJ86" s="116"/>
      <c r="AK86" s="116"/>
      <c r="AL86" s="149"/>
      <c r="AM86" s="116"/>
      <c r="AN86" s="116"/>
      <c r="AO86" s="116"/>
      <c r="AP86" s="149"/>
    </row>
    <row r="87" spans="2:42" x14ac:dyDescent="0.2">
      <c r="B87" s="83">
        <v>153</v>
      </c>
      <c r="C87" s="83">
        <v>4</v>
      </c>
      <c r="D87" s="158">
        <f t="shared" si="37"/>
        <v>16.359811023881377</v>
      </c>
      <c r="E87" s="158">
        <f t="shared" si="38"/>
        <v>8.1799055119406887</v>
      </c>
      <c r="F87" s="158">
        <f t="shared" si="39"/>
        <v>8.1799055119406887</v>
      </c>
      <c r="G87" s="159">
        <f t="shared" si="40"/>
        <v>716.2622634961549</v>
      </c>
      <c r="H87" s="159">
        <f t="shared" si="41"/>
        <v>358.13113174807745</v>
      </c>
      <c r="I87" s="159">
        <f t="shared" si="41"/>
        <v>358.13113174807745</v>
      </c>
      <c r="P87" s="91">
        <v>153</v>
      </c>
      <c r="Q87" s="95">
        <v>0.39370000000000005</v>
      </c>
      <c r="R87" s="92">
        <v>0.39370000000000005</v>
      </c>
      <c r="S87" s="96">
        <f t="shared" si="28"/>
        <v>0.39370000000000005</v>
      </c>
      <c r="T87" s="92">
        <v>13.54455000000001</v>
      </c>
      <c r="U87" s="92">
        <v>13.69695000000001</v>
      </c>
      <c r="V87" s="95">
        <f t="shared" si="29"/>
        <v>6.7722750000000049</v>
      </c>
      <c r="W87" s="92">
        <f t="shared" si="30"/>
        <v>6.848475000000005</v>
      </c>
      <c r="X87" s="92">
        <f t="shared" ref="X87:X139" si="49">(V87+W87)/2</f>
        <v>6.810375000000005</v>
      </c>
      <c r="Y87" s="96">
        <f t="shared" ref="Y87:Y118" si="50">X87-S87/2</f>
        <v>6.6135250000000045</v>
      </c>
      <c r="Z87" s="142">
        <f t="shared" si="42"/>
        <v>16.265563432769252</v>
      </c>
      <c r="AA87" s="164">
        <f t="shared" si="43"/>
        <v>16.4540586149935</v>
      </c>
      <c r="AB87" s="164">
        <f t="shared" si="44"/>
        <v>16.359811023881377</v>
      </c>
      <c r="AC87" s="142">
        <f t="shared" si="32"/>
        <v>8.1799055119406887</v>
      </c>
      <c r="AD87" s="165">
        <f t="shared" si="33"/>
        <v>8.1799055119406887</v>
      </c>
      <c r="AE87" s="142">
        <f t="shared" si="45"/>
        <v>351.94583480190101</v>
      </c>
      <c r="AF87" s="165">
        <f t="shared" si="46"/>
        <v>364.31642869425389</v>
      </c>
      <c r="AG87" s="172">
        <f t="shared" si="47"/>
        <v>716.2622634961549</v>
      </c>
      <c r="AH87" s="172">
        <f t="shared" si="48"/>
        <v>358.13113174807745</v>
      </c>
      <c r="AI87" s="116"/>
      <c r="AJ87" s="116"/>
      <c r="AK87" s="116"/>
      <c r="AL87" s="149"/>
      <c r="AM87" s="116"/>
      <c r="AN87" s="116"/>
      <c r="AO87" s="116"/>
      <c r="AP87" s="149"/>
    </row>
    <row r="88" spans="2:42" x14ac:dyDescent="0.2">
      <c r="B88" s="83">
        <v>152</v>
      </c>
      <c r="C88" s="83">
        <v>4</v>
      </c>
      <c r="D88" s="158">
        <f t="shared" si="37"/>
        <v>16.548306206105643</v>
      </c>
      <c r="E88" s="158">
        <f t="shared" si="38"/>
        <v>8.2741531030528215</v>
      </c>
      <c r="F88" s="158">
        <f t="shared" si="39"/>
        <v>8.2741531030528215</v>
      </c>
      <c r="G88" s="159">
        <f t="shared" si="40"/>
        <v>741.29006979317467</v>
      </c>
      <c r="H88" s="159">
        <f t="shared" si="41"/>
        <v>370.64503489658733</v>
      </c>
      <c r="I88" s="159">
        <f t="shared" si="41"/>
        <v>370.64503489658733</v>
      </c>
      <c r="P88" s="91">
        <v>152</v>
      </c>
      <c r="Q88" s="95">
        <v>0.39370000000000005</v>
      </c>
      <c r="R88" s="92">
        <v>0.39370000000000005</v>
      </c>
      <c r="S88" s="96">
        <f t="shared" ref="S88:S139" si="51">(Q88+R88)/2</f>
        <v>0.39370000000000005</v>
      </c>
      <c r="T88" s="92">
        <v>13.69695000000001</v>
      </c>
      <c r="U88" s="92">
        <v>13.84935000000001</v>
      </c>
      <c r="V88" s="95">
        <f t="shared" ref="V88:V139" si="52">T88/2</f>
        <v>6.848475000000005</v>
      </c>
      <c r="W88" s="92">
        <f t="shared" ref="W88:W139" si="53">U88/2</f>
        <v>6.924675000000005</v>
      </c>
      <c r="X88" s="92">
        <f t="shared" si="49"/>
        <v>6.886575000000005</v>
      </c>
      <c r="Y88" s="96">
        <f t="shared" si="50"/>
        <v>6.6897250000000046</v>
      </c>
      <c r="Z88" s="142">
        <f t="shared" si="42"/>
        <v>16.4540586149935</v>
      </c>
      <c r="AA88" s="164">
        <f t="shared" si="43"/>
        <v>16.642553797217786</v>
      </c>
      <c r="AB88" s="164">
        <f t="shared" si="44"/>
        <v>16.548306206105643</v>
      </c>
      <c r="AC88" s="142">
        <f t="shared" ref="AC88:AC139" si="54">AB88/2</f>
        <v>8.2741531030528215</v>
      </c>
      <c r="AD88" s="165">
        <f t="shared" ref="AD88:AD139" si="55">AB88/2</f>
        <v>8.2741531030528215</v>
      </c>
      <c r="AE88" s="142">
        <f t="shared" si="45"/>
        <v>364.31642869425389</v>
      </c>
      <c r="AF88" s="165">
        <f t="shared" si="46"/>
        <v>376.97364109892078</v>
      </c>
      <c r="AG88" s="172">
        <f t="shared" si="47"/>
        <v>741.29006979317467</v>
      </c>
      <c r="AH88" s="172">
        <f t="shared" si="48"/>
        <v>370.64503489658733</v>
      </c>
      <c r="AI88" s="116"/>
      <c r="AJ88" s="116"/>
      <c r="AK88" s="116"/>
      <c r="AL88" s="149"/>
      <c r="AM88" s="116"/>
      <c r="AN88" s="116"/>
      <c r="AO88" s="116"/>
      <c r="AP88" s="149"/>
    </row>
    <row r="89" spans="2:42" x14ac:dyDescent="0.2">
      <c r="B89" s="83">
        <v>151</v>
      </c>
      <c r="C89" s="83">
        <v>4</v>
      </c>
      <c r="D89" s="158">
        <f t="shared" si="37"/>
        <v>16.736801388329908</v>
      </c>
      <c r="E89" s="158">
        <f t="shared" si="38"/>
        <v>8.3684006941649542</v>
      </c>
      <c r="F89" s="158">
        <f t="shared" si="39"/>
        <v>8.3684006941649542</v>
      </c>
      <c r="G89" s="159">
        <f t="shared" si="40"/>
        <v>766.89439657271839</v>
      </c>
      <c r="H89" s="159">
        <f t="shared" si="41"/>
        <v>383.4471982863592</v>
      </c>
      <c r="I89" s="159">
        <f t="shared" si="41"/>
        <v>383.4471982863592</v>
      </c>
      <c r="P89" s="91">
        <v>151</v>
      </c>
      <c r="Q89" s="95">
        <v>0.39370000000000005</v>
      </c>
      <c r="R89" s="92">
        <v>0.39370000000000005</v>
      </c>
      <c r="S89" s="96">
        <f t="shared" si="51"/>
        <v>0.39370000000000005</v>
      </c>
      <c r="T89" s="92">
        <v>13.84935000000001</v>
      </c>
      <c r="U89" s="92">
        <v>14.00175000000001</v>
      </c>
      <c r="V89" s="95">
        <f t="shared" si="52"/>
        <v>6.924675000000005</v>
      </c>
      <c r="W89" s="92">
        <f t="shared" si="53"/>
        <v>7.0008750000000051</v>
      </c>
      <c r="X89" s="92">
        <f t="shared" si="49"/>
        <v>6.962775000000005</v>
      </c>
      <c r="Y89" s="96">
        <f t="shared" si="50"/>
        <v>6.7659250000000046</v>
      </c>
      <c r="Z89" s="142">
        <f t="shared" si="42"/>
        <v>16.642553797217786</v>
      </c>
      <c r="AA89" s="164">
        <f t="shared" si="43"/>
        <v>16.831048979442034</v>
      </c>
      <c r="AB89" s="164">
        <f t="shared" si="44"/>
        <v>16.736801388329908</v>
      </c>
      <c r="AC89" s="142">
        <f t="shared" si="54"/>
        <v>8.3684006941649542</v>
      </c>
      <c r="AD89" s="165">
        <f t="shared" si="55"/>
        <v>8.3684006941649542</v>
      </c>
      <c r="AE89" s="142">
        <f t="shared" si="45"/>
        <v>376.97364109892078</v>
      </c>
      <c r="AF89" s="165">
        <f t="shared" si="46"/>
        <v>389.92075547379761</v>
      </c>
      <c r="AG89" s="172">
        <f t="shared" si="47"/>
        <v>766.89439657271839</v>
      </c>
      <c r="AH89" s="172">
        <f t="shared" si="48"/>
        <v>383.4471982863592</v>
      </c>
      <c r="AI89" s="116"/>
      <c r="AJ89" s="116"/>
      <c r="AK89" s="116"/>
      <c r="AL89" s="149"/>
      <c r="AM89" s="116"/>
      <c r="AN89" s="116"/>
      <c r="AO89" s="116"/>
      <c r="AP89" s="149"/>
    </row>
    <row r="90" spans="2:42" x14ac:dyDescent="0.2">
      <c r="B90" s="83">
        <v>150</v>
      </c>
      <c r="C90" s="83">
        <v>4</v>
      </c>
      <c r="D90" s="158">
        <f t="shared" si="37"/>
        <v>16.999861743025107</v>
      </c>
      <c r="E90" s="158">
        <f t="shared" si="38"/>
        <v>8.4999308715125537</v>
      </c>
      <c r="F90" s="158">
        <f t="shared" si="39"/>
        <v>8.4999308715125537</v>
      </c>
      <c r="G90" s="159">
        <f t="shared" si="40"/>
        <v>797.18257742754895</v>
      </c>
      <c r="H90" s="159">
        <f t="shared" si="41"/>
        <v>398.59128871377447</v>
      </c>
      <c r="I90" s="159">
        <f t="shared" si="41"/>
        <v>398.59128871377447</v>
      </c>
      <c r="P90" s="91">
        <v>150</v>
      </c>
      <c r="Q90" s="95">
        <v>0.39370000000000005</v>
      </c>
      <c r="R90" s="92">
        <v>0.39687499999999998</v>
      </c>
      <c r="S90" s="96">
        <f t="shared" si="51"/>
        <v>0.39528750000000001</v>
      </c>
      <c r="T90" s="92">
        <v>14.00175000000001</v>
      </c>
      <c r="U90" s="92">
        <v>14.166850000000011</v>
      </c>
      <c r="V90" s="95">
        <f t="shared" si="52"/>
        <v>7.0008750000000051</v>
      </c>
      <c r="W90" s="92">
        <f t="shared" si="53"/>
        <v>7.0834250000000054</v>
      </c>
      <c r="X90" s="92">
        <f t="shared" si="49"/>
        <v>7.0421500000000048</v>
      </c>
      <c r="Y90" s="96">
        <f t="shared" si="50"/>
        <v>6.8445062500000047</v>
      </c>
      <c r="Z90" s="142">
        <f t="shared" si="42"/>
        <v>16.831048979442034</v>
      </c>
      <c r="AA90" s="164">
        <f t="shared" si="43"/>
        <v>17.168674506608181</v>
      </c>
      <c r="AB90" s="164">
        <f t="shared" si="44"/>
        <v>16.999861743025107</v>
      </c>
      <c r="AC90" s="142">
        <f t="shared" si="54"/>
        <v>8.4999308715125537</v>
      </c>
      <c r="AD90" s="165">
        <f t="shared" si="55"/>
        <v>8.4999308715125537</v>
      </c>
      <c r="AE90" s="142">
        <f t="shared" si="45"/>
        <v>389.92075547379761</v>
      </c>
      <c r="AF90" s="165">
        <f t="shared" si="46"/>
        <v>407.26182195375139</v>
      </c>
      <c r="AG90" s="172">
        <f t="shared" si="47"/>
        <v>797.18257742754895</v>
      </c>
      <c r="AH90" s="172">
        <f t="shared" si="48"/>
        <v>398.59128871377447</v>
      </c>
      <c r="AI90" s="116"/>
      <c r="AJ90" s="116"/>
      <c r="AK90" s="116"/>
      <c r="AL90" s="149"/>
      <c r="AM90" s="116"/>
      <c r="AN90" s="116"/>
      <c r="AO90" s="116"/>
      <c r="AP90" s="149"/>
    </row>
    <row r="91" spans="2:42" x14ac:dyDescent="0.2">
      <c r="B91" s="83">
        <v>149</v>
      </c>
      <c r="C91" s="83">
        <v>4</v>
      </c>
      <c r="D91" s="158">
        <f t="shared" si="37"/>
        <v>17.271599463299864</v>
      </c>
      <c r="E91" s="158">
        <f t="shared" si="38"/>
        <v>8.6357997316499322</v>
      </c>
      <c r="F91" s="158">
        <f t="shared" si="39"/>
        <v>8.6357997316499322</v>
      </c>
      <c r="G91" s="159">
        <f t="shared" si="40"/>
        <v>829.3407636670363</v>
      </c>
      <c r="H91" s="159">
        <f t="shared" si="41"/>
        <v>414.67038183351815</v>
      </c>
      <c r="I91" s="159">
        <f t="shared" si="41"/>
        <v>414.67038183351815</v>
      </c>
      <c r="P91" s="91">
        <v>149</v>
      </c>
      <c r="Q91" s="95">
        <v>0.39687499999999998</v>
      </c>
      <c r="R91" s="92">
        <v>0.39687499999999998</v>
      </c>
      <c r="S91" s="96">
        <f t="shared" si="51"/>
        <v>0.39687499999999998</v>
      </c>
      <c r="T91" s="92">
        <v>14.166850000000011</v>
      </c>
      <c r="U91" s="92">
        <v>14.331950000000012</v>
      </c>
      <c r="V91" s="95">
        <f t="shared" si="52"/>
        <v>7.0834250000000054</v>
      </c>
      <c r="W91" s="92">
        <f t="shared" si="53"/>
        <v>7.1659750000000058</v>
      </c>
      <c r="X91" s="92">
        <f t="shared" si="49"/>
        <v>7.124700000000006</v>
      </c>
      <c r="Y91" s="96">
        <f t="shared" si="50"/>
        <v>6.9262625000000062</v>
      </c>
      <c r="Z91" s="142">
        <f t="shared" si="42"/>
        <v>17.168674506608181</v>
      </c>
      <c r="AA91" s="164">
        <f t="shared" si="43"/>
        <v>17.374524419991552</v>
      </c>
      <c r="AB91" s="164">
        <f t="shared" si="44"/>
        <v>17.271599463299864</v>
      </c>
      <c r="AC91" s="142">
        <f t="shared" si="54"/>
        <v>8.6357997316499322</v>
      </c>
      <c r="AD91" s="165">
        <f t="shared" si="55"/>
        <v>8.6357997316499322</v>
      </c>
      <c r="AE91" s="142">
        <f t="shared" si="45"/>
        <v>407.26182195375139</v>
      </c>
      <c r="AF91" s="165">
        <f t="shared" si="46"/>
        <v>422.07894171328496</v>
      </c>
      <c r="AG91" s="172">
        <f t="shared" si="47"/>
        <v>829.3407636670363</v>
      </c>
      <c r="AH91" s="172">
        <f t="shared" si="48"/>
        <v>414.67038183351815</v>
      </c>
      <c r="AI91" s="116"/>
      <c r="AJ91" s="116"/>
      <c r="AK91" s="116"/>
      <c r="AL91" s="149"/>
      <c r="AM91" s="116"/>
      <c r="AN91" s="116"/>
      <c r="AO91" s="116"/>
      <c r="AP91" s="149"/>
    </row>
    <row r="92" spans="2:42" x14ac:dyDescent="0.2">
      <c r="B92" s="83">
        <v>148</v>
      </c>
      <c r="C92" s="83">
        <v>4</v>
      </c>
      <c r="D92" s="158">
        <f t="shared" si="37"/>
        <v>17.477449376683225</v>
      </c>
      <c r="E92" s="158">
        <f t="shared" si="38"/>
        <v>8.7387246883416125</v>
      </c>
      <c r="F92" s="158">
        <f t="shared" si="39"/>
        <v>8.7387246883416125</v>
      </c>
      <c r="G92" s="159">
        <f t="shared" si="40"/>
        <v>859.33019940639178</v>
      </c>
      <c r="H92" s="159">
        <f t="shared" si="41"/>
        <v>429.66509970319589</v>
      </c>
      <c r="I92" s="159">
        <f t="shared" si="41"/>
        <v>429.66509970319589</v>
      </c>
      <c r="P92" s="91">
        <v>148</v>
      </c>
      <c r="Q92" s="95">
        <v>0.39687499999999998</v>
      </c>
      <c r="R92" s="92">
        <v>0.39687499999999998</v>
      </c>
      <c r="S92" s="96">
        <f t="shared" si="51"/>
        <v>0.39687499999999998</v>
      </c>
      <c r="T92" s="92">
        <v>14.331950000000012</v>
      </c>
      <c r="U92" s="92">
        <v>14.497050000000012</v>
      </c>
      <c r="V92" s="95">
        <f t="shared" si="52"/>
        <v>7.1659750000000058</v>
      </c>
      <c r="W92" s="92">
        <f t="shared" si="53"/>
        <v>7.2485250000000061</v>
      </c>
      <c r="X92" s="92">
        <f t="shared" si="49"/>
        <v>7.2072500000000055</v>
      </c>
      <c r="Y92" s="96">
        <f t="shared" si="50"/>
        <v>7.0088125000000057</v>
      </c>
      <c r="Z92" s="142">
        <f t="shared" si="42"/>
        <v>17.374524419991552</v>
      </c>
      <c r="AA92" s="164">
        <f t="shared" si="43"/>
        <v>17.580374333374898</v>
      </c>
      <c r="AB92" s="164">
        <f t="shared" si="44"/>
        <v>17.477449376683225</v>
      </c>
      <c r="AC92" s="142">
        <f t="shared" si="54"/>
        <v>8.7387246883416125</v>
      </c>
      <c r="AD92" s="165">
        <f t="shared" si="55"/>
        <v>8.7387246883416125</v>
      </c>
      <c r="AE92" s="142">
        <f t="shared" si="45"/>
        <v>422.07894171328496</v>
      </c>
      <c r="AF92" s="165">
        <f t="shared" si="46"/>
        <v>437.25125769310682</v>
      </c>
      <c r="AG92" s="172">
        <f t="shared" si="47"/>
        <v>859.33019940639178</v>
      </c>
      <c r="AH92" s="172">
        <f t="shared" si="48"/>
        <v>429.66509970319589</v>
      </c>
      <c r="AI92" s="116"/>
      <c r="AJ92" s="116"/>
      <c r="AK92" s="116"/>
      <c r="AL92" s="149"/>
      <c r="AM92" s="116"/>
      <c r="AN92" s="116"/>
      <c r="AO92" s="116"/>
      <c r="AP92" s="149"/>
    </row>
    <row r="93" spans="2:42" x14ac:dyDescent="0.2">
      <c r="B93" s="83">
        <v>147</v>
      </c>
      <c r="C93" s="83">
        <v>4</v>
      </c>
      <c r="D93" s="158">
        <f t="shared" si="37"/>
        <v>17.760429669150462</v>
      </c>
      <c r="E93" s="158">
        <f t="shared" si="38"/>
        <v>8.8802148345752308</v>
      </c>
      <c r="F93" s="158">
        <f t="shared" si="39"/>
        <v>8.8802148345752308</v>
      </c>
      <c r="G93" s="159">
        <f t="shared" si="40"/>
        <v>894.57654525500902</v>
      </c>
      <c r="H93" s="159">
        <f t="shared" si="41"/>
        <v>447.28827262750451</v>
      </c>
      <c r="I93" s="159">
        <f t="shared" si="41"/>
        <v>447.28827262750451</v>
      </c>
      <c r="P93" s="91">
        <v>147</v>
      </c>
      <c r="Q93" s="95">
        <v>0.39687499999999998</v>
      </c>
      <c r="R93" s="92">
        <v>0.40005000000000002</v>
      </c>
      <c r="S93" s="96">
        <f t="shared" si="51"/>
        <v>0.3984625</v>
      </c>
      <c r="T93" s="92">
        <v>14.497050000000012</v>
      </c>
      <c r="U93" s="92">
        <v>14.674850000000012</v>
      </c>
      <c r="V93" s="95">
        <f t="shared" si="52"/>
        <v>7.2485250000000061</v>
      </c>
      <c r="W93" s="92">
        <f t="shared" si="53"/>
        <v>7.3374250000000059</v>
      </c>
      <c r="X93" s="92">
        <f t="shared" si="49"/>
        <v>7.2929750000000055</v>
      </c>
      <c r="Y93" s="96">
        <f t="shared" si="50"/>
        <v>7.0937437500000051</v>
      </c>
      <c r="Z93" s="142">
        <f t="shared" si="42"/>
        <v>17.580374333374898</v>
      </c>
      <c r="AA93" s="164">
        <f t="shared" si="43"/>
        <v>17.940485004926021</v>
      </c>
      <c r="AB93" s="164">
        <f t="shared" si="44"/>
        <v>17.760429669150462</v>
      </c>
      <c r="AC93" s="142">
        <f t="shared" si="54"/>
        <v>8.8802148345752308</v>
      </c>
      <c r="AD93" s="165">
        <f t="shared" si="55"/>
        <v>8.8802148345752308</v>
      </c>
      <c r="AE93" s="142">
        <f t="shared" si="45"/>
        <v>437.25125769310682</v>
      </c>
      <c r="AF93" s="165">
        <f t="shared" si="46"/>
        <v>457.3252875619022</v>
      </c>
      <c r="AG93" s="172">
        <f t="shared" si="47"/>
        <v>894.57654525500902</v>
      </c>
      <c r="AH93" s="172">
        <f t="shared" si="48"/>
        <v>447.28827262750451</v>
      </c>
      <c r="AI93" s="116"/>
      <c r="AJ93" s="116"/>
      <c r="AK93" s="116"/>
      <c r="AL93" s="149"/>
      <c r="AM93" s="116"/>
      <c r="AN93" s="116"/>
      <c r="AO93" s="116"/>
      <c r="AP93" s="149"/>
    </row>
    <row r="94" spans="2:42" x14ac:dyDescent="0.2">
      <c r="B94" s="83">
        <v>146</v>
      </c>
      <c r="C94" s="83">
        <v>4</v>
      </c>
      <c r="D94" s="158">
        <f t="shared" si="37"/>
        <v>18.052214004067025</v>
      </c>
      <c r="E94" s="158">
        <f t="shared" si="38"/>
        <v>9.0261070020335126</v>
      </c>
      <c r="F94" s="158">
        <f t="shared" si="39"/>
        <v>9.0261070020335126</v>
      </c>
      <c r="G94" s="159">
        <f t="shared" si="40"/>
        <v>931.94386604646604</v>
      </c>
      <c r="H94" s="159">
        <f t="shared" si="41"/>
        <v>465.97193302323302</v>
      </c>
      <c r="I94" s="159">
        <f t="shared" si="41"/>
        <v>465.97193302323302</v>
      </c>
      <c r="P94" s="91">
        <v>146</v>
      </c>
      <c r="Q94" s="95">
        <v>0.40005000000000002</v>
      </c>
      <c r="R94" s="92">
        <v>0.40005000000000002</v>
      </c>
      <c r="S94" s="96">
        <f t="shared" si="51"/>
        <v>0.40005000000000002</v>
      </c>
      <c r="T94" s="92">
        <v>14.674850000000012</v>
      </c>
      <c r="U94" s="92">
        <v>14.852650000000011</v>
      </c>
      <c r="V94" s="95">
        <f t="shared" si="52"/>
        <v>7.3374250000000059</v>
      </c>
      <c r="W94" s="92">
        <f t="shared" si="53"/>
        <v>7.4263250000000056</v>
      </c>
      <c r="X94" s="92">
        <f t="shared" si="49"/>
        <v>7.3818750000000062</v>
      </c>
      <c r="Y94" s="96">
        <f t="shared" si="50"/>
        <v>7.1818500000000061</v>
      </c>
      <c r="Z94" s="142">
        <f t="shared" si="42"/>
        <v>17.940485004926021</v>
      </c>
      <c r="AA94" s="164">
        <f t="shared" si="43"/>
        <v>18.163943003208033</v>
      </c>
      <c r="AB94" s="164">
        <f t="shared" si="44"/>
        <v>18.052214004067025</v>
      </c>
      <c r="AC94" s="142">
        <f t="shared" si="54"/>
        <v>9.0261070020335126</v>
      </c>
      <c r="AD94" s="165">
        <f t="shared" si="55"/>
        <v>9.0261070020335126</v>
      </c>
      <c r="AE94" s="142">
        <f t="shared" si="45"/>
        <v>457.3252875619022</v>
      </c>
      <c r="AF94" s="165">
        <f t="shared" si="46"/>
        <v>474.61857848456384</v>
      </c>
      <c r="AG94" s="172">
        <f t="shared" si="47"/>
        <v>931.94386604646604</v>
      </c>
      <c r="AH94" s="172">
        <f t="shared" si="48"/>
        <v>465.97193302323302</v>
      </c>
      <c r="AI94" s="116"/>
      <c r="AJ94" s="116"/>
      <c r="AK94" s="116"/>
      <c r="AL94" s="149"/>
      <c r="AM94" s="116"/>
      <c r="AN94" s="116"/>
      <c r="AO94" s="116"/>
      <c r="AP94" s="149"/>
    </row>
    <row r="95" spans="2:42" x14ac:dyDescent="0.2">
      <c r="B95" s="83">
        <v>145</v>
      </c>
      <c r="C95" s="83">
        <v>4</v>
      </c>
      <c r="D95" s="158">
        <f t="shared" si="37"/>
        <v>18.275672002349026</v>
      </c>
      <c r="E95" s="158">
        <f t="shared" si="38"/>
        <v>9.137836001174513</v>
      </c>
      <c r="F95" s="158">
        <f t="shared" si="39"/>
        <v>9.137836001174513</v>
      </c>
      <c r="G95" s="159">
        <f t="shared" si="40"/>
        <v>966.96110825973619</v>
      </c>
      <c r="H95" s="159">
        <f t="shared" si="41"/>
        <v>483.4805541298681</v>
      </c>
      <c r="I95" s="159">
        <f t="shared" si="41"/>
        <v>483.4805541298681</v>
      </c>
      <c r="P95" s="91">
        <v>145</v>
      </c>
      <c r="Q95" s="95">
        <v>0.40005000000000002</v>
      </c>
      <c r="R95" s="92">
        <v>0.40005000000000002</v>
      </c>
      <c r="S95" s="96">
        <f t="shared" si="51"/>
        <v>0.40005000000000002</v>
      </c>
      <c r="T95" s="92">
        <v>14.852650000000011</v>
      </c>
      <c r="U95" s="92">
        <v>15.030450000000011</v>
      </c>
      <c r="V95" s="95">
        <f t="shared" si="52"/>
        <v>7.4263250000000056</v>
      </c>
      <c r="W95" s="92">
        <f t="shared" si="53"/>
        <v>7.5152250000000054</v>
      </c>
      <c r="X95" s="92">
        <f t="shared" si="49"/>
        <v>7.4707750000000051</v>
      </c>
      <c r="Y95" s="96">
        <f t="shared" si="50"/>
        <v>7.2707500000000049</v>
      </c>
      <c r="Z95" s="142">
        <f t="shared" si="42"/>
        <v>18.163943003208033</v>
      </c>
      <c r="AA95" s="164">
        <f t="shared" si="43"/>
        <v>18.387401001490019</v>
      </c>
      <c r="AB95" s="164">
        <f t="shared" si="44"/>
        <v>18.275672002349026</v>
      </c>
      <c r="AC95" s="142">
        <f t="shared" si="54"/>
        <v>9.137836001174513</v>
      </c>
      <c r="AD95" s="165">
        <f t="shared" si="55"/>
        <v>9.137836001174513</v>
      </c>
      <c r="AE95" s="142">
        <f t="shared" si="45"/>
        <v>474.61857848456384</v>
      </c>
      <c r="AF95" s="165">
        <f t="shared" si="46"/>
        <v>492.34252977517235</v>
      </c>
      <c r="AG95" s="172">
        <f t="shared" si="47"/>
        <v>966.96110825973619</v>
      </c>
      <c r="AH95" s="172">
        <f t="shared" si="48"/>
        <v>483.4805541298681</v>
      </c>
      <c r="AI95" s="116"/>
      <c r="AJ95" s="116"/>
      <c r="AK95" s="116"/>
      <c r="AL95" s="149"/>
      <c r="AM95" s="116"/>
      <c r="AN95" s="116"/>
      <c r="AO95" s="116"/>
      <c r="AP95" s="149"/>
    </row>
    <row r="96" spans="2:42" x14ac:dyDescent="0.2">
      <c r="B96" s="83">
        <v>144</v>
      </c>
      <c r="C96" s="83">
        <v>4</v>
      </c>
      <c r="D96" s="158">
        <f t="shared" si="37"/>
        <v>18.507110643426806</v>
      </c>
      <c r="E96" s="158">
        <f t="shared" si="38"/>
        <v>9.253555321713403</v>
      </c>
      <c r="F96" s="158">
        <f t="shared" si="39"/>
        <v>9.253555321713403</v>
      </c>
      <c r="G96" s="159">
        <f t="shared" si="40"/>
        <v>1004.1589277943963</v>
      </c>
      <c r="H96" s="159">
        <f t="shared" si="41"/>
        <v>502.07946389719814</v>
      </c>
      <c r="I96" s="159">
        <f t="shared" si="41"/>
        <v>502.07946389719814</v>
      </c>
      <c r="P96" s="91">
        <v>144</v>
      </c>
      <c r="Q96" s="95">
        <v>0.40005000000000002</v>
      </c>
      <c r="R96" s="92">
        <v>0.40005000000000002</v>
      </c>
      <c r="S96" s="96">
        <f t="shared" si="51"/>
        <v>0.40005000000000002</v>
      </c>
      <c r="T96" s="92">
        <v>15.030450000000011</v>
      </c>
      <c r="U96" s="92">
        <v>15.220950000000011</v>
      </c>
      <c r="V96" s="95">
        <f t="shared" si="52"/>
        <v>7.5152250000000054</v>
      </c>
      <c r="W96" s="92">
        <f t="shared" si="53"/>
        <v>7.6104750000000054</v>
      </c>
      <c r="X96" s="92">
        <f t="shared" si="49"/>
        <v>7.5628500000000054</v>
      </c>
      <c r="Y96" s="96">
        <f t="shared" si="50"/>
        <v>7.3628250000000053</v>
      </c>
      <c r="Z96" s="142">
        <f t="shared" si="42"/>
        <v>18.387401001490019</v>
      </c>
      <c r="AA96" s="164">
        <f t="shared" si="43"/>
        <v>18.626820285363596</v>
      </c>
      <c r="AB96" s="164">
        <f t="shared" si="44"/>
        <v>18.507110643426806</v>
      </c>
      <c r="AC96" s="142">
        <f t="shared" si="54"/>
        <v>9.253555321713403</v>
      </c>
      <c r="AD96" s="165">
        <f t="shared" si="55"/>
        <v>9.253555321713403</v>
      </c>
      <c r="AE96" s="142">
        <f t="shared" si="45"/>
        <v>492.34252977517235</v>
      </c>
      <c r="AF96" s="165">
        <f t="shared" si="46"/>
        <v>511.81639801922387</v>
      </c>
      <c r="AG96" s="172">
        <f t="shared" si="47"/>
        <v>1004.1589277943963</v>
      </c>
      <c r="AH96" s="172">
        <f t="shared" si="48"/>
        <v>502.07946389719814</v>
      </c>
      <c r="AI96" s="116"/>
      <c r="AJ96" s="116"/>
      <c r="AK96" s="116"/>
      <c r="AL96" s="149"/>
      <c r="AM96" s="116"/>
      <c r="AN96" s="116"/>
      <c r="AO96" s="116"/>
      <c r="AP96" s="149"/>
    </row>
    <row r="97" spans="2:42" x14ac:dyDescent="0.2">
      <c r="B97" s="83">
        <v>143</v>
      </c>
      <c r="C97" s="83">
        <v>4</v>
      </c>
      <c r="D97" s="158">
        <f t="shared" si="37"/>
        <v>18.746529927300372</v>
      </c>
      <c r="E97" s="158">
        <f t="shared" si="38"/>
        <v>9.3732649636501861</v>
      </c>
      <c r="F97" s="158">
        <f t="shared" si="39"/>
        <v>9.3732649636501861</v>
      </c>
      <c r="G97" s="159">
        <f t="shared" si="40"/>
        <v>1043.6136432561445</v>
      </c>
      <c r="H97" s="159">
        <f t="shared" si="41"/>
        <v>521.80682162807227</v>
      </c>
      <c r="I97" s="159">
        <f t="shared" si="41"/>
        <v>521.80682162807227</v>
      </c>
      <c r="P97" s="91">
        <v>143</v>
      </c>
      <c r="Q97" s="95">
        <v>0.40005000000000002</v>
      </c>
      <c r="R97" s="92">
        <v>0.40005000000000002</v>
      </c>
      <c r="S97" s="96">
        <f t="shared" si="51"/>
        <v>0.40005000000000002</v>
      </c>
      <c r="T97" s="92">
        <v>15.220950000000011</v>
      </c>
      <c r="U97" s="92">
        <v>15.411450000000011</v>
      </c>
      <c r="V97" s="95">
        <f t="shared" si="52"/>
        <v>7.6104750000000054</v>
      </c>
      <c r="W97" s="92">
        <f t="shared" si="53"/>
        <v>7.7057250000000055</v>
      </c>
      <c r="X97" s="92">
        <f t="shared" si="49"/>
        <v>7.6581000000000055</v>
      </c>
      <c r="Y97" s="96">
        <f t="shared" si="50"/>
        <v>7.4580750000000053</v>
      </c>
      <c r="Z97" s="142">
        <f t="shared" si="42"/>
        <v>18.626820285363596</v>
      </c>
      <c r="AA97" s="164">
        <f t="shared" si="43"/>
        <v>18.866239569237152</v>
      </c>
      <c r="AB97" s="164">
        <f t="shared" si="44"/>
        <v>18.746529927300372</v>
      </c>
      <c r="AC97" s="142">
        <f t="shared" si="54"/>
        <v>9.3732649636501861</v>
      </c>
      <c r="AD97" s="165">
        <f t="shared" si="55"/>
        <v>9.3732649636501861</v>
      </c>
      <c r="AE97" s="142">
        <f t="shared" si="45"/>
        <v>511.81639801922387</v>
      </c>
      <c r="AF97" s="165">
        <f t="shared" si="46"/>
        <v>531.79724523692062</v>
      </c>
      <c r="AG97" s="172">
        <f t="shared" si="47"/>
        <v>1043.6136432561445</v>
      </c>
      <c r="AH97" s="172">
        <f t="shared" si="48"/>
        <v>521.80682162807227</v>
      </c>
      <c r="AI97" s="116"/>
      <c r="AJ97" s="116"/>
      <c r="AK97" s="116"/>
      <c r="AL97" s="149"/>
      <c r="AM97" s="116"/>
      <c r="AN97" s="116"/>
      <c r="AO97" s="116"/>
      <c r="AP97" s="149"/>
    </row>
    <row r="98" spans="2:42" x14ac:dyDescent="0.2">
      <c r="B98" s="83">
        <v>142</v>
      </c>
      <c r="C98" s="83">
        <v>4</v>
      </c>
      <c r="D98" s="158">
        <f t="shared" si="37"/>
        <v>18.985949211173939</v>
      </c>
      <c r="E98" s="158">
        <f t="shared" si="38"/>
        <v>9.4929746055869693</v>
      </c>
      <c r="F98" s="158">
        <f t="shared" si="39"/>
        <v>9.4929746055869693</v>
      </c>
      <c r="G98" s="159">
        <f t="shared" si="40"/>
        <v>1084.0888331044343</v>
      </c>
      <c r="H98" s="159">
        <f t="shared" si="41"/>
        <v>542.04441655221717</v>
      </c>
      <c r="I98" s="159">
        <f t="shared" si="41"/>
        <v>542.04441655221717</v>
      </c>
      <c r="P98" s="91">
        <v>142</v>
      </c>
      <c r="Q98" s="95">
        <v>0.40005000000000002</v>
      </c>
      <c r="R98" s="92">
        <v>0.40005000000000002</v>
      </c>
      <c r="S98" s="96">
        <f t="shared" si="51"/>
        <v>0.40005000000000002</v>
      </c>
      <c r="T98" s="92">
        <v>15.411450000000011</v>
      </c>
      <c r="U98" s="92">
        <v>15.601950000000011</v>
      </c>
      <c r="V98" s="95">
        <f t="shared" si="52"/>
        <v>7.7057250000000055</v>
      </c>
      <c r="W98" s="92">
        <f t="shared" si="53"/>
        <v>7.8009750000000055</v>
      </c>
      <c r="X98" s="92">
        <f t="shared" si="49"/>
        <v>7.7533500000000055</v>
      </c>
      <c r="Y98" s="96">
        <f t="shared" si="50"/>
        <v>7.5533250000000054</v>
      </c>
      <c r="Z98" s="142">
        <f t="shared" si="42"/>
        <v>18.866239569237152</v>
      </c>
      <c r="AA98" s="164">
        <f t="shared" si="43"/>
        <v>19.105658853110729</v>
      </c>
      <c r="AB98" s="164">
        <f t="shared" si="44"/>
        <v>18.985949211173939</v>
      </c>
      <c r="AC98" s="142">
        <f t="shared" si="54"/>
        <v>9.4929746055869693</v>
      </c>
      <c r="AD98" s="165">
        <f t="shared" si="55"/>
        <v>9.4929746055869693</v>
      </c>
      <c r="AE98" s="142">
        <f t="shared" si="45"/>
        <v>531.79724523692062</v>
      </c>
      <c r="AF98" s="165">
        <f t="shared" si="46"/>
        <v>552.29158786751361</v>
      </c>
      <c r="AG98" s="172">
        <f t="shared" si="47"/>
        <v>1084.0888331044343</v>
      </c>
      <c r="AH98" s="172">
        <f t="shared" si="48"/>
        <v>542.04441655221717</v>
      </c>
      <c r="AI98" s="116"/>
      <c r="AJ98" s="116"/>
      <c r="AK98" s="116"/>
      <c r="AL98" s="149"/>
      <c r="AM98" s="116"/>
      <c r="AN98" s="116"/>
      <c r="AO98" s="116"/>
      <c r="AP98" s="149"/>
    </row>
    <row r="99" spans="2:42" x14ac:dyDescent="0.2">
      <c r="B99" s="83">
        <v>141</v>
      </c>
      <c r="C99" s="83">
        <v>4</v>
      </c>
      <c r="D99" s="158">
        <f t="shared" si="37"/>
        <v>19.229358816445409</v>
      </c>
      <c r="E99" s="158">
        <f t="shared" si="38"/>
        <v>9.6146794082227043</v>
      </c>
      <c r="F99" s="158">
        <f t="shared" si="39"/>
        <v>9.6146794082227043</v>
      </c>
      <c r="G99" s="159">
        <f t="shared" si="40"/>
        <v>1126.3070405255489</v>
      </c>
      <c r="H99" s="159">
        <f t="shared" si="41"/>
        <v>563.15352026277446</v>
      </c>
      <c r="I99" s="159">
        <f t="shared" si="41"/>
        <v>563.15352026277446</v>
      </c>
      <c r="P99" s="91">
        <v>141</v>
      </c>
      <c r="Q99" s="95">
        <v>0.40005000000000002</v>
      </c>
      <c r="R99" s="92">
        <v>0.40005000000000002</v>
      </c>
      <c r="S99" s="96">
        <f t="shared" si="51"/>
        <v>0.40005000000000002</v>
      </c>
      <c r="T99" s="92">
        <v>15.601950000000011</v>
      </c>
      <c r="U99" s="92">
        <v>15.798800000000011</v>
      </c>
      <c r="V99" s="95">
        <f t="shared" si="52"/>
        <v>7.8009750000000055</v>
      </c>
      <c r="W99" s="92">
        <f t="shared" si="53"/>
        <v>7.8994000000000053</v>
      </c>
      <c r="X99" s="92">
        <f t="shared" si="49"/>
        <v>7.8501875000000059</v>
      </c>
      <c r="Y99" s="96">
        <f t="shared" si="50"/>
        <v>7.6501625000000057</v>
      </c>
      <c r="Z99" s="142">
        <f t="shared" si="42"/>
        <v>19.105658853110729</v>
      </c>
      <c r="AA99" s="164">
        <f t="shared" si="43"/>
        <v>19.353058779780088</v>
      </c>
      <c r="AB99" s="164">
        <f t="shared" si="44"/>
        <v>19.229358816445409</v>
      </c>
      <c r="AC99" s="142">
        <f t="shared" si="54"/>
        <v>9.6146794082227043</v>
      </c>
      <c r="AD99" s="165">
        <f t="shared" si="55"/>
        <v>9.6146794082227043</v>
      </c>
      <c r="AE99" s="142">
        <f t="shared" si="45"/>
        <v>552.29158786751361</v>
      </c>
      <c r="AF99" s="165">
        <f t="shared" si="46"/>
        <v>574.01545265803531</v>
      </c>
      <c r="AG99" s="172">
        <f t="shared" si="47"/>
        <v>1126.3070405255489</v>
      </c>
      <c r="AH99" s="172">
        <f t="shared" si="48"/>
        <v>563.15352026277446</v>
      </c>
      <c r="AI99" s="116"/>
      <c r="AJ99" s="116"/>
      <c r="AK99" s="116"/>
      <c r="AL99" s="149"/>
      <c r="AM99" s="116"/>
      <c r="AN99" s="116"/>
      <c r="AO99" s="116"/>
      <c r="AP99" s="149"/>
    </row>
    <row r="100" spans="2:42" x14ac:dyDescent="0.2">
      <c r="B100" s="83">
        <v>140</v>
      </c>
      <c r="C100" s="83">
        <v>4</v>
      </c>
      <c r="D100" s="158">
        <f t="shared" si="37"/>
        <v>19.552527345848556</v>
      </c>
      <c r="E100" s="158">
        <f t="shared" si="38"/>
        <v>9.7762636729242782</v>
      </c>
      <c r="F100" s="158">
        <f t="shared" si="39"/>
        <v>9.7762636729242782</v>
      </c>
      <c r="G100" s="159">
        <f t="shared" si="40"/>
        <v>1174.6892222481156</v>
      </c>
      <c r="H100" s="159">
        <f t="shared" si="41"/>
        <v>587.34461112405779</v>
      </c>
      <c r="I100" s="159">
        <f t="shared" si="41"/>
        <v>587.34461112405779</v>
      </c>
      <c r="P100" s="91">
        <v>140</v>
      </c>
      <c r="Q100" s="95">
        <v>0.40005000000000002</v>
      </c>
      <c r="R100" s="92">
        <v>0.40322500000000006</v>
      </c>
      <c r="S100" s="96">
        <f t="shared" si="51"/>
        <v>0.40163750000000004</v>
      </c>
      <c r="T100" s="92">
        <v>15.798800000000011</v>
      </c>
      <c r="U100" s="92">
        <v>15.99565000000001</v>
      </c>
      <c r="V100" s="95">
        <f t="shared" si="52"/>
        <v>7.8994000000000053</v>
      </c>
      <c r="W100" s="92">
        <f t="shared" si="53"/>
        <v>7.9978250000000051</v>
      </c>
      <c r="X100" s="92">
        <f t="shared" si="49"/>
        <v>7.9486125000000047</v>
      </c>
      <c r="Y100" s="96">
        <f t="shared" si="50"/>
        <v>7.7477937500000049</v>
      </c>
      <c r="Z100" s="142">
        <f t="shared" si="42"/>
        <v>19.353058779780088</v>
      </c>
      <c r="AA100" s="164">
        <f t="shared" si="43"/>
        <v>19.751995911917025</v>
      </c>
      <c r="AB100" s="164">
        <f t="shared" si="44"/>
        <v>19.552527345848556</v>
      </c>
      <c r="AC100" s="142">
        <f t="shared" si="54"/>
        <v>9.7762636729242782</v>
      </c>
      <c r="AD100" s="165">
        <f t="shared" si="55"/>
        <v>9.7762636729242782</v>
      </c>
      <c r="AE100" s="142">
        <f t="shared" si="45"/>
        <v>574.01545265803531</v>
      </c>
      <c r="AF100" s="165">
        <f t="shared" si="46"/>
        <v>600.67376959008027</v>
      </c>
      <c r="AG100" s="172">
        <f t="shared" si="47"/>
        <v>1174.6892222481156</v>
      </c>
      <c r="AH100" s="172">
        <f t="shared" si="48"/>
        <v>587.34461112405779</v>
      </c>
      <c r="AI100" s="116"/>
      <c r="AJ100" s="116"/>
      <c r="AK100" s="116"/>
      <c r="AL100" s="149"/>
      <c r="AM100" s="116"/>
      <c r="AN100" s="116"/>
      <c r="AO100" s="116"/>
      <c r="AP100" s="149"/>
    </row>
    <row r="101" spans="2:42" x14ac:dyDescent="0.2">
      <c r="B101" s="83">
        <v>139</v>
      </c>
      <c r="C101" s="83">
        <v>4</v>
      </c>
      <c r="D101" s="158">
        <f t="shared" si="37"/>
        <v>19.876677620992432</v>
      </c>
      <c r="E101" s="158">
        <f t="shared" si="38"/>
        <v>9.9383388104962158</v>
      </c>
      <c r="F101" s="158">
        <f t="shared" si="39"/>
        <v>9.9383388104962158</v>
      </c>
      <c r="G101" s="159">
        <f t="shared" si="40"/>
        <v>1224.3756461104508</v>
      </c>
      <c r="H101" s="159">
        <f t="shared" si="41"/>
        <v>612.18782305522541</v>
      </c>
      <c r="I101" s="159">
        <f t="shared" si="41"/>
        <v>612.18782305522541</v>
      </c>
      <c r="P101" s="91">
        <v>139</v>
      </c>
      <c r="Q101" s="95">
        <v>0.40322500000000006</v>
      </c>
      <c r="R101" s="92">
        <v>0.40322500000000006</v>
      </c>
      <c r="S101" s="96">
        <f t="shared" si="51"/>
        <v>0.40322500000000006</v>
      </c>
      <c r="T101" s="92">
        <v>15.99565000000001</v>
      </c>
      <c r="U101" s="92">
        <v>16.19250000000001</v>
      </c>
      <c r="V101" s="95">
        <f t="shared" si="52"/>
        <v>7.9978250000000051</v>
      </c>
      <c r="W101" s="92">
        <f t="shared" si="53"/>
        <v>8.0962500000000048</v>
      </c>
      <c r="X101" s="92">
        <f t="shared" si="49"/>
        <v>8.0470375000000054</v>
      </c>
      <c r="Y101" s="96">
        <f t="shared" si="50"/>
        <v>7.845425000000005</v>
      </c>
      <c r="Z101" s="142">
        <f t="shared" si="42"/>
        <v>19.751995911917025</v>
      </c>
      <c r="AA101" s="164">
        <f t="shared" si="43"/>
        <v>20.001359330067839</v>
      </c>
      <c r="AB101" s="164">
        <f t="shared" si="44"/>
        <v>19.876677620992432</v>
      </c>
      <c r="AC101" s="142">
        <f t="shared" si="54"/>
        <v>9.9383388104962158</v>
      </c>
      <c r="AD101" s="165">
        <f t="shared" si="55"/>
        <v>9.9383388104962158</v>
      </c>
      <c r="AE101" s="142">
        <f t="shared" si="45"/>
        <v>600.67376959008027</v>
      </c>
      <c r="AF101" s="165">
        <f t="shared" si="46"/>
        <v>623.70187652037043</v>
      </c>
      <c r="AG101" s="172">
        <f t="shared" si="47"/>
        <v>1224.3756461104508</v>
      </c>
      <c r="AH101" s="172">
        <f t="shared" si="48"/>
        <v>612.18782305522541</v>
      </c>
      <c r="AI101" s="116"/>
      <c r="AJ101" s="116"/>
      <c r="AK101" s="116"/>
      <c r="AL101" s="149"/>
      <c r="AM101" s="116"/>
      <c r="AN101" s="116"/>
      <c r="AO101" s="116"/>
      <c r="AP101" s="149"/>
    </row>
    <row r="102" spans="2:42" x14ac:dyDescent="0.2">
      <c r="B102" s="83">
        <v>138</v>
      </c>
      <c r="C102" s="83">
        <v>4</v>
      </c>
      <c r="D102" s="158">
        <f t="shared" si="37"/>
        <v>20.130063029758624</v>
      </c>
      <c r="E102" s="158">
        <f t="shared" si="38"/>
        <v>10.065031514879312</v>
      </c>
      <c r="F102" s="158">
        <f t="shared" si="39"/>
        <v>10.065031514879312</v>
      </c>
      <c r="G102" s="159">
        <f t="shared" si="40"/>
        <v>1271.7845015047005</v>
      </c>
      <c r="H102" s="159">
        <f t="shared" si="41"/>
        <v>635.89225075235026</v>
      </c>
      <c r="I102" s="159">
        <f t="shared" si="41"/>
        <v>635.89225075235026</v>
      </c>
      <c r="P102" s="91">
        <v>138</v>
      </c>
      <c r="Q102" s="95">
        <v>0.40322500000000006</v>
      </c>
      <c r="R102" s="92">
        <v>0.40322500000000006</v>
      </c>
      <c r="S102" s="96">
        <f t="shared" si="51"/>
        <v>0.40322500000000006</v>
      </c>
      <c r="T102" s="92">
        <v>16.19250000000001</v>
      </c>
      <c r="U102" s="92">
        <v>16.395700000000009</v>
      </c>
      <c r="V102" s="95">
        <f t="shared" si="52"/>
        <v>8.0962500000000048</v>
      </c>
      <c r="W102" s="92">
        <f t="shared" si="53"/>
        <v>8.1978500000000043</v>
      </c>
      <c r="X102" s="92">
        <f t="shared" si="49"/>
        <v>8.1470500000000037</v>
      </c>
      <c r="Y102" s="96">
        <f t="shared" si="50"/>
        <v>7.9454375000000033</v>
      </c>
      <c r="Z102" s="142">
        <f t="shared" si="42"/>
        <v>20.001359330067839</v>
      </c>
      <c r="AA102" s="164">
        <f t="shared" si="43"/>
        <v>20.258766729449409</v>
      </c>
      <c r="AB102" s="164">
        <f t="shared" si="44"/>
        <v>20.130063029758624</v>
      </c>
      <c r="AC102" s="142">
        <f t="shared" si="54"/>
        <v>10.065031514879312</v>
      </c>
      <c r="AD102" s="165">
        <f t="shared" si="55"/>
        <v>10.065031514879312</v>
      </c>
      <c r="AE102" s="142">
        <f t="shared" si="45"/>
        <v>623.70187652037043</v>
      </c>
      <c r="AF102" s="165">
        <f t="shared" si="46"/>
        <v>648.08262498432998</v>
      </c>
      <c r="AG102" s="172">
        <f t="shared" si="47"/>
        <v>1271.7845015047005</v>
      </c>
      <c r="AH102" s="172">
        <f t="shared" si="48"/>
        <v>635.89225075235026</v>
      </c>
      <c r="AI102" s="116"/>
      <c r="AJ102" s="116"/>
      <c r="AK102" s="116"/>
      <c r="AL102" s="149"/>
      <c r="AM102" s="116"/>
      <c r="AN102" s="116"/>
      <c r="AO102" s="116"/>
      <c r="AP102" s="149"/>
    </row>
    <row r="103" spans="2:42" x14ac:dyDescent="0.2">
      <c r="B103" s="83">
        <v>137</v>
      </c>
      <c r="C103" s="83">
        <v>4</v>
      </c>
      <c r="D103" s="158">
        <f t="shared" si="37"/>
        <v>20.387470429140162</v>
      </c>
      <c r="E103" s="158">
        <f t="shared" si="38"/>
        <v>10.193735214570081</v>
      </c>
      <c r="F103" s="158">
        <f t="shared" si="39"/>
        <v>10.193735214570081</v>
      </c>
      <c r="G103" s="159">
        <f t="shared" si="40"/>
        <v>1321.1733654378891</v>
      </c>
      <c r="H103" s="159">
        <f t="shared" si="41"/>
        <v>660.58668271894453</v>
      </c>
      <c r="I103" s="159">
        <f t="shared" si="41"/>
        <v>660.58668271894453</v>
      </c>
      <c r="P103" s="91">
        <v>137</v>
      </c>
      <c r="Q103" s="95">
        <v>0.40322500000000006</v>
      </c>
      <c r="R103" s="92">
        <v>0.40322500000000006</v>
      </c>
      <c r="S103" s="96">
        <f t="shared" si="51"/>
        <v>0.40322500000000006</v>
      </c>
      <c r="T103" s="92">
        <v>16.395700000000009</v>
      </c>
      <c r="U103" s="92">
        <v>16.598900000000008</v>
      </c>
      <c r="V103" s="95">
        <f t="shared" si="52"/>
        <v>8.1978500000000043</v>
      </c>
      <c r="W103" s="92">
        <f t="shared" si="53"/>
        <v>8.2994500000000038</v>
      </c>
      <c r="X103" s="92">
        <f t="shared" si="49"/>
        <v>8.2486500000000049</v>
      </c>
      <c r="Y103" s="96">
        <f t="shared" si="50"/>
        <v>8.0470375000000054</v>
      </c>
      <c r="Z103" s="142">
        <f t="shared" si="42"/>
        <v>20.258766729449409</v>
      </c>
      <c r="AA103" s="164">
        <f t="shared" si="43"/>
        <v>20.516174128830915</v>
      </c>
      <c r="AB103" s="164">
        <f t="shared" si="44"/>
        <v>20.387470429140162</v>
      </c>
      <c r="AC103" s="142">
        <f t="shared" si="54"/>
        <v>10.193735214570081</v>
      </c>
      <c r="AD103" s="165">
        <f t="shared" si="55"/>
        <v>10.193735214570081</v>
      </c>
      <c r="AE103" s="142">
        <f t="shared" si="45"/>
        <v>648.08262498432998</v>
      </c>
      <c r="AF103" s="165">
        <f t="shared" si="46"/>
        <v>673.09074045355908</v>
      </c>
      <c r="AG103" s="172">
        <f t="shared" si="47"/>
        <v>1321.1733654378891</v>
      </c>
      <c r="AH103" s="172">
        <f t="shared" si="48"/>
        <v>660.58668271894453</v>
      </c>
      <c r="AI103" s="116"/>
      <c r="AJ103" s="116"/>
      <c r="AK103" s="116"/>
      <c r="AL103" s="149"/>
      <c r="AM103" s="116"/>
      <c r="AN103" s="116"/>
      <c r="AO103" s="116"/>
      <c r="AP103" s="149"/>
    </row>
    <row r="104" spans="2:42" x14ac:dyDescent="0.2">
      <c r="B104" s="83">
        <v>136</v>
      </c>
      <c r="C104" s="83">
        <v>4</v>
      </c>
      <c r="D104" s="158">
        <f t="shared" si="37"/>
        <v>20.644877828521679</v>
      </c>
      <c r="E104" s="158">
        <f t="shared" si="38"/>
        <v>10.322438914260839</v>
      </c>
      <c r="F104" s="158">
        <f t="shared" si="39"/>
        <v>10.322438914260839</v>
      </c>
      <c r="G104" s="159">
        <f t="shared" si="40"/>
        <v>1371.8249346915948</v>
      </c>
      <c r="H104" s="159">
        <f t="shared" si="41"/>
        <v>685.91246734579738</v>
      </c>
      <c r="I104" s="159">
        <f t="shared" si="41"/>
        <v>685.91246734579738</v>
      </c>
      <c r="P104" s="91">
        <v>136</v>
      </c>
      <c r="Q104" s="95">
        <v>0.40322500000000006</v>
      </c>
      <c r="R104" s="92">
        <v>0.40322500000000006</v>
      </c>
      <c r="S104" s="96">
        <f t="shared" si="51"/>
        <v>0.40322500000000006</v>
      </c>
      <c r="T104" s="92">
        <v>16.598900000000008</v>
      </c>
      <c r="U104" s="92">
        <v>16.802100000000006</v>
      </c>
      <c r="V104" s="95">
        <f t="shared" si="52"/>
        <v>8.2994500000000038</v>
      </c>
      <c r="W104" s="92">
        <f t="shared" si="53"/>
        <v>8.4010500000000032</v>
      </c>
      <c r="X104" s="92">
        <f t="shared" si="49"/>
        <v>8.3502500000000026</v>
      </c>
      <c r="Y104" s="96">
        <f t="shared" si="50"/>
        <v>8.1486375000000031</v>
      </c>
      <c r="Z104" s="142">
        <f t="shared" si="42"/>
        <v>20.516174128830915</v>
      </c>
      <c r="AA104" s="164">
        <f t="shared" si="43"/>
        <v>20.773581528212443</v>
      </c>
      <c r="AB104" s="164">
        <f t="shared" si="44"/>
        <v>20.644877828521679</v>
      </c>
      <c r="AC104" s="142">
        <f t="shared" si="54"/>
        <v>10.322438914260839</v>
      </c>
      <c r="AD104" s="165">
        <f t="shared" si="55"/>
        <v>10.322438914260839</v>
      </c>
      <c r="AE104" s="142">
        <f t="shared" si="45"/>
        <v>673.09074045355908</v>
      </c>
      <c r="AF104" s="165">
        <f t="shared" si="46"/>
        <v>698.73419423803568</v>
      </c>
      <c r="AG104" s="172">
        <f t="shared" si="47"/>
        <v>1371.8249346915948</v>
      </c>
      <c r="AH104" s="172">
        <f t="shared" si="48"/>
        <v>685.91246734579738</v>
      </c>
      <c r="AI104" s="116"/>
      <c r="AJ104" s="116"/>
      <c r="AK104" s="116"/>
      <c r="AL104" s="149"/>
      <c r="AM104" s="116"/>
      <c r="AN104" s="116"/>
      <c r="AO104" s="116"/>
      <c r="AP104" s="149"/>
    </row>
    <row r="105" spans="2:42" x14ac:dyDescent="0.2">
      <c r="B105" s="83">
        <v>135</v>
      </c>
      <c r="C105" s="83">
        <v>4</v>
      </c>
      <c r="D105" s="158">
        <f t="shared" si="37"/>
        <v>20.902285227903242</v>
      </c>
      <c r="E105" s="158">
        <f t="shared" si="38"/>
        <v>10.451142613951621</v>
      </c>
      <c r="F105" s="158">
        <f t="shared" si="39"/>
        <v>10.451142613951621</v>
      </c>
      <c r="G105" s="159">
        <f t="shared" si="40"/>
        <v>1423.755151885769</v>
      </c>
      <c r="H105" s="159">
        <f t="shared" si="41"/>
        <v>711.8775759428845</v>
      </c>
      <c r="I105" s="159">
        <f t="shared" si="41"/>
        <v>711.8775759428845</v>
      </c>
      <c r="P105" s="91">
        <v>135</v>
      </c>
      <c r="Q105" s="95">
        <v>0.40322500000000006</v>
      </c>
      <c r="R105" s="92">
        <v>0.40322500000000006</v>
      </c>
      <c r="S105" s="96">
        <f t="shared" si="51"/>
        <v>0.40322500000000006</v>
      </c>
      <c r="T105" s="92">
        <v>16.802100000000006</v>
      </c>
      <c r="U105" s="92">
        <v>17.005300000000005</v>
      </c>
      <c r="V105" s="95">
        <f t="shared" si="52"/>
        <v>8.4010500000000032</v>
      </c>
      <c r="W105" s="92">
        <f t="shared" si="53"/>
        <v>8.5026500000000027</v>
      </c>
      <c r="X105" s="92">
        <f t="shared" si="49"/>
        <v>8.4518500000000039</v>
      </c>
      <c r="Y105" s="96">
        <f t="shared" si="50"/>
        <v>8.2502375000000043</v>
      </c>
      <c r="Z105" s="142">
        <f t="shared" si="42"/>
        <v>20.773581528212443</v>
      </c>
      <c r="AA105" s="164">
        <f t="shared" si="43"/>
        <v>21.030988927594038</v>
      </c>
      <c r="AB105" s="164">
        <f t="shared" si="44"/>
        <v>20.902285227903242</v>
      </c>
      <c r="AC105" s="142">
        <f t="shared" si="54"/>
        <v>10.451142613951621</v>
      </c>
      <c r="AD105" s="165">
        <f t="shared" si="55"/>
        <v>10.451142613951621</v>
      </c>
      <c r="AE105" s="142">
        <f t="shared" si="45"/>
        <v>698.73419423803568</v>
      </c>
      <c r="AF105" s="165">
        <f t="shared" si="46"/>
        <v>725.02095764773321</v>
      </c>
      <c r="AG105" s="172">
        <f t="shared" si="47"/>
        <v>1423.755151885769</v>
      </c>
      <c r="AH105" s="172">
        <f t="shared" si="48"/>
        <v>711.8775759428845</v>
      </c>
      <c r="AI105" s="116"/>
      <c r="AJ105" s="116"/>
      <c r="AK105" s="116"/>
      <c r="AL105" s="149"/>
      <c r="AM105" s="116"/>
      <c r="AN105" s="116"/>
      <c r="AO105" s="116"/>
      <c r="AP105" s="149"/>
    </row>
    <row r="106" spans="2:42" x14ac:dyDescent="0.2">
      <c r="B106" s="83">
        <v>134</v>
      </c>
      <c r="C106" s="83">
        <v>4</v>
      </c>
      <c r="D106" s="158">
        <f t="shared" si="37"/>
        <v>21.163714617900133</v>
      </c>
      <c r="E106" s="158">
        <f t="shared" si="38"/>
        <v>10.581857308950067</v>
      </c>
      <c r="F106" s="158">
        <f t="shared" si="39"/>
        <v>10.581857308950067</v>
      </c>
      <c r="G106" s="159">
        <f t="shared" si="40"/>
        <v>1477.8323547662794</v>
      </c>
      <c r="H106" s="159">
        <f t="shared" si="41"/>
        <v>738.91617738313971</v>
      </c>
      <c r="I106" s="159">
        <f t="shared" si="41"/>
        <v>738.91617738313971</v>
      </c>
      <c r="P106" s="91">
        <v>134</v>
      </c>
      <c r="Q106" s="95">
        <v>0.40322500000000006</v>
      </c>
      <c r="R106" s="92">
        <v>0.40322500000000006</v>
      </c>
      <c r="S106" s="96">
        <f t="shared" si="51"/>
        <v>0.40322500000000006</v>
      </c>
      <c r="T106" s="92">
        <v>17.005300000000005</v>
      </c>
      <c r="U106" s="92">
        <v>17.214850000000006</v>
      </c>
      <c r="V106" s="95">
        <f t="shared" si="52"/>
        <v>8.5026500000000027</v>
      </c>
      <c r="W106" s="92">
        <f t="shared" si="53"/>
        <v>8.6074250000000028</v>
      </c>
      <c r="X106" s="92">
        <f t="shared" si="49"/>
        <v>8.5550375000000027</v>
      </c>
      <c r="Y106" s="96">
        <f t="shared" si="50"/>
        <v>8.3534250000000032</v>
      </c>
      <c r="Z106" s="142">
        <f t="shared" si="42"/>
        <v>21.030988927594038</v>
      </c>
      <c r="AA106" s="164">
        <f t="shared" si="43"/>
        <v>21.296440308206233</v>
      </c>
      <c r="AB106" s="164">
        <f t="shared" si="44"/>
        <v>21.163714617900133</v>
      </c>
      <c r="AC106" s="142">
        <f t="shared" si="54"/>
        <v>10.581857308950067</v>
      </c>
      <c r="AD106" s="165">
        <f t="shared" si="55"/>
        <v>10.581857308950067</v>
      </c>
      <c r="AE106" s="142">
        <f t="shared" si="45"/>
        <v>725.02095764773321</v>
      </c>
      <c r="AF106" s="165">
        <f t="shared" si="46"/>
        <v>752.8113971185461</v>
      </c>
      <c r="AG106" s="172">
        <f t="shared" si="47"/>
        <v>1477.8323547662794</v>
      </c>
      <c r="AH106" s="172">
        <f t="shared" si="48"/>
        <v>738.91617738313971</v>
      </c>
      <c r="AI106" s="116"/>
      <c r="AJ106" s="116"/>
      <c r="AK106" s="116"/>
      <c r="AL106" s="149"/>
      <c r="AM106" s="116"/>
      <c r="AN106" s="116"/>
      <c r="AO106" s="116"/>
      <c r="AP106" s="149"/>
    </row>
    <row r="107" spans="2:42" x14ac:dyDescent="0.2">
      <c r="B107" s="83">
        <v>133</v>
      </c>
      <c r="C107" s="83">
        <v>4</v>
      </c>
      <c r="D107" s="158">
        <f t="shared" si="37"/>
        <v>21.429165998512332</v>
      </c>
      <c r="E107" s="158">
        <f t="shared" si="38"/>
        <v>10.714582999256166</v>
      </c>
      <c r="F107" s="158">
        <f t="shared" si="39"/>
        <v>10.714582999256166</v>
      </c>
      <c r="G107" s="159">
        <f t="shared" si="40"/>
        <v>1534.1145979350817</v>
      </c>
      <c r="H107" s="159">
        <f t="shared" si="41"/>
        <v>767.05729896754087</v>
      </c>
      <c r="I107" s="159">
        <f t="shared" si="41"/>
        <v>767.05729896754087</v>
      </c>
      <c r="P107" s="91">
        <v>133</v>
      </c>
      <c r="Q107" s="95">
        <v>0.40322500000000006</v>
      </c>
      <c r="R107" s="92">
        <v>0.40322500000000006</v>
      </c>
      <c r="S107" s="96">
        <f t="shared" si="51"/>
        <v>0.40322500000000006</v>
      </c>
      <c r="T107" s="92">
        <v>17.214850000000006</v>
      </c>
      <c r="U107" s="92">
        <v>17.424400000000006</v>
      </c>
      <c r="V107" s="95">
        <f t="shared" si="52"/>
        <v>8.6074250000000028</v>
      </c>
      <c r="W107" s="92">
        <f t="shared" si="53"/>
        <v>8.7122000000000028</v>
      </c>
      <c r="X107" s="92">
        <f t="shared" si="49"/>
        <v>8.6598125000000028</v>
      </c>
      <c r="Y107" s="96">
        <f t="shared" si="50"/>
        <v>8.4582000000000033</v>
      </c>
      <c r="Z107" s="142">
        <f t="shared" si="42"/>
        <v>21.296440308206233</v>
      </c>
      <c r="AA107" s="164">
        <f t="shared" si="43"/>
        <v>21.561891688818427</v>
      </c>
      <c r="AB107" s="164">
        <f t="shared" si="44"/>
        <v>21.429165998512332</v>
      </c>
      <c r="AC107" s="142">
        <f t="shared" si="54"/>
        <v>10.714582999256166</v>
      </c>
      <c r="AD107" s="165">
        <f t="shared" si="55"/>
        <v>10.714582999256166</v>
      </c>
      <c r="AE107" s="142">
        <f t="shared" si="45"/>
        <v>752.8113971185461</v>
      </c>
      <c r="AF107" s="165">
        <f t="shared" si="46"/>
        <v>781.30320081653565</v>
      </c>
      <c r="AG107" s="172">
        <f t="shared" si="47"/>
        <v>1534.1145979350817</v>
      </c>
      <c r="AH107" s="172">
        <f t="shared" si="48"/>
        <v>767.05729896754087</v>
      </c>
      <c r="AI107" s="116"/>
      <c r="AJ107" s="116"/>
      <c r="AK107" s="116"/>
      <c r="AL107" s="149"/>
      <c r="AM107" s="116"/>
      <c r="AN107" s="116"/>
      <c r="AO107" s="116"/>
      <c r="AP107" s="149"/>
    </row>
    <row r="108" spans="2:42" x14ac:dyDescent="0.2">
      <c r="B108" s="83">
        <v>132</v>
      </c>
      <c r="C108" s="83">
        <v>4</v>
      </c>
      <c r="D108" s="158">
        <f t="shared" si="37"/>
        <v>21.694617379124523</v>
      </c>
      <c r="E108" s="158">
        <f t="shared" si="38"/>
        <v>10.847308689562261</v>
      </c>
      <c r="F108" s="158">
        <f t="shared" si="39"/>
        <v>10.847308689562261</v>
      </c>
      <c r="G108" s="159">
        <f t="shared" si="40"/>
        <v>1591.808311775234</v>
      </c>
      <c r="H108" s="159">
        <f t="shared" si="41"/>
        <v>795.90415588761698</v>
      </c>
      <c r="I108" s="159">
        <f t="shared" si="41"/>
        <v>795.90415588761698</v>
      </c>
      <c r="P108" s="91">
        <v>132</v>
      </c>
      <c r="Q108" s="95">
        <v>0.40322500000000006</v>
      </c>
      <c r="R108" s="92">
        <v>0.40322500000000006</v>
      </c>
      <c r="S108" s="96">
        <f t="shared" si="51"/>
        <v>0.40322500000000006</v>
      </c>
      <c r="T108" s="92">
        <v>17.424400000000006</v>
      </c>
      <c r="U108" s="92">
        <v>17.633950000000006</v>
      </c>
      <c r="V108" s="95">
        <f t="shared" si="52"/>
        <v>8.7122000000000028</v>
      </c>
      <c r="W108" s="92">
        <f t="shared" si="53"/>
        <v>8.8169750000000029</v>
      </c>
      <c r="X108" s="92">
        <f t="shared" si="49"/>
        <v>8.7645875000000029</v>
      </c>
      <c r="Y108" s="96">
        <f t="shared" si="50"/>
        <v>8.5629750000000033</v>
      </c>
      <c r="Z108" s="142">
        <f t="shared" si="42"/>
        <v>21.561891688818427</v>
      </c>
      <c r="AA108" s="164">
        <f t="shared" si="43"/>
        <v>21.827343069430622</v>
      </c>
      <c r="AB108" s="164">
        <f t="shared" si="44"/>
        <v>21.694617379124523</v>
      </c>
      <c r="AC108" s="142">
        <f t="shared" si="54"/>
        <v>10.847308689562261</v>
      </c>
      <c r="AD108" s="165">
        <f t="shared" si="55"/>
        <v>10.847308689562261</v>
      </c>
      <c r="AE108" s="142">
        <f t="shared" si="45"/>
        <v>781.30320081653565</v>
      </c>
      <c r="AF108" s="165">
        <f t="shared" si="46"/>
        <v>810.50511095869831</v>
      </c>
      <c r="AG108" s="172">
        <f t="shared" si="47"/>
        <v>1591.808311775234</v>
      </c>
      <c r="AH108" s="172">
        <f t="shared" si="48"/>
        <v>795.90415588761698</v>
      </c>
      <c r="AI108" s="116"/>
      <c r="AJ108" s="116"/>
      <c r="AK108" s="116"/>
      <c r="AL108" s="149"/>
      <c r="AM108" s="116"/>
      <c r="AN108" s="116"/>
      <c r="AO108" s="116"/>
      <c r="AP108" s="149"/>
    </row>
    <row r="109" spans="2:42" x14ac:dyDescent="0.2">
      <c r="B109" s="83">
        <v>131</v>
      </c>
      <c r="C109" s="83">
        <v>4</v>
      </c>
      <c r="D109" s="158">
        <f t="shared" si="37"/>
        <v>21.964090750352078</v>
      </c>
      <c r="E109" s="158">
        <f t="shared" si="38"/>
        <v>10.982045375176039</v>
      </c>
      <c r="F109" s="158">
        <f t="shared" si="39"/>
        <v>10.982045375176039</v>
      </c>
      <c r="G109" s="159">
        <f t="shared" si="40"/>
        <v>1651.8489844373487</v>
      </c>
      <c r="H109" s="159">
        <f t="shared" si="41"/>
        <v>825.92449221867435</v>
      </c>
      <c r="I109" s="159">
        <f t="shared" si="41"/>
        <v>825.92449221867435</v>
      </c>
      <c r="P109" s="91">
        <v>131</v>
      </c>
      <c r="Q109" s="95">
        <v>0.40322500000000006</v>
      </c>
      <c r="R109" s="92">
        <v>0.40322500000000006</v>
      </c>
      <c r="S109" s="96">
        <f t="shared" si="51"/>
        <v>0.40322500000000006</v>
      </c>
      <c r="T109" s="92">
        <v>17.633950000000006</v>
      </c>
      <c r="U109" s="92">
        <v>17.849850000000007</v>
      </c>
      <c r="V109" s="95">
        <f t="shared" si="52"/>
        <v>8.8169750000000029</v>
      </c>
      <c r="W109" s="92">
        <f t="shared" si="53"/>
        <v>8.9249250000000035</v>
      </c>
      <c r="X109" s="92">
        <f t="shared" si="49"/>
        <v>8.8709500000000041</v>
      </c>
      <c r="Y109" s="96">
        <f t="shared" si="50"/>
        <v>8.6693375000000046</v>
      </c>
      <c r="Z109" s="142">
        <f t="shared" si="42"/>
        <v>21.827343069430622</v>
      </c>
      <c r="AA109" s="164">
        <f t="shared" si="43"/>
        <v>22.100838431273534</v>
      </c>
      <c r="AB109" s="164">
        <f t="shared" si="44"/>
        <v>21.964090750352078</v>
      </c>
      <c r="AC109" s="142">
        <f t="shared" si="54"/>
        <v>10.982045375176039</v>
      </c>
      <c r="AD109" s="165">
        <f t="shared" si="55"/>
        <v>10.982045375176039</v>
      </c>
      <c r="AE109" s="142">
        <f t="shared" si="45"/>
        <v>810.50511095869831</v>
      </c>
      <c r="AF109" s="165">
        <f t="shared" si="46"/>
        <v>841.34387347865038</v>
      </c>
      <c r="AG109" s="172">
        <f t="shared" si="47"/>
        <v>1651.8489844373487</v>
      </c>
      <c r="AH109" s="172">
        <f t="shared" si="48"/>
        <v>825.92449221867435</v>
      </c>
      <c r="AI109" s="116"/>
      <c r="AJ109" s="116"/>
      <c r="AK109" s="116"/>
      <c r="AL109" s="149"/>
      <c r="AM109" s="116"/>
      <c r="AN109" s="116"/>
      <c r="AO109" s="116"/>
      <c r="AP109" s="149"/>
    </row>
    <row r="110" spans="2:42" x14ac:dyDescent="0.2">
      <c r="B110" s="83">
        <v>130</v>
      </c>
      <c r="C110" s="83">
        <v>4</v>
      </c>
      <c r="D110" s="158">
        <f t="shared" si="37"/>
        <v>22.323647210597901</v>
      </c>
      <c r="E110" s="158">
        <f t="shared" si="38"/>
        <v>11.161823605298951</v>
      </c>
      <c r="F110" s="158">
        <f t="shared" si="39"/>
        <v>11.161823605298951</v>
      </c>
      <c r="G110" s="159">
        <f t="shared" si="40"/>
        <v>1720.7058324831205</v>
      </c>
      <c r="H110" s="159">
        <f t="shared" si="41"/>
        <v>860.35291624156025</v>
      </c>
      <c r="I110" s="159">
        <f t="shared" si="41"/>
        <v>860.35291624156025</v>
      </c>
      <c r="P110" s="91">
        <v>130</v>
      </c>
      <c r="Q110" s="95">
        <v>0.40322500000000006</v>
      </c>
      <c r="R110" s="92">
        <v>0.40639999999999998</v>
      </c>
      <c r="S110" s="96">
        <f t="shared" si="51"/>
        <v>0.40481250000000002</v>
      </c>
      <c r="T110" s="92">
        <v>17.849850000000007</v>
      </c>
      <c r="U110" s="92">
        <v>18.065750000000008</v>
      </c>
      <c r="V110" s="95">
        <f t="shared" si="52"/>
        <v>8.9249250000000035</v>
      </c>
      <c r="W110" s="92">
        <f t="shared" si="53"/>
        <v>9.0328750000000042</v>
      </c>
      <c r="X110" s="92">
        <f t="shared" si="49"/>
        <v>8.978900000000003</v>
      </c>
      <c r="Y110" s="96">
        <f t="shared" si="50"/>
        <v>8.7764937500000038</v>
      </c>
      <c r="Z110" s="142">
        <f t="shared" si="42"/>
        <v>22.100838431273534</v>
      </c>
      <c r="AA110" s="164">
        <f t="shared" si="43"/>
        <v>22.546455989922269</v>
      </c>
      <c r="AB110" s="164">
        <f t="shared" si="44"/>
        <v>22.323647210597901</v>
      </c>
      <c r="AC110" s="142">
        <f t="shared" si="54"/>
        <v>11.161823605298951</v>
      </c>
      <c r="AD110" s="165">
        <f t="shared" si="55"/>
        <v>11.161823605298951</v>
      </c>
      <c r="AE110" s="142">
        <f t="shared" si="45"/>
        <v>841.34387347865038</v>
      </c>
      <c r="AF110" s="165">
        <f t="shared" si="46"/>
        <v>879.36195900447001</v>
      </c>
      <c r="AG110" s="172">
        <f t="shared" si="47"/>
        <v>1720.7058324831205</v>
      </c>
      <c r="AH110" s="172">
        <f t="shared" si="48"/>
        <v>860.35291624156025</v>
      </c>
      <c r="AI110" s="116"/>
      <c r="AJ110" s="116"/>
      <c r="AK110" s="116"/>
      <c r="AL110" s="149"/>
      <c r="AM110" s="116"/>
      <c r="AN110" s="116"/>
      <c r="AO110" s="116"/>
      <c r="AP110" s="149"/>
    </row>
    <row r="111" spans="2:42" x14ac:dyDescent="0.2">
      <c r="B111" s="83">
        <v>129</v>
      </c>
      <c r="C111" s="83">
        <v>4</v>
      </c>
      <c r="D111" s="158">
        <f t="shared" si="37"/>
        <v>22.684280424236789</v>
      </c>
      <c r="E111" s="158">
        <f t="shared" si="38"/>
        <v>11.342140212118395</v>
      </c>
      <c r="F111" s="158">
        <f t="shared" si="39"/>
        <v>11.342140212118395</v>
      </c>
      <c r="G111" s="159">
        <f t="shared" si="40"/>
        <v>1791.3610080584426</v>
      </c>
      <c r="H111" s="159">
        <f t="shared" si="41"/>
        <v>895.68050402922131</v>
      </c>
      <c r="I111" s="159">
        <f t="shared" si="41"/>
        <v>895.68050402922131</v>
      </c>
      <c r="P111" s="91">
        <v>129</v>
      </c>
      <c r="Q111" s="95">
        <v>0.40639999999999998</v>
      </c>
      <c r="R111" s="92">
        <v>0.40639999999999998</v>
      </c>
      <c r="S111" s="96">
        <f t="shared" si="51"/>
        <v>0.40639999999999998</v>
      </c>
      <c r="T111" s="92">
        <v>18.065750000000008</v>
      </c>
      <c r="U111" s="92">
        <v>18.28165000000001</v>
      </c>
      <c r="V111" s="95">
        <f t="shared" si="52"/>
        <v>9.0328750000000042</v>
      </c>
      <c r="W111" s="92">
        <f t="shared" si="53"/>
        <v>9.1408250000000049</v>
      </c>
      <c r="X111" s="92">
        <f t="shared" si="49"/>
        <v>9.0868500000000054</v>
      </c>
      <c r="Y111" s="96">
        <f t="shared" si="50"/>
        <v>8.8836500000000047</v>
      </c>
      <c r="Z111" s="142">
        <f t="shared" si="42"/>
        <v>22.546455989922269</v>
      </c>
      <c r="AA111" s="164">
        <f t="shared" si="43"/>
        <v>22.822104858551306</v>
      </c>
      <c r="AB111" s="164">
        <f t="shared" si="44"/>
        <v>22.684280424236789</v>
      </c>
      <c r="AC111" s="142">
        <f t="shared" si="54"/>
        <v>11.342140212118395</v>
      </c>
      <c r="AD111" s="165">
        <f t="shared" si="55"/>
        <v>11.342140212118395</v>
      </c>
      <c r="AE111" s="142">
        <f t="shared" si="45"/>
        <v>879.36195900447001</v>
      </c>
      <c r="AF111" s="165">
        <f t="shared" si="46"/>
        <v>911.99904905397273</v>
      </c>
      <c r="AG111" s="172">
        <f t="shared" si="47"/>
        <v>1791.3610080584426</v>
      </c>
      <c r="AH111" s="172">
        <f t="shared" si="48"/>
        <v>895.68050402922131</v>
      </c>
      <c r="AI111" s="116"/>
      <c r="AJ111" s="116"/>
      <c r="AK111" s="116"/>
      <c r="AL111" s="149"/>
      <c r="AM111" s="116"/>
      <c r="AN111" s="116"/>
      <c r="AO111" s="116"/>
      <c r="AP111" s="149"/>
    </row>
    <row r="112" spans="2:42" x14ac:dyDescent="0.2">
      <c r="B112" s="83">
        <v>128</v>
      </c>
      <c r="C112" s="83">
        <v>4</v>
      </c>
      <c r="D112" s="158">
        <f t="shared" si="37"/>
        <v>22.963982952698615</v>
      </c>
      <c r="E112" s="158">
        <f t="shared" si="38"/>
        <v>11.481991476349307</v>
      </c>
      <c r="F112" s="158">
        <f t="shared" si="39"/>
        <v>11.481991476349307</v>
      </c>
      <c r="G112" s="159">
        <f t="shared" si="40"/>
        <v>1858.4285975209996</v>
      </c>
      <c r="H112" s="159">
        <f t="shared" si="41"/>
        <v>929.21429876049979</v>
      </c>
      <c r="I112" s="159">
        <f t="shared" si="41"/>
        <v>929.21429876049979</v>
      </c>
      <c r="P112" s="91">
        <v>128</v>
      </c>
      <c r="Q112" s="95">
        <v>0.40639999999999998</v>
      </c>
      <c r="R112" s="92">
        <v>0.40639999999999998</v>
      </c>
      <c r="S112" s="96">
        <f t="shared" si="51"/>
        <v>0.40639999999999998</v>
      </c>
      <c r="T112" s="92">
        <v>18.28165000000001</v>
      </c>
      <c r="U112" s="92">
        <v>18.503900000000009</v>
      </c>
      <c r="V112" s="95">
        <f t="shared" si="52"/>
        <v>9.1408250000000049</v>
      </c>
      <c r="W112" s="92">
        <f t="shared" si="53"/>
        <v>9.2519500000000043</v>
      </c>
      <c r="X112" s="92">
        <f t="shared" si="49"/>
        <v>9.1963875000000037</v>
      </c>
      <c r="Y112" s="96">
        <f t="shared" si="50"/>
        <v>8.993187500000003</v>
      </c>
      <c r="Z112" s="142">
        <f t="shared" si="42"/>
        <v>22.822104858551306</v>
      </c>
      <c r="AA112" s="164">
        <f t="shared" si="43"/>
        <v>23.10586104684592</v>
      </c>
      <c r="AB112" s="164">
        <f t="shared" si="44"/>
        <v>22.963982952698615</v>
      </c>
      <c r="AC112" s="142">
        <f t="shared" si="54"/>
        <v>11.481991476349307</v>
      </c>
      <c r="AD112" s="165">
        <f t="shared" si="55"/>
        <v>11.481991476349307</v>
      </c>
      <c r="AE112" s="142">
        <f t="shared" si="45"/>
        <v>911.99904905397273</v>
      </c>
      <c r="AF112" s="165">
        <f t="shared" si="46"/>
        <v>946.42954846702696</v>
      </c>
      <c r="AG112" s="172">
        <f t="shared" si="47"/>
        <v>1858.4285975209996</v>
      </c>
      <c r="AH112" s="172">
        <f t="shared" si="48"/>
        <v>929.21429876049979</v>
      </c>
      <c r="AI112" s="116"/>
      <c r="AJ112" s="116"/>
      <c r="AK112" s="116"/>
      <c r="AL112" s="149"/>
      <c r="AM112" s="116"/>
      <c r="AN112" s="116"/>
      <c r="AO112" s="116"/>
      <c r="AP112" s="149"/>
    </row>
    <row r="113" spans="2:42" x14ac:dyDescent="0.2">
      <c r="B113" s="83">
        <v>127</v>
      </c>
      <c r="C113" s="83">
        <v>4</v>
      </c>
      <c r="D113" s="158">
        <f t="shared" si="37"/>
        <v>23.247739140993204</v>
      </c>
      <c r="E113" s="158">
        <f t="shared" si="38"/>
        <v>11.623869570496602</v>
      </c>
      <c r="F113" s="158">
        <f t="shared" si="39"/>
        <v>11.623869570496602</v>
      </c>
      <c r="G113" s="159">
        <f t="shared" si="40"/>
        <v>1928.1455829350011</v>
      </c>
      <c r="H113" s="159">
        <f t="shared" ref="H113:I139" si="56">VLOOKUP($B113,$P$16:$AH$139,19,FALSE)</f>
        <v>964.07279146750056</v>
      </c>
      <c r="I113" s="159">
        <f t="shared" si="56"/>
        <v>964.07279146750056</v>
      </c>
      <c r="P113" s="91">
        <v>127</v>
      </c>
      <c r="Q113" s="95">
        <v>0.40639999999999998</v>
      </c>
      <c r="R113" s="92">
        <v>0.40639999999999998</v>
      </c>
      <c r="S113" s="96">
        <f t="shared" si="51"/>
        <v>0.40639999999999998</v>
      </c>
      <c r="T113" s="92">
        <v>18.503900000000009</v>
      </c>
      <c r="U113" s="92">
        <v>18.726150000000008</v>
      </c>
      <c r="V113" s="95">
        <f t="shared" si="52"/>
        <v>9.2519500000000043</v>
      </c>
      <c r="W113" s="92">
        <f t="shared" si="53"/>
        <v>9.3630750000000038</v>
      </c>
      <c r="X113" s="92">
        <f t="shared" si="49"/>
        <v>9.307512500000005</v>
      </c>
      <c r="Y113" s="96">
        <f t="shared" si="50"/>
        <v>9.1043125000000042</v>
      </c>
      <c r="Z113" s="142">
        <f t="shared" si="42"/>
        <v>23.10586104684592</v>
      </c>
      <c r="AA113" s="164">
        <f t="shared" si="43"/>
        <v>23.389617235140491</v>
      </c>
      <c r="AB113" s="164">
        <f t="shared" si="44"/>
        <v>23.247739140993204</v>
      </c>
      <c r="AC113" s="142">
        <f t="shared" si="54"/>
        <v>11.623869570496602</v>
      </c>
      <c r="AD113" s="165">
        <f t="shared" si="55"/>
        <v>11.623869570496602</v>
      </c>
      <c r="AE113" s="142">
        <f t="shared" si="45"/>
        <v>946.42954846702696</v>
      </c>
      <c r="AF113" s="165">
        <f t="shared" si="46"/>
        <v>981.71603446797405</v>
      </c>
      <c r="AG113" s="172">
        <f t="shared" si="47"/>
        <v>1928.1455829350011</v>
      </c>
      <c r="AH113" s="172">
        <f t="shared" si="48"/>
        <v>964.07279146750056</v>
      </c>
      <c r="AI113" s="116"/>
      <c r="AJ113" s="116"/>
      <c r="AK113" s="116"/>
      <c r="AL113" s="149"/>
      <c r="AM113" s="116"/>
      <c r="AN113" s="116"/>
      <c r="AO113" s="116"/>
      <c r="AP113" s="149"/>
    </row>
    <row r="114" spans="2:42" x14ac:dyDescent="0.2">
      <c r="B114" s="83">
        <v>126</v>
      </c>
      <c r="C114" s="83">
        <v>4</v>
      </c>
      <c r="D114" s="158">
        <f t="shared" si="37"/>
        <v>23.5314953292878</v>
      </c>
      <c r="E114" s="158">
        <f t="shared" si="38"/>
        <v>11.7657476646439</v>
      </c>
      <c r="F114" s="158">
        <f t="shared" si="39"/>
        <v>11.7657476646439</v>
      </c>
      <c r="G114" s="159">
        <f t="shared" si="40"/>
        <v>1999.5850536407816</v>
      </c>
      <c r="H114" s="159">
        <f t="shared" si="56"/>
        <v>999.79252682039078</v>
      </c>
      <c r="I114" s="159">
        <f t="shared" si="56"/>
        <v>999.79252682039078</v>
      </c>
      <c r="P114" s="91">
        <v>126</v>
      </c>
      <c r="Q114" s="95">
        <v>0.40639999999999998</v>
      </c>
      <c r="R114" s="92">
        <v>0.40639999999999998</v>
      </c>
      <c r="S114" s="96">
        <f t="shared" si="51"/>
        <v>0.40639999999999998</v>
      </c>
      <c r="T114" s="92">
        <v>18.726150000000008</v>
      </c>
      <c r="U114" s="92">
        <v>18.948400000000007</v>
      </c>
      <c r="V114" s="95">
        <f t="shared" si="52"/>
        <v>9.3630750000000038</v>
      </c>
      <c r="W114" s="92">
        <f t="shared" si="53"/>
        <v>9.4742000000000033</v>
      </c>
      <c r="X114" s="92">
        <f t="shared" si="49"/>
        <v>9.4186375000000027</v>
      </c>
      <c r="Y114" s="96">
        <f t="shared" si="50"/>
        <v>9.2154375000000019</v>
      </c>
      <c r="Z114" s="142">
        <f t="shared" si="42"/>
        <v>23.389617235140491</v>
      </c>
      <c r="AA114" s="164">
        <f t="shared" si="43"/>
        <v>23.673373423435105</v>
      </c>
      <c r="AB114" s="164">
        <f t="shared" si="44"/>
        <v>23.5314953292878</v>
      </c>
      <c r="AC114" s="142">
        <f t="shared" si="54"/>
        <v>11.7657476646439</v>
      </c>
      <c r="AD114" s="165">
        <f t="shared" si="55"/>
        <v>11.7657476646439</v>
      </c>
      <c r="AE114" s="142">
        <f t="shared" si="45"/>
        <v>981.71603446797405</v>
      </c>
      <c r="AF114" s="165">
        <f t="shared" si="46"/>
        <v>1017.8690191728074</v>
      </c>
      <c r="AG114" s="172">
        <f t="shared" si="47"/>
        <v>1999.5850536407816</v>
      </c>
      <c r="AH114" s="172">
        <f t="shared" si="48"/>
        <v>999.79252682039078</v>
      </c>
      <c r="AI114" s="116"/>
      <c r="AJ114" s="116"/>
      <c r="AK114" s="116"/>
      <c r="AL114" s="149"/>
      <c r="AM114" s="116"/>
      <c r="AN114" s="116"/>
      <c r="AO114" s="116"/>
      <c r="AP114" s="149"/>
    </row>
    <row r="115" spans="2:42" x14ac:dyDescent="0.2">
      <c r="B115" s="83">
        <v>125</v>
      </c>
      <c r="C115" s="83">
        <v>4</v>
      </c>
      <c r="D115" s="158">
        <f t="shared" si="37"/>
        <v>23.819305177415181</v>
      </c>
      <c r="E115" s="158">
        <f t="shared" si="38"/>
        <v>11.909652588707591</v>
      </c>
      <c r="F115" s="158">
        <f t="shared" si="39"/>
        <v>11.909652588707591</v>
      </c>
      <c r="G115" s="159">
        <f t="shared" si="40"/>
        <v>2073.8390248789719</v>
      </c>
      <c r="H115" s="159">
        <f t="shared" si="56"/>
        <v>1036.919512439486</v>
      </c>
      <c r="I115" s="159">
        <f t="shared" si="56"/>
        <v>1036.919512439486</v>
      </c>
      <c r="P115" s="91">
        <v>125</v>
      </c>
      <c r="Q115" s="95">
        <v>0.40639999999999998</v>
      </c>
      <c r="R115" s="92">
        <v>0.40639999999999998</v>
      </c>
      <c r="S115" s="96">
        <f t="shared" si="51"/>
        <v>0.40639999999999998</v>
      </c>
      <c r="T115" s="92">
        <v>18.948400000000007</v>
      </c>
      <c r="U115" s="92">
        <v>19.177000000000007</v>
      </c>
      <c r="V115" s="95">
        <f t="shared" si="52"/>
        <v>9.4742000000000033</v>
      </c>
      <c r="W115" s="92">
        <f t="shared" si="53"/>
        <v>9.5885000000000034</v>
      </c>
      <c r="X115" s="92">
        <f t="shared" si="49"/>
        <v>9.5313500000000033</v>
      </c>
      <c r="Y115" s="96">
        <f t="shared" si="50"/>
        <v>9.3281500000000026</v>
      </c>
      <c r="Z115" s="142">
        <f t="shared" si="42"/>
        <v>23.673373423435105</v>
      </c>
      <c r="AA115" s="164">
        <f t="shared" si="43"/>
        <v>23.965236931395253</v>
      </c>
      <c r="AB115" s="164">
        <f t="shared" si="44"/>
        <v>23.819305177415181</v>
      </c>
      <c r="AC115" s="142">
        <f t="shared" si="54"/>
        <v>11.909652588707591</v>
      </c>
      <c r="AD115" s="165">
        <f t="shared" si="55"/>
        <v>11.909652588707591</v>
      </c>
      <c r="AE115" s="142">
        <f t="shared" si="45"/>
        <v>1017.8690191728074</v>
      </c>
      <c r="AF115" s="165">
        <f t="shared" si="46"/>
        <v>1055.9700057061646</v>
      </c>
      <c r="AG115" s="172">
        <f t="shared" si="47"/>
        <v>2073.8390248789719</v>
      </c>
      <c r="AH115" s="172">
        <f t="shared" si="48"/>
        <v>1036.919512439486</v>
      </c>
      <c r="AI115" s="116"/>
      <c r="AJ115" s="116"/>
      <c r="AK115" s="116"/>
      <c r="AL115" s="149"/>
      <c r="AM115" s="116"/>
      <c r="AN115" s="116"/>
      <c r="AO115" s="116"/>
      <c r="AP115" s="149"/>
    </row>
    <row r="116" spans="2:42" x14ac:dyDescent="0.2">
      <c r="B116" s="83">
        <v>124</v>
      </c>
      <c r="C116" s="83">
        <v>4</v>
      </c>
      <c r="D116" s="158">
        <f t="shared" si="37"/>
        <v>24.111168685375326</v>
      </c>
      <c r="E116" s="158">
        <f t="shared" si="38"/>
        <v>12.055584342687663</v>
      </c>
      <c r="F116" s="158">
        <f t="shared" si="39"/>
        <v>12.055584342687663</v>
      </c>
      <c r="G116" s="159">
        <f t="shared" si="40"/>
        <v>2150.9802787403978</v>
      </c>
      <c r="H116" s="159">
        <f t="shared" si="56"/>
        <v>1075.4901393701989</v>
      </c>
      <c r="I116" s="159">
        <f t="shared" si="56"/>
        <v>1075.4901393701989</v>
      </c>
      <c r="P116" s="91">
        <v>124</v>
      </c>
      <c r="Q116" s="95">
        <v>0.40639999999999998</v>
      </c>
      <c r="R116" s="92">
        <v>0.40639999999999998</v>
      </c>
      <c r="S116" s="96">
        <f t="shared" si="51"/>
        <v>0.40639999999999998</v>
      </c>
      <c r="T116" s="92">
        <v>19.177000000000007</v>
      </c>
      <c r="U116" s="92">
        <v>19.405600000000007</v>
      </c>
      <c r="V116" s="95">
        <f t="shared" si="52"/>
        <v>9.5885000000000034</v>
      </c>
      <c r="W116" s="92">
        <f t="shared" si="53"/>
        <v>9.7028000000000034</v>
      </c>
      <c r="X116" s="92">
        <f t="shared" si="49"/>
        <v>9.6456500000000034</v>
      </c>
      <c r="Y116" s="96">
        <f t="shared" si="50"/>
        <v>9.4424500000000027</v>
      </c>
      <c r="Z116" s="142">
        <f t="shared" si="42"/>
        <v>23.965236931395253</v>
      </c>
      <c r="AA116" s="164">
        <f t="shared" si="43"/>
        <v>24.257100439355398</v>
      </c>
      <c r="AB116" s="164">
        <f t="shared" si="44"/>
        <v>24.111168685375326</v>
      </c>
      <c r="AC116" s="142">
        <f t="shared" si="54"/>
        <v>12.055584342687663</v>
      </c>
      <c r="AD116" s="165">
        <f t="shared" si="55"/>
        <v>12.055584342687663</v>
      </c>
      <c r="AE116" s="142">
        <f t="shared" si="45"/>
        <v>1055.9700057061646</v>
      </c>
      <c r="AF116" s="165">
        <f t="shared" si="46"/>
        <v>1095.0102730342335</v>
      </c>
      <c r="AG116" s="172">
        <f t="shared" si="47"/>
        <v>2150.9802787403978</v>
      </c>
      <c r="AH116" s="172">
        <f t="shared" si="48"/>
        <v>1075.4901393701989</v>
      </c>
      <c r="AI116" s="116"/>
      <c r="AJ116" s="116"/>
      <c r="AK116" s="116"/>
      <c r="AL116" s="149"/>
      <c r="AM116" s="116"/>
      <c r="AN116" s="116"/>
      <c r="AO116" s="116"/>
      <c r="AP116" s="149"/>
    </row>
    <row r="117" spans="2:42" x14ac:dyDescent="0.2">
      <c r="B117" s="83">
        <v>123</v>
      </c>
      <c r="C117" s="83">
        <v>4</v>
      </c>
      <c r="D117" s="158">
        <f t="shared" si="37"/>
        <v>24.40303219333547</v>
      </c>
      <c r="E117" s="158">
        <f t="shared" si="38"/>
        <v>12.201516096667735</v>
      </c>
      <c r="F117" s="158">
        <f t="shared" si="39"/>
        <v>12.201516096667735</v>
      </c>
      <c r="G117" s="159">
        <f t="shared" si="40"/>
        <v>2230.0115333348945</v>
      </c>
      <c r="H117" s="159">
        <f t="shared" si="56"/>
        <v>1115.0057666674472</v>
      </c>
      <c r="I117" s="159">
        <f t="shared" si="56"/>
        <v>1115.0057666674472</v>
      </c>
      <c r="P117" s="91">
        <v>123</v>
      </c>
      <c r="Q117" s="95">
        <v>0.40639999999999998</v>
      </c>
      <c r="R117" s="92">
        <v>0.40639999999999998</v>
      </c>
      <c r="S117" s="96">
        <f t="shared" si="51"/>
        <v>0.40639999999999998</v>
      </c>
      <c r="T117" s="92">
        <v>19.405600000000007</v>
      </c>
      <c r="U117" s="92">
        <v>19.634200000000007</v>
      </c>
      <c r="V117" s="95">
        <f t="shared" si="52"/>
        <v>9.7028000000000034</v>
      </c>
      <c r="W117" s="92">
        <f t="shared" si="53"/>
        <v>9.8171000000000035</v>
      </c>
      <c r="X117" s="92">
        <f t="shared" si="49"/>
        <v>9.7599500000000035</v>
      </c>
      <c r="Y117" s="96">
        <f t="shared" si="50"/>
        <v>9.5567500000000027</v>
      </c>
      <c r="Z117" s="142">
        <f t="shared" si="42"/>
        <v>24.257100439355398</v>
      </c>
      <c r="AA117" s="164">
        <f t="shared" si="43"/>
        <v>24.548963947315546</v>
      </c>
      <c r="AB117" s="164">
        <f t="shared" si="44"/>
        <v>24.40303219333547</v>
      </c>
      <c r="AC117" s="142">
        <f t="shared" si="54"/>
        <v>12.201516096667735</v>
      </c>
      <c r="AD117" s="165">
        <f t="shared" si="55"/>
        <v>12.201516096667735</v>
      </c>
      <c r="AE117" s="142">
        <f t="shared" si="45"/>
        <v>1095.0102730342335</v>
      </c>
      <c r="AF117" s="165">
        <f t="shared" si="46"/>
        <v>1135.001260300661</v>
      </c>
      <c r="AG117" s="172">
        <f t="shared" si="47"/>
        <v>2230.0115333348945</v>
      </c>
      <c r="AH117" s="172">
        <f t="shared" si="48"/>
        <v>1115.0057666674472</v>
      </c>
      <c r="AI117" s="116"/>
      <c r="AJ117" s="116"/>
      <c r="AK117" s="116"/>
      <c r="AL117" s="149"/>
      <c r="AM117" s="116"/>
      <c r="AN117" s="116"/>
      <c r="AO117" s="116"/>
      <c r="AP117" s="149"/>
    </row>
    <row r="118" spans="2:42" x14ac:dyDescent="0.2">
      <c r="B118" s="83">
        <v>122</v>
      </c>
      <c r="C118" s="83">
        <v>4</v>
      </c>
      <c r="D118" s="158">
        <f t="shared" si="37"/>
        <v>24.789887519017697</v>
      </c>
      <c r="E118" s="158">
        <f t="shared" si="38"/>
        <v>12.394943759508848</v>
      </c>
      <c r="F118" s="158">
        <f t="shared" si="39"/>
        <v>12.394943759508848</v>
      </c>
      <c r="G118" s="159">
        <f t="shared" si="40"/>
        <v>2319.5709867305823</v>
      </c>
      <c r="H118" s="159">
        <f t="shared" si="56"/>
        <v>1159.7854933652911</v>
      </c>
      <c r="I118" s="159">
        <f t="shared" si="56"/>
        <v>1159.7854933652911</v>
      </c>
      <c r="P118" s="91">
        <v>122</v>
      </c>
      <c r="Q118" s="95">
        <v>0.40639999999999998</v>
      </c>
      <c r="R118" s="92">
        <v>0.40957500000000002</v>
      </c>
      <c r="S118" s="96">
        <f t="shared" si="51"/>
        <v>0.4079875</v>
      </c>
      <c r="T118" s="92">
        <v>19.634200000000007</v>
      </c>
      <c r="U118" s="92">
        <v>19.862800000000007</v>
      </c>
      <c r="V118" s="95">
        <f t="shared" si="52"/>
        <v>9.8171000000000035</v>
      </c>
      <c r="W118" s="92">
        <f t="shared" si="53"/>
        <v>9.9314000000000036</v>
      </c>
      <c r="X118" s="92">
        <f t="shared" si="49"/>
        <v>9.8742500000000035</v>
      </c>
      <c r="Y118" s="96">
        <f t="shared" si="50"/>
        <v>9.6702562500000031</v>
      </c>
      <c r="Z118" s="142">
        <f t="shared" si="42"/>
        <v>24.548963947315546</v>
      </c>
      <c r="AA118" s="164">
        <f t="shared" si="43"/>
        <v>25.030811090719851</v>
      </c>
      <c r="AB118" s="164">
        <f t="shared" si="44"/>
        <v>24.789887519017697</v>
      </c>
      <c r="AC118" s="142">
        <f t="shared" si="54"/>
        <v>12.394943759508848</v>
      </c>
      <c r="AD118" s="165">
        <f t="shared" si="55"/>
        <v>12.394943759508848</v>
      </c>
      <c r="AE118" s="142">
        <f t="shared" si="45"/>
        <v>1135.001260300661</v>
      </c>
      <c r="AF118" s="165">
        <f t="shared" si="46"/>
        <v>1184.5697264299213</v>
      </c>
      <c r="AG118" s="172">
        <f t="shared" si="47"/>
        <v>2319.5709867305823</v>
      </c>
      <c r="AH118" s="172">
        <f t="shared" si="48"/>
        <v>1159.7854933652911</v>
      </c>
      <c r="AI118" s="116"/>
      <c r="AJ118" s="116"/>
      <c r="AK118" s="116"/>
      <c r="AL118" s="149"/>
      <c r="AM118" s="116"/>
      <c r="AN118" s="116"/>
      <c r="AO118" s="116"/>
      <c r="AP118" s="149"/>
    </row>
    <row r="119" spans="2:42" x14ac:dyDescent="0.2">
      <c r="B119" s="83">
        <v>121</v>
      </c>
      <c r="C119" s="83">
        <v>4</v>
      </c>
      <c r="D119" s="158">
        <f t="shared" si="37"/>
        <v>25.374200415460749</v>
      </c>
      <c r="E119" s="158">
        <f t="shared" si="38"/>
        <v>12.687100207730374</v>
      </c>
      <c r="F119" s="158">
        <f t="shared" si="39"/>
        <v>12.687100207730374</v>
      </c>
      <c r="G119" s="159">
        <f t="shared" si="40"/>
        <v>2430.4173062717318</v>
      </c>
      <c r="H119" s="159">
        <f t="shared" si="56"/>
        <v>1215.2086531358659</v>
      </c>
      <c r="I119" s="159">
        <f t="shared" si="56"/>
        <v>1215.2086531358659</v>
      </c>
      <c r="P119" s="91">
        <v>121</v>
      </c>
      <c r="Q119" s="95">
        <v>0.40957500000000002</v>
      </c>
      <c r="R119" s="92">
        <v>0.41592499999999999</v>
      </c>
      <c r="S119" s="96">
        <f t="shared" si="51"/>
        <v>0.41275000000000001</v>
      </c>
      <c r="T119" s="92">
        <v>19.862800000000007</v>
      </c>
      <c r="U119" s="92">
        <v>20.097750000000008</v>
      </c>
      <c r="V119" s="95">
        <f t="shared" si="52"/>
        <v>9.9314000000000036</v>
      </c>
      <c r="W119" s="92">
        <f t="shared" si="53"/>
        <v>10.048875000000004</v>
      </c>
      <c r="X119" s="92">
        <f t="shared" si="49"/>
        <v>9.990137500000003</v>
      </c>
      <c r="Y119" s="96">
        <f t="shared" ref="Y119:Y139" si="57">X119-S119/2</f>
        <v>9.7837625000000035</v>
      </c>
      <c r="Z119" s="142">
        <f t="shared" si="42"/>
        <v>25.030811090719851</v>
      </c>
      <c r="AA119" s="164">
        <f t="shared" si="43"/>
        <v>25.717589740201642</v>
      </c>
      <c r="AB119" s="164">
        <f t="shared" si="44"/>
        <v>25.374200415460749</v>
      </c>
      <c r="AC119" s="142">
        <f t="shared" si="54"/>
        <v>12.687100207730374</v>
      </c>
      <c r="AD119" s="165">
        <f t="shared" si="55"/>
        <v>12.687100207730374</v>
      </c>
      <c r="AE119" s="142">
        <f t="shared" si="45"/>
        <v>1184.5697264299213</v>
      </c>
      <c r="AF119" s="165">
        <f t="shared" si="46"/>
        <v>1245.8475798418108</v>
      </c>
      <c r="AG119" s="172">
        <f t="shared" si="47"/>
        <v>2430.4173062717318</v>
      </c>
      <c r="AH119" s="172">
        <f t="shared" si="48"/>
        <v>1215.2086531358659</v>
      </c>
      <c r="AI119" s="116"/>
      <c r="AJ119" s="116"/>
      <c r="AK119" s="116"/>
      <c r="AL119" s="149"/>
      <c r="AM119" s="116"/>
      <c r="AN119" s="116"/>
      <c r="AO119" s="116"/>
      <c r="AP119" s="149"/>
    </row>
    <row r="120" spans="2:42" x14ac:dyDescent="0.2">
      <c r="B120" s="136">
        <v>120</v>
      </c>
      <c r="C120" s="136">
        <v>4</v>
      </c>
      <c r="D120" s="140">
        <f t="shared" si="37"/>
        <v>26.035655566944232</v>
      </c>
      <c r="E120" s="140">
        <f t="shared" si="38"/>
        <v>13.017827783472116</v>
      </c>
      <c r="F120" s="140">
        <f t="shared" si="39"/>
        <v>13.017827783472116</v>
      </c>
      <c r="G120" s="160">
        <f t="shared" si="40"/>
        <v>2536.7294888490624</v>
      </c>
      <c r="H120" s="160">
        <f t="shared" si="56"/>
        <v>1268.3647444245312</v>
      </c>
      <c r="I120" s="160">
        <f t="shared" si="56"/>
        <v>1268.3647444245312</v>
      </c>
      <c r="J120" s="134"/>
      <c r="K120" s="134"/>
      <c r="L120" s="134"/>
      <c r="M120" s="134"/>
      <c r="N120" s="118"/>
      <c r="P120" s="136">
        <v>120</v>
      </c>
      <c r="Q120" s="137">
        <v>0.41751250000000001</v>
      </c>
      <c r="R120" s="138">
        <v>0.42227500000000007</v>
      </c>
      <c r="S120" s="139">
        <f t="shared" si="51"/>
        <v>0.41989375000000007</v>
      </c>
      <c r="T120" s="138">
        <v>20.097750000000008</v>
      </c>
      <c r="U120" s="138">
        <v>20.215225000000011</v>
      </c>
      <c r="V120" s="137">
        <f t="shared" ref="V120" si="58">T120/2</f>
        <v>10.048875000000004</v>
      </c>
      <c r="W120" s="138">
        <f t="shared" ref="W120" si="59">U120/2</f>
        <v>10.107612500000005</v>
      </c>
      <c r="X120" s="138">
        <f t="shared" ref="X120" si="60">(V120+W120)/2</f>
        <v>10.078243750000006</v>
      </c>
      <c r="Y120" s="139">
        <f t="shared" ref="Y120" si="61">X120-S120/2</f>
        <v>9.8682968750000057</v>
      </c>
      <c r="Z120" s="142">
        <f t="shared" si="42"/>
        <v>25.813666228621198</v>
      </c>
      <c r="AA120" s="164">
        <f t="shared" si="43"/>
        <v>26.257644905267266</v>
      </c>
      <c r="AB120" s="164">
        <f t="shared" si="44"/>
        <v>26.035655566944232</v>
      </c>
      <c r="AC120" s="142">
        <f t="shared" ref="AC120" si="62">AB120/2</f>
        <v>13.017827783472116</v>
      </c>
      <c r="AD120" s="165">
        <f t="shared" ref="AD120" si="63">AB120/2</f>
        <v>13.017827783472116</v>
      </c>
      <c r="AE120" s="142">
        <f t="shared" si="45"/>
        <v>1250.3044929431426</v>
      </c>
      <c r="AF120" s="165">
        <f t="shared" si="46"/>
        <v>1286.4249959059196</v>
      </c>
      <c r="AG120" s="172">
        <f t="shared" si="47"/>
        <v>2536.7294888490624</v>
      </c>
      <c r="AH120" s="172">
        <f t="shared" si="48"/>
        <v>1268.3647444245312</v>
      </c>
      <c r="AI120" s="116"/>
      <c r="AJ120" s="116"/>
      <c r="AK120" s="116"/>
      <c r="AL120" s="149"/>
      <c r="AM120" s="116"/>
      <c r="AN120" s="116"/>
      <c r="AO120" s="116"/>
      <c r="AP120" s="149"/>
    </row>
    <row r="121" spans="2:42" x14ac:dyDescent="0.2">
      <c r="B121" s="136">
        <v>119</v>
      </c>
      <c r="C121" s="136">
        <v>4</v>
      </c>
      <c r="D121" s="140">
        <f t="shared" si="37"/>
        <v>26.045081117785813</v>
      </c>
      <c r="E121" s="140">
        <f t="shared" si="38"/>
        <v>13.022540558892906</v>
      </c>
      <c r="F121" s="140">
        <f t="shared" si="39"/>
        <v>13.022540558892906</v>
      </c>
      <c r="G121" s="160">
        <f t="shared" si="40"/>
        <v>2568.5096587107896</v>
      </c>
      <c r="H121" s="160">
        <f t="shared" si="56"/>
        <v>1284.2548293553948</v>
      </c>
      <c r="I121" s="160">
        <f t="shared" si="56"/>
        <v>1284.2548293553948</v>
      </c>
      <c r="P121" s="136">
        <v>119</v>
      </c>
      <c r="Q121" s="137">
        <v>0.41592499999999999</v>
      </c>
      <c r="R121" s="138">
        <v>0.41910000000000003</v>
      </c>
      <c r="S121" s="139">
        <f t="shared" si="51"/>
        <v>0.41751250000000001</v>
      </c>
      <c r="T121" s="138">
        <v>20.215225000000011</v>
      </c>
      <c r="U121" s="138">
        <v>20.33270000000001</v>
      </c>
      <c r="V121" s="137">
        <f t="shared" si="52"/>
        <v>10.107612500000005</v>
      </c>
      <c r="W121" s="138">
        <f t="shared" si="53"/>
        <v>10.166350000000005</v>
      </c>
      <c r="X121" s="138">
        <f t="shared" si="49"/>
        <v>10.136981250000005</v>
      </c>
      <c r="Y121" s="139">
        <f t="shared" si="57"/>
        <v>9.9282250000000047</v>
      </c>
      <c r="Z121" s="142">
        <f t="shared" si="42"/>
        <v>25.871090437150691</v>
      </c>
      <c r="AA121" s="164">
        <f t="shared" si="43"/>
        <v>26.219071798420931</v>
      </c>
      <c r="AB121" s="164">
        <f t="shared" si="44"/>
        <v>26.045081117785813</v>
      </c>
      <c r="AC121" s="142">
        <f t="shared" si="54"/>
        <v>13.022540558892906</v>
      </c>
      <c r="AD121" s="165">
        <f t="shared" si="55"/>
        <v>13.022540558892906</v>
      </c>
      <c r="AE121" s="142">
        <f t="shared" si="45"/>
        <v>1268.2825867808319</v>
      </c>
      <c r="AF121" s="165">
        <f t="shared" si="46"/>
        <v>1300.2270719299577</v>
      </c>
      <c r="AG121" s="172">
        <f t="shared" si="47"/>
        <v>2568.5096587107896</v>
      </c>
      <c r="AH121" s="172">
        <f t="shared" si="48"/>
        <v>1284.2548293553948</v>
      </c>
      <c r="AI121" s="116"/>
      <c r="AJ121" s="116"/>
      <c r="AK121" s="116"/>
      <c r="AL121" s="149"/>
      <c r="AM121" s="116"/>
      <c r="AN121" s="116"/>
      <c r="AO121" s="116"/>
      <c r="AP121" s="149"/>
    </row>
    <row r="122" spans="2:42" x14ac:dyDescent="0.2">
      <c r="B122" s="83">
        <v>118</v>
      </c>
      <c r="C122" s="83">
        <v>4</v>
      </c>
      <c r="D122" s="158">
        <f t="shared" si="37"/>
        <v>26.765999183671816</v>
      </c>
      <c r="E122" s="158">
        <f t="shared" si="38"/>
        <v>13.382999591835908</v>
      </c>
      <c r="F122" s="158">
        <f t="shared" si="39"/>
        <v>13.382999591835908</v>
      </c>
      <c r="G122" s="159">
        <f t="shared" si="40"/>
        <v>2684.9242590340691</v>
      </c>
      <c r="H122" s="159">
        <f t="shared" si="56"/>
        <v>1342.4621295170346</v>
      </c>
      <c r="I122" s="159">
        <f t="shared" si="56"/>
        <v>1342.4621295170346</v>
      </c>
      <c r="P122" s="91">
        <v>118</v>
      </c>
      <c r="Q122" s="95">
        <v>0.42227500000000007</v>
      </c>
      <c r="R122" s="92">
        <v>0.42862500000000003</v>
      </c>
      <c r="S122" s="96">
        <f t="shared" si="51"/>
        <v>0.42545000000000005</v>
      </c>
      <c r="T122" s="92">
        <v>20.33270000000001</v>
      </c>
      <c r="U122" s="92">
        <v>20.567650000000011</v>
      </c>
      <c r="V122" s="95">
        <f t="shared" si="52"/>
        <v>10.166350000000005</v>
      </c>
      <c r="W122" s="92">
        <f>U122/2</f>
        <v>10.283825000000006</v>
      </c>
      <c r="X122" s="92">
        <f t="shared" si="49"/>
        <v>10.225087500000004</v>
      </c>
      <c r="Y122" s="96">
        <f t="shared" si="57"/>
        <v>10.012362500000004</v>
      </c>
      <c r="Z122" s="142">
        <f t="shared" si="42"/>
        <v>26.413489124307166</v>
      </c>
      <c r="AA122" s="164">
        <f t="shared" si="43"/>
        <v>27.11850924303647</v>
      </c>
      <c r="AB122" s="164">
        <f t="shared" si="44"/>
        <v>26.765999183671816</v>
      </c>
      <c r="AC122" s="142">
        <f t="shared" si="54"/>
        <v>13.382999591835908</v>
      </c>
      <c r="AD122" s="165">
        <f t="shared" si="55"/>
        <v>13.382999591835908</v>
      </c>
      <c r="AE122" s="142">
        <f t="shared" si="45"/>
        <v>1309.4597504946205</v>
      </c>
      <c r="AF122" s="165">
        <f t="shared" si="46"/>
        <v>1375.4645085394484</v>
      </c>
      <c r="AG122" s="172">
        <f t="shared" si="47"/>
        <v>2684.9242590340691</v>
      </c>
      <c r="AH122" s="172">
        <f t="shared" si="48"/>
        <v>1342.4621295170346</v>
      </c>
      <c r="AI122" s="116"/>
      <c r="AJ122" s="116"/>
      <c r="AK122" s="116"/>
      <c r="AL122" s="149"/>
      <c r="AM122" s="116"/>
      <c r="AN122" s="116"/>
      <c r="AO122" s="116"/>
      <c r="AP122" s="149"/>
    </row>
    <row r="123" spans="2:42" x14ac:dyDescent="0.2">
      <c r="B123" s="83">
        <v>117</v>
      </c>
      <c r="C123" s="83">
        <v>4</v>
      </c>
      <c r="D123" s="158">
        <f t="shared" si="37"/>
        <v>27.479918352502747</v>
      </c>
      <c r="E123" s="158">
        <f t="shared" si="38"/>
        <v>13.739959176251373</v>
      </c>
      <c r="F123" s="158">
        <f t="shared" si="39"/>
        <v>13.739959176251373</v>
      </c>
      <c r="G123" s="159">
        <f t="shared" si="40"/>
        <v>2820.7358691461204</v>
      </c>
      <c r="H123" s="159">
        <f t="shared" si="56"/>
        <v>1410.3679345730602</v>
      </c>
      <c r="I123" s="159">
        <f t="shared" si="56"/>
        <v>1410.3679345730602</v>
      </c>
      <c r="P123" s="91">
        <v>117</v>
      </c>
      <c r="Q123" s="95">
        <v>0.42862500000000003</v>
      </c>
      <c r="R123" s="92">
        <v>0.434975</v>
      </c>
      <c r="S123" s="96">
        <f t="shared" si="51"/>
        <v>0.43180000000000002</v>
      </c>
      <c r="T123" s="92">
        <v>20.567650000000011</v>
      </c>
      <c r="U123" s="92">
        <v>20.808950000000006</v>
      </c>
      <c r="V123" s="95">
        <f t="shared" si="52"/>
        <v>10.283825000000006</v>
      </c>
      <c r="W123" s="92">
        <f t="shared" si="53"/>
        <v>10.404475000000003</v>
      </c>
      <c r="X123" s="92">
        <f t="shared" si="49"/>
        <v>10.344150000000004</v>
      </c>
      <c r="Y123" s="96">
        <f t="shared" si="57"/>
        <v>10.128250000000005</v>
      </c>
      <c r="Z123" s="142">
        <f t="shared" si="42"/>
        <v>27.11850924303647</v>
      </c>
      <c r="AA123" s="164">
        <f t="shared" si="43"/>
        <v>27.841327461969023</v>
      </c>
      <c r="AB123" s="164">
        <f t="shared" si="44"/>
        <v>27.479918352502747</v>
      </c>
      <c r="AC123" s="142">
        <f t="shared" si="54"/>
        <v>13.739959176251373</v>
      </c>
      <c r="AD123" s="165">
        <f t="shared" si="55"/>
        <v>13.739959176251373</v>
      </c>
      <c r="AE123" s="142">
        <f t="shared" si="45"/>
        <v>1375.4645085394484</v>
      </c>
      <c r="AF123" s="165">
        <f t="shared" si="46"/>
        <v>1445.2713606066723</v>
      </c>
      <c r="AG123" s="172">
        <f t="shared" si="47"/>
        <v>2820.7358691461204</v>
      </c>
      <c r="AH123" s="172">
        <f t="shared" si="48"/>
        <v>1410.3679345730602</v>
      </c>
      <c r="AI123" s="116"/>
      <c r="AJ123" s="116"/>
      <c r="AK123" s="116"/>
      <c r="AL123" s="149"/>
      <c r="AM123" s="116"/>
      <c r="AN123" s="116"/>
      <c r="AO123" s="116"/>
      <c r="AP123" s="149"/>
    </row>
    <row r="124" spans="2:42" x14ac:dyDescent="0.2">
      <c r="B124" s="83">
        <v>116</v>
      </c>
      <c r="C124" s="83">
        <v>4</v>
      </c>
      <c r="D124" s="158">
        <f t="shared" si="37"/>
        <v>28.207423615616982</v>
      </c>
      <c r="E124" s="158">
        <f t="shared" si="38"/>
        <v>14.103711807808491</v>
      </c>
      <c r="F124" s="158">
        <f t="shared" si="39"/>
        <v>14.103711807808491</v>
      </c>
      <c r="G124" s="159">
        <f t="shared" si="40"/>
        <v>2962.9629974312943</v>
      </c>
      <c r="H124" s="159">
        <f t="shared" si="56"/>
        <v>1481.4814987156471</v>
      </c>
      <c r="I124" s="159">
        <f t="shared" si="56"/>
        <v>1481.4814987156471</v>
      </c>
      <c r="P124" s="91">
        <v>116</v>
      </c>
      <c r="Q124" s="95">
        <v>0.434975</v>
      </c>
      <c r="R124" s="92">
        <v>0.44132500000000002</v>
      </c>
      <c r="S124" s="96">
        <f t="shared" si="51"/>
        <v>0.43815000000000004</v>
      </c>
      <c r="T124" s="92">
        <v>20.808950000000006</v>
      </c>
      <c r="U124" s="92">
        <v>21.050250000000009</v>
      </c>
      <c r="V124" s="95">
        <f t="shared" si="52"/>
        <v>10.404475000000003</v>
      </c>
      <c r="W124" s="92">
        <f t="shared" si="53"/>
        <v>10.525125000000005</v>
      </c>
      <c r="X124" s="92">
        <f t="shared" si="49"/>
        <v>10.464800000000004</v>
      </c>
      <c r="Y124" s="96">
        <f t="shared" si="57"/>
        <v>10.245725000000004</v>
      </c>
      <c r="Z124" s="142">
        <f t="shared" si="42"/>
        <v>27.841327461969023</v>
      </c>
      <c r="AA124" s="164">
        <f t="shared" si="43"/>
        <v>28.573519769264941</v>
      </c>
      <c r="AB124" s="164">
        <f t="shared" si="44"/>
        <v>28.207423615616982</v>
      </c>
      <c r="AC124" s="142">
        <f t="shared" si="54"/>
        <v>14.103711807808491</v>
      </c>
      <c r="AD124" s="165">
        <f t="shared" si="55"/>
        <v>14.103711807808491</v>
      </c>
      <c r="AE124" s="142">
        <f t="shared" si="45"/>
        <v>1445.2713606066723</v>
      </c>
      <c r="AF124" s="165">
        <f t="shared" si="46"/>
        <v>1517.691636824622</v>
      </c>
      <c r="AG124" s="172">
        <f t="shared" si="47"/>
        <v>2962.9629974312943</v>
      </c>
      <c r="AH124" s="172">
        <f t="shared" si="48"/>
        <v>1481.4814987156471</v>
      </c>
      <c r="AI124" s="116"/>
      <c r="AJ124" s="116"/>
      <c r="AK124" s="116"/>
      <c r="AL124" s="149"/>
      <c r="AM124" s="116"/>
      <c r="AN124" s="116"/>
      <c r="AO124" s="116"/>
      <c r="AP124" s="149"/>
    </row>
    <row r="125" spans="2:42" x14ac:dyDescent="0.2">
      <c r="B125" s="136">
        <v>115</v>
      </c>
      <c r="C125" s="136">
        <v>4</v>
      </c>
      <c r="D125" s="140">
        <f t="shared" si="37"/>
        <v>29.111401634283489</v>
      </c>
      <c r="E125" s="140">
        <f t="shared" si="38"/>
        <v>14.555700817141744</v>
      </c>
      <c r="F125" s="140">
        <f t="shared" si="39"/>
        <v>14.555700817141744</v>
      </c>
      <c r="G125" s="160">
        <f t="shared" si="40"/>
        <v>3108.7088251943278</v>
      </c>
      <c r="H125" s="160">
        <f t="shared" si="56"/>
        <v>1554.3544125971639</v>
      </c>
      <c r="I125" s="160">
        <f t="shared" si="56"/>
        <v>1554.3544125971639</v>
      </c>
      <c r="J125" s="134"/>
      <c r="K125" s="134"/>
      <c r="L125" s="134"/>
      <c r="M125" s="134"/>
      <c r="P125" s="136">
        <v>115</v>
      </c>
      <c r="Q125" s="137">
        <v>0.44608750000000003</v>
      </c>
      <c r="R125" s="138">
        <v>0.45085000000000003</v>
      </c>
      <c r="S125" s="139">
        <f t="shared" si="51"/>
        <v>0.44846875000000003</v>
      </c>
      <c r="T125" s="138">
        <v>21.050250000000009</v>
      </c>
      <c r="U125" s="138">
        <v>21.17090000000001</v>
      </c>
      <c r="V125" s="137">
        <f t="shared" ref="V125" si="64">T125/2</f>
        <v>10.525125000000005</v>
      </c>
      <c r="W125" s="138">
        <f t="shared" ref="W125" si="65">U125/2</f>
        <v>10.585450000000005</v>
      </c>
      <c r="X125" s="138">
        <f t="shared" ref="X125" si="66">(V125+W125)/2</f>
        <v>10.555287500000006</v>
      </c>
      <c r="Y125" s="139">
        <f t="shared" ref="Y125" si="67">X125-S125/2</f>
        <v>10.331053125000006</v>
      </c>
      <c r="Z125" s="142">
        <f t="shared" si="42"/>
        <v>28.875192817328234</v>
      </c>
      <c r="AA125" s="164">
        <f t="shared" si="43"/>
        <v>29.347610451238747</v>
      </c>
      <c r="AB125" s="164">
        <f t="shared" si="44"/>
        <v>29.111401634283489</v>
      </c>
      <c r="AC125" s="142">
        <f t="shared" ref="AC125" si="68">AB125/2</f>
        <v>14.555700817141744</v>
      </c>
      <c r="AD125" s="165">
        <f t="shared" ref="AD125" si="69">AB125/2</f>
        <v>14.555700817141744</v>
      </c>
      <c r="AE125" s="142">
        <f t="shared" si="45"/>
        <v>1533.0219084051591</v>
      </c>
      <c r="AF125" s="165">
        <f t="shared" si="46"/>
        <v>1575.6869167891687</v>
      </c>
      <c r="AG125" s="172">
        <f t="shared" si="47"/>
        <v>3108.7088251943278</v>
      </c>
      <c r="AH125" s="172">
        <f t="shared" si="48"/>
        <v>1554.3544125971639</v>
      </c>
      <c r="AI125" s="116"/>
      <c r="AJ125" s="116"/>
      <c r="AK125" s="116"/>
      <c r="AL125" s="149"/>
      <c r="AM125" s="116"/>
      <c r="AN125" s="116"/>
      <c r="AO125" s="116"/>
      <c r="AP125" s="149"/>
    </row>
    <row r="126" spans="2:42" x14ac:dyDescent="0.2">
      <c r="B126" s="136">
        <v>114</v>
      </c>
      <c r="C126" s="136">
        <v>4</v>
      </c>
      <c r="D126" s="140">
        <f t="shared" si="37"/>
        <v>28.977076648496499</v>
      </c>
      <c r="E126" s="140">
        <f t="shared" si="38"/>
        <v>14.48853832424825</v>
      </c>
      <c r="F126" s="140">
        <f t="shared" si="39"/>
        <v>14.48853832424825</v>
      </c>
      <c r="G126" s="160">
        <f t="shared" si="40"/>
        <v>3131.9933754467606</v>
      </c>
      <c r="H126" s="160">
        <f t="shared" si="56"/>
        <v>1565.9966877233803</v>
      </c>
      <c r="I126" s="160">
        <f t="shared" si="56"/>
        <v>1565.9966877233803</v>
      </c>
      <c r="O126" s="115"/>
      <c r="P126" s="136">
        <v>114</v>
      </c>
      <c r="Q126" s="137">
        <v>0.44132500000000002</v>
      </c>
      <c r="R126" s="138">
        <v>0.44608750000000003</v>
      </c>
      <c r="S126" s="139">
        <f t="shared" si="51"/>
        <v>0.44370625000000002</v>
      </c>
      <c r="T126" s="138">
        <v>21.17090000000001</v>
      </c>
      <c r="U126" s="138">
        <v>21.291550000000008</v>
      </c>
      <c r="V126" s="137">
        <f t="shared" si="52"/>
        <v>10.585450000000005</v>
      </c>
      <c r="W126" s="138">
        <f t="shared" si="53"/>
        <v>10.645775000000004</v>
      </c>
      <c r="X126" s="138">
        <f t="shared" si="49"/>
        <v>10.615612500000005</v>
      </c>
      <c r="Y126" s="139">
        <f t="shared" si="57"/>
        <v>10.393759375000004</v>
      </c>
      <c r="Z126" s="142">
        <f t="shared" si="42"/>
        <v>28.740796575802015</v>
      </c>
      <c r="AA126" s="164">
        <f t="shared" si="43"/>
        <v>29.213356721190983</v>
      </c>
      <c r="AB126" s="164">
        <f t="shared" si="44"/>
        <v>28.977076648496499</v>
      </c>
      <c r="AC126" s="142">
        <f t="shared" si="54"/>
        <v>14.48853832424825</v>
      </c>
      <c r="AD126" s="165">
        <f t="shared" si="55"/>
        <v>14.48853832424825</v>
      </c>
      <c r="AE126" s="142">
        <f t="shared" si="45"/>
        <v>1544.494652407333</v>
      </c>
      <c r="AF126" s="165">
        <f t="shared" si="46"/>
        <v>1587.4987230394277</v>
      </c>
      <c r="AG126" s="172">
        <f t="shared" si="47"/>
        <v>3131.9933754467606</v>
      </c>
      <c r="AH126" s="172">
        <f t="shared" si="48"/>
        <v>1565.9966877233803</v>
      </c>
      <c r="AI126" s="116"/>
      <c r="AJ126" s="116"/>
      <c r="AK126" s="116"/>
      <c r="AL126" s="149"/>
      <c r="AM126" s="116"/>
      <c r="AN126" s="116"/>
      <c r="AO126" s="116"/>
      <c r="AP126" s="149"/>
    </row>
    <row r="127" spans="2:42" x14ac:dyDescent="0.2">
      <c r="B127" s="83">
        <v>113</v>
      </c>
      <c r="C127" s="83">
        <v>4</v>
      </c>
      <c r="D127" s="158">
        <f t="shared" si="37"/>
        <v>29.792262098755458</v>
      </c>
      <c r="E127" s="158">
        <f t="shared" si="38"/>
        <v>14.896131049377729</v>
      </c>
      <c r="F127" s="158">
        <f t="shared" si="39"/>
        <v>14.896131049377729</v>
      </c>
      <c r="G127" s="159">
        <f t="shared" si="40"/>
        <v>3273.9938200565307</v>
      </c>
      <c r="H127" s="159">
        <f t="shared" si="56"/>
        <v>1636.9969100282653</v>
      </c>
      <c r="I127" s="159">
        <f t="shared" si="56"/>
        <v>1636.9969100282653</v>
      </c>
      <c r="P127" s="91">
        <v>113</v>
      </c>
      <c r="Q127" s="95">
        <v>0.45085000000000003</v>
      </c>
      <c r="R127" s="92">
        <v>0.45402500000000001</v>
      </c>
      <c r="S127" s="96">
        <f t="shared" si="51"/>
        <v>0.45243750000000005</v>
      </c>
      <c r="T127" s="92">
        <v>21.291550000000008</v>
      </c>
      <c r="U127" s="92">
        <v>21.532850000000007</v>
      </c>
      <c r="V127" s="95">
        <f t="shared" si="52"/>
        <v>10.645775000000004</v>
      </c>
      <c r="W127" s="92">
        <f t="shared" si="53"/>
        <v>10.766425000000003</v>
      </c>
      <c r="X127" s="92">
        <f t="shared" si="49"/>
        <v>10.706100000000003</v>
      </c>
      <c r="Y127" s="96">
        <f t="shared" si="57"/>
        <v>10.479881250000004</v>
      </c>
      <c r="Z127" s="142">
        <f t="shared" si="42"/>
        <v>29.518497548564373</v>
      </c>
      <c r="AA127" s="164">
        <f t="shared" si="43"/>
        <v>30.066026648946547</v>
      </c>
      <c r="AB127" s="164">
        <f t="shared" si="44"/>
        <v>29.792262098755458</v>
      </c>
      <c r="AC127" s="142">
        <f t="shared" si="54"/>
        <v>14.896131049377729</v>
      </c>
      <c r="AD127" s="165">
        <f t="shared" si="55"/>
        <v>14.896131049377729</v>
      </c>
      <c r="AE127" s="142">
        <f t="shared" si="45"/>
        <v>1603.3637667259566</v>
      </c>
      <c r="AF127" s="165">
        <f t="shared" si="46"/>
        <v>1670.6300533305741</v>
      </c>
      <c r="AG127" s="172">
        <f t="shared" si="47"/>
        <v>3273.9938200565307</v>
      </c>
      <c r="AH127" s="172">
        <f t="shared" si="48"/>
        <v>1636.9969100282653</v>
      </c>
      <c r="AI127" s="116"/>
      <c r="AJ127" s="116"/>
      <c r="AK127" s="116"/>
      <c r="AL127" s="149"/>
      <c r="AM127" s="116"/>
      <c r="AN127" s="116"/>
      <c r="AO127" s="116"/>
      <c r="AP127" s="149"/>
    </row>
    <row r="128" spans="2:42" x14ac:dyDescent="0.2">
      <c r="B128" s="83">
        <v>112</v>
      </c>
      <c r="C128" s="83">
        <v>4</v>
      </c>
      <c r="D128" s="158">
        <f t="shared" si="37"/>
        <v>30.450775971668801</v>
      </c>
      <c r="E128" s="158">
        <f t="shared" si="38"/>
        <v>15.2253879858344</v>
      </c>
      <c r="F128" s="158">
        <f t="shared" si="39"/>
        <v>15.2253879858344</v>
      </c>
      <c r="G128" s="159">
        <f t="shared" si="40"/>
        <v>3423.4742365992761</v>
      </c>
      <c r="H128" s="159">
        <f t="shared" si="56"/>
        <v>1711.737118299638</v>
      </c>
      <c r="I128" s="159">
        <f t="shared" si="56"/>
        <v>1711.737118299638</v>
      </c>
      <c r="P128" s="91">
        <v>112</v>
      </c>
      <c r="Q128" s="95">
        <v>0.45402500000000001</v>
      </c>
      <c r="R128" s="92">
        <v>0.46037499999999998</v>
      </c>
      <c r="S128" s="96">
        <f t="shared" si="51"/>
        <v>0.4572</v>
      </c>
      <c r="T128" s="92">
        <v>21.532850000000007</v>
      </c>
      <c r="U128" s="92">
        <v>21.780500000000007</v>
      </c>
      <c r="V128" s="95">
        <f t="shared" si="52"/>
        <v>10.766425000000003</v>
      </c>
      <c r="W128" s="92">
        <f t="shared" si="53"/>
        <v>10.890250000000004</v>
      </c>
      <c r="X128" s="92">
        <f t="shared" si="49"/>
        <v>10.828337500000004</v>
      </c>
      <c r="Y128" s="96">
        <f t="shared" si="57"/>
        <v>10.599737500000003</v>
      </c>
      <c r="Z128" s="142">
        <f t="shared" si="42"/>
        <v>30.066026648946547</v>
      </c>
      <c r="AA128" s="164">
        <f t="shared" si="43"/>
        <v>30.835525294391054</v>
      </c>
      <c r="AB128" s="164">
        <f t="shared" si="44"/>
        <v>30.450775971668801</v>
      </c>
      <c r="AC128" s="142">
        <f t="shared" si="54"/>
        <v>15.2253879858344</v>
      </c>
      <c r="AD128" s="165">
        <f t="shared" si="55"/>
        <v>15.2253879858344</v>
      </c>
      <c r="AE128" s="142">
        <f t="shared" si="45"/>
        <v>1670.6300533305741</v>
      </c>
      <c r="AF128" s="165">
        <f t="shared" si="46"/>
        <v>1752.8441832687017</v>
      </c>
      <c r="AG128" s="172">
        <f t="shared" si="47"/>
        <v>3423.4742365992761</v>
      </c>
      <c r="AH128" s="172">
        <f t="shared" si="48"/>
        <v>1711.737118299638</v>
      </c>
      <c r="AI128" s="116"/>
      <c r="AJ128" s="116"/>
      <c r="AK128" s="116"/>
      <c r="AL128" s="149"/>
      <c r="AM128" s="116"/>
      <c r="AN128" s="116"/>
      <c r="AO128" s="116"/>
      <c r="AP128" s="149"/>
    </row>
    <row r="129" spans="2:42" x14ac:dyDescent="0.2">
      <c r="B129" s="83">
        <v>111</v>
      </c>
      <c r="C129" s="83">
        <v>4</v>
      </c>
      <c r="D129" s="158">
        <f t="shared" si="37"/>
        <v>31.225088338164696</v>
      </c>
      <c r="E129" s="158">
        <f t="shared" si="38"/>
        <v>15.612544169082348</v>
      </c>
      <c r="F129" s="158">
        <f t="shared" si="39"/>
        <v>15.612544169082348</v>
      </c>
      <c r="G129" s="159">
        <f t="shared" si="40"/>
        <v>3590.8918785875248</v>
      </c>
      <c r="H129" s="159">
        <f t="shared" si="56"/>
        <v>1795.4459392937624</v>
      </c>
      <c r="I129" s="159">
        <f t="shared" si="56"/>
        <v>1795.4459392937624</v>
      </c>
      <c r="P129" s="91">
        <v>111</v>
      </c>
      <c r="Q129" s="95">
        <v>0.46037499999999998</v>
      </c>
      <c r="R129" s="92">
        <v>0.466725</v>
      </c>
      <c r="S129" s="96">
        <f t="shared" si="51"/>
        <v>0.46355000000000002</v>
      </c>
      <c r="T129" s="92">
        <v>21.780500000000007</v>
      </c>
      <c r="U129" s="92">
        <v>22.028150000000007</v>
      </c>
      <c r="V129" s="95">
        <f t="shared" si="52"/>
        <v>10.890250000000004</v>
      </c>
      <c r="W129" s="92">
        <f t="shared" si="53"/>
        <v>11.014075000000004</v>
      </c>
      <c r="X129" s="92">
        <f t="shared" si="49"/>
        <v>10.952162500000004</v>
      </c>
      <c r="Y129" s="96">
        <f t="shared" si="57"/>
        <v>10.720387500000003</v>
      </c>
      <c r="Z129" s="142">
        <f t="shared" si="42"/>
        <v>30.835525294391054</v>
      </c>
      <c r="AA129" s="164">
        <f t="shared" si="43"/>
        <v>31.614651381938334</v>
      </c>
      <c r="AB129" s="164">
        <f t="shared" si="44"/>
        <v>31.225088338164696</v>
      </c>
      <c r="AC129" s="142">
        <f t="shared" si="54"/>
        <v>15.612544169082348</v>
      </c>
      <c r="AD129" s="165">
        <f t="shared" si="55"/>
        <v>15.612544169082348</v>
      </c>
      <c r="AE129" s="142">
        <f t="shared" si="45"/>
        <v>1752.8441832687017</v>
      </c>
      <c r="AF129" s="165">
        <f t="shared" si="46"/>
        <v>1838.0476953188231</v>
      </c>
      <c r="AG129" s="172">
        <f t="shared" si="47"/>
        <v>3590.8918785875248</v>
      </c>
      <c r="AH129" s="172">
        <f t="shared" si="48"/>
        <v>1795.4459392937624</v>
      </c>
      <c r="AI129" s="116"/>
      <c r="AJ129" s="116"/>
      <c r="AK129" s="116"/>
      <c r="AL129" s="149"/>
      <c r="AM129" s="116"/>
      <c r="AN129" s="116"/>
      <c r="AO129" s="116"/>
      <c r="AP129" s="149"/>
    </row>
    <row r="130" spans="2:42" x14ac:dyDescent="0.2">
      <c r="B130" s="83">
        <v>110</v>
      </c>
      <c r="C130" s="83">
        <v>4</v>
      </c>
      <c r="D130" s="158">
        <f t="shared" si="37"/>
        <v>32.009028146763377</v>
      </c>
      <c r="E130" s="158">
        <f t="shared" si="38"/>
        <v>16.004514073381689</v>
      </c>
      <c r="F130" s="158">
        <f t="shared" si="39"/>
        <v>16.004514073381689</v>
      </c>
      <c r="G130" s="159">
        <f t="shared" si="40"/>
        <v>3764.359710308534</v>
      </c>
      <c r="H130" s="159">
        <f t="shared" si="56"/>
        <v>1882.179855154267</v>
      </c>
      <c r="I130" s="159">
        <f t="shared" si="56"/>
        <v>1882.179855154267</v>
      </c>
      <c r="P130" s="91">
        <v>110</v>
      </c>
      <c r="Q130" s="95">
        <v>0.466725</v>
      </c>
      <c r="R130" s="92">
        <v>0.47307500000000008</v>
      </c>
      <c r="S130" s="96">
        <f t="shared" si="51"/>
        <v>0.46990000000000004</v>
      </c>
      <c r="T130" s="92">
        <v>22.028150000000007</v>
      </c>
      <c r="U130" s="92">
        <v>22.275800000000007</v>
      </c>
      <c r="V130" s="95">
        <f t="shared" si="52"/>
        <v>11.014075000000004</v>
      </c>
      <c r="W130" s="92">
        <f t="shared" si="53"/>
        <v>11.137900000000004</v>
      </c>
      <c r="X130" s="92">
        <f t="shared" si="49"/>
        <v>11.075987500000004</v>
      </c>
      <c r="Y130" s="96">
        <f t="shared" si="57"/>
        <v>10.841037500000004</v>
      </c>
      <c r="Z130" s="142">
        <f t="shared" si="42"/>
        <v>31.614651381938334</v>
      </c>
      <c r="AA130" s="164">
        <f t="shared" si="43"/>
        <v>32.403404911588424</v>
      </c>
      <c r="AB130" s="164">
        <f t="shared" si="44"/>
        <v>32.009028146763377</v>
      </c>
      <c r="AC130" s="142">
        <f t="shared" si="54"/>
        <v>16.004514073381689</v>
      </c>
      <c r="AD130" s="165">
        <f t="shared" si="55"/>
        <v>16.004514073381689</v>
      </c>
      <c r="AE130" s="142">
        <f t="shared" si="45"/>
        <v>1838.0476953188231</v>
      </c>
      <c r="AF130" s="165">
        <f t="shared" si="46"/>
        <v>1926.3120149897106</v>
      </c>
      <c r="AG130" s="172">
        <f t="shared" si="47"/>
        <v>3764.359710308534</v>
      </c>
      <c r="AH130" s="172">
        <f t="shared" si="48"/>
        <v>1882.179855154267</v>
      </c>
      <c r="AI130" s="116"/>
      <c r="AJ130" s="116"/>
      <c r="AK130" s="116"/>
      <c r="AL130" s="149"/>
      <c r="AM130" s="116"/>
      <c r="AN130" s="116"/>
      <c r="AO130" s="116"/>
      <c r="AP130" s="149"/>
    </row>
    <row r="131" spans="2:42" x14ac:dyDescent="0.2">
      <c r="B131" s="83">
        <v>109</v>
      </c>
      <c r="C131" s="83">
        <v>4</v>
      </c>
      <c r="D131" s="158">
        <f t="shared" si="37"/>
        <v>32.80737744929894</v>
      </c>
      <c r="E131" s="158">
        <f t="shared" si="38"/>
        <v>16.40368872464947</v>
      </c>
      <c r="F131" s="158">
        <f t="shared" si="39"/>
        <v>16.40368872464947</v>
      </c>
      <c r="G131" s="159">
        <f t="shared" si="40"/>
        <v>3945.7650403374664</v>
      </c>
      <c r="H131" s="159">
        <f t="shared" si="56"/>
        <v>1972.8825201687332</v>
      </c>
      <c r="I131" s="159">
        <f t="shared" si="56"/>
        <v>1972.8825201687332</v>
      </c>
      <c r="P131" s="91">
        <v>109</v>
      </c>
      <c r="Q131" s="95">
        <v>0.47307500000000008</v>
      </c>
      <c r="R131" s="92">
        <v>0.47942499999999999</v>
      </c>
      <c r="S131" s="96">
        <f t="shared" si="51"/>
        <v>0.47625000000000006</v>
      </c>
      <c r="T131" s="92">
        <v>22.275800000000007</v>
      </c>
      <c r="U131" s="92">
        <v>22.529800000000005</v>
      </c>
      <c r="V131" s="95">
        <f t="shared" si="52"/>
        <v>11.137900000000004</v>
      </c>
      <c r="W131" s="92">
        <f t="shared" si="53"/>
        <v>11.264900000000003</v>
      </c>
      <c r="X131" s="92">
        <f t="shared" si="49"/>
        <v>11.201400000000003</v>
      </c>
      <c r="Y131" s="96">
        <f t="shared" si="57"/>
        <v>10.963275000000003</v>
      </c>
      <c r="Z131" s="142">
        <f t="shared" si="42"/>
        <v>32.403404911588424</v>
      </c>
      <c r="AA131" s="164">
        <f t="shared" si="43"/>
        <v>33.211349987009456</v>
      </c>
      <c r="AB131" s="164">
        <f t="shared" si="44"/>
        <v>32.80737744929894</v>
      </c>
      <c r="AC131" s="142">
        <f t="shared" si="54"/>
        <v>16.40368872464947</v>
      </c>
      <c r="AD131" s="165">
        <f t="shared" si="55"/>
        <v>16.40368872464947</v>
      </c>
      <c r="AE131" s="142">
        <f t="shared" si="45"/>
        <v>1926.3120149897106</v>
      </c>
      <c r="AF131" s="165">
        <f t="shared" si="46"/>
        <v>2019.4530253477556</v>
      </c>
      <c r="AG131" s="172">
        <f t="shared" si="47"/>
        <v>3945.7650403374664</v>
      </c>
      <c r="AH131" s="172">
        <f t="shared" si="48"/>
        <v>1972.8825201687332</v>
      </c>
      <c r="AI131" s="116"/>
      <c r="AJ131" s="116"/>
      <c r="AK131" s="116"/>
      <c r="AL131" s="149"/>
      <c r="AM131" s="116"/>
      <c r="AN131" s="116"/>
      <c r="AO131" s="116"/>
      <c r="AP131" s="149"/>
    </row>
    <row r="132" spans="2:42" x14ac:dyDescent="0.2">
      <c r="B132" s="83">
        <v>108</v>
      </c>
      <c r="C132" s="83">
        <v>4</v>
      </c>
      <c r="D132" s="158">
        <f t="shared" si="37"/>
        <v>33.620262922641125</v>
      </c>
      <c r="E132" s="158">
        <f t="shared" si="38"/>
        <v>16.810131461320562</v>
      </c>
      <c r="F132" s="158">
        <f t="shared" si="39"/>
        <v>16.810131461320562</v>
      </c>
      <c r="G132" s="159">
        <f t="shared" si="40"/>
        <v>4135.3782316106381</v>
      </c>
      <c r="H132" s="159">
        <f t="shared" si="56"/>
        <v>2067.689115805319</v>
      </c>
      <c r="I132" s="159">
        <f t="shared" si="56"/>
        <v>2067.689115805319</v>
      </c>
      <c r="P132" s="91">
        <v>108</v>
      </c>
      <c r="Q132" s="95">
        <v>0.47942499999999999</v>
      </c>
      <c r="R132" s="92">
        <v>0.48577500000000001</v>
      </c>
      <c r="S132" s="96">
        <f t="shared" si="51"/>
        <v>0.48260000000000003</v>
      </c>
      <c r="T132" s="92">
        <v>22.529800000000005</v>
      </c>
      <c r="U132" s="92">
        <v>22.78380000000001</v>
      </c>
      <c r="V132" s="95">
        <f t="shared" si="52"/>
        <v>11.264900000000003</v>
      </c>
      <c r="W132" s="92">
        <f t="shared" si="53"/>
        <v>11.391900000000005</v>
      </c>
      <c r="X132" s="92">
        <f t="shared" si="49"/>
        <v>11.328400000000004</v>
      </c>
      <c r="Y132" s="96">
        <f t="shared" si="57"/>
        <v>11.087100000000003</v>
      </c>
      <c r="Z132" s="142">
        <f t="shared" si="42"/>
        <v>33.211349987009456</v>
      </c>
      <c r="AA132" s="164">
        <f t="shared" si="43"/>
        <v>34.029175858272794</v>
      </c>
      <c r="AB132" s="164">
        <f t="shared" si="44"/>
        <v>33.620262922641125</v>
      </c>
      <c r="AC132" s="142">
        <f t="shared" si="54"/>
        <v>16.810131461320562</v>
      </c>
      <c r="AD132" s="165">
        <f t="shared" si="55"/>
        <v>16.810131461320562</v>
      </c>
      <c r="AE132" s="142">
        <f t="shared" si="45"/>
        <v>2019.4530253477556</v>
      </c>
      <c r="AF132" s="165">
        <f t="shared" si="46"/>
        <v>2115.9252062628825</v>
      </c>
      <c r="AG132" s="172">
        <f t="shared" si="47"/>
        <v>4135.3782316106381</v>
      </c>
      <c r="AH132" s="172">
        <f t="shared" si="48"/>
        <v>2067.689115805319</v>
      </c>
      <c r="AI132" s="116"/>
      <c r="AJ132" s="116"/>
      <c r="AK132" s="116"/>
      <c r="AL132" s="149"/>
      <c r="AM132" s="116"/>
      <c r="AN132" s="116"/>
      <c r="AO132" s="116"/>
      <c r="AP132" s="149"/>
    </row>
    <row r="133" spans="2:42" x14ac:dyDescent="0.2">
      <c r="B133" s="83">
        <v>107</v>
      </c>
      <c r="C133" s="83">
        <v>4</v>
      </c>
      <c r="D133" s="158">
        <f t="shared" si="37"/>
        <v>34.447937920529384</v>
      </c>
      <c r="E133" s="158">
        <f t="shared" si="38"/>
        <v>17.223968960264692</v>
      </c>
      <c r="F133" s="158">
        <f t="shared" si="39"/>
        <v>17.223968960264692</v>
      </c>
      <c r="G133" s="159">
        <f t="shared" si="40"/>
        <v>4333.6043064538944</v>
      </c>
      <c r="H133" s="159">
        <f t="shared" si="56"/>
        <v>2166.8021532269472</v>
      </c>
      <c r="I133" s="159">
        <f t="shared" si="56"/>
        <v>2166.8021532269472</v>
      </c>
      <c r="P133" s="91">
        <v>107</v>
      </c>
      <c r="Q133" s="95">
        <v>0.48577500000000001</v>
      </c>
      <c r="R133" s="92">
        <v>0.49212500000000009</v>
      </c>
      <c r="S133" s="96">
        <f t="shared" si="51"/>
        <v>0.48895000000000005</v>
      </c>
      <c r="T133" s="92">
        <v>22.78380000000001</v>
      </c>
      <c r="U133" s="92">
        <v>23.044150000000005</v>
      </c>
      <c r="V133" s="95">
        <f t="shared" si="52"/>
        <v>11.391900000000005</v>
      </c>
      <c r="W133" s="92">
        <f t="shared" si="53"/>
        <v>11.522075000000003</v>
      </c>
      <c r="X133" s="92">
        <f t="shared" si="49"/>
        <v>11.456987500000004</v>
      </c>
      <c r="Y133" s="96">
        <f t="shared" si="57"/>
        <v>11.212512500000004</v>
      </c>
      <c r="Z133" s="142">
        <f t="shared" si="42"/>
        <v>34.029175858272794</v>
      </c>
      <c r="AA133" s="164">
        <f t="shared" si="43"/>
        <v>34.866699982785974</v>
      </c>
      <c r="AB133" s="164">
        <f t="shared" si="44"/>
        <v>34.447937920529384</v>
      </c>
      <c r="AC133" s="142">
        <f t="shared" si="54"/>
        <v>17.223968960264692</v>
      </c>
      <c r="AD133" s="165">
        <f t="shared" si="55"/>
        <v>17.223968960264692</v>
      </c>
      <c r="AE133" s="142">
        <f t="shared" si="45"/>
        <v>2115.9252062628825</v>
      </c>
      <c r="AF133" s="165">
        <f t="shared" si="46"/>
        <v>2217.6791001910119</v>
      </c>
      <c r="AG133" s="172">
        <f t="shared" si="47"/>
        <v>4333.6043064538944</v>
      </c>
      <c r="AH133" s="172">
        <f t="shared" si="48"/>
        <v>2166.8021532269472</v>
      </c>
      <c r="AI133" s="116"/>
      <c r="AJ133" s="116"/>
      <c r="AK133" s="116"/>
      <c r="AL133" s="149"/>
      <c r="AM133" s="116"/>
      <c r="AN133" s="116"/>
      <c r="AO133" s="116"/>
      <c r="AP133" s="149"/>
    </row>
    <row r="134" spans="2:42" x14ac:dyDescent="0.2">
      <c r="B134" s="83">
        <v>106</v>
      </c>
      <c r="C134" s="83">
        <v>4</v>
      </c>
      <c r="D134" s="158">
        <f t="shared" si="37"/>
        <v>35.29052911983365</v>
      </c>
      <c r="E134" s="158">
        <f t="shared" si="38"/>
        <v>17.645264559916825</v>
      </c>
      <c r="F134" s="158">
        <f t="shared" si="39"/>
        <v>17.645264559916825</v>
      </c>
      <c r="G134" s="159">
        <f t="shared" si="40"/>
        <v>4540.7340581565504</v>
      </c>
      <c r="H134" s="159">
        <f t="shared" si="56"/>
        <v>2270.3670290782752</v>
      </c>
      <c r="I134" s="159">
        <f t="shared" si="56"/>
        <v>2270.3670290782752</v>
      </c>
      <c r="P134" s="91">
        <v>106</v>
      </c>
      <c r="Q134" s="95">
        <v>0.49212500000000009</v>
      </c>
      <c r="R134" s="92">
        <v>0.498475</v>
      </c>
      <c r="S134" s="96">
        <f t="shared" si="51"/>
        <v>0.49530000000000007</v>
      </c>
      <c r="T134" s="92">
        <v>23.044150000000005</v>
      </c>
      <c r="U134" s="92">
        <v>23.304500000000008</v>
      </c>
      <c r="V134" s="95">
        <f t="shared" si="52"/>
        <v>11.522075000000003</v>
      </c>
      <c r="W134" s="92">
        <f t="shared" si="53"/>
        <v>11.652250000000004</v>
      </c>
      <c r="X134" s="92">
        <f t="shared" si="49"/>
        <v>11.587162500000003</v>
      </c>
      <c r="Y134" s="96">
        <f t="shared" si="57"/>
        <v>11.339512500000003</v>
      </c>
      <c r="Z134" s="142">
        <f t="shared" si="42"/>
        <v>34.866699982785974</v>
      </c>
      <c r="AA134" s="164">
        <f t="shared" si="43"/>
        <v>35.714358256881319</v>
      </c>
      <c r="AB134" s="164">
        <f t="shared" si="44"/>
        <v>35.29052911983365</v>
      </c>
      <c r="AC134" s="142">
        <f t="shared" si="54"/>
        <v>17.645264559916825</v>
      </c>
      <c r="AD134" s="165">
        <f t="shared" si="55"/>
        <v>17.645264559916825</v>
      </c>
      <c r="AE134" s="142">
        <f t="shared" si="45"/>
        <v>2217.6791001910119</v>
      </c>
      <c r="AF134" s="165">
        <f t="shared" si="46"/>
        <v>2323.0549579655385</v>
      </c>
      <c r="AG134" s="172">
        <f t="shared" si="47"/>
        <v>4540.7340581565504</v>
      </c>
      <c r="AH134" s="172">
        <f t="shared" si="48"/>
        <v>2270.3670290782752</v>
      </c>
      <c r="AI134" s="116"/>
      <c r="AJ134" s="116"/>
      <c r="AK134" s="116"/>
      <c r="AL134" s="149"/>
      <c r="AM134" s="116"/>
      <c r="AN134" s="116"/>
      <c r="AO134" s="116"/>
      <c r="AP134" s="149"/>
    </row>
    <row r="135" spans="2:42" x14ac:dyDescent="0.2">
      <c r="B135" s="83">
        <v>105</v>
      </c>
      <c r="C135" s="83">
        <v>4</v>
      </c>
      <c r="D135" s="158">
        <f t="shared" si="37"/>
        <v>36.14325446871991</v>
      </c>
      <c r="E135" s="158">
        <f t="shared" si="38"/>
        <v>18.071627234359955</v>
      </c>
      <c r="F135" s="158">
        <f t="shared" si="39"/>
        <v>18.071627234359955</v>
      </c>
      <c r="G135" s="159">
        <f t="shared" si="40"/>
        <v>4755.1925858491068</v>
      </c>
      <c r="H135" s="159">
        <f t="shared" si="56"/>
        <v>2377.5962929245534</v>
      </c>
      <c r="I135" s="159">
        <f t="shared" si="56"/>
        <v>2377.5962929245534</v>
      </c>
      <c r="P135" s="91">
        <v>105</v>
      </c>
      <c r="Q135" s="95">
        <v>0.498475</v>
      </c>
      <c r="R135" s="92">
        <v>0.50482500000000008</v>
      </c>
      <c r="S135" s="96">
        <f t="shared" si="51"/>
        <v>0.50165000000000004</v>
      </c>
      <c r="T135" s="92">
        <v>23.304500000000008</v>
      </c>
      <c r="U135" s="92">
        <v>23.564850000000007</v>
      </c>
      <c r="V135" s="95">
        <f t="shared" si="52"/>
        <v>11.652250000000004</v>
      </c>
      <c r="W135" s="92">
        <f t="shared" si="53"/>
        <v>11.782425000000003</v>
      </c>
      <c r="X135" s="92">
        <f t="shared" si="49"/>
        <v>11.717337500000003</v>
      </c>
      <c r="Y135" s="96">
        <f t="shared" si="57"/>
        <v>11.466512500000002</v>
      </c>
      <c r="Z135" s="142">
        <f t="shared" si="42"/>
        <v>35.714358256881319</v>
      </c>
      <c r="AA135" s="164">
        <f t="shared" si="43"/>
        <v>36.572150680558501</v>
      </c>
      <c r="AB135" s="164">
        <f t="shared" si="44"/>
        <v>36.14325446871991</v>
      </c>
      <c r="AC135" s="142">
        <f t="shared" si="54"/>
        <v>18.071627234359955</v>
      </c>
      <c r="AD135" s="165">
        <f t="shared" si="55"/>
        <v>18.071627234359955</v>
      </c>
      <c r="AE135" s="142">
        <f t="shared" si="45"/>
        <v>2323.0549579655385</v>
      </c>
      <c r="AF135" s="165">
        <f t="shared" si="46"/>
        <v>2432.1376278835683</v>
      </c>
      <c r="AG135" s="172">
        <f t="shared" si="47"/>
        <v>4755.1925858491068</v>
      </c>
      <c r="AH135" s="172">
        <f t="shared" si="48"/>
        <v>2377.5962929245534</v>
      </c>
      <c r="AI135" s="116"/>
      <c r="AJ135" s="116"/>
      <c r="AK135" s="116"/>
      <c r="AL135" s="149"/>
      <c r="AM135" s="116"/>
      <c r="AN135" s="116"/>
      <c r="AO135" s="116"/>
      <c r="AP135" s="149"/>
    </row>
    <row r="136" spans="2:42" x14ac:dyDescent="0.2">
      <c r="B136" s="83">
        <v>104</v>
      </c>
      <c r="C136" s="83">
        <v>4</v>
      </c>
      <c r="D136" s="158">
        <f t="shared" si="37"/>
        <v>37.006113967188043</v>
      </c>
      <c r="E136" s="158">
        <f t="shared" si="38"/>
        <v>18.503056983594021</v>
      </c>
      <c r="F136" s="158">
        <f t="shared" si="39"/>
        <v>18.503056983594021</v>
      </c>
      <c r="G136" s="159">
        <f t="shared" si="40"/>
        <v>4977.1505674609489</v>
      </c>
      <c r="H136" s="159">
        <f t="shared" si="56"/>
        <v>2488.5752837304744</v>
      </c>
      <c r="I136" s="159">
        <f t="shared" si="56"/>
        <v>2488.5752837304744</v>
      </c>
      <c r="P136" s="91">
        <v>104</v>
      </c>
      <c r="Q136" s="95">
        <v>0.50482500000000008</v>
      </c>
      <c r="R136" s="92">
        <v>0.51117500000000005</v>
      </c>
      <c r="S136" s="96">
        <f t="shared" si="51"/>
        <v>0.50800000000000001</v>
      </c>
      <c r="T136" s="92">
        <v>23.564850000000007</v>
      </c>
      <c r="U136" s="92">
        <v>23.825200000000006</v>
      </c>
      <c r="V136" s="95">
        <f t="shared" si="52"/>
        <v>11.782425000000003</v>
      </c>
      <c r="W136" s="92">
        <f t="shared" si="53"/>
        <v>11.912600000000003</v>
      </c>
      <c r="X136" s="92">
        <f t="shared" si="49"/>
        <v>11.847512500000004</v>
      </c>
      <c r="Y136" s="96">
        <f t="shared" si="57"/>
        <v>11.593512500000005</v>
      </c>
      <c r="Z136" s="142">
        <f t="shared" si="42"/>
        <v>36.572150680558501</v>
      </c>
      <c r="AA136" s="164">
        <f t="shared" si="43"/>
        <v>37.440077253817577</v>
      </c>
      <c r="AB136" s="164">
        <f t="shared" si="44"/>
        <v>37.006113967188043</v>
      </c>
      <c r="AC136" s="142">
        <f t="shared" si="54"/>
        <v>18.503056983594021</v>
      </c>
      <c r="AD136" s="165">
        <f t="shared" si="55"/>
        <v>18.503056983594021</v>
      </c>
      <c r="AE136" s="142">
        <f t="shared" si="45"/>
        <v>2432.1376278835683</v>
      </c>
      <c r="AF136" s="165">
        <f t="shared" si="46"/>
        <v>2545.0129395773811</v>
      </c>
      <c r="AG136" s="172">
        <f t="shared" si="47"/>
        <v>4977.1505674609489</v>
      </c>
      <c r="AH136" s="172">
        <f t="shared" si="48"/>
        <v>2488.5752837304744</v>
      </c>
      <c r="AI136" s="116"/>
      <c r="AJ136" s="116"/>
      <c r="AK136" s="116"/>
      <c r="AL136" s="149"/>
      <c r="AM136" s="116"/>
      <c r="AN136" s="116"/>
      <c r="AO136" s="116"/>
      <c r="AP136" s="149"/>
    </row>
    <row r="137" spans="2:42" x14ac:dyDescent="0.2">
      <c r="B137" s="83">
        <v>103</v>
      </c>
      <c r="C137" s="83">
        <v>4</v>
      </c>
      <c r="D137" s="158">
        <f t="shared" si="37"/>
        <v>37.879107615238063</v>
      </c>
      <c r="E137" s="158">
        <f t="shared" si="38"/>
        <v>18.939553807619031</v>
      </c>
      <c r="F137" s="158">
        <f t="shared" si="39"/>
        <v>18.939553807619031</v>
      </c>
      <c r="G137" s="159">
        <f t="shared" si="40"/>
        <v>5206.7806435917719</v>
      </c>
      <c r="H137" s="159">
        <f t="shared" si="56"/>
        <v>2603.3903217958859</v>
      </c>
      <c r="I137" s="159">
        <f t="shared" si="56"/>
        <v>2603.3903217958859</v>
      </c>
      <c r="P137" s="91">
        <v>103</v>
      </c>
      <c r="Q137" s="95">
        <v>0.51117500000000005</v>
      </c>
      <c r="R137" s="92">
        <v>0.51752500000000001</v>
      </c>
      <c r="S137" s="96">
        <f t="shared" si="51"/>
        <v>0.51435000000000008</v>
      </c>
      <c r="T137" s="92">
        <v>23.825200000000006</v>
      </c>
      <c r="U137" s="92">
        <v>24.085550000000005</v>
      </c>
      <c r="V137" s="95">
        <f t="shared" si="52"/>
        <v>11.912600000000003</v>
      </c>
      <c r="W137" s="92">
        <f t="shared" si="53"/>
        <v>12.042775000000002</v>
      </c>
      <c r="X137" s="92">
        <f t="shared" si="49"/>
        <v>11.977687500000002</v>
      </c>
      <c r="Y137" s="96">
        <f t="shared" si="57"/>
        <v>11.720512500000002</v>
      </c>
      <c r="Z137" s="142">
        <f t="shared" si="42"/>
        <v>37.440077253817577</v>
      </c>
      <c r="AA137" s="164">
        <f t="shared" si="43"/>
        <v>38.318137976658548</v>
      </c>
      <c r="AB137" s="164">
        <f t="shared" si="44"/>
        <v>37.879107615238063</v>
      </c>
      <c r="AC137" s="142">
        <f t="shared" si="54"/>
        <v>18.939553807619031</v>
      </c>
      <c r="AD137" s="165">
        <f t="shared" si="55"/>
        <v>18.939553807619031</v>
      </c>
      <c r="AE137" s="142">
        <f t="shared" si="45"/>
        <v>2545.0129395773811</v>
      </c>
      <c r="AF137" s="165">
        <f t="shared" si="46"/>
        <v>2661.7677040143913</v>
      </c>
      <c r="AG137" s="172">
        <f t="shared" si="47"/>
        <v>5206.7806435917719</v>
      </c>
      <c r="AH137" s="172">
        <f t="shared" si="48"/>
        <v>2603.3903217958859</v>
      </c>
      <c r="AI137" s="116"/>
      <c r="AJ137" s="116"/>
      <c r="AK137" s="116"/>
      <c r="AL137" s="149"/>
      <c r="AM137" s="116"/>
      <c r="AN137" s="116"/>
      <c r="AO137" s="116"/>
      <c r="AP137" s="149"/>
    </row>
    <row r="138" spans="2:42" x14ac:dyDescent="0.2">
      <c r="B138" s="83">
        <v>102</v>
      </c>
      <c r="C138" s="83">
        <v>4</v>
      </c>
      <c r="D138" s="158">
        <f t="shared" si="37"/>
        <v>38.76223541287014</v>
      </c>
      <c r="E138" s="158">
        <f t="shared" si="38"/>
        <v>19.38111770643507</v>
      </c>
      <c r="F138" s="158">
        <f t="shared" si="39"/>
        <v>19.38111770643507</v>
      </c>
      <c r="G138" s="159">
        <f t="shared" si="40"/>
        <v>5444.2574175115733</v>
      </c>
      <c r="H138" s="159">
        <f t="shared" si="56"/>
        <v>2722.1287087557866</v>
      </c>
      <c r="I138" s="159">
        <f t="shared" si="56"/>
        <v>2722.1287087557866</v>
      </c>
      <c r="P138" s="91">
        <v>102</v>
      </c>
      <c r="Q138" s="95">
        <v>0.51752500000000001</v>
      </c>
      <c r="R138" s="92">
        <v>0.52387499999999998</v>
      </c>
      <c r="S138" s="96">
        <f t="shared" si="51"/>
        <v>0.52069999999999994</v>
      </c>
      <c r="T138" s="92">
        <v>24.085550000000005</v>
      </c>
      <c r="U138" s="92">
        <v>24.345900000000004</v>
      </c>
      <c r="V138" s="95">
        <f t="shared" si="52"/>
        <v>12.042775000000002</v>
      </c>
      <c r="W138" s="92">
        <f t="shared" si="53"/>
        <v>12.172950000000002</v>
      </c>
      <c r="X138" s="92">
        <f t="shared" si="49"/>
        <v>12.107862500000003</v>
      </c>
      <c r="Y138" s="96">
        <f t="shared" si="57"/>
        <v>11.847512500000002</v>
      </c>
      <c r="Z138" s="166">
        <f t="shared" si="42"/>
        <v>38.318137976658548</v>
      </c>
      <c r="AA138" s="167">
        <f t="shared" si="43"/>
        <v>39.206332849081726</v>
      </c>
      <c r="AB138" s="167">
        <f t="shared" si="44"/>
        <v>38.76223541287014</v>
      </c>
      <c r="AC138" s="142">
        <f t="shared" si="54"/>
        <v>19.38111770643507</v>
      </c>
      <c r="AD138" s="165">
        <f t="shared" si="55"/>
        <v>19.38111770643507</v>
      </c>
      <c r="AE138" s="142">
        <f t="shared" si="45"/>
        <v>2661.7677040143913</v>
      </c>
      <c r="AF138" s="165">
        <f t="shared" si="46"/>
        <v>2782.4897134971816</v>
      </c>
      <c r="AG138" s="172">
        <f t="shared" si="47"/>
        <v>5444.2574175115733</v>
      </c>
      <c r="AH138" s="172">
        <f t="shared" si="48"/>
        <v>2722.1287087557866</v>
      </c>
      <c r="AI138" s="116"/>
      <c r="AJ138" s="116"/>
      <c r="AK138" s="116"/>
      <c r="AL138" s="149"/>
      <c r="AM138" s="116"/>
      <c r="AN138" s="116"/>
      <c r="AO138" s="116"/>
      <c r="AP138" s="149"/>
    </row>
    <row r="139" spans="2:42" x14ac:dyDescent="0.2">
      <c r="B139" s="83">
        <v>101</v>
      </c>
      <c r="C139" s="83">
        <v>4</v>
      </c>
      <c r="D139" s="158">
        <f t="shared" si="37"/>
        <v>39.65549736008419</v>
      </c>
      <c r="E139" s="158">
        <f t="shared" si="38"/>
        <v>19.827748680042095</v>
      </c>
      <c r="F139" s="158">
        <f t="shared" si="39"/>
        <v>19.827748680042095</v>
      </c>
      <c r="G139" s="159">
        <f t="shared" si="40"/>
        <v>5689.7574551606067</v>
      </c>
      <c r="H139" s="159">
        <f t="shared" si="56"/>
        <v>2844.8787275803033</v>
      </c>
      <c r="I139" s="159">
        <f t="shared" si="56"/>
        <v>2844.8787275803033</v>
      </c>
      <c r="P139" s="93">
        <v>101</v>
      </c>
      <c r="Q139" s="97">
        <v>0.52387499999999998</v>
      </c>
      <c r="R139" s="94">
        <v>0.53022500000000006</v>
      </c>
      <c r="S139" s="98">
        <f t="shared" si="51"/>
        <v>0.52705000000000002</v>
      </c>
      <c r="T139" s="94">
        <v>24.345900000000004</v>
      </c>
      <c r="U139" s="94">
        <v>24.606250000000003</v>
      </c>
      <c r="V139" s="97">
        <f t="shared" si="52"/>
        <v>12.172950000000002</v>
      </c>
      <c r="W139" s="94">
        <f t="shared" si="53"/>
        <v>12.303125000000001</v>
      </c>
      <c r="X139" s="94">
        <f t="shared" si="49"/>
        <v>12.238037500000001</v>
      </c>
      <c r="Y139" s="98">
        <f t="shared" si="57"/>
        <v>11.974512500000001</v>
      </c>
      <c r="Z139" s="116">
        <f t="shared" si="42"/>
        <v>39.206332849081726</v>
      </c>
      <c r="AA139" s="116">
        <f t="shared" si="43"/>
        <v>40.104661871086655</v>
      </c>
      <c r="AB139" s="116">
        <f t="shared" si="44"/>
        <v>39.65549736008419</v>
      </c>
      <c r="AC139" s="166">
        <f t="shared" si="54"/>
        <v>19.827748680042095</v>
      </c>
      <c r="AD139" s="168">
        <f t="shared" si="55"/>
        <v>19.827748680042095</v>
      </c>
      <c r="AE139" s="166">
        <f t="shared" si="45"/>
        <v>2782.4897134971816</v>
      </c>
      <c r="AF139" s="168">
        <f t="shared" si="46"/>
        <v>2907.2677416634247</v>
      </c>
      <c r="AG139" s="173">
        <f t="shared" si="47"/>
        <v>5689.7574551606067</v>
      </c>
      <c r="AH139" s="173">
        <f t="shared" si="48"/>
        <v>2844.8787275803033</v>
      </c>
      <c r="AI139" s="116"/>
      <c r="AJ139" s="116"/>
      <c r="AK139" s="116"/>
      <c r="AL139" s="149"/>
      <c r="AM139" s="116"/>
      <c r="AN139" s="116"/>
      <c r="AO139" s="116"/>
      <c r="AP139" s="149"/>
    </row>
    <row r="140" spans="2:42" x14ac:dyDescent="0.2">
      <c r="B140" s="75"/>
    </row>
    <row r="141" spans="2:42" x14ac:dyDescent="0.2">
      <c r="B141" s="75"/>
      <c r="S141" s="115">
        <f>AVERAGE(S23:S139)</f>
        <v>0.40058595085470072</v>
      </c>
      <c r="Y141" s="115">
        <f>AVERAGE(Y23:Y139)</f>
        <v>6.7246262553418799</v>
      </c>
      <c r="Z141" s="115"/>
      <c r="AA141" s="115"/>
      <c r="AB141" s="116">
        <f>AVERAGE(AB23:AB139)</f>
        <v>17.454722416168927</v>
      </c>
    </row>
    <row r="142" spans="2:42" x14ac:dyDescent="0.2">
      <c r="B142" s="75"/>
    </row>
    <row r="143" spans="2:42" x14ac:dyDescent="0.2">
      <c r="B143" s="75"/>
    </row>
    <row r="144" spans="2:42" x14ac:dyDescent="0.2">
      <c r="B144" s="75"/>
    </row>
    <row r="145" spans="2:2" x14ac:dyDescent="0.2">
      <c r="B145" s="75"/>
    </row>
    <row r="146" spans="2:2" x14ac:dyDescent="0.2">
      <c r="B146" s="75"/>
    </row>
    <row r="147" spans="2:2" x14ac:dyDescent="0.2">
      <c r="B147" s="75"/>
    </row>
    <row r="148" spans="2:2" x14ac:dyDescent="0.2">
      <c r="B148" s="75"/>
    </row>
    <row r="149" spans="2:2" x14ac:dyDescent="0.2">
      <c r="B149" s="75"/>
    </row>
    <row r="150" spans="2:2" x14ac:dyDescent="0.2">
      <c r="B150" s="75"/>
    </row>
    <row r="151" spans="2:2" x14ac:dyDescent="0.2">
      <c r="B151" s="75"/>
    </row>
    <row r="152" spans="2:2" x14ac:dyDescent="0.2">
      <c r="B152" s="75"/>
    </row>
    <row r="153" spans="2:2" x14ac:dyDescent="0.2">
      <c r="B153" s="75"/>
    </row>
    <row r="154" spans="2:2" x14ac:dyDescent="0.2">
      <c r="B154" s="75"/>
    </row>
    <row r="155" spans="2:2" x14ac:dyDescent="0.2">
      <c r="B155" s="75"/>
    </row>
    <row r="156" spans="2:2" x14ac:dyDescent="0.2">
      <c r="B156" s="75"/>
    </row>
    <row r="157" spans="2:2" x14ac:dyDescent="0.2">
      <c r="B157" s="75"/>
    </row>
    <row r="158" spans="2:2" x14ac:dyDescent="0.2">
      <c r="B158" s="75"/>
    </row>
    <row r="159" spans="2:2" x14ac:dyDescent="0.2">
      <c r="B159" s="75"/>
    </row>
    <row r="160" spans="2:2" x14ac:dyDescent="0.2">
      <c r="B160" s="75"/>
    </row>
    <row r="161" spans="2:2" x14ac:dyDescent="0.2">
      <c r="B161" s="75"/>
    </row>
    <row r="162" spans="2:2" x14ac:dyDescent="0.2">
      <c r="B162" s="75"/>
    </row>
    <row r="163" spans="2:2" x14ac:dyDescent="0.2">
      <c r="B163" s="75"/>
    </row>
    <row r="164" spans="2:2" x14ac:dyDescent="0.2">
      <c r="B164" s="75"/>
    </row>
    <row r="165" spans="2:2" x14ac:dyDescent="0.2">
      <c r="B165" s="75"/>
    </row>
    <row r="166" spans="2:2" x14ac:dyDescent="0.2">
      <c r="B166" s="75"/>
    </row>
    <row r="167" spans="2:2" x14ac:dyDescent="0.2">
      <c r="B167" s="75"/>
    </row>
    <row r="168" spans="2:2" x14ac:dyDescent="0.2">
      <c r="B168" s="75"/>
    </row>
    <row r="169" spans="2:2" x14ac:dyDescent="0.2">
      <c r="B169" s="75"/>
    </row>
    <row r="170" spans="2:2" x14ac:dyDescent="0.2">
      <c r="B170" s="75"/>
    </row>
    <row r="171" spans="2:2" x14ac:dyDescent="0.2">
      <c r="B171" s="75"/>
    </row>
    <row r="172" spans="2:2" x14ac:dyDescent="0.2">
      <c r="B172" s="75"/>
    </row>
    <row r="173" spans="2:2" x14ac:dyDescent="0.2">
      <c r="B173" s="75"/>
    </row>
    <row r="174" spans="2:2" x14ac:dyDescent="0.2">
      <c r="B174" s="75"/>
    </row>
    <row r="175" spans="2:2" x14ac:dyDescent="0.2">
      <c r="B175" s="75"/>
    </row>
    <row r="176" spans="2:2" x14ac:dyDescent="0.2">
      <c r="B176" s="75"/>
    </row>
    <row r="177" spans="2:2" x14ac:dyDescent="0.2">
      <c r="B177" s="75"/>
    </row>
  </sheetData>
  <mergeCells count="8">
    <mergeCell ref="Q5:S5"/>
    <mergeCell ref="T5:W5"/>
    <mergeCell ref="X4:AH4"/>
    <mergeCell ref="E4:F4"/>
    <mergeCell ref="H4:I4"/>
    <mergeCell ref="J4:K4"/>
    <mergeCell ref="L4:M4"/>
    <mergeCell ref="X5:AB5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1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indexed="27"/>
    <pageSetUpPr fitToPage="1"/>
  </sheetPr>
  <dimension ref="B1:L194"/>
  <sheetViews>
    <sheetView workbookViewId="0">
      <pane ySplit="5" topLeftCell="A6" activePane="bottomLeft" state="frozen"/>
      <selection pane="bottomLeft" activeCell="A6" sqref="A6"/>
    </sheetView>
  </sheetViews>
  <sheetFormatPr defaultColWidth="0" defaultRowHeight="12.75" x14ac:dyDescent="0.2"/>
  <cols>
    <col min="1" max="1" width="5.7109375" style="1" customWidth="1"/>
    <col min="2" max="2" width="9.140625" style="21" customWidth="1"/>
    <col min="3" max="3" width="8.7109375" style="21" customWidth="1"/>
    <col min="4" max="4" width="8.7109375" style="72" customWidth="1"/>
    <col min="5" max="5" width="8.7109375" style="21" customWidth="1"/>
    <col min="6" max="6" width="9.140625" style="21" customWidth="1"/>
    <col min="7" max="7" width="9.140625" style="11" customWidth="1"/>
    <col min="8" max="8" width="9.140625" style="22" customWidth="1"/>
    <col min="9" max="9" width="30.140625" style="22" bestFit="1" customWidth="1"/>
    <col min="10" max="10" width="16.42578125" style="22" customWidth="1"/>
    <col min="11" max="11" width="9.140625" style="22" customWidth="1"/>
    <col min="12" max="12" width="15.85546875" style="22" bestFit="1" customWidth="1"/>
    <col min="13" max="16384" width="0" style="1" hidden="1"/>
  </cols>
  <sheetData>
    <row r="1" spans="2:11" s="3" customFormat="1" x14ac:dyDescent="0.2">
      <c r="B1" s="20" t="str">
        <f>+RCO!B1</f>
        <v>Program NODLE version 3.06</v>
      </c>
      <c r="C1" s="6"/>
      <c r="D1" s="70"/>
      <c r="E1" s="6"/>
      <c r="F1" s="6"/>
      <c r="G1" s="6"/>
    </row>
    <row r="2" spans="2:11" s="3" customFormat="1" x14ac:dyDescent="0.2">
      <c r="B2" s="6"/>
      <c r="C2" s="6"/>
      <c r="D2" s="70"/>
      <c r="E2" s="6"/>
      <c r="F2" s="6"/>
      <c r="G2" s="6"/>
    </row>
    <row r="3" spans="2:11" s="3" customFormat="1" x14ac:dyDescent="0.2">
      <c r="B3" s="4" t="s">
        <v>137</v>
      </c>
      <c r="C3" s="6"/>
      <c r="D3" s="70"/>
      <c r="E3" s="6"/>
      <c r="F3" s="6"/>
      <c r="G3" s="6"/>
    </row>
    <row r="4" spans="2:11" x14ac:dyDescent="0.2">
      <c r="B4" s="16" t="s">
        <v>29</v>
      </c>
      <c r="C4" s="177" t="s">
        <v>79</v>
      </c>
      <c r="D4" s="185"/>
      <c r="E4" s="178"/>
      <c r="F4" s="15" t="s">
        <v>83</v>
      </c>
      <c r="G4" s="15" t="s">
        <v>29</v>
      </c>
    </row>
    <row r="5" spans="2:11" x14ac:dyDescent="0.2">
      <c r="B5" s="18" t="s">
        <v>25</v>
      </c>
      <c r="C5" s="18" t="s">
        <v>80</v>
      </c>
      <c r="D5" s="71" t="s">
        <v>81</v>
      </c>
      <c r="E5" s="18" t="s">
        <v>82</v>
      </c>
      <c r="F5" s="17" t="s">
        <v>14</v>
      </c>
      <c r="G5" s="17" t="s">
        <v>93</v>
      </c>
      <c r="I5" s="69" t="s">
        <v>247</v>
      </c>
      <c r="K5" s="22" t="s">
        <v>256</v>
      </c>
    </row>
    <row r="6" spans="2:11" x14ac:dyDescent="0.2">
      <c r="B6" s="88" t="s">
        <v>258</v>
      </c>
      <c r="C6" s="134"/>
      <c r="D6" s="135"/>
      <c r="E6" s="134"/>
      <c r="F6" s="83"/>
      <c r="I6" s="69"/>
    </row>
    <row r="7" spans="2:11" x14ac:dyDescent="0.2">
      <c r="B7" s="11">
        <v>735</v>
      </c>
      <c r="C7" s="134">
        <v>0</v>
      </c>
      <c r="D7" s="106">
        <v>322.39999999999998</v>
      </c>
      <c r="E7" s="134">
        <v>0</v>
      </c>
      <c r="F7" s="120"/>
      <c r="I7" s="69"/>
    </row>
    <row r="8" spans="2:11" x14ac:dyDescent="0.2">
      <c r="B8" s="11">
        <v>734</v>
      </c>
      <c r="C8" s="134">
        <v>0</v>
      </c>
      <c r="D8" s="106">
        <v>322</v>
      </c>
      <c r="E8" s="134">
        <v>0</v>
      </c>
      <c r="F8" s="123"/>
      <c r="I8" s="69"/>
    </row>
    <row r="9" spans="2:11" x14ac:dyDescent="0.2">
      <c r="B9" s="11">
        <v>733</v>
      </c>
      <c r="C9" s="134">
        <v>0</v>
      </c>
      <c r="D9" s="106">
        <v>321.5</v>
      </c>
      <c r="E9" s="134">
        <v>0</v>
      </c>
      <c r="F9" s="131"/>
      <c r="I9" s="69"/>
    </row>
    <row r="10" spans="2:11" x14ac:dyDescent="0.2">
      <c r="B10" s="11">
        <v>732</v>
      </c>
      <c r="C10" s="134">
        <v>0</v>
      </c>
      <c r="D10" s="106">
        <v>321</v>
      </c>
      <c r="E10" s="134">
        <v>0</v>
      </c>
      <c r="F10" s="123"/>
      <c r="I10" s="69"/>
    </row>
    <row r="11" spans="2:11" x14ac:dyDescent="0.2">
      <c r="B11" s="11">
        <v>731</v>
      </c>
      <c r="C11" s="134">
        <v>0</v>
      </c>
      <c r="D11" s="106">
        <v>320.5</v>
      </c>
      <c r="E11" s="134">
        <v>0</v>
      </c>
      <c r="F11" s="131"/>
      <c r="I11" s="69"/>
    </row>
    <row r="12" spans="2:11" x14ac:dyDescent="0.2">
      <c r="B12" s="11">
        <v>730</v>
      </c>
      <c r="C12" s="134">
        <v>0</v>
      </c>
      <c r="D12" s="106">
        <v>320.10000000000002</v>
      </c>
      <c r="E12" s="134">
        <v>0</v>
      </c>
      <c r="H12" s="118"/>
      <c r="I12" s="76" t="s">
        <v>326</v>
      </c>
      <c r="K12" s="86">
        <f>D12/0.0254/12</f>
        <v>1050.196850393701</v>
      </c>
    </row>
    <row r="13" spans="2:11" x14ac:dyDescent="0.2">
      <c r="B13" s="11">
        <v>729</v>
      </c>
      <c r="C13" s="134">
        <v>0</v>
      </c>
      <c r="D13" s="106">
        <v>319.5</v>
      </c>
      <c r="E13" s="134">
        <v>0</v>
      </c>
      <c r="F13" s="129"/>
      <c r="I13" s="76"/>
      <c r="K13" s="86">
        <f t="shared" ref="K13:K27" si="0">D13/0.0254/12</f>
        <v>1048.2283464566929</v>
      </c>
    </row>
    <row r="14" spans="2:11" x14ac:dyDescent="0.2">
      <c r="B14" s="11">
        <v>728</v>
      </c>
      <c r="C14" s="134">
        <v>0</v>
      </c>
      <c r="D14" s="106">
        <v>319</v>
      </c>
      <c r="E14" s="134">
        <v>0</v>
      </c>
      <c r="F14" s="129"/>
      <c r="I14" s="76"/>
      <c r="K14" s="86">
        <f t="shared" si="0"/>
        <v>1046.5879265091864</v>
      </c>
    </row>
    <row r="15" spans="2:11" x14ac:dyDescent="0.2">
      <c r="B15" s="11">
        <v>727</v>
      </c>
      <c r="C15" s="134">
        <v>0</v>
      </c>
      <c r="D15" s="106">
        <v>318.5</v>
      </c>
      <c r="E15" s="134">
        <v>0</v>
      </c>
      <c r="F15" s="129"/>
      <c r="I15" s="76"/>
      <c r="K15" s="86">
        <f t="shared" si="0"/>
        <v>1044.9475065616798</v>
      </c>
    </row>
    <row r="16" spans="2:11" x14ac:dyDescent="0.2">
      <c r="B16" s="11">
        <v>726</v>
      </c>
      <c r="C16" s="134">
        <v>0</v>
      </c>
      <c r="D16" s="106">
        <v>318</v>
      </c>
      <c r="E16" s="134">
        <v>0</v>
      </c>
      <c r="F16" s="129"/>
      <c r="I16" s="76"/>
      <c r="K16" s="86">
        <f t="shared" si="0"/>
        <v>1043.3070866141732</v>
      </c>
    </row>
    <row r="17" spans="2:12" x14ac:dyDescent="0.2">
      <c r="B17" s="11">
        <v>725</v>
      </c>
      <c r="C17" s="134">
        <v>0</v>
      </c>
      <c r="D17" s="106">
        <v>317.5</v>
      </c>
      <c r="E17" s="134">
        <v>0</v>
      </c>
      <c r="F17" s="129"/>
      <c r="I17" s="76"/>
      <c r="K17" s="86">
        <f t="shared" si="0"/>
        <v>1041.6666666666667</v>
      </c>
    </row>
    <row r="18" spans="2:12" x14ac:dyDescent="0.2">
      <c r="B18" s="11">
        <v>724</v>
      </c>
      <c r="C18" s="134">
        <v>0</v>
      </c>
      <c r="D18" s="106">
        <v>317</v>
      </c>
      <c r="E18" s="134">
        <v>0</v>
      </c>
      <c r="F18" s="129"/>
      <c r="I18" s="76"/>
      <c r="K18" s="86">
        <f t="shared" si="0"/>
        <v>1040.0262467191601</v>
      </c>
    </row>
    <row r="19" spans="2:12" x14ac:dyDescent="0.2">
      <c r="B19" s="11">
        <v>723</v>
      </c>
      <c r="C19" s="134">
        <v>0</v>
      </c>
      <c r="D19" s="106">
        <v>316.5</v>
      </c>
      <c r="E19" s="134">
        <v>0</v>
      </c>
      <c r="F19" s="129"/>
      <c r="I19" s="76"/>
      <c r="K19" s="86">
        <f t="shared" si="0"/>
        <v>1038.3858267716535</v>
      </c>
    </row>
    <row r="20" spans="2:12" x14ac:dyDescent="0.2">
      <c r="B20" s="11">
        <v>722</v>
      </c>
      <c r="C20" s="134">
        <v>0</v>
      </c>
      <c r="D20" s="106">
        <v>316</v>
      </c>
      <c r="E20" s="134">
        <v>0</v>
      </c>
      <c r="F20" s="129"/>
      <c r="I20" s="76"/>
      <c r="K20" s="86">
        <f t="shared" si="0"/>
        <v>1036.745406824147</v>
      </c>
    </row>
    <row r="21" spans="2:12" x14ac:dyDescent="0.2">
      <c r="B21" s="11">
        <v>721</v>
      </c>
      <c r="C21" s="134">
        <v>0</v>
      </c>
      <c r="D21" s="106">
        <v>315.5</v>
      </c>
      <c r="E21" s="134">
        <v>0</v>
      </c>
      <c r="F21" s="129"/>
      <c r="I21" s="76"/>
      <c r="K21" s="86">
        <f t="shared" si="0"/>
        <v>1035.1049868766404</v>
      </c>
    </row>
    <row r="22" spans="2:12" x14ac:dyDescent="0.2">
      <c r="B22" s="11">
        <v>720</v>
      </c>
      <c r="C22" s="134">
        <v>0</v>
      </c>
      <c r="D22" s="106">
        <v>315</v>
      </c>
      <c r="E22" s="11">
        <v>0</v>
      </c>
      <c r="F22" s="132"/>
      <c r="I22" s="76"/>
      <c r="K22" s="86">
        <f t="shared" si="0"/>
        <v>1033.4645669291338</v>
      </c>
    </row>
    <row r="23" spans="2:12" x14ac:dyDescent="0.2">
      <c r="B23" s="11">
        <v>719</v>
      </c>
      <c r="C23" s="134">
        <v>0</v>
      </c>
      <c r="D23" s="106">
        <v>314.5</v>
      </c>
      <c r="E23" s="11">
        <v>0</v>
      </c>
      <c r="F23" s="132"/>
      <c r="I23" s="76"/>
      <c r="K23" s="86">
        <f t="shared" si="0"/>
        <v>1031.8241469816273</v>
      </c>
    </row>
    <row r="24" spans="2:12" x14ac:dyDescent="0.2">
      <c r="B24" s="11">
        <v>718</v>
      </c>
      <c r="C24" s="134">
        <v>0</v>
      </c>
      <c r="D24" s="106">
        <v>314</v>
      </c>
      <c r="E24" s="11">
        <v>0</v>
      </c>
      <c r="F24" s="132"/>
      <c r="H24" s="1"/>
      <c r="I24" s="76"/>
      <c r="K24" s="86">
        <f t="shared" si="0"/>
        <v>1030.1837270341209</v>
      </c>
    </row>
    <row r="25" spans="2:12" x14ac:dyDescent="0.2">
      <c r="B25" s="11">
        <v>717</v>
      </c>
      <c r="C25" s="134">
        <v>0</v>
      </c>
      <c r="D25" s="106">
        <v>313.5</v>
      </c>
      <c r="E25" s="11">
        <v>0</v>
      </c>
      <c r="F25" s="132"/>
      <c r="H25" s="1"/>
      <c r="I25" s="76"/>
      <c r="K25" s="86">
        <f t="shared" si="0"/>
        <v>1028.5433070866143</v>
      </c>
    </row>
    <row r="26" spans="2:12" x14ac:dyDescent="0.2">
      <c r="B26" s="11">
        <v>716</v>
      </c>
      <c r="C26" s="134">
        <v>0</v>
      </c>
      <c r="D26" s="106">
        <v>313</v>
      </c>
      <c r="E26" s="11">
        <v>0</v>
      </c>
      <c r="F26" s="132"/>
      <c r="H26" s="1"/>
      <c r="I26" s="76"/>
      <c r="K26" s="86">
        <f t="shared" si="0"/>
        <v>1026.9028871391076</v>
      </c>
    </row>
    <row r="27" spans="2:12" x14ac:dyDescent="0.2">
      <c r="B27" s="11">
        <v>715</v>
      </c>
      <c r="C27" s="134">
        <v>0</v>
      </c>
      <c r="D27" s="106">
        <v>312.5</v>
      </c>
      <c r="E27" s="11">
        <v>0</v>
      </c>
      <c r="F27" s="132"/>
      <c r="H27" s="1"/>
      <c r="I27" s="76"/>
      <c r="K27" s="86">
        <f t="shared" si="0"/>
        <v>1025.2624671916012</v>
      </c>
      <c r="L27" s="76"/>
    </row>
    <row r="28" spans="2:12" x14ac:dyDescent="0.2">
      <c r="B28" s="11">
        <v>714</v>
      </c>
      <c r="C28" s="134">
        <v>0</v>
      </c>
      <c r="D28" s="106">
        <v>312</v>
      </c>
      <c r="E28" s="11">
        <v>0</v>
      </c>
      <c r="F28" s="132"/>
      <c r="I28" s="76"/>
      <c r="K28" s="86">
        <f t="shared" ref="K28:K37" si="1">D28/0.0254/12</f>
        <v>1023.6220472440946</v>
      </c>
      <c r="L28" s="76"/>
    </row>
    <row r="29" spans="2:12" x14ac:dyDescent="0.2">
      <c r="B29" s="11">
        <v>713</v>
      </c>
      <c r="C29" s="134">
        <v>0</v>
      </c>
      <c r="D29" s="106">
        <v>311.5</v>
      </c>
      <c r="E29" s="11">
        <v>0</v>
      </c>
      <c r="F29" s="132"/>
      <c r="I29" s="76"/>
      <c r="K29" s="86">
        <f t="shared" si="1"/>
        <v>1021.981627296588</v>
      </c>
      <c r="L29" s="76"/>
    </row>
    <row r="30" spans="2:12" x14ac:dyDescent="0.2">
      <c r="B30" s="11">
        <v>712</v>
      </c>
      <c r="C30" s="134">
        <v>0</v>
      </c>
      <c r="D30" s="106">
        <v>311</v>
      </c>
      <c r="E30" s="134">
        <v>0</v>
      </c>
      <c r="F30" s="132"/>
      <c r="I30" s="76"/>
      <c r="K30" s="86">
        <f t="shared" si="1"/>
        <v>1020.3412073490814</v>
      </c>
      <c r="L30" s="76"/>
    </row>
    <row r="31" spans="2:12" x14ac:dyDescent="0.2">
      <c r="B31" s="11">
        <v>711</v>
      </c>
      <c r="C31" s="134">
        <v>0</v>
      </c>
      <c r="D31" s="106">
        <v>310.5</v>
      </c>
      <c r="E31" s="134">
        <v>0</v>
      </c>
      <c r="F31" s="132"/>
      <c r="I31" s="76"/>
      <c r="K31" s="86">
        <f t="shared" si="1"/>
        <v>1018.7007874015749</v>
      </c>
      <c r="L31" s="76"/>
    </row>
    <row r="32" spans="2:12" x14ac:dyDescent="0.2">
      <c r="B32" s="11">
        <v>710</v>
      </c>
      <c r="C32" s="134">
        <v>0</v>
      </c>
      <c r="D32" s="106">
        <v>310</v>
      </c>
      <c r="E32" s="134">
        <v>0</v>
      </c>
      <c r="F32" s="132"/>
      <c r="I32" s="76"/>
      <c r="K32" s="86">
        <f t="shared" si="1"/>
        <v>1017.0603674540683</v>
      </c>
      <c r="L32" s="76"/>
    </row>
    <row r="33" spans="2:12" x14ac:dyDescent="0.2">
      <c r="B33" s="11">
        <v>709</v>
      </c>
      <c r="C33" s="134">
        <v>0</v>
      </c>
      <c r="D33" s="106">
        <v>309.5</v>
      </c>
      <c r="E33" s="134">
        <v>0</v>
      </c>
      <c r="F33" s="132"/>
      <c r="I33" s="76"/>
      <c r="K33" s="86">
        <f t="shared" si="1"/>
        <v>1015.4199475065617</v>
      </c>
      <c r="L33" s="76"/>
    </row>
    <row r="34" spans="2:12" x14ac:dyDescent="0.2">
      <c r="B34" s="11">
        <v>708</v>
      </c>
      <c r="C34" s="134">
        <v>0</v>
      </c>
      <c r="D34" s="106">
        <v>309</v>
      </c>
      <c r="E34" s="134">
        <v>0</v>
      </c>
      <c r="F34" s="117"/>
      <c r="I34" s="76"/>
      <c r="K34" s="86">
        <f t="shared" si="1"/>
        <v>1013.7795275590552</v>
      </c>
      <c r="L34" s="76"/>
    </row>
    <row r="35" spans="2:12" x14ac:dyDescent="0.2">
      <c r="B35" s="11">
        <v>707</v>
      </c>
      <c r="C35" s="134">
        <v>0</v>
      </c>
      <c r="D35" s="106">
        <v>308.5</v>
      </c>
      <c r="E35" s="134">
        <v>0</v>
      </c>
      <c r="F35" s="117"/>
      <c r="I35" s="76"/>
      <c r="K35" s="86">
        <f t="shared" si="1"/>
        <v>1012.1391076115486</v>
      </c>
      <c r="L35" s="76"/>
    </row>
    <row r="36" spans="2:12" x14ac:dyDescent="0.2">
      <c r="B36" s="11">
        <v>706</v>
      </c>
      <c r="C36" s="134">
        <v>0</v>
      </c>
      <c r="D36" s="106">
        <v>308</v>
      </c>
      <c r="E36" s="134">
        <v>0</v>
      </c>
      <c r="F36" s="117"/>
      <c r="I36" s="76"/>
      <c r="K36" s="86">
        <f t="shared" si="1"/>
        <v>1010.498687664042</v>
      </c>
      <c r="L36" s="76"/>
    </row>
    <row r="37" spans="2:12" x14ac:dyDescent="0.2">
      <c r="B37" s="11">
        <v>705</v>
      </c>
      <c r="C37" s="134">
        <v>0</v>
      </c>
      <c r="D37" s="106">
        <v>307.5</v>
      </c>
      <c r="E37" s="134">
        <v>0</v>
      </c>
      <c r="F37" s="117"/>
      <c r="I37" s="76"/>
      <c r="K37" s="86">
        <f t="shared" si="1"/>
        <v>1008.8582677165355</v>
      </c>
      <c r="L37" s="76"/>
    </row>
    <row r="38" spans="2:12" x14ac:dyDescent="0.2">
      <c r="B38" s="11">
        <v>704</v>
      </c>
      <c r="C38" s="134">
        <v>0</v>
      </c>
      <c r="D38" s="106">
        <v>307</v>
      </c>
      <c r="E38" s="134">
        <v>0</v>
      </c>
      <c r="I38" s="76"/>
      <c r="K38" s="86">
        <f t="shared" ref="K38:K115" si="2">D38/0.0254/12</f>
        <v>1007.2178477690289</v>
      </c>
      <c r="L38" s="76"/>
    </row>
    <row r="39" spans="2:12" x14ac:dyDescent="0.2">
      <c r="B39" s="11">
        <v>703</v>
      </c>
      <c r="C39" s="134">
        <v>0</v>
      </c>
      <c r="D39" s="106">
        <v>306.5</v>
      </c>
      <c r="E39" s="134">
        <v>0</v>
      </c>
      <c r="I39" s="76"/>
      <c r="K39" s="86">
        <f t="shared" si="2"/>
        <v>1005.5774278215223</v>
      </c>
      <c r="L39" s="76"/>
    </row>
    <row r="40" spans="2:12" x14ac:dyDescent="0.2">
      <c r="B40" s="11">
        <v>702</v>
      </c>
      <c r="C40" s="134">
        <v>0</v>
      </c>
      <c r="D40" s="106">
        <v>306</v>
      </c>
      <c r="E40" s="134">
        <v>0</v>
      </c>
      <c r="I40" s="76"/>
      <c r="K40" s="86">
        <f t="shared" si="2"/>
        <v>1003.9370078740158</v>
      </c>
      <c r="L40" s="76"/>
    </row>
    <row r="41" spans="2:12" x14ac:dyDescent="0.2">
      <c r="B41" s="11">
        <v>701</v>
      </c>
      <c r="C41" s="134">
        <v>0</v>
      </c>
      <c r="D41" s="106">
        <v>305.5</v>
      </c>
      <c r="E41" s="134">
        <v>0</v>
      </c>
      <c r="I41" s="76"/>
      <c r="K41" s="86">
        <f t="shared" si="2"/>
        <v>1002.2965879265092</v>
      </c>
      <c r="L41" s="76"/>
    </row>
    <row r="42" spans="2:12" x14ac:dyDescent="0.2">
      <c r="B42" s="11">
        <v>700</v>
      </c>
      <c r="C42" s="134">
        <v>0</v>
      </c>
      <c r="D42" s="106">
        <v>305</v>
      </c>
      <c r="E42" s="134">
        <v>0</v>
      </c>
      <c r="I42" s="76"/>
      <c r="K42" s="86">
        <f t="shared" si="2"/>
        <v>1000.6561679790026</v>
      </c>
      <c r="L42" s="76"/>
    </row>
    <row r="43" spans="2:12" x14ac:dyDescent="0.2">
      <c r="B43" s="82" t="s">
        <v>259</v>
      </c>
      <c r="C43" s="128"/>
      <c r="D43" s="106"/>
      <c r="E43" s="128"/>
      <c r="F43" s="83"/>
      <c r="I43" s="76"/>
      <c r="K43" s="86"/>
      <c r="L43" s="76"/>
    </row>
    <row r="44" spans="2:12" x14ac:dyDescent="0.2">
      <c r="B44" s="11">
        <v>601</v>
      </c>
      <c r="C44" s="128">
        <v>0</v>
      </c>
      <c r="D44" s="106">
        <v>303.60000000000002</v>
      </c>
      <c r="E44" s="128">
        <v>0</v>
      </c>
      <c r="I44" s="76"/>
      <c r="K44" s="86">
        <f t="shared" si="2"/>
        <v>996.06299212598435</v>
      </c>
      <c r="L44" s="76"/>
    </row>
    <row r="45" spans="2:12" x14ac:dyDescent="0.2">
      <c r="B45" s="11">
        <v>600</v>
      </c>
      <c r="C45" s="128">
        <v>0</v>
      </c>
      <c r="D45" s="106">
        <v>301.91399999999999</v>
      </c>
      <c r="E45" s="128">
        <v>0</v>
      </c>
      <c r="F45" s="123"/>
      <c r="H45" s="118">
        <f>D44-D45</f>
        <v>1.6860000000000355</v>
      </c>
      <c r="I45" s="76"/>
      <c r="K45" s="86">
        <f t="shared" si="2"/>
        <v>990.53149606299212</v>
      </c>
      <c r="L45" s="76"/>
    </row>
    <row r="46" spans="2:12" x14ac:dyDescent="0.2">
      <c r="B46" s="82" t="s">
        <v>260</v>
      </c>
      <c r="C46" s="128"/>
      <c r="D46" s="106"/>
      <c r="E46" s="128"/>
      <c r="F46" s="83"/>
      <c r="I46" s="76"/>
      <c r="K46" s="86"/>
      <c r="L46" s="76"/>
    </row>
    <row r="47" spans="2:12" x14ac:dyDescent="0.2">
      <c r="B47" s="128">
        <v>518</v>
      </c>
      <c r="C47" s="128">
        <v>0</v>
      </c>
      <c r="D47" s="106">
        <v>300.22800000000001</v>
      </c>
      <c r="E47" s="128">
        <v>0</v>
      </c>
      <c r="H47" s="118"/>
      <c r="I47" s="77" t="s">
        <v>255</v>
      </c>
      <c r="K47" s="86">
        <f t="shared" si="2"/>
        <v>985</v>
      </c>
      <c r="L47" s="76"/>
    </row>
    <row r="48" spans="2:12" x14ac:dyDescent="0.2">
      <c r="B48" s="128">
        <v>517</v>
      </c>
      <c r="C48" s="128">
        <v>0</v>
      </c>
      <c r="D48" s="106">
        <v>299.8</v>
      </c>
      <c r="E48" s="128">
        <v>0</v>
      </c>
      <c r="F48" s="123"/>
      <c r="H48" s="118"/>
      <c r="I48" s="77" t="s">
        <v>343</v>
      </c>
      <c r="K48" s="86">
        <f t="shared" si="2"/>
        <v>983.59580052493448</v>
      </c>
      <c r="L48" s="76"/>
    </row>
    <row r="49" spans="2:12" x14ac:dyDescent="0.2">
      <c r="B49" s="11">
        <v>516</v>
      </c>
      <c r="C49" s="128">
        <v>0</v>
      </c>
      <c r="D49" s="106">
        <v>298.70400000000001</v>
      </c>
      <c r="E49" s="128">
        <v>0</v>
      </c>
      <c r="H49" s="118"/>
      <c r="I49" s="76"/>
      <c r="K49" s="86">
        <f t="shared" si="2"/>
        <v>980</v>
      </c>
      <c r="L49" s="76"/>
    </row>
    <row r="50" spans="2:12" x14ac:dyDescent="0.2">
      <c r="B50" s="11">
        <v>515</v>
      </c>
      <c r="C50" s="128">
        <v>0</v>
      </c>
      <c r="D50" s="106">
        <f>975*12*0.0254</f>
        <v>297.18</v>
      </c>
      <c r="E50" s="128">
        <v>0</v>
      </c>
      <c r="F50" s="123"/>
      <c r="H50" s="118"/>
      <c r="I50" s="76"/>
      <c r="K50" s="86">
        <f t="shared" si="2"/>
        <v>975</v>
      </c>
      <c r="L50" s="76"/>
    </row>
    <row r="51" spans="2:12" x14ac:dyDescent="0.2">
      <c r="B51" s="11">
        <v>514</v>
      </c>
      <c r="C51" s="128">
        <v>0</v>
      </c>
      <c r="D51" s="106">
        <v>295.65600000000001</v>
      </c>
      <c r="E51" s="128">
        <v>0</v>
      </c>
      <c r="H51" s="118"/>
      <c r="I51" s="76"/>
      <c r="K51" s="86">
        <f t="shared" si="2"/>
        <v>970</v>
      </c>
      <c r="L51" s="76"/>
    </row>
    <row r="52" spans="2:12" x14ac:dyDescent="0.2">
      <c r="B52" s="11">
        <v>513</v>
      </c>
      <c r="C52" s="128">
        <v>0</v>
      </c>
      <c r="D52" s="106">
        <v>294.13200000000001</v>
      </c>
      <c r="E52" s="128">
        <v>0</v>
      </c>
      <c r="H52" s="118"/>
      <c r="I52" s="77" t="s">
        <v>255</v>
      </c>
      <c r="K52" s="86">
        <f t="shared" si="2"/>
        <v>965</v>
      </c>
      <c r="L52" s="76"/>
    </row>
    <row r="53" spans="2:12" x14ac:dyDescent="0.2">
      <c r="B53" s="11">
        <v>512</v>
      </c>
      <c r="C53" s="128">
        <v>0</v>
      </c>
      <c r="D53" s="106">
        <v>292.608</v>
      </c>
      <c r="E53" s="128">
        <v>0</v>
      </c>
      <c r="H53" s="118"/>
      <c r="I53" s="76"/>
      <c r="K53" s="86">
        <f t="shared" si="2"/>
        <v>960</v>
      </c>
      <c r="L53" s="76"/>
    </row>
    <row r="54" spans="2:12" x14ac:dyDescent="0.2">
      <c r="B54" s="11">
        <v>511</v>
      </c>
      <c r="C54" s="128">
        <v>0</v>
      </c>
      <c r="D54" s="106">
        <f>955*12*0.0254</f>
        <v>291.084</v>
      </c>
      <c r="E54" s="128">
        <v>0</v>
      </c>
      <c r="F54" s="123"/>
      <c r="H54" s="118"/>
      <c r="I54" s="76"/>
      <c r="K54" s="86">
        <f t="shared" si="2"/>
        <v>955</v>
      </c>
      <c r="L54" s="76"/>
    </row>
    <row r="55" spans="2:12" x14ac:dyDescent="0.2">
      <c r="B55" s="11">
        <v>510</v>
      </c>
      <c r="C55" s="128">
        <v>0</v>
      </c>
      <c r="D55" s="106">
        <v>289.56</v>
      </c>
      <c r="E55" s="128">
        <v>0</v>
      </c>
      <c r="H55" s="118"/>
      <c r="I55" s="76"/>
      <c r="K55" s="86">
        <f t="shared" si="2"/>
        <v>950</v>
      </c>
      <c r="L55" s="76"/>
    </row>
    <row r="56" spans="2:12" x14ac:dyDescent="0.2">
      <c r="B56" s="11">
        <v>509</v>
      </c>
      <c r="C56" s="128">
        <v>0</v>
      </c>
      <c r="D56" s="106">
        <v>288.036</v>
      </c>
      <c r="E56" s="128">
        <v>0</v>
      </c>
      <c r="H56" s="118"/>
      <c r="I56" s="77" t="s">
        <v>255</v>
      </c>
      <c r="K56" s="86">
        <f t="shared" si="2"/>
        <v>945</v>
      </c>
      <c r="L56" s="76"/>
    </row>
    <row r="57" spans="2:12" x14ac:dyDescent="0.2">
      <c r="B57" s="11">
        <v>508</v>
      </c>
      <c r="C57" s="128">
        <v>0</v>
      </c>
      <c r="D57" s="106">
        <v>286.512</v>
      </c>
      <c r="E57" s="128">
        <v>0</v>
      </c>
      <c r="H57" s="118"/>
      <c r="I57" s="76"/>
      <c r="K57" s="86">
        <f t="shared" si="2"/>
        <v>940</v>
      </c>
      <c r="L57" s="76"/>
    </row>
    <row r="58" spans="2:12" x14ac:dyDescent="0.2">
      <c r="B58" s="11">
        <v>507</v>
      </c>
      <c r="C58" s="107">
        <v>0</v>
      </c>
      <c r="D58" s="84">
        <v>285</v>
      </c>
      <c r="E58" s="107">
        <v>0</v>
      </c>
      <c r="F58" s="107"/>
      <c r="H58" s="118"/>
      <c r="I58" s="76" t="s">
        <v>287</v>
      </c>
      <c r="K58" s="86">
        <f t="shared" si="2"/>
        <v>935.03937007874026</v>
      </c>
      <c r="L58" s="76"/>
    </row>
    <row r="59" spans="2:12" x14ac:dyDescent="0.2">
      <c r="B59" s="11">
        <v>506</v>
      </c>
      <c r="C59" s="83">
        <v>0</v>
      </c>
      <c r="D59" s="84">
        <v>283.464</v>
      </c>
      <c r="E59" s="83">
        <v>0</v>
      </c>
      <c r="H59" s="118"/>
      <c r="I59" s="76"/>
      <c r="K59" s="86">
        <f t="shared" si="2"/>
        <v>930</v>
      </c>
      <c r="L59" s="76"/>
    </row>
    <row r="60" spans="2:12" x14ac:dyDescent="0.2">
      <c r="B60" s="11">
        <v>505</v>
      </c>
      <c r="C60" s="83">
        <v>0</v>
      </c>
      <c r="D60" s="84">
        <v>281.94</v>
      </c>
      <c r="E60" s="83">
        <v>0</v>
      </c>
      <c r="H60" s="118"/>
      <c r="I60" s="77" t="s">
        <v>255</v>
      </c>
      <c r="K60" s="86">
        <f t="shared" si="2"/>
        <v>925</v>
      </c>
      <c r="L60" s="76"/>
    </row>
    <row r="61" spans="2:12" x14ac:dyDescent="0.2">
      <c r="B61" s="11">
        <v>504</v>
      </c>
      <c r="C61" s="83">
        <v>0</v>
      </c>
      <c r="D61" s="106">
        <v>280.32709999999997</v>
      </c>
      <c r="E61" s="83">
        <v>0</v>
      </c>
      <c r="H61" s="118"/>
      <c r="I61" s="77" t="s">
        <v>276</v>
      </c>
      <c r="K61" s="86">
        <f t="shared" si="2"/>
        <v>919.70833333333337</v>
      </c>
      <c r="L61" s="76"/>
    </row>
    <row r="62" spans="2:12" x14ac:dyDescent="0.2">
      <c r="B62" s="21">
        <v>503</v>
      </c>
      <c r="C62" s="83">
        <v>0</v>
      </c>
      <c r="D62" s="133">
        <v>278.892</v>
      </c>
      <c r="E62" s="83">
        <v>0</v>
      </c>
      <c r="H62" s="118"/>
      <c r="K62" s="86">
        <f t="shared" si="2"/>
        <v>915</v>
      </c>
    </row>
    <row r="63" spans="2:12" x14ac:dyDescent="0.2">
      <c r="B63" s="21">
        <v>502</v>
      </c>
      <c r="C63" s="83">
        <v>0</v>
      </c>
      <c r="D63" s="133">
        <v>277.44400000000002</v>
      </c>
      <c r="E63" s="83">
        <v>0</v>
      </c>
      <c r="H63" s="118"/>
      <c r="K63" s="86">
        <f t="shared" si="2"/>
        <v>910.24934383202105</v>
      </c>
    </row>
    <row r="64" spans="2:12" x14ac:dyDescent="0.2">
      <c r="B64" s="21">
        <v>501</v>
      </c>
      <c r="C64" s="83">
        <v>0</v>
      </c>
      <c r="D64" s="133">
        <v>276.3</v>
      </c>
      <c r="E64" s="83">
        <v>0</v>
      </c>
      <c r="H64" s="118"/>
      <c r="K64" s="86">
        <f t="shared" si="2"/>
        <v>906.4960629921261</v>
      </c>
    </row>
    <row r="65" spans="2:12" x14ac:dyDescent="0.2">
      <c r="B65" s="21">
        <v>500</v>
      </c>
      <c r="C65" s="83">
        <v>0</v>
      </c>
      <c r="D65" s="133">
        <v>276.12299999999999</v>
      </c>
      <c r="E65" s="83">
        <v>0</v>
      </c>
      <c r="H65" s="118"/>
      <c r="K65" s="86">
        <f t="shared" si="2"/>
        <v>905.91535433070874</v>
      </c>
    </row>
    <row r="66" spans="2:12" x14ac:dyDescent="0.2">
      <c r="B66" s="87" t="s">
        <v>377</v>
      </c>
      <c r="C66" s="141"/>
      <c r="D66" s="133"/>
      <c r="E66" s="141"/>
      <c r="F66" s="141"/>
      <c r="K66" s="86"/>
    </row>
    <row r="67" spans="2:12" x14ac:dyDescent="0.2">
      <c r="B67" s="141">
        <v>400</v>
      </c>
      <c r="C67" s="141">
        <v>0</v>
      </c>
      <c r="D67" s="133">
        <v>272.03399999999999</v>
      </c>
      <c r="E67" s="141">
        <v>0</v>
      </c>
      <c r="F67" s="141"/>
      <c r="H67" s="118"/>
      <c r="K67" s="86">
        <f t="shared" ref="K67" si="3">D67/0.0254/12</f>
        <v>892.5</v>
      </c>
    </row>
    <row r="68" spans="2:12" x14ac:dyDescent="0.2">
      <c r="B68" s="87" t="s">
        <v>261</v>
      </c>
      <c r="C68" s="83"/>
      <c r="D68" s="133"/>
      <c r="E68" s="83"/>
      <c r="F68" s="83"/>
      <c r="K68" s="86"/>
      <c r="L68" s="142"/>
    </row>
    <row r="69" spans="2:12" x14ac:dyDescent="0.2">
      <c r="B69" s="152">
        <v>225</v>
      </c>
      <c r="C69" s="152">
        <v>0</v>
      </c>
      <c r="D69" s="147">
        <v>274.32</v>
      </c>
      <c r="E69" s="152">
        <v>0</v>
      </c>
      <c r="F69" s="152"/>
      <c r="I69" s="69" t="s">
        <v>262</v>
      </c>
      <c r="K69" s="86">
        <f t="shared" si="2"/>
        <v>900</v>
      </c>
      <c r="L69" s="142">
        <f t="shared" ref="L69:L137" si="4">K69-K70</f>
        <v>7.5</v>
      </c>
    </row>
    <row r="70" spans="2:12" x14ac:dyDescent="0.2">
      <c r="B70" s="152">
        <v>224</v>
      </c>
      <c r="C70" s="152">
        <v>0</v>
      </c>
      <c r="D70" s="147">
        <v>272.03399999999999</v>
      </c>
      <c r="E70" s="152">
        <v>0</v>
      </c>
      <c r="F70" s="152"/>
      <c r="I70" s="69"/>
      <c r="K70" s="86">
        <f t="shared" si="2"/>
        <v>892.5</v>
      </c>
      <c r="L70" s="142">
        <f t="shared" si="4"/>
        <v>7.5</v>
      </c>
    </row>
    <row r="71" spans="2:12" x14ac:dyDescent="0.2">
      <c r="B71" s="152">
        <v>223</v>
      </c>
      <c r="C71" s="152">
        <v>0</v>
      </c>
      <c r="D71" s="147">
        <v>269.74799999999999</v>
      </c>
      <c r="E71" s="152">
        <v>0</v>
      </c>
      <c r="F71" s="152"/>
      <c r="I71" s="22" t="s">
        <v>263</v>
      </c>
      <c r="K71" s="86">
        <f t="shared" si="2"/>
        <v>885</v>
      </c>
      <c r="L71" s="142">
        <f t="shared" si="4"/>
        <v>4.8749999999998863</v>
      </c>
    </row>
    <row r="72" spans="2:12" x14ac:dyDescent="0.2">
      <c r="B72" s="152">
        <v>222</v>
      </c>
      <c r="C72" s="152">
        <v>0</v>
      </c>
      <c r="D72" s="147">
        <v>268.26210000000003</v>
      </c>
      <c r="E72" s="152">
        <v>0</v>
      </c>
      <c r="F72" s="152"/>
      <c r="K72" s="86">
        <f t="shared" si="2"/>
        <v>880.12500000000011</v>
      </c>
      <c r="L72" s="142">
        <f t="shared" si="4"/>
        <v>4.875</v>
      </c>
    </row>
    <row r="73" spans="2:12" x14ac:dyDescent="0.2">
      <c r="B73" s="152">
        <v>221</v>
      </c>
      <c r="C73" s="152">
        <v>0</v>
      </c>
      <c r="D73" s="147">
        <v>266.77620000000002</v>
      </c>
      <c r="E73" s="152">
        <v>0</v>
      </c>
      <c r="F73" s="152"/>
      <c r="I73" s="22" t="s">
        <v>264</v>
      </c>
      <c r="K73" s="86">
        <f t="shared" si="2"/>
        <v>875.25000000000011</v>
      </c>
      <c r="L73" s="142">
        <f t="shared" si="4"/>
        <v>5</v>
      </c>
    </row>
    <row r="74" spans="2:12" x14ac:dyDescent="0.2">
      <c r="B74" s="152">
        <v>220</v>
      </c>
      <c r="C74" s="152">
        <v>0</v>
      </c>
      <c r="D74" s="147">
        <v>265.25220000000002</v>
      </c>
      <c r="E74" s="152">
        <v>0</v>
      </c>
      <c r="F74" s="152"/>
      <c r="K74" s="86">
        <f t="shared" si="2"/>
        <v>870.25000000000011</v>
      </c>
      <c r="L74" s="142">
        <f t="shared" si="4"/>
        <v>5</v>
      </c>
    </row>
    <row r="75" spans="2:12" x14ac:dyDescent="0.2">
      <c r="B75" s="152">
        <v>219</v>
      </c>
      <c r="C75" s="152">
        <v>0</v>
      </c>
      <c r="D75" s="147">
        <v>263.72820000000002</v>
      </c>
      <c r="E75" s="152">
        <v>0</v>
      </c>
      <c r="F75" s="152"/>
      <c r="I75" s="22" t="s">
        <v>265</v>
      </c>
      <c r="K75" s="86">
        <f t="shared" si="2"/>
        <v>865.25000000000011</v>
      </c>
      <c r="L75" s="142">
        <f t="shared" si="4"/>
        <v>5.125</v>
      </c>
    </row>
    <row r="76" spans="2:12" x14ac:dyDescent="0.2">
      <c r="B76" s="152">
        <v>218</v>
      </c>
      <c r="C76" s="152">
        <v>0</v>
      </c>
      <c r="D76" s="147">
        <v>262.16610000000003</v>
      </c>
      <c r="E76" s="152">
        <v>0</v>
      </c>
      <c r="F76" s="152"/>
      <c r="K76" s="86">
        <f t="shared" si="2"/>
        <v>860.12500000000011</v>
      </c>
      <c r="L76" s="142">
        <f t="shared" si="4"/>
        <v>5.1250000000001137</v>
      </c>
    </row>
    <row r="77" spans="2:12" x14ac:dyDescent="0.2">
      <c r="B77" s="21">
        <v>217</v>
      </c>
      <c r="C77" s="83">
        <v>0</v>
      </c>
      <c r="D77" s="147">
        <v>260.60399999999998</v>
      </c>
      <c r="E77" s="83">
        <v>0</v>
      </c>
      <c r="K77" s="86">
        <f t="shared" si="2"/>
        <v>855</v>
      </c>
      <c r="L77" s="142">
        <f t="shared" si="4"/>
        <v>7.5</v>
      </c>
    </row>
    <row r="78" spans="2:12" x14ac:dyDescent="0.2">
      <c r="B78" s="21">
        <v>216</v>
      </c>
      <c r="C78" s="83">
        <v>0</v>
      </c>
      <c r="D78" s="147">
        <v>258.31799999999998</v>
      </c>
      <c r="E78" s="83">
        <v>0</v>
      </c>
      <c r="K78" s="86">
        <f t="shared" si="2"/>
        <v>847.5</v>
      </c>
      <c r="L78" s="142">
        <f t="shared" si="4"/>
        <v>7.5</v>
      </c>
    </row>
    <row r="79" spans="2:12" x14ac:dyDescent="0.2">
      <c r="B79" s="21">
        <v>215</v>
      </c>
      <c r="C79" s="83">
        <v>0</v>
      </c>
      <c r="D79" s="147">
        <v>256.03199999999998</v>
      </c>
      <c r="E79" s="83">
        <v>0</v>
      </c>
      <c r="K79" s="86">
        <f t="shared" si="2"/>
        <v>840</v>
      </c>
      <c r="L79" s="142">
        <f t="shared" si="4"/>
        <v>7.5</v>
      </c>
    </row>
    <row r="80" spans="2:12" x14ac:dyDescent="0.2">
      <c r="B80" s="21">
        <v>214</v>
      </c>
      <c r="C80" s="83">
        <v>0</v>
      </c>
      <c r="D80" s="147">
        <v>253.74599999999998</v>
      </c>
      <c r="E80" s="83">
        <v>0</v>
      </c>
      <c r="K80" s="86">
        <f t="shared" si="2"/>
        <v>832.5</v>
      </c>
      <c r="L80" s="142">
        <f t="shared" si="4"/>
        <v>7.5</v>
      </c>
    </row>
    <row r="81" spans="2:12" x14ac:dyDescent="0.2">
      <c r="B81" s="21">
        <v>213</v>
      </c>
      <c r="C81" s="83">
        <v>0</v>
      </c>
      <c r="D81" s="147">
        <v>251.45999999999998</v>
      </c>
      <c r="E81" s="83">
        <v>0</v>
      </c>
      <c r="K81" s="86">
        <f t="shared" si="2"/>
        <v>825</v>
      </c>
      <c r="L81" s="142">
        <f t="shared" si="4"/>
        <v>7.5</v>
      </c>
    </row>
    <row r="82" spans="2:12" x14ac:dyDescent="0.2">
      <c r="B82" s="21">
        <v>212</v>
      </c>
      <c r="C82" s="83">
        <v>0</v>
      </c>
      <c r="D82" s="147">
        <v>249.17399999999998</v>
      </c>
      <c r="E82" s="83">
        <v>0</v>
      </c>
      <c r="K82" s="86">
        <f t="shared" si="2"/>
        <v>817.5</v>
      </c>
      <c r="L82" s="142">
        <f t="shared" si="4"/>
        <v>7.5</v>
      </c>
    </row>
    <row r="83" spans="2:12" x14ac:dyDescent="0.2">
      <c r="B83" s="21">
        <v>211</v>
      </c>
      <c r="C83" s="83">
        <v>0</v>
      </c>
      <c r="D83" s="147">
        <v>246.88799999999998</v>
      </c>
      <c r="E83" s="83">
        <v>0</v>
      </c>
      <c r="K83" s="86">
        <f t="shared" si="2"/>
        <v>810</v>
      </c>
      <c r="L83" s="142">
        <f t="shared" si="4"/>
        <v>7.5</v>
      </c>
    </row>
    <row r="84" spans="2:12" x14ac:dyDescent="0.2">
      <c r="B84" s="21">
        <v>210</v>
      </c>
      <c r="C84" s="83">
        <v>0</v>
      </c>
      <c r="D84" s="147">
        <v>244.602</v>
      </c>
      <c r="E84" s="83">
        <v>0</v>
      </c>
      <c r="K84" s="86">
        <f t="shared" si="2"/>
        <v>802.5</v>
      </c>
      <c r="L84" s="142">
        <f t="shared" si="4"/>
        <v>7.5</v>
      </c>
    </row>
    <row r="85" spans="2:12" x14ac:dyDescent="0.2">
      <c r="B85" s="21">
        <v>209</v>
      </c>
      <c r="C85" s="83">
        <v>0</v>
      </c>
      <c r="D85" s="147">
        <v>242.316</v>
      </c>
      <c r="E85" s="83">
        <v>0</v>
      </c>
      <c r="K85" s="86">
        <f t="shared" si="2"/>
        <v>795</v>
      </c>
      <c r="L85" s="142">
        <f t="shared" si="4"/>
        <v>7.5</v>
      </c>
    </row>
    <row r="86" spans="2:12" x14ac:dyDescent="0.2">
      <c r="B86" s="21">
        <v>208</v>
      </c>
      <c r="C86" s="83">
        <v>0</v>
      </c>
      <c r="D86" s="147">
        <v>240.03</v>
      </c>
      <c r="E86" s="83">
        <v>0</v>
      </c>
      <c r="K86" s="86">
        <f t="shared" si="2"/>
        <v>787.5</v>
      </c>
      <c r="L86" s="142">
        <f t="shared" si="4"/>
        <v>7.5</v>
      </c>
    </row>
    <row r="87" spans="2:12" x14ac:dyDescent="0.2">
      <c r="B87" s="21">
        <v>207</v>
      </c>
      <c r="C87" s="83">
        <v>0</v>
      </c>
      <c r="D87" s="147">
        <v>237.744</v>
      </c>
      <c r="E87" s="83">
        <v>0</v>
      </c>
      <c r="K87" s="86">
        <f t="shared" si="2"/>
        <v>780</v>
      </c>
      <c r="L87" s="142">
        <f t="shared" si="4"/>
        <v>7.5</v>
      </c>
    </row>
    <row r="88" spans="2:12" x14ac:dyDescent="0.2">
      <c r="B88" s="21">
        <v>206</v>
      </c>
      <c r="C88" s="83">
        <v>0</v>
      </c>
      <c r="D88" s="147">
        <v>235.458</v>
      </c>
      <c r="E88" s="83">
        <v>0</v>
      </c>
      <c r="K88" s="86">
        <f t="shared" si="2"/>
        <v>772.5</v>
      </c>
      <c r="L88" s="142">
        <f t="shared" si="4"/>
        <v>7.5</v>
      </c>
    </row>
    <row r="89" spans="2:12" x14ac:dyDescent="0.2">
      <c r="B89" s="21">
        <v>205</v>
      </c>
      <c r="C89" s="83">
        <v>0</v>
      </c>
      <c r="D89" s="147">
        <v>233.172</v>
      </c>
      <c r="E89" s="83">
        <v>0</v>
      </c>
      <c r="K89" s="86">
        <f t="shared" si="2"/>
        <v>765</v>
      </c>
      <c r="L89" s="142">
        <f t="shared" si="4"/>
        <v>7.5</v>
      </c>
    </row>
    <row r="90" spans="2:12" x14ac:dyDescent="0.2">
      <c r="B90" s="21">
        <v>204</v>
      </c>
      <c r="C90" s="83">
        <v>0</v>
      </c>
      <c r="D90" s="147">
        <v>230.886</v>
      </c>
      <c r="E90" s="83">
        <v>0</v>
      </c>
      <c r="K90" s="86">
        <f t="shared" si="2"/>
        <v>757.5</v>
      </c>
      <c r="L90" s="142">
        <f t="shared" si="4"/>
        <v>7.5</v>
      </c>
    </row>
    <row r="91" spans="2:12" x14ac:dyDescent="0.2">
      <c r="B91" s="21">
        <v>203</v>
      </c>
      <c r="C91" s="83">
        <v>0</v>
      </c>
      <c r="D91" s="147">
        <v>228.6</v>
      </c>
      <c r="E91" s="83">
        <v>0</v>
      </c>
      <c r="I91" s="22" t="s">
        <v>266</v>
      </c>
      <c r="K91" s="86">
        <f t="shared" si="2"/>
        <v>750</v>
      </c>
      <c r="L91" s="142">
        <f t="shared" si="4"/>
        <v>7.5</v>
      </c>
    </row>
    <row r="92" spans="2:12" x14ac:dyDescent="0.2">
      <c r="B92" s="21">
        <v>202</v>
      </c>
      <c r="C92" s="83">
        <v>0</v>
      </c>
      <c r="D92" s="147">
        <v>226.31399999999999</v>
      </c>
      <c r="E92" s="83">
        <v>0</v>
      </c>
      <c r="K92" s="86">
        <f t="shared" si="2"/>
        <v>742.5</v>
      </c>
      <c r="L92" s="142">
        <f t="shared" si="4"/>
        <v>7.5</v>
      </c>
    </row>
    <row r="93" spans="2:12" x14ac:dyDescent="0.2">
      <c r="B93" s="21">
        <v>201</v>
      </c>
      <c r="C93" s="83">
        <v>0</v>
      </c>
      <c r="D93" s="147">
        <v>224.02799999999999</v>
      </c>
      <c r="E93" s="83">
        <v>0</v>
      </c>
      <c r="K93" s="86">
        <f t="shared" si="2"/>
        <v>735</v>
      </c>
      <c r="L93" s="142">
        <f t="shared" si="4"/>
        <v>7.5</v>
      </c>
    </row>
    <row r="94" spans="2:12" x14ac:dyDescent="0.2">
      <c r="B94" s="21">
        <v>200</v>
      </c>
      <c r="C94" s="83">
        <v>0</v>
      </c>
      <c r="D94" s="147">
        <v>221.74199999999999</v>
      </c>
      <c r="E94" s="83">
        <v>0</v>
      </c>
      <c r="K94" s="86">
        <f t="shared" si="2"/>
        <v>727.5</v>
      </c>
      <c r="L94" s="142">
        <f t="shared" si="4"/>
        <v>7.5</v>
      </c>
    </row>
    <row r="95" spans="2:12" x14ac:dyDescent="0.2">
      <c r="B95" s="21">
        <v>199</v>
      </c>
      <c r="C95" s="83">
        <v>0</v>
      </c>
      <c r="D95" s="147">
        <v>219.45599999999999</v>
      </c>
      <c r="E95" s="83">
        <v>0</v>
      </c>
      <c r="K95" s="86">
        <f t="shared" si="2"/>
        <v>720</v>
      </c>
      <c r="L95" s="142">
        <f t="shared" si="4"/>
        <v>7.5</v>
      </c>
    </row>
    <row r="96" spans="2:12" x14ac:dyDescent="0.2">
      <c r="B96" s="21">
        <v>198</v>
      </c>
      <c r="C96" s="83">
        <v>0</v>
      </c>
      <c r="D96" s="147">
        <v>217.17</v>
      </c>
      <c r="E96" s="83">
        <v>0</v>
      </c>
      <c r="K96" s="86">
        <f t="shared" si="2"/>
        <v>712.5</v>
      </c>
      <c r="L96" s="142">
        <f t="shared" si="4"/>
        <v>7.5</v>
      </c>
    </row>
    <row r="97" spans="2:12" x14ac:dyDescent="0.2">
      <c r="B97" s="21">
        <v>197</v>
      </c>
      <c r="C97" s="83">
        <v>0</v>
      </c>
      <c r="D97" s="147">
        <v>214.88399999999999</v>
      </c>
      <c r="E97" s="83">
        <v>0</v>
      </c>
      <c r="K97" s="86">
        <f t="shared" si="2"/>
        <v>705</v>
      </c>
      <c r="L97" s="142">
        <f t="shared" si="4"/>
        <v>7.5</v>
      </c>
    </row>
    <row r="98" spans="2:12" x14ac:dyDescent="0.2">
      <c r="B98" s="21">
        <v>196</v>
      </c>
      <c r="C98" s="83">
        <v>0</v>
      </c>
      <c r="D98" s="147">
        <v>212.59799999999998</v>
      </c>
      <c r="E98" s="83">
        <v>0</v>
      </c>
      <c r="K98" s="86">
        <f t="shared" si="2"/>
        <v>697.5</v>
      </c>
      <c r="L98" s="142">
        <f t="shared" si="4"/>
        <v>7.5</v>
      </c>
    </row>
    <row r="99" spans="2:12" x14ac:dyDescent="0.2">
      <c r="B99" s="21">
        <v>195</v>
      </c>
      <c r="C99" s="83">
        <v>0</v>
      </c>
      <c r="D99" s="147">
        <v>210.31199999999998</v>
      </c>
      <c r="E99" s="83">
        <v>0</v>
      </c>
      <c r="K99" s="86">
        <f t="shared" si="2"/>
        <v>690</v>
      </c>
      <c r="L99" s="142">
        <f t="shared" si="4"/>
        <v>7.5</v>
      </c>
    </row>
    <row r="100" spans="2:12" x14ac:dyDescent="0.2">
      <c r="B100" s="21">
        <v>194</v>
      </c>
      <c r="C100" s="83">
        <v>0</v>
      </c>
      <c r="D100" s="147">
        <v>208.02599999999998</v>
      </c>
      <c r="E100" s="83">
        <v>0</v>
      </c>
      <c r="K100" s="86">
        <f t="shared" si="2"/>
        <v>682.5</v>
      </c>
      <c r="L100" s="142">
        <f t="shared" si="4"/>
        <v>7.5</v>
      </c>
    </row>
    <row r="101" spans="2:12" x14ac:dyDescent="0.2">
      <c r="B101" s="21">
        <v>193</v>
      </c>
      <c r="C101" s="83">
        <v>0</v>
      </c>
      <c r="D101" s="147">
        <v>205.73999999999998</v>
      </c>
      <c r="E101" s="83">
        <v>0</v>
      </c>
      <c r="K101" s="86">
        <f t="shared" si="2"/>
        <v>675</v>
      </c>
      <c r="L101" s="142">
        <f t="shared" si="4"/>
        <v>7.5000000000001137</v>
      </c>
    </row>
    <row r="102" spans="2:12" x14ac:dyDescent="0.2">
      <c r="B102" s="21">
        <v>192</v>
      </c>
      <c r="C102" s="83">
        <v>0</v>
      </c>
      <c r="D102" s="147">
        <v>203.45399999999998</v>
      </c>
      <c r="E102" s="83">
        <v>0</v>
      </c>
      <c r="K102" s="86">
        <f t="shared" si="2"/>
        <v>667.49999999999989</v>
      </c>
      <c r="L102" s="142">
        <f t="shared" si="4"/>
        <v>7.5</v>
      </c>
    </row>
    <row r="103" spans="2:12" x14ac:dyDescent="0.2">
      <c r="B103" s="21">
        <v>191</v>
      </c>
      <c r="C103" s="83">
        <v>0</v>
      </c>
      <c r="D103" s="147">
        <v>201.16799999999998</v>
      </c>
      <c r="E103" s="83">
        <v>0</v>
      </c>
      <c r="K103" s="86">
        <f t="shared" si="2"/>
        <v>659.99999999999989</v>
      </c>
      <c r="L103" s="142">
        <f t="shared" si="4"/>
        <v>7.4999999999997726</v>
      </c>
    </row>
    <row r="104" spans="2:12" x14ac:dyDescent="0.2">
      <c r="B104" s="21">
        <v>190</v>
      </c>
      <c r="C104" s="83">
        <v>0</v>
      </c>
      <c r="D104" s="147">
        <v>198.88200000000001</v>
      </c>
      <c r="E104" s="83">
        <v>0</v>
      </c>
      <c r="K104" s="86">
        <f t="shared" si="2"/>
        <v>652.50000000000011</v>
      </c>
      <c r="L104" s="142">
        <f t="shared" si="4"/>
        <v>7.5</v>
      </c>
    </row>
    <row r="105" spans="2:12" x14ac:dyDescent="0.2">
      <c r="B105" s="21">
        <v>189</v>
      </c>
      <c r="C105" s="83">
        <v>0</v>
      </c>
      <c r="D105" s="147">
        <v>196.596</v>
      </c>
      <c r="E105" s="83">
        <v>0</v>
      </c>
      <c r="K105" s="86">
        <f t="shared" si="2"/>
        <v>645.00000000000011</v>
      </c>
      <c r="L105" s="142">
        <f t="shared" si="4"/>
        <v>7.5000000000001137</v>
      </c>
    </row>
    <row r="106" spans="2:12" x14ac:dyDescent="0.2">
      <c r="B106" s="21">
        <v>188</v>
      </c>
      <c r="C106" s="83">
        <v>0</v>
      </c>
      <c r="D106" s="147">
        <v>194.31</v>
      </c>
      <c r="E106" s="83">
        <v>0</v>
      </c>
      <c r="K106" s="86">
        <f t="shared" si="2"/>
        <v>637.5</v>
      </c>
      <c r="L106" s="142">
        <f t="shared" si="4"/>
        <v>7.5</v>
      </c>
    </row>
    <row r="107" spans="2:12" x14ac:dyDescent="0.2">
      <c r="B107" s="21">
        <v>187</v>
      </c>
      <c r="C107" s="83">
        <v>0</v>
      </c>
      <c r="D107" s="147">
        <v>192.024</v>
      </c>
      <c r="E107" s="83">
        <v>0</v>
      </c>
      <c r="K107" s="86">
        <f t="shared" si="2"/>
        <v>630</v>
      </c>
      <c r="L107" s="142">
        <f t="shared" si="4"/>
        <v>7.5</v>
      </c>
    </row>
    <row r="108" spans="2:12" x14ac:dyDescent="0.2">
      <c r="B108" s="21">
        <v>186</v>
      </c>
      <c r="C108" s="83">
        <v>0</v>
      </c>
      <c r="D108" s="147">
        <v>189.738</v>
      </c>
      <c r="E108" s="83">
        <v>0</v>
      </c>
      <c r="K108" s="86">
        <f t="shared" si="2"/>
        <v>622.5</v>
      </c>
      <c r="L108" s="142">
        <f t="shared" si="4"/>
        <v>7.5</v>
      </c>
    </row>
    <row r="109" spans="2:12" x14ac:dyDescent="0.2">
      <c r="B109" s="21">
        <v>185</v>
      </c>
      <c r="C109" s="83">
        <v>0</v>
      </c>
      <c r="D109" s="147">
        <v>187.452</v>
      </c>
      <c r="E109" s="83">
        <v>0</v>
      </c>
      <c r="K109" s="86">
        <f t="shared" si="2"/>
        <v>615</v>
      </c>
      <c r="L109" s="142">
        <f t="shared" si="4"/>
        <v>7.5</v>
      </c>
    </row>
    <row r="110" spans="2:12" x14ac:dyDescent="0.2">
      <c r="B110" s="21">
        <v>184</v>
      </c>
      <c r="C110" s="83">
        <v>0</v>
      </c>
      <c r="D110" s="147">
        <v>185.166</v>
      </c>
      <c r="E110" s="83">
        <v>0</v>
      </c>
      <c r="K110" s="86">
        <f t="shared" si="2"/>
        <v>607.5</v>
      </c>
      <c r="L110" s="142">
        <f t="shared" si="4"/>
        <v>7.5</v>
      </c>
    </row>
    <row r="111" spans="2:12" x14ac:dyDescent="0.2">
      <c r="B111" s="21">
        <v>183</v>
      </c>
      <c r="C111" s="83">
        <v>0</v>
      </c>
      <c r="D111" s="147">
        <v>182.88</v>
      </c>
      <c r="E111" s="83">
        <v>0</v>
      </c>
      <c r="I111" s="22" t="s">
        <v>267</v>
      </c>
      <c r="K111" s="86">
        <f t="shared" si="2"/>
        <v>600</v>
      </c>
      <c r="L111" s="142">
        <f t="shared" si="4"/>
        <v>7.5</v>
      </c>
    </row>
    <row r="112" spans="2:12" x14ac:dyDescent="0.2">
      <c r="B112" s="21">
        <v>182</v>
      </c>
      <c r="C112" s="83">
        <v>0</v>
      </c>
      <c r="D112" s="147">
        <v>180.59399999999999</v>
      </c>
      <c r="E112" s="83">
        <v>0</v>
      </c>
      <c r="K112" s="86">
        <f t="shared" si="2"/>
        <v>592.5</v>
      </c>
      <c r="L112" s="142">
        <f t="shared" si="4"/>
        <v>7.5</v>
      </c>
    </row>
    <row r="113" spans="2:12" x14ac:dyDescent="0.2">
      <c r="B113" s="21">
        <v>181</v>
      </c>
      <c r="C113" s="83">
        <v>0</v>
      </c>
      <c r="D113" s="147">
        <v>178.30799999999999</v>
      </c>
      <c r="E113" s="83">
        <v>0</v>
      </c>
      <c r="K113" s="86">
        <f t="shared" si="2"/>
        <v>585</v>
      </c>
      <c r="L113" s="142">
        <f t="shared" si="4"/>
        <v>7.5</v>
      </c>
    </row>
    <row r="114" spans="2:12" x14ac:dyDescent="0.2">
      <c r="B114" s="21">
        <v>180</v>
      </c>
      <c r="C114" s="83">
        <v>0</v>
      </c>
      <c r="D114" s="147">
        <v>176.02199999999999</v>
      </c>
      <c r="E114" s="83">
        <v>0</v>
      </c>
      <c r="K114" s="86">
        <f t="shared" si="2"/>
        <v>577.5</v>
      </c>
      <c r="L114" s="142">
        <f t="shared" si="4"/>
        <v>7.5</v>
      </c>
    </row>
    <row r="115" spans="2:12" x14ac:dyDescent="0.2">
      <c r="B115" s="21">
        <v>179</v>
      </c>
      <c r="C115" s="83">
        <v>0</v>
      </c>
      <c r="D115" s="147">
        <v>173.73599999999999</v>
      </c>
      <c r="E115" s="83">
        <v>0</v>
      </c>
      <c r="K115" s="86">
        <f t="shared" si="2"/>
        <v>570</v>
      </c>
      <c r="L115" s="142">
        <f t="shared" si="4"/>
        <v>7.5</v>
      </c>
    </row>
    <row r="116" spans="2:12" x14ac:dyDescent="0.2">
      <c r="B116" s="21">
        <v>178</v>
      </c>
      <c r="C116" s="83">
        <v>0</v>
      </c>
      <c r="D116" s="147">
        <v>171.45</v>
      </c>
      <c r="E116" s="83">
        <v>0</v>
      </c>
      <c r="K116" s="86">
        <f t="shared" ref="K116:K179" si="5">D116/0.0254/12</f>
        <v>562.5</v>
      </c>
      <c r="L116" s="142">
        <f t="shared" si="4"/>
        <v>7.5</v>
      </c>
    </row>
    <row r="117" spans="2:12" x14ac:dyDescent="0.2">
      <c r="B117" s="21">
        <v>177</v>
      </c>
      <c r="C117" s="83">
        <v>0</v>
      </c>
      <c r="D117" s="147">
        <v>169.16399999999999</v>
      </c>
      <c r="E117" s="83">
        <v>0</v>
      </c>
      <c r="K117" s="86">
        <f t="shared" si="5"/>
        <v>555</v>
      </c>
      <c r="L117" s="142">
        <f t="shared" si="4"/>
        <v>7.5</v>
      </c>
    </row>
    <row r="118" spans="2:12" x14ac:dyDescent="0.2">
      <c r="B118" s="21">
        <v>176</v>
      </c>
      <c r="C118" s="83">
        <v>0</v>
      </c>
      <c r="D118" s="147">
        <v>166.87799999999999</v>
      </c>
      <c r="E118" s="83">
        <v>0</v>
      </c>
      <c r="K118" s="86">
        <f t="shared" si="5"/>
        <v>547.5</v>
      </c>
      <c r="L118" s="142">
        <f t="shared" si="4"/>
        <v>7.5</v>
      </c>
    </row>
    <row r="119" spans="2:12" x14ac:dyDescent="0.2">
      <c r="B119" s="21">
        <v>175</v>
      </c>
      <c r="C119" s="83">
        <v>0</v>
      </c>
      <c r="D119" s="147">
        <v>164.59199999999998</v>
      </c>
      <c r="E119" s="83">
        <v>0</v>
      </c>
      <c r="K119" s="86">
        <f t="shared" si="5"/>
        <v>540</v>
      </c>
      <c r="L119" s="142">
        <f t="shared" si="4"/>
        <v>7.5</v>
      </c>
    </row>
    <row r="120" spans="2:12" x14ac:dyDescent="0.2">
      <c r="B120" s="21">
        <v>174</v>
      </c>
      <c r="C120" s="83">
        <v>0</v>
      </c>
      <c r="D120" s="147">
        <v>162.30599999999998</v>
      </c>
      <c r="E120" s="83">
        <v>0</v>
      </c>
      <c r="K120" s="86">
        <f t="shared" si="5"/>
        <v>532.5</v>
      </c>
      <c r="L120" s="142">
        <f t="shared" si="4"/>
        <v>7.5000000000001137</v>
      </c>
    </row>
    <row r="121" spans="2:12" x14ac:dyDescent="0.2">
      <c r="B121" s="21">
        <v>173</v>
      </c>
      <c r="C121" s="83">
        <v>0</v>
      </c>
      <c r="D121" s="147">
        <v>160.01999999999998</v>
      </c>
      <c r="E121" s="83">
        <v>0</v>
      </c>
      <c r="K121" s="86">
        <f t="shared" si="5"/>
        <v>524.99999999999989</v>
      </c>
      <c r="L121" s="142">
        <f t="shared" si="4"/>
        <v>7.5</v>
      </c>
    </row>
    <row r="122" spans="2:12" x14ac:dyDescent="0.2">
      <c r="B122" s="21">
        <v>172</v>
      </c>
      <c r="C122" s="83">
        <v>0</v>
      </c>
      <c r="D122" s="147">
        <v>157.73399999999998</v>
      </c>
      <c r="E122" s="83">
        <v>0</v>
      </c>
      <c r="K122" s="86">
        <f t="shared" si="5"/>
        <v>517.49999999999989</v>
      </c>
      <c r="L122" s="142">
        <f t="shared" si="4"/>
        <v>7.4999999999998295</v>
      </c>
    </row>
    <row r="123" spans="2:12" x14ac:dyDescent="0.2">
      <c r="B123" s="21">
        <v>171</v>
      </c>
      <c r="C123" s="83">
        <v>0</v>
      </c>
      <c r="D123" s="147">
        <v>155.44800000000001</v>
      </c>
      <c r="E123" s="83">
        <v>0</v>
      </c>
      <c r="K123" s="86">
        <f t="shared" si="5"/>
        <v>510.00000000000006</v>
      </c>
      <c r="L123" s="142">
        <f t="shared" si="4"/>
        <v>7.5</v>
      </c>
    </row>
    <row r="124" spans="2:12" x14ac:dyDescent="0.2">
      <c r="B124" s="21">
        <v>170</v>
      </c>
      <c r="C124" s="83">
        <v>0</v>
      </c>
      <c r="D124" s="147">
        <v>153.16200000000001</v>
      </c>
      <c r="E124" s="83">
        <v>0</v>
      </c>
      <c r="K124" s="86">
        <f t="shared" si="5"/>
        <v>502.50000000000006</v>
      </c>
      <c r="L124" s="142">
        <f t="shared" si="4"/>
        <v>7.5000000000000568</v>
      </c>
    </row>
    <row r="125" spans="2:12" x14ac:dyDescent="0.2">
      <c r="B125" s="21">
        <v>169</v>
      </c>
      <c r="C125" s="83">
        <v>0</v>
      </c>
      <c r="D125" s="147">
        <v>150.876</v>
      </c>
      <c r="E125" s="83">
        <v>0</v>
      </c>
      <c r="K125" s="86">
        <f t="shared" si="5"/>
        <v>495</v>
      </c>
      <c r="L125" s="142">
        <f t="shared" si="4"/>
        <v>7.5</v>
      </c>
    </row>
    <row r="126" spans="2:12" x14ac:dyDescent="0.2">
      <c r="B126" s="21">
        <v>168</v>
      </c>
      <c r="C126" s="83">
        <v>0</v>
      </c>
      <c r="D126" s="147">
        <v>148.59</v>
      </c>
      <c r="E126" s="83">
        <v>0</v>
      </c>
      <c r="K126" s="86">
        <f t="shared" si="5"/>
        <v>487.5</v>
      </c>
      <c r="L126" s="142">
        <f t="shared" si="4"/>
        <v>7.5</v>
      </c>
    </row>
    <row r="127" spans="2:12" x14ac:dyDescent="0.2">
      <c r="B127" s="21">
        <v>167</v>
      </c>
      <c r="C127" s="83">
        <v>0</v>
      </c>
      <c r="D127" s="147">
        <v>146.304</v>
      </c>
      <c r="E127" s="83">
        <v>0</v>
      </c>
      <c r="K127" s="86">
        <f t="shared" si="5"/>
        <v>480</v>
      </c>
      <c r="L127" s="142">
        <f t="shared" si="4"/>
        <v>7.5</v>
      </c>
    </row>
    <row r="128" spans="2:12" x14ac:dyDescent="0.2">
      <c r="B128" s="21">
        <v>166</v>
      </c>
      <c r="C128" s="83">
        <v>0</v>
      </c>
      <c r="D128" s="147">
        <v>144.018</v>
      </c>
      <c r="E128" s="83">
        <v>0</v>
      </c>
      <c r="K128" s="86">
        <f t="shared" si="5"/>
        <v>472.5</v>
      </c>
      <c r="L128" s="142">
        <f t="shared" si="4"/>
        <v>7.5</v>
      </c>
    </row>
    <row r="129" spans="2:12" x14ac:dyDescent="0.2">
      <c r="B129" s="21">
        <v>165</v>
      </c>
      <c r="C129" s="83">
        <v>0</v>
      </c>
      <c r="D129" s="147">
        <v>141.732</v>
      </c>
      <c r="E129" s="83">
        <v>0</v>
      </c>
      <c r="K129" s="86">
        <f t="shared" si="5"/>
        <v>465</v>
      </c>
      <c r="L129" s="142">
        <f t="shared" si="4"/>
        <v>7.5</v>
      </c>
    </row>
    <row r="130" spans="2:12" x14ac:dyDescent="0.2">
      <c r="B130" s="21">
        <v>164</v>
      </c>
      <c r="C130" s="83">
        <v>0</v>
      </c>
      <c r="D130" s="147">
        <v>139.446</v>
      </c>
      <c r="E130" s="83">
        <v>0</v>
      </c>
      <c r="K130" s="86">
        <f t="shared" si="5"/>
        <v>457.5</v>
      </c>
      <c r="L130" s="142">
        <f t="shared" si="4"/>
        <v>7.5</v>
      </c>
    </row>
    <row r="131" spans="2:12" x14ac:dyDescent="0.2">
      <c r="B131" s="21">
        <v>163</v>
      </c>
      <c r="C131" s="83">
        <v>0</v>
      </c>
      <c r="D131" s="147">
        <v>137.16</v>
      </c>
      <c r="E131" s="83">
        <v>0</v>
      </c>
      <c r="I131" s="22" t="s">
        <v>268</v>
      </c>
      <c r="K131" s="86">
        <f t="shared" si="5"/>
        <v>450</v>
      </c>
      <c r="L131" s="142">
        <f t="shared" si="4"/>
        <v>7.5</v>
      </c>
    </row>
    <row r="132" spans="2:12" x14ac:dyDescent="0.2">
      <c r="B132" s="21">
        <v>162</v>
      </c>
      <c r="C132" s="83">
        <v>0</v>
      </c>
      <c r="D132" s="147">
        <v>134.874</v>
      </c>
      <c r="E132" s="83">
        <v>0</v>
      </c>
      <c r="K132" s="86">
        <f t="shared" si="5"/>
        <v>442.5</v>
      </c>
      <c r="L132" s="142">
        <f t="shared" si="4"/>
        <v>7.5</v>
      </c>
    </row>
    <row r="133" spans="2:12" x14ac:dyDescent="0.2">
      <c r="B133" s="21">
        <v>161</v>
      </c>
      <c r="C133" s="83">
        <v>0</v>
      </c>
      <c r="D133" s="147">
        <v>132.58799999999999</v>
      </c>
      <c r="E133" s="83">
        <v>0</v>
      </c>
      <c r="K133" s="86">
        <f t="shared" si="5"/>
        <v>435</v>
      </c>
      <c r="L133" s="142">
        <f t="shared" si="4"/>
        <v>7.5</v>
      </c>
    </row>
    <row r="134" spans="2:12" x14ac:dyDescent="0.2">
      <c r="B134" s="21">
        <v>160</v>
      </c>
      <c r="C134" s="83">
        <v>0</v>
      </c>
      <c r="D134" s="147">
        <v>130.30199999999999</v>
      </c>
      <c r="E134" s="83">
        <v>0</v>
      </c>
      <c r="K134" s="86">
        <f t="shared" si="5"/>
        <v>427.5</v>
      </c>
      <c r="L134" s="142">
        <f t="shared" si="4"/>
        <v>7.5</v>
      </c>
    </row>
    <row r="135" spans="2:12" x14ac:dyDescent="0.2">
      <c r="B135" s="21">
        <v>159</v>
      </c>
      <c r="C135" s="83">
        <v>0</v>
      </c>
      <c r="D135" s="147">
        <v>128.01599999999999</v>
      </c>
      <c r="E135" s="83">
        <v>0</v>
      </c>
      <c r="K135" s="86">
        <f t="shared" si="5"/>
        <v>420</v>
      </c>
      <c r="L135" s="142">
        <f t="shared" si="4"/>
        <v>7.5</v>
      </c>
    </row>
    <row r="136" spans="2:12" x14ac:dyDescent="0.2">
      <c r="B136" s="21">
        <v>158</v>
      </c>
      <c r="C136" s="83">
        <v>0</v>
      </c>
      <c r="D136" s="147">
        <v>125.72999999999999</v>
      </c>
      <c r="E136" s="83">
        <v>0</v>
      </c>
      <c r="K136" s="86">
        <f t="shared" si="5"/>
        <v>412.5</v>
      </c>
      <c r="L136" s="142">
        <f t="shared" si="4"/>
        <v>7.5</v>
      </c>
    </row>
    <row r="137" spans="2:12" x14ac:dyDescent="0.2">
      <c r="B137" s="21">
        <v>157</v>
      </c>
      <c r="C137" s="83">
        <v>0</v>
      </c>
      <c r="D137" s="147">
        <v>123.44399999999999</v>
      </c>
      <c r="E137" s="83">
        <v>0</v>
      </c>
      <c r="K137" s="86">
        <f t="shared" si="5"/>
        <v>405</v>
      </c>
      <c r="L137" s="142">
        <f t="shared" si="4"/>
        <v>7.5</v>
      </c>
    </row>
    <row r="138" spans="2:12" x14ac:dyDescent="0.2">
      <c r="B138" s="21">
        <v>156</v>
      </c>
      <c r="C138" s="83">
        <v>0</v>
      </c>
      <c r="D138" s="147">
        <v>121.158</v>
      </c>
      <c r="E138" s="83">
        <v>0</v>
      </c>
      <c r="K138" s="86">
        <f t="shared" si="5"/>
        <v>397.5</v>
      </c>
      <c r="L138" s="142">
        <f t="shared" ref="L138:L194" si="6">K138-K139</f>
        <v>7.5</v>
      </c>
    </row>
    <row r="139" spans="2:12" x14ac:dyDescent="0.2">
      <c r="B139" s="21">
        <v>155</v>
      </c>
      <c r="C139" s="83">
        <v>0</v>
      </c>
      <c r="D139" s="147">
        <v>118.872</v>
      </c>
      <c r="E139" s="83">
        <v>0</v>
      </c>
      <c r="K139" s="86">
        <f t="shared" si="5"/>
        <v>390</v>
      </c>
      <c r="L139" s="142">
        <f t="shared" si="6"/>
        <v>7.5</v>
      </c>
    </row>
    <row r="140" spans="2:12" x14ac:dyDescent="0.2">
      <c r="B140" s="21">
        <v>154</v>
      </c>
      <c r="C140" s="83">
        <v>0</v>
      </c>
      <c r="D140" s="147">
        <v>116.586</v>
      </c>
      <c r="E140" s="83">
        <v>0</v>
      </c>
      <c r="K140" s="86">
        <f t="shared" si="5"/>
        <v>382.5</v>
      </c>
      <c r="L140" s="142">
        <f t="shared" si="6"/>
        <v>7.5</v>
      </c>
    </row>
    <row r="141" spans="2:12" x14ac:dyDescent="0.2">
      <c r="B141" s="21">
        <v>153</v>
      </c>
      <c r="C141" s="83">
        <v>0</v>
      </c>
      <c r="D141" s="147">
        <v>114.3</v>
      </c>
      <c r="E141" s="83">
        <v>0</v>
      </c>
      <c r="K141" s="86">
        <f t="shared" si="5"/>
        <v>375</v>
      </c>
      <c r="L141" s="142">
        <f t="shared" si="6"/>
        <v>7.5</v>
      </c>
    </row>
    <row r="142" spans="2:12" x14ac:dyDescent="0.2">
      <c r="B142" s="21">
        <v>152</v>
      </c>
      <c r="C142" s="83">
        <v>0</v>
      </c>
      <c r="D142" s="147">
        <v>112.014</v>
      </c>
      <c r="E142" s="83">
        <v>0</v>
      </c>
      <c r="K142" s="86">
        <f t="shared" si="5"/>
        <v>367.5</v>
      </c>
      <c r="L142" s="142">
        <f t="shared" si="6"/>
        <v>7.5</v>
      </c>
    </row>
    <row r="143" spans="2:12" x14ac:dyDescent="0.2">
      <c r="B143" s="21">
        <v>151</v>
      </c>
      <c r="C143" s="83">
        <v>0</v>
      </c>
      <c r="D143" s="147">
        <v>109.72799999999999</v>
      </c>
      <c r="E143" s="83">
        <v>0</v>
      </c>
      <c r="K143" s="86">
        <f t="shared" si="5"/>
        <v>360</v>
      </c>
      <c r="L143" s="142">
        <f t="shared" si="6"/>
        <v>7.5</v>
      </c>
    </row>
    <row r="144" spans="2:12" x14ac:dyDescent="0.2">
      <c r="B144" s="21">
        <v>150</v>
      </c>
      <c r="C144" s="83">
        <v>0</v>
      </c>
      <c r="D144" s="147">
        <v>107.44199999999999</v>
      </c>
      <c r="E144" s="83">
        <v>0</v>
      </c>
      <c r="K144" s="86">
        <f t="shared" si="5"/>
        <v>352.5</v>
      </c>
      <c r="L144" s="142">
        <f t="shared" si="6"/>
        <v>7.5</v>
      </c>
    </row>
    <row r="145" spans="2:12" x14ac:dyDescent="0.2">
      <c r="B145" s="21">
        <v>149</v>
      </c>
      <c r="C145" s="83">
        <v>0</v>
      </c>
      <c r="D145" s="147">
        <v>105.15599999999999</v>
      </c>
      <c r="E145" s="83">
        <v>0</v>
      </c>
      <c r="K145" s="86">
        <f t="shared" si="5"/>
        <v>345</v>
      </c>
      <c r="L145" s="142">
        <f t="shared" si="6"/>
        <v>7.5</v>
      </c>
    </row>
    <row r="146" spans="2:12" x14ac:dyDescent="0.2">
      <c r="B146" s="21">
        <v>148</v>
      </c>
      <c r="C146" s="83">
        <v>0</v>
      </c>
      <c r="D146" s="147">
        <v>102.86999999999999</v>
      </c>
      <c r="E146" s="83">
        <v>0</v>
      </c>
      <c r="K146" s="86">
        <f t="shared" si="5"/>
        <v>337.5</v>
      </c>
      <c r="L146" s="142">
        <f t="shared" si="6"/>
        <v>7.5000000000000568</v>
      </c>
    </row>
    <row r="147" spans="2:12" x14ac:dyDescent="0.2">
      <c r="B147" s="21">
        <v>147</v>
      </c>
      <c r="C147" s="83">
        <v>0</v>
      </c>
      <c r="D147" s="147">
        <v>100.58399999999999</v>
      </c>
      <c r="E147" s="83">
        <v>0</v>
      </c>
      <c r="K147" s="86">
        <f t="shared" si="5"/>
        <v>329.99999999999994</v>
      </c>
      <c r="L147" s="142">
        <f t="shared" si="6"/>
        <v>7.4999999999998863</v>
      </c>
    </row>
    <row r="148" spans="2:12" x14ac:dyDescent="0.2">
      <c r="B148" s="21">
        <v>146</v>
      </c>
      <c r="C148" s="83">
        <v>0</v>
      </c>
      <c r="D148" s="147">
        <v>98.298000000000002</v>
      </c>
      <c r="E148" s="83">
        <v>0</v>
      </c>
      <c r="K148" s="86">
        <f t="shared" si="5"/>
        <v>322.50000000000006</v>
      </c>
      <c r="L148" s="142">
        <f t="shared" si="6"/>
        <v>7.5000000000000568</v>
      </c>
    </row>
    <row r="149" spans="2:12" x14ac:dyDescent="0.2">
      <c r="B149" s="21">
        <v>145</v>
      </c>
      <c r="C149" s="83">
        <v>0</v>
      </c>
      <c r="D149" s="147">
        <v>96.012</v>
      </c>
      <c r="E149" s="83">
        <v>0</v>
      </c>
      <c r="K149" s="86">
        <f t="shared" si="5"/>
        <v>315</v>
      </c>
      <c r="L149" s="142">
        <f t="shared" si="6"/>
        <v>7.5</v>
      </c>
    </row>
    <row r="150" spans="2:12" x14ac:dyDescent="0.2">
      <c r="B150" s="21">
        <v>144</v>
      </c>
      <c r="C150" s="83">
        <v>0</v>
      </c>
      <c r="D150" s="147">
        <v>93.725999999999999</v>
      </c>
      <c r="E150" s="83">
        <v>0</v>
      </c>
      <c r="K150" s="86">
        <f t="shared" si="5"/>
        <v>307.5</v>
      </c>
      <c r="L150" s="142">
        <f t="shared" si="6"/>
        <v>7.5</v>
      </c>
    </row>
    <row r="151" spans="2:12" x14ac:dyDescent="0.2">
      <c r="B151" s="21">
        <v>143</v>
      </c>
      <c r="C151" s="83">
        <v>0</v>
      </c>
      <c r="D151" s="147">
        <v>91.44</v>
      </c>
      <c r="E151" s="83">
        <v>0</v>
      </c>
      <c r="I151" s="22" t="s">
        <v>269</v>
      </c>
      <c r="K151" s="86">
        <f t="shared" si="5"/>
        <v>300</v>
      </c>
      <c r="L151" s="142">
        <f t="shared" si="6"/>
        <v>7.5</v>
      </c>
    </row>
    <row r="152" spans="2:12" x14ac:dyDescent="0.2">
      <c r="B152" s="21">
        <v>142</v>
      </c>
      <c r="C152" s="83">
        <v>0</v>
      </c>
      <c r="D152" s="147">
        <v>89.153999999999996</v>
      </c>
      <c r="E152" s="83">
        <v>0</v>
      </c>
      <c r="K152" s="86">
        <f t="shared" si="5"/>
        <v>292.5</v>
      </c>
      <c r="L152" s="142">
        <f t="shared" si="6"/>
        <v>7.5</v>
      </c>
    </row>
    <row r="153" spans="2:12" x14ac:dyDescent="0.2">
      <c r="B153" s="21">
        <v>141</v>
      </c>
      <c r="C153" s="83">
        <v>0</v>
      </c>
      <c r="D153" s="147">
        <v>86.867999999999995</v>
      </c>
      <c r="E153" s="83">
        <v>0</v>
      </c>
      <c r="K153" s="86">
        <f t="shared" si="5"/>
        <v>285</v>
      </c>
      <c r="L153" s="142">
        <f t="shared" si="6"/>
        <v>7.5</v>
      </c>
    </row>
    <row r="154" spans="2:12" x14ac:dyDescent="0.2">
      <c r="B154" s="21">
        <v>140</v>
      </c>
      <c r="C154" s="83">
        <v>0</v>
      </c>
      <c r="D154" s="147">
        <v>84.581999999999994</v>
      </c>
      <c r="E154" s="83">
        <v>0</v>
      </c>
      <c r="K154" s="86">
        <f t="shared" si="5"/>
        <v>277.5</v>
      </c>
      <c r="L154" s="142">
        <f t="shared" si="6"/>
        <v>7.5</v>
      </c>
    </row>
    <row r="155" spans="2:12" x14ac:dyDescent="0.2">
      <c r="B155" s="21">
        <v>139</v>
      </c>
      <c r="C155" s="83">
        <v>0</v>
      </c>
      <c r="D155" s="147">
        <v>82.295999999999992</v>
      </c>
      <c r="E155" s="83">
        <v>0</v>
      </c>
      <c r="K155" s="86">
        <f t="shared" si="5"/>
        <v>270</v>
      </c>
      <c r="L155" s="142">
        <f t="shared" si="6"/>
        <v>7.5000000000000568</v>
      </c>
    </row>
    <row r="156" spans="2:12" x14ac:dyDescent="0.2">
      <c r="B156" s="21">
        <v>138</v>
      </c>
      <c r="C156" s="83">
        <v>0</v>
      </c>
      <c r="D156" s="147">
        <v>80.009999999999991</v>
      </c>
      <c r="E156" s="83">
        <v>0</v>
      </c>
      <c r="K156" s="86">
        <f t="shared" si="5"/>
        <v>262.49999999999994</v>
      </c>
      <c r="L156" s="142">
        <f t="shared" si="6"/>
        <v>7.4999999999999147</v>
      </c>
    </row>
    <row r="157" spans="2:12" x14ac:dyDescent="0.2">
      <c r="B157" s="21">
        <v>137</v>
      </c>
      <c r="C157" s="83">
        <v>0</v>
      </c>
      <c r="D157" s="147">
        <v>77.724000000000004</v>
      </c>
      <c r="E157" s="83">
        <v>0</v>
      </c>
      <c r="K157" s="86">
        <f t="shared" si="5"/>
        <v>255.00000000000003</v>
      </c>
      <c r="L157" s="142">
        <f t="shared" si="6"/>
        <v>7.5000000000000284</v>
      </c>
    </row>
    <row r="158" spans="2:12" x14ac:dyDescent="0.2">
      <c r="B158" s="21">
        <v>136</v>
      </c>
      <c r="C158" s="83">
        <v>0</v>
      </c>
      <c r="D158" s="147">
        <v>75.438000000000002</v>
      </c>
      <c r="E158" s="83">
        <v>0</v>
      </c>
      <c r="K158" s="86">
        <f t="shared" si="5"/>
        <v>247.5</v>
      </c>
      <c r="L158" s="142">
        <f t="shared" si="6"/>
        <v>7.5</v>
      </c>
    </row>
    <row r="159" spans="2:12" x14ac:dyDescent="0.2">
      <c r="B159" s="21">
        <v>135</v>
      </c>
      <c r="C159" s="83">
        <v>0</v>
      </c>
      <c r="D159" s="147">
        <v>73.152000000000001</v>
      </c>
      <c r="E159" s="83">
        <v>0</v>
      </c>
      <c r="K159" s="86">
        <f t="shared" si="5"/>
        <v>240</v>
      </c>
      <c r="L159" s="142">
        <f t="shared" si="6"/>
        <v>7.5</v>
      </c>
    </row>
    <row r="160" spans="2:12" x14ac:dyDescent="0.2">
      <c r="B160" s="21">
        <v>134</v>
      </c>
      <c r="C160" s="83">
        <v>0</v>
      </c>
      <c r="D160" s="147">
        <v>70.866</v>
      </c>
      <c r="E160" s="83">
        <v>0</v>
      </c>
      <c r="K160" s="86">
        <f t="shared" si="5"/>
        <v>232.5</v>
      </c>
      <c r="L160" s="142">
        <f t="shared" si="6"/>
        <v>7.5</v>
      </c>
    </row>
    <row r="161" spans="2:12" x14ac:dyDescent="0.2">
      <c r="B161" s="21">
        <v>133</v>
      </c>
      <c r="C161" s="83">
        <v>0</v>
      </c>
      <c r="D161" s="147">
        <v>68.58</v>
      </c>
      <c r="E161" s="83">
        <v>0</v>
      </c>
      <c r="K161" s="86">
        <f t="shared" si="5"/>
        <v>225</v>
      </c>
      <c r="L161" s="142">
        <f t="shared" si="6"/>
        <v>7.5</v>
      </c>
    </row>
    <row r="162" spans="2:12" x14ac:dyDescent="0.2">
      <c r="B162" s="21">
        <v>132</v>
      </c>
      <c r="C162" s="83">
        <v>0</v>
      </c>
      <c r="D162" s="147">
        <v>66.293999999999997</v>
      </c>
      <c r="E162" s="83">
        <v>0</v>
      </c>
      <c r="K162" s="86">
        <f t="shared" si="5"/>
        <v>217.5</v>
      </c>
      <c r="L162" s="142">
        <f t="shared" si="6"/>
        <v>7.5</v>
      </c>
    </row>
    <row r="163" spans="2:12" x14ac:dyDescent="0.2">
      <c r="B163" s="21">
        <v>131</v>
      </c>
      <c r="C163" s="83">
        <v>0</v>
      </c>
      <c r="D163" s="147">
        <v>64.007999999999996</v>
      </c>
      <c r="E163" s="83">
        <v>0</v>
      </c>
      <c r="K163" s="86">
        <f t="shared" si="5"/>
        <v>210</v>
      </c>
      <c r="L163" s="142">
        <f t="shared" si="6"/>
        <v>7.5</v>
      </c>
    </row>
    <row r="164" spans="2:12" x14ac:dyDescent="0.2">
      <c r="B164" s="21">
        <v>130</v>
      </c>
      <c r="C164" s="83">
        <v>0</v>
      </c>
      <c r="D164" s="147">
        <v>61.721999999999994</v>
      </c>
      <c r="E164" s="83">
        <v>0</v>
      </c>
      <c r="K164" s="86">
        <f t="shared" si="5"/>
        <v>202.5</v>
      </c>
      <c r="L164" s="142">
        <f t="shared" si="6"/>
        <v>7.5</v>
      </c>
    </row>
    <row r="165" spans="2:12" x14ac:dyDescent="0.2">
      <c r="B165" s="21">
        <v>129</v>
      </c>
      <c r="C165" s="83">
        <v>0</v>
      </c>
      <c r="D165" s="147">
        <v>59.436</v>
      </c>
      <c r="E165" s="83">
        <v>0</v>
      </c>
      <c r="K165" s="86">
        <f t="shared" si="5"/>
        <v>195</v>
      </c>
      <c r="L165" s="142">
        <f t="shared" si="6"/>
        <v>7.5</v>
      </c>
    </row>
    <row r="166" spans="2:12" x14ac:dyDescent="0.2">
      <c r="B166" s="21">
        <v>128</v>
      </c>
      <c r="C166" s="83">
        <v>0</v>
      </c>
      <c r="D166" s="147">
        <v>57.15</v>
      </c>
      <c r="E166" s="83">
        <v>0</v>
      </c>
      <c r="K166" s="86">
        <f t="shared" si="5"/>
        <v>187.5</v>
      </c>
      <c r="L166" s="142">
        <f t="shared" si="6"/>
        <v>7.5</v>
      </c>
    </row>
    <row r="167" spans="2:12" x14ac:dyDescent="0.2">
      <c r="B167" s="21">
        <v>127</v>
      </c>
      <c r="C167" s="83">
        <v>0</v>
      </c>
      <c r="D167" s="147">
        <v>54.863999999999997</v>
      </c>
      <c r="E167" s="83">
        <v>0</v>
      </c>
      <c r="K167" s="86">
        <f t="shared" si="5"/>
        <v>180</v>
      </c>
      <c r="L167" s="142">
        <f t="shared" si="6"/>
        <v>7.5</v>
      </c>
    </row>
    <row r="168" spans="2:12" x14ac:dyDescent="0.2">
      <c r="B168" s="21">
        <v>126</v>
      </c>
      <c r="C168" s="83">
        <v>0</v>
      </c>
      <c r="D168" s="147">
        <v>52.577999999999996</v>
      </c>
      <c r="E168" s="83">
        <v>0</v>
      </c>
      <c r="K168" s="86">
        <f t="shared" si="5"/>
        <v>172.5</v>
      </c>
      <c r="L168" s="142">
        <f t="shared" si="6"/>
        <v>7.5000000000000284</v>
      </c>
    </row>
    <row r="169" spans="2:12" x14ac:dyDescent="0.2">
      <c r="B169" s="21">
        <v>125</v>
      </c>
      <c r="C169" s="83">
        <v>0</v>
      </c>
      <c r="D169" s="147">
        <v>50.291999999999994</v>
      </c>
      <c r="E169" s="83">
        <v>0</v>
      </c>
      <c r="K169" s="86">
        <f t="shared" si="5"/>
        <v>164.99999999999997</v>
      </c>
      <c r="L169" s="142">
        <f t="shared" si="6"/>
        <v>7.4999999999999716</v>
      </c>
    </row>
    <row r="170" spans="2:12" x14ac:dyDescent="0.2">
      <c r="B170" s="21">
        <v>124</v>
      </c>
      <c r="C170" s="83">
        <v>0</v>
      </c>
      <c r="D170" s="147">
        <v>48.006</v>
      </c>
      <c r="E170" s="83">
        <v>0</v>
      </c>
      <c r="K170" s="86">
        <f t="shared" si="5"/>
        <v>157.5</v>
      </c>
      <c r="L170" s="142">
        <f t="shared" si="6"/>
        <v>7.5</v>
      </c>
    </row>
    <row r="171" spans="2:12" x14ac:dyDescent="0.2">
      <c r="B171" s="21">
        <v>123</v>
      </c>
      <c r="C171" s="83">
        <v>0</v>
      </c>
      <c r="D171" s="147">
        <v>45.72</v>
      </c>
      <c r="E171" s="83">
        <v>0</v>
      </c>
      <c r="I171" s="22" t="s">
        <v>270</v>
      </c>
      <c r="K171" s="86">
        <f t="shared" si="5"/>
        <v>150</v>
      </c>
      <c r="L171" s="142">
        <f t="shared" si="6"/>
        <v>7.5</v>
      </c>
    </row>
    <row r="172" spans="2:12" x14ac:dyDescent="0.2">
      <c r="B172" s="21">
        <v>122</v>
      </c>
      <c r="C172" s="83">
        <v>0</v>
      </c>
      <c r="D172" s="147">
        <v>43.433999999999997</v>
      </c>
      <c r="E172" s="83">
        <v>0</v>
      </c>
      <c r="K172" s="86">
        <f t="shared" si="5"/>
        <v>142.5</v>
      </c>
      <c r="L172" s="142">
        <f t="shared" si="6"/>
        <v>7.5</v>
      </c>
    </row>
    <row r="173" spans="2:12" x14ac:dyDescent="0.2">
      <c r="B173" s="21">
        <v>121</v>
      </c>
      <c r="C173" s="83">
        <v>0</v>
      </c>
      <c r="D173" s="147">
        <v>41.147999999999996</v>
      </c>
      <c r="E173" s="83">
        <v>0</v>
      </c>
      <c r="K173" s="86">
        <f t="shared" si="5"/>
        <v>135</v>
      </c>
      <c r="L173" s="142">
        <f t="shared" si="6"/>
        <v>3.7500000000000284</v>
      </c>
    </row>
    <row r="174" spans="2:12" x14ac:dyDescent="0.2">
      <c r="B174" s="21">
        <v>120</v>
      </c>
      <c r="C174" s="83">
        <v>0</v>
      </c>
      <c r="D174" s="147">
        <v>40.004999999999995</v>
      </c>
      <c r="E174" s="83">
        <v>0</v>
      </c>
      <c r="I174" s="22" t="s">
        <v>271</v>
      </c>
      <c r="K174" s="86">
        <f t="shared" si="5"/>
        <v>131.24999999999997</v>
      </c>
      <c r="L174" s="142">
        <f t="shared" si="6"/>
        <v>3.7499999999999574</v>
      </c>
    </row>
    <row r="175" spans="2:12" x14ac:dyDescent="0.2">
      <c r="B175" s="21">
        <v>119</v>
      </c>
      <c r="C175" s="83">
        <v>0</v>
      </c>
      <c r="D175" s="147">
        <v>38.862000000000002</v>
      </c>
      <c r="E175" s="83">
        <v>0</v>
      </c>
      <c r="K175" s="86">
        <f t="shared" si="5"/>
        <v>127.50000000000001</v>
      </c>
      <c r="L175" s="142">
        <f t="shared" si="6"/>
        <v>7.5000000000000142</v>
      </c>
    </row>
    <row r="176" spans="2:12" x14ac:dyDescent="0.2">
      <c r="B176" s="21">
        <v>118</v>
      </c>
      <c r="C176" s="83">
        <v>0</v>
      </c>
      <c r="D176" s="147">
        <v>36.576000000000001</v>
      </c>
      <c r="E176" s="83">
        <v>0</v>
      </c>
      <c r="K176" s="86">
        <f t="shared" si="5"/>
        <v>120</v>
      </c>
      <c r="L176" s="142">
        <f t="shared" si="6"/>
        <v>7.5</v>
      </c>
    </row>
    <row r="177" spans="2:12" x14ac:dyDescent="0.2">
      <c r="B177" s="21">
        <v>117</v>
      </c>
      <c r="C177" s="83">
        <v>0</v>
      </c>
      <c r="D177" s="147">
        <v>34.29</v>
      </c>
      <c r="E177" s="83">
        <v>0</v>
      </c>
      <c r="I177" s="22" t="s">
        <v>272</v>
      </c>
      <c r="K177" s="86">
        <f t="shared" si="5"/>
        <v>112.5</v>
      </c>
      <c r="L177" s="142">
        <f t="shared" si="6"/>
        <v>7.5</v>
      </c>
    </row>
    <row r="178" spans="2:12" x14ac:dyDescent="0.2">
      <c r="B178" s="21">
        <v>116</v>
      </c>
      <c r="C178" s="83">
        <v>0</v>
      </c>
      <c r="D178" s="147">
        <v>32.003999999999998</v>
      </c>
      <c r="E178" s="83">
        <v>0</v>
      </c>
      <c r="K178" s="86">
        <f t="shared" si="5"/>
        <v>105</v>
      </c>
      <c r="L178" s="142">
        <f t="shared" si="6"/>
        <v>7.5</v>
      </c>
    </row>
    <row r="179" spans="2:12" x14ac:dyDescent="0.2">
      <c r="B179" s="21">
        <v>115</v>
      </c>
      <c r="C179" s="83">
        <v>0</v>
      </c>
      <c r="D179" s="147">
        <v>29.718</v>
      </c>
      <c r="E179" s="83">
        <v>0</v>
      </c>
      <c r="K179" s="86">
        <f t="shared" si="5"/>
        <v>97.5</v>
      </c>
      <c r="L179" s="142">
        <f t="shared" si="6"/>
        <v>3.75</v>
      </c>
    </row>
    <row r="180" spans="2:12" x14ac:dyDescent="0.2">
      <c r="B180" s="21">
        <v>114</v>
      </c>
      <c r="C180" s="83">
        <v>0</v>
      </c>
      <c r="D180" s="147">
        <v>28.574999999999999</v>
      </c>
      <c r="E180" s="83">
        <v>0</v>
      </c>
      <c r="I180" s="22" t="s">
        <v>273</v>
      </c>
      <c r="K180" s="86">
        <f t="shared" ref="K180:K194" si="7">D180/0.0254/12</f>
        <v>93.75</v>
      </c>
      <c r="L180" s="142">
        <f t="shared" si="6"/>
        <v>3.75</v>
      </c>
    </row>
    <row r="181" spans="2:12" x14ac:dyDescent="0.2">
      <c r="B181" s="21">
        <v>113</v>
      </c>
      <c r="C181" s="83">
        <v>0</v>
      </c>
      <c r="D181" s="147">
        <v>27.431999999999999</v>
      </c>
      <c r="E181" s="83">
        <v>0</v>
      </c>
      <c r="K181" s="86">
        <f t="shared" si="7"/>
        <v>90</v>
      </c>
      <c r="L181" s="142">
        <f t="shared" si="6"/>
        <v>7.5000000000000142</v>
      </c>
    </row>
    <row r="182" spans="2:12" x14ac:dyDescent="0.2">
      <c r="B182" s="21">
        <v>112</v>
      </c>
      <c r="C182" s="83">
        <v>0</v>
      </c>
      <c r="D182" s="147">
        <v>25.145999999999997</v>
      </c>
      <c r="E182" s="83">
        <v>0</v>
      </c>
      <c r="K182" s="86">
        <f t="shared" si="7"/>
        <v>82.499999999999986</v>
      </c>
      <c r="L182" s="142">
        <f t="shared" si="6"/>
        <v>7.4999999999999858</v>
      </c>
    </row>
    <row r="183" spans="2:12" x14ac:dyDescent="0.2">
      <c r="B183" s="21">
        <v>111</v>
      </c>
      <c r="C183" s="83">
        <v>0</v>
      </c>
      <c r="D183" s="147">
        <v>22.86</v>
      </c>
      <c r="E183" s="83">
        <v>0</v>
      </c>
      <c r="K183" s="86">
        <f t="shared" si="7"/>
        <v>75</v>
      </c>
      <c r="L183" s="142">
        <f t="shared" si="6"/>
        <v>7.5</v>
      </c>
    </row>
    <row r="184" spans="2:12" x14ac:dyDescent="0.2">
      <c r="B184" s="21">
        <v>110</v>
      </c>
      <c r="C184" s="83">
        <v>0</v>
      </c>
      <c r="D184" s="147">
        <v>20.573999999999998</v>
      </c>
      <c r="E184" s="83">
        <v>0</v>
      </c>
      <c r="K184" s="86">
        <f t="shared" si="7"/>
        <v>67.5</v>
      </c>
      <c r="L184" s="142">
        <f t="shared" si="6"/>
        <v>7.5</v>
      </c>
    </row>
    <row r="185" spans="2:12" x14ac:dyDescent="0.2">
      <c r="B185" s="21">
        <v>109</v>
      </c>
      <c r="C185" s="83">
        <v>0</v>
      </c>
      <c r="D185" s="147">
        <v>18.288</v>
      </c>
      <c r="E185" s="83">
        <v>0</v>
      </c>
      <c r="K185" s="86">
        <f t="shared" si="7"/>
        <v>60</v>
      </c>
      <c r="L185" s="142">
        <f t="shared" si="6"/>
        <v>7.5</v>
      </c>
    </row>
    <row r="186" spans="2:12" x14ac:dyDescent="0.2">
      <c r="B186" s="21">
        <v>108</v>
      </c>
      <c r="C186" s="83">
        <v>0</v>
      </c>
      <c r="D186" s="147">
        <v>16.001999999999999</v>
      </c>
      <c r="E186" s="83">
        <v>0</v>
      </c>
      <c r="K186" s="86">
        <f t="shared" si="7"/>
        <v>52.5</v>
      </c>
      <c r="L186" s="142">
        <f t="shared" si="6"/>
        <v>7.5</v>
      </c>
    </row>
    <row r="187" spans="2:12" x14ac:dyDescent="0.2">
      <c r="B187" s="21">
        <v>107</v>
      </c>
      <c r="C187" s="83">
        <v>0</v>
      </c>
      <c r="D187" s="147">
        <v>13.715999999999999</v>
      </c>
      <c r="E187" s="83">
        <v>0</v>
      </c>
      <c r="K187" s="86">
        <f t="shared" si="7"/>
        <v>45</v>
      </c>
      <c r="L187" s="142">
        <f t="shared" si="6"/>
        <v>7.5</v>
      </c>
    </row>
    <row r="188" spans="2:12" x14ac:dyDescent="0.2">
      <c r="B188" s="21">
        <v>106</v>
      </c>
      <c r="C188" s="83">
        <v>0</v>
      </c>
      <c r="D188" s="147">
        <v>11.43</v>
      </c>
      <c r="E188" s="83">
        <v>0</v>
      </c>
      <c r="K188" s="86">
        <f t="shared" si="7"/>
        <v>37.5</v>
      </c>
      <c r="L188" s="142">
        <f t="shared" si="6"/>
        <v>7.5</v>
      </c>
    </row>
    <row r="189" spans="2:12" x14ac:dyDescent="0.2">
      <c r="B189" s="21">
        <v>105</v>
      </c>
      <c r="C189" s="83">
        <v>0</v>
      </c>
      <c r="D189" s="147">
        <v>9.1440000000000001</v>
      </c>
      <c r="E189" s="83">
        <v>0</v>
      </c>
      <c r="K189" s="86">
        <f t="shared" si="7"/>
        <v>30</v>
      </c>
      <c r="L189" s="142">
        <f t="shared" si="6"/>
        <v>7.5</v>
      </c>
    </row>
    <row r="190" spans="2:12" x14ac:dyDescent="0.2">
      <c r="B190" s="21">
        <v>104</v>
      </c>
      <c r="C190" s="83">
        <v>0</v>
      </c>
      <c r="D190" s="147">
        <v>6.8579999999999997</v>
      </c>
      <c r="E190" s="83">
        <v>0</v>
      </c>
      <c r="K190" s="86">
        <f t="shared" si="7"/>
        <v>22.5</v>
      </c>
      <c r="L190" s="142">
        <f t="shared" si="6"/>
        <v>7.5</v>
      </c>
    </row>
    <row r="191" spans="2:12" x14ac:dyDescent="0.2">
      <c r="B191" s="21">
        <v>103</v>
      </c>
      <c r="C191" s="83">
        <v>0</v>
      </c>
      <c r="D191" s="147">
        <v>4.5720000000000001</v>
      </c>
      <c r="E191" s="83">
        <v>0</v>
      </c>
      <c r="K191" s="86">
        <f t="shared" si="7"/>
        <v>15</v>
      </c>
      <c r="L191" s="142">
        <f t="shared" si="6"/>
        <v>7.5</v>
      </c>
    </row>
    <row r="192" spans="2:12" x14ac:dyDescent="0.2">
      <c r="B192" s="21">
        <v>102</v>
      </c>
      <c r="C192" s="83">
        <v>0</v>
      </c>
      <c r="D192" s="147">
        <v>2.286</v>
      </c>
      <c r="E192" s="83">
        <v>0</v>
      </c>
      <c r="K192" s="86">
        <f t="shared" si="7"/>
        <v>7.5</v>
      </c>
      <c r="L192" s="142">
        <f t="shared" si="6"/>
        <v>7.5</v>
      </c>
    </row>
    <row r="193" spans="2:12" x14ac:dyDescent="0.2">
      <c r="B193" s="21">
        <v>101</v>
      </c>
      <c r="C193" s="83">
        <v>0</v>
      </c>
      <c r="D193" s="147">
        <v>0</v>
      </c>
      <c r="E193" s="83">
        <v>0</v>
      </c>
      <c r="I193" s="69" t="s">
        <v>274</v>
      </c>
      <c r="K193" s="86">
        <f t="shared" si="7"/>
        <v>0</v>
      </c>
      <c r="L193" s="142">
        <f t="shared" si="6"/>
        <v>7.5</v>
      </c>
    </row>
    <row r="194" spans="2:12" x14ac:dyDescent="0.2">
      <c r="B194" s="21">
        <v>100</v>
      </c>
      <c r="C194" s="83">
        <v>0</v>
      </c>
      <c r="D194" s="147">
        <v>-2.286</v>
      </c>
      <c r="E194" s="83">
        <v>0</v>
      </c>
      <c r="I194" s="69" t="s">
        <v>275</v>
      </c>
      <c r="K194" s="86">
        <f t="shared" si="7"/>
        <v>-7.5</v>
      </c>
      <c r="L194" s="142">
        <f t="shared" si="6"/>
        <v>-7.5</v>
      </c>
    </row>
  </sheetData>
  <mergeCells count="1">
    <mergeCell ref="C4:E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indexed="27"/>
    <pageSetUpPr fitToPage="1"/>
  </sheetPr>
  <dimension ref="B1:L19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9.140625" defaultRowHeight="12.75" x14ac:dyDescent="0.2"/>
  <cols>
    <col min="1" max="1" width="5.7109375" style="1" customWidth="1"/>
    <col min="2" max="10" width="9.140625" style="21" customWidth="1"/>
    <col min="11" max="11" width="14.7109375" style="21" customWidth="1"/>
    <col min="12" max="12" width="9.140625" style="11" customWidth="1"/>
    <col min="13" max="16384" width="9.140625" style="1"/>
  </cols>
  <sheetData>
    <row r="1" spans="2:12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2:12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s="3" customFormat="1" x14ac:dyDescent="0.2">
      <c r="B3" s="4" t="s">
        <v>136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2:12" x14ac:dyDescent="0.2">
      <c r="B4" s="16" t="s">
        <v>18</v>
      </c>
      <c r="C4" s="177" t="s">
        <v>84</v>
      </c>
      <c r="D4" s="178"/>
      <c r="E4" s="177" t="s">
        <v>12</v>
      </c>
      <c r="F4" s="178"/>
      <c r="G4" s="16" t="s">
        <v>83</v>
      </c>
      <c r="H4" s="177" t="s">
        <v>86</v>
      </c>
      <c r="I4" s="178"/>
      <c r="J4" s="177" t="s">
        <v>87</v>
      </c>
      <c r="K4" s="178"/>
      <c r="L4" s="15" t="s">
        <v>89</v>
      </c>
    </row>
    <row r="5" spans="2:12" x14ac:dyDescent="0.2">
      <c r="B5" s="18" t="s">
        <v>25</v>
      </c>
      <c r="C5" s="18" t="s">
        <v>28</v>
      </c>
      <c r="D5" s="18" t="s">
        <v>85</v>
      </c>
      <c r="E5" s="18" t="s">
        <v>25</v>
      </c>
      <c r="F5" s="18" t="s">
        <v>16</v>
      </c>
      <c r="G5" s="18" t="s">
        <v>17</v>
      </c>
      <c r="H5" s="18" t="s">
        <v>17</v>
      </c>
      <c r="I5" s="18" t="s">
        <v>14</v>
      </c>
      <c r="J5" s="18" t="s">
        <v>16</v>
      </c>
      <c r="K5" s="18" t="s">
        <v>88</v>
      </c>
      <c r="L5" s="17" t="s">
        <v>90</v>
      </c>
    </row>
    <row r="6" spans="2:12" x14ac:dyDescent="0.2">
      <c r="B6" s="88" t="s">
        <v>258</v>
      </c>
      <c r="C6" s="134"/>
      <c r="D6" s="134"/>
      <c r="E6" s="134"/>
      <c r="F6" s="128"/>
    </row>
    <row r="7" spans="2:12" x14ac:dyDescent="0.2">
      <c r="B7" s="134">
        <v>735</v>
      </c>
      <c r="C7" s="134">
        <v>734</v>
      </c>
      <c r="D7" s="134">
        <v>735</v>
      </c>
      <c r="E7" s="134">
        <v>700</v>
      </c>
      <c r="F7" s="131"/>
      <c r="G7" s="131"/>
      <c r="H7" s="131"/>
      <c r="I7" s="131"/>
      <c r="J7" s="131"/>
      <c r="K7" s="131"/>
    </row>
    <row r="8" spans="2:12" x14ac:dyDescent="0.2">
      <c r="B8" s="134">
        <v>734</v>
      </c>
      <c r="C8" s="134">
        <v>733</v>
      </c>
      <c r="D8" s="134">
        <v>734</v>
      </c>
      <c r="E8" s="134">
        <v>700</v>
      </c>
      <c r="F8" s="131"/>
      <c r="G8" s="131"/>
      <c r="H8" s="131"/>
      <c r="I8" s="131"/>
      <c r="J8" s="131"/>
      <c r="K8" s="131"/>
    </row>
    <row r="9" spans="2:12" x14ac:dyDescent="0.2">
      <c r="B9" s="63">
        <v>733</v>
      </c>
      <c r="C9" s="134">
        <v>732</v>
      </c>
      <c r="D9" s="134">
        <v>733</v>
      </c>
      <c r="E9" s="134">
        <v>700</v>
      </c>
      <c r="F9" s="129"/>
      <c r="G9" s="129"/>
      <c r="H9" s="129"/>
      <c r="I9" s="129"/>
      <c r="J9" s="129"/>
      <c r="K9" s="129"/>
    </row>
    <row r="10" spans="2:12" x14ac:dyDescent="0.2">
      <c r="B10" s="134">
        <v>732</v>
      </c>
      <c r="C10" s="134">
        <v>731</v>
      </c>
      <c r="D10" s="134">
        <v>732</v>
      </c>
      <c r="E10" s="134">
        <v>700</v>
      </c>
      <c r="F10" s="129"/>
      <c r="G10" s="129"/>
      <c r="H10" s="129"/>
      <c r="I10" s="129"/>
      <c r="J10" s="129"/>
      <c r="K10" s="129"/>
    </row>
    <row r="11" spans="2:12" x14ac:dyDescent="0.2">
      <c r="B11" s="134">
        <v>731</v>
      </c>
      <c r="C11" s="134">
        <v>730</v>
      </c>
      <c r="D11" s="134">
        <v>731</v>
      </c>
      <c r="E11" s="134">
        <v>700</v>
      </c>
      <c r="F11" s="129"/>
      <c r="G11" s="129"/>
      <c r="H11" s="129"/>
      <c r="I11" s="129"/>
      <c r="J11" s="129"/>
      <c r="K11" s="129"/>
    </row>
    <row r="12" spans="2:12" x14ac:dyDescent="0.2">
      <c r="B12" s="134">
        <v>730</v>
      </c>
      <c r="C12" s="134">
        <v>729</v>
      </c>
      <c r="D12" s="134">
        <v>730</v>
      </c>
      <c r="E12" s="134">
        <v>700</v>
      </c>
      <c r="F12" s="129"/>
      <c r="G12" s="129"/>
      <c r="H12" s="129"/>
      <c r="I12" s="129"/>
      <c r="J12" s="129"/>
      <c r="K12" s="129"/>
    </row>
    <row r="13" spans="2:12" x14ac:dyDescent="0.2">
      <c r="B13" s="134">
        <v>729</v>
      </c>
      <c r="C13" s="134">
        <v>728</v>
      </c>
      <c r="D13" s="134">
        <v>729</v>
      </c>
      <c r="E13" s="134">
        <v>700</v>
      </c>
      <c r="F13" s="129"/>
      <c r="G13" s="129"/>
      <c r="H13" s="129"/>
      <c r="I13" s="129"/>
      <c r="J13" s="129"/>
      <c r="K13" s="129"/>
    </row>
    <row r="14" spans="2:12" x14ac:dyDescent="0.2">
      <c r="B14" s="134">
        <v>728</v>
      </c>
      <c r="C14" s="134">
        <v>727</v>
      </c>
      <c r="D14" s="134">
        <v>728</v>
      </c>
      <c r="E14" s="134">
        <v>700</v>
      </c>
      <c r="F14" s="129"/>
      <c r="G14" s="129"/>
      <c r="H14" s="129"/>
      <c r="I14" s="129"/>
      <c r="J14" s="129"/>
      <c r="K14" s="129"/>
    </row>
    <row r="15" spans="2:12" x14ac:dyDescent="0.2">
      <c r="B15" s="134">
        <v>727</v>
      </c>
      <c r="C15" s="134">
        <v>726</v>
      </c>
      <c r="D15" s="134">
        <v>727</v>
      </c>
      <c r="E15" s="134">
        <v>700</v>
      </c>
      <c r="F15" s="129"/>
      <c r="G15" s="129"/>
      <c r="H15" s="129"/>
      <c r="I15" s="129"/>
      <c r="J15" s="129"/>
      <c r="K15" s="129"/>
    </row>
    <row r="16" spans="2:12" x14ac:dyDescent="0.2">
      <c r="B16" s="134">
        <v>726</v>
      </c>
      <c r="C16" s="134">
        <v>725</v>
      </c>
      <c r="D16" s="134">
        <v>726</v>
      </c>
      <c r="E16" s="134">
        <v>700</v>
      </c>
      <c r="F16" s="129"/>
      <c r="G16" s="129"/>
      <c r="H16" s="129"/>
      <c r="I16" s="129"/>
      <c r="J16" s="129"/>
      <c r="K16" s="129"/>
    </row>
    <row r="17" spans="2:11" x14ac:dyDescent="0.2">
      <c r="B17" s="134">
        <v>725</v>
      </c>
      <c r="C17" s="134">
        <v>724</v>
      </c>
      <c r="D17" s="134">
        <v>725</v>
      </c>
      <c r="E17" s="134">
        <v>700</v>
      </c>
      <c r="F17" s="129"/>
      <c r="G17" s="129"/>
      <c r="H17" s="129"/>
      <c r="I17" s="129"/>
      <c r="J17" s="129"/>
      <c r="K17" s="129"/>
    </row>
    <row r="18" spans="2:11" x14ac:dyDescent="0.2">
      <c r="B18" s="134">
        <v>724</v>
      </c>
      <c r="C18" s="134">
        <v>723</v>
      </c>
      <c r="D18" s="134">
        <v>724</v>
      </c>
      <c r="E18" s="134">
        <v>700</v>
      </c>
      <c r="F18" s="129"/>
      <c r="G18" s="129"/>
      <c r="H18" s="129"/>
      <c r="I18" s="129"/>
      <c r="J18" s="129"/>
      <c r="K18" s="129"/>
    </row>
    <row r="19" spans="2:11" x14ac:dyDescent="0.2">
      <c r="B19" s="134">
        <v>723</v>
      </c>
      <c r="C19" s="134">
        <v>722</v>
      </c>
      <c r="D19" s="134">
        <v>723</v>
      </c>
      <c r="E19" s="134">
        <v>700</v>
      </c>
      <c r="F19" s="129"/>
      <c r="G19" s="129"/>
      <c r="H19" s="129"/>
      <c r="I19" s="129"/>
      <c r="J19" s="129"/>
      <c r="K19" s="129"/>
    </row>
    <row r="20" spans="2:11" x14ac:dyDescent="0.2">
      <c r="B20" s="134">
        <v>722</v>
      </c>
      <c r="C20" s="134">
        <v>721</v>
      </c>
      <c r="D20" s="134">
        <v>722</v>
      </c>
      <c r="E20" s="134">
        <v>700</v>
      </c>
      <c r="F20" s="129"/>
      <c r="G20" s="129"/>
      <c r="H20" s="129"/>
      <c r="I20" s="129"/>
      <c r="J20" s="129"/>
      <c r="K20" s="129"/>
    </row>
    <row r="21" spans="2:11" x14ac:dyDescent="0.2">
      <c r="B21" s="134">
        <v>721</v>
      </c>
      <c r="C21" s="134">
        <v>720</v>
      </c>
      <c r="D21" s="134">
        <v>721</v>
      </c>
      <c r="E21" s="134">
        <v>700</v>
      </c>
      <c r="F21" s="129"/>
      <c r="G21" s="129"/>
      <c r="H21" s="129"/>
      <c r="I21" s="129"/>
      <c r="J21" s="129"/>
      <c r="K21" s="129"/>
    </row>
    <row r="22" spans="2:11" x14ac:dyDescent="0.2">
      <c r="B22" s="134">
        <v>720</v>
      </c>
      <c r="C22" s="134">
        <v>719</v>
      </c>
      <c r="D22" s="134">
        <v>720</v>
      </c>
      <c r="E22" s="134">
        <v>700</v>
      </c>
      <c r="F22" s="129"/>
      <c r="G22" s="129"/>
      <c r="H22" s="129"/>
      <c r="I22" s="129"/>
      <c r="J22" s="129"/>
      <c r="K22" s="129"/>
    </row>
    <row r="23" spans="2:11" x14ac:dyDescent="0.2">
      <c r="B23" s="134">
        <v>719</v>
      </c>
      <c r="C23" s="134">
        <v>718</v>
      </c>
      <c r="D23" s="134">
        <v>719</v>
      </c>
      <c r="E23" s="134">
        <v>700</v>
      </c>
      <c r="F23" s="129"/>
      <c r="G23" s="129"/>
      <c r="H23" s="129"/>
      <c r="I23" s="129"/>
      <c r="J23" s="129"/>
      <c r="K23" s="129"/>
    </row>
    <row r="24" spans="2:11" x14ac:dyDescent="0.2">
      <c r="B24" s="63">
        <v>718</v>
      </c>
      <c r="C24" s="134">
        <v>717</v>
      </c>
      <c r="D24" s="134">
        <v>718</v>
      </c>
      <c r="E24" s="134">
        <v>700</v>
      </c>
      <c r="F24" s="128"/>
      <c r="G24" s="123"/>
      <c r="H24" s="123"/>
      <c r="I24" s="123"/>
      <c r="J24" s="123"/>
      <c r="K24" s="123"/>
    </row>
    <row r="25" spans="2:11" x14ac:dyDescent="0.2">
      <c r="B25" s="63">
        <v>717</v>
      </c>
      <c r="C25" s="134">
        <v>716</v>
      </c>
      <c r="D25" s="134">
        <v>717</v>
      </c>
      <c r="E25" s="134">
        <v>700</v>
      </c>
      <c r="F25" s="128"/>
      <c r="G25" s="123"/>
      <c r="H25" s="123"/>
      <c r="I25" s="123"/>
      <c r="J25" s="123"/>
      <c r="K25" s="123"/>
    </row>
    <row r="26" spans="2:11" x14ac:dyDescent="0.2">
      <c r="B26" s="63">
        <v>716</v>
      </c>
      <c r="C26" s="134">
        <v>715</v>
      </c>
      <c r="D26" s="134">
        <v>716</v>
      </c>
      <c r="E26" s="134">
        <v>700</v>
      </c>
      <c r="F26" s="128"/>
      <c r="G26" s="120"/>
      <c r="H26" s="120"/>
      <c r="I26" s="120"/>
      <c r="J26" s="120"/>
      <c r="K26" s="120"/>
    </row>
    <row r="27" spans="2:11" x14ac:dyDescent="0.2">
      <c r="B27" s="134">
        <v>715</v>
      </c>
      <c r="C27" s="134">
        <v>714</v>
      </c>
      <c r="D27" s="134">
        <v>715</v>
      </c>
      <c r="E27" s="134">
        <v>700</v>
      </c>
      <c r="F27" s="128"/>
      <c r="G27" s="117"/>
      <c r="H27" s="117"/>
      <c r="I27" s="117"/>
      <c r="J27" s="117"/>
      <c r="K27" s="117"/>
    </row>
    <row r="28" spans="2:11" x14ac:dyDescent="0.2">
      <c r="B28" s="134">
        <v>714</v>
      </c>
      <c r="C28" s="134">
        <v>713</v>
      </c>
      <c r="D28" s="134">
        <v>714</v>
      </c>
      <c r="E28" s="134">
        <v>700</v>
      </c>
      <c r="F28" s="128"/>
      <c r="G28" s="117"/>
      <c r="H28" s="117"/>
      <c r="I28" s="117"/>
      <c r="J28" s="117"/>
      <c r="K28" s="117"/>
    </row>
    <row r="29" spans="2:11" x14ac:dyDescent="0.2">
      <c r="B29" s="134">
        <v>713</v>
      </c>
      <c r="C29" s="134">
        <v>712</v>
      </c>
      <c r="D29" s="134">
        <v>713</v>
      </c>
      <c r="E29" s="134">
        <v>700</v>
      </c>
      <c r="F29" s="128"/>
      <c r="G29" s="117"/>
      <c r="H29" s="117"/>
      <c r="I29" s="117"/>
      <c r="J29" s="117"/>
      <c r="K29" s="117"/>
    </row>
    <row r="30" spans="2:11" x14ac:dyDescent="0.2">
      <c r="B30" s="134">
        <v>712</v>
      </c>
      <c r="C30" s="134">
        <v>711</v>
      </c>
      <c r="D30" s="134">
        <v>712</v>
      </c>
      <c r="E30" s="134">
        <v>700</v>
      </c>
      <c r="F30" s="128"/>
      <c r="G30" s="117"/>
      <c r="H30" s="117"/>
      <c r="I30" s="117"/>
      <c r="J30" s="117"/>
      <c r="K30" s="117"/>
    </row>
    <row r="31" spans="2:11" x14ac:dyDescent="0.2">
      <c r="B31" s="134">
        <v>711</v>
      </c>
      <c r="C31" s="134">
        <v>710</v>
      </c>
      <c r="D31" s="134">
        <v>711</v>
      </c>
      <c r="E31" s="134">
        <v>700</v>
      </c>
      <c r="F31" s="128"/>
      <c r="G31" s="117"/>
      <c r="H31" s="117"/>
      <c r="I31" s="117"/>
      <c r="J31" s="117"/>
      <c r="K31" s="117"/>
    </row>
    <row r="32" spans="2:11" x14ac:dyDescent="0.2">
      <c r="B32" s="134">
        <v>710</v>
      </c>
      <c r="C32" s="134">
        <v>709</v>
      </c>
      <c r="D32" s="134">
        <v>710</v>
      </c>
      <c r="E32" s="134">
        <v>700</v>
      </c>
      <c r="F32" s="128"/>
      <c r="G32" s="117"/>
      <c r="H32" s="117"/>
      <c r="I32" s="117"/>
      <c r="J32" s="117"/>
      <c r="K32" s="117"/>
    </row>
    <row r="33" spans="2:11" x14ac:dyDescent="0.2">
      <c r="B33" s="134">
        <v>709</v>
      </c>
      <c r="C33" s="134">
        <v>708</v>
      </c>
      <c r="D33" s="134">
        <v>709</v>
      </c>
      <c r="E33" s="134">
        <v>700</v>
      </c>
      <c r="F33" s="128"/>
      <c r="G33" s="117"/>
      <c r="H33" s="117"/>
      <c r="I33" s="117"/>
      <c r="J33" s="117"/>
      <c r="K33" s="117"/>
    </row>
    <row r="34" spans="2:11" x14ac:dyDescent="0.2">
      <c r="B34" s="134">
        <v>708</v>
      </c>
      <c r="C34" s="134">
        <v>707</v>
      </c>
      <c r="D34" s="134">
        <v>708</v>
      </c>
      <c r="E34" s="134">
        <v>700</v>
      </c>
      <c r="F34" s="128"/>
      <c r="G34" s="117"/>
      <c r="H34" s="117"/>
      <c r="I34" s="117"/>
      <c r="J34" s="117"/>
      <c r="K34" s="117"/>
    </row>
    <row r="35" spans="2:11" x14ac:dyDescent="0.2">
      <c r="B35" s="134">
        <v>707</v>
      </c>
      <c r="C35" s="134">
        <v>706</v>
      </c>
      <c r="D35" s="134">
        <v>707</v>
      </c>
      <c r="E35" s="134">
        <v>700</v>
      </c>
      <c r="F35" s="128"/>
      <c r="G35" s="117"/>
      <c r="H35" s="117"/>
      <c r="I35" s="117"/>
      <c r="J35" s="117"/>
      <c r="K35" s="117"/>
    </row>
    <row r="36" spans="2:11" x14ac:dyDescent="0.2">
      <c r="B36" s="134">
        <v>706</v>
      </c>
      <c r="C36" s="134">
        <v>705</v>
      </c>
      <c r="D36" s="134">
        <v>706</v>
      </c>
      <c r="E36" s="134">
        <v>700</v>
      </c>
      <c r="F36" s="128"/>
      <c r="G36" s="117"/>
      <c r="H36" s="117"/>
      <c r="I36" s="117"/>
      <c r="J36" s="117"/>
      <c r="K36" s="117"/>
    </row>
    <row r="37" spans="2:11" x14ac:dyDescent="0.2">
      <c r="B37" s="134">
        <v>705</v>
      </c>
      <c r="C37" s="134">
        <v>704</v>
      </c>
      <c r="D37" s="134">
        <v>705</v>
      </c>
      <c r="E37" s="134">
        <v>700</v>
      </c>
      <c r="F37" s="128"/>
    </row>
    <row r="38" spans="2:11" x14ac:dyDescent="0.2">
      <c r="B38" s="134">
        <v>704</v>
      </c>
      <c r="C38" s="134">
        <v>703</v>
      </c>
      <c r="D38" s="134">
        <v>704</v>
      </c>
      <c r="E38" s="134">
        <v>700</v>
      </c>
      <c r="F38" s="128"/>
    </row>
    <row r="39" spans="2:11" x14ac:dyDescent="0.2">
      <c r="B39" s="134">
        <v>703</v>
      </c>
      <c r="C39" s="134">
        <v>702</v>
      </c>
      <c r="D39" s="134">
        <v>703</v>
      </c>
      <c r="E39" s="134">
        <v>700</v>
      </c>
      <c r="F39" s="128"/>
    </row>
    <row r="40" spans="2:11" x14ac:dyDescent="0.2">
      <c r="B40" s="134">
        <v>702</v>
      </c>
      <c r="C40" s="134">
        <v>701</v>
      </c>
      <c r="D40" s="134">
        <v>702</v>
      </c>
      <c r="E40" s="134">
        <v>700</v>
      </c>
      <c r="F40" s="128"/>
    </row>
    <row r="41" spans="2:11" x14ac:dyDescent="0.2">
      <c r="B41" s="134">
        <v>701</v>
      </c>
      <c r="C41" s="134">
        <v>700</v>
      </c>
      <c r="D41" s="134">
        <v>701</v>
      </c>
      <c r="E41" s="134">
        <v>700</v>
      </c>
      <c r="F41" s="128"/>
    </row>
    <row r="42" spans="2:11" x14ac:dyDescent="0.2">
      <c r="B42" s="134">
        <v>700</v>
      </c>
      <c r="C42" s="134">
        <v>601</v>
      </c>
      <c r="D42" s="134">
        <v>700</v>
      </c>
      <c r="E42" s="134">
        <v>700</v>
      </c>
      <c r="F42" s="128"/>
      <c r="G42" s="83"/>
      <c r="H42" s="83"/>
      <c r="I42" s="83"/>
      <c r="J42" s="83"/>
      <c r="K42" s="83"/>
    </row>
    <row r="43" spans="2:11" x14ac:dyDescent="0.2">
      <c r="B43" s="87" t="s">
        <v>259</v>
      </c>
      <c r="C43" s="128"/>
      <c r="D43" s="128"/>
      <c r="E43" s="128"/>
      <c r="F43" s="128"/>
    </row>
    <row r="44" spans="2:11" x14ac:dyDescent="0.2">
      <c r="B44" s="63">
        <v>601</v>
      </c>
      <c r="C44" s="128">
        <v>600</v>
      </c>
      <c r="D44" s="128">
        <v>601</v>
      </c>
      <c r="E44" s="128">
        <v>600</v>
      </c>
      <c r="F44" s="128"/>
      <c r="G44" s="123"/>
      <c r="H44" s="123"/>
      <c r="I44" s="123"/>
      <c r="J44" s="123"/>
      <c r="K44" s="123"/>
    </row>
    <row r="45" spans="2:11" x14ac:dyDescent="0.2">
      <c r="B45" s="128">
        <v>600</v>
      </c>
      <c r="C45" s="128">
        <v>518</v>
      </c>
      <c r="D45" s="128">
        <v>600</v>
      </c>
      <c r="E45" s="128">
        <v>600</v>
      </c>
      <c r="F45" s="128"/>
    </row>
    <row r="46" spans="2:11" x14ac:dyDescent="0.2">
      <c r="B46" s="87" t="s">
        <v>260</v>
      </c>
      <c r="C46" s="128"/>
      <c r="D46" s="128"/>
      <c r="E46" s="128"/>
      <c r="F46" s="128"/>
    </row>
    <row r="47" spans="2:11" x14ac:dyDescent="0.2">
      <c r="B47" s="63">
        <v>518</v>
      </c>
      <c r="C47" s="128">
        <v>517</v>
      </c>
      <c r="D47" s="128">
        <v>518</v>
      </c>
      <c r="E47" s="85">
        <v>504</v>
      </c>
      <c r="F47" s="128"/>
      <c r="G47" s="123"/>
      <c r="H47" s="123"/>
      <c r="I47" s="123"/>
      <c r="J47" s="123"/>
      <c r="K47" s="123"/>
    </row>
    <row r="48" spans="2:11" x14ac:dyDescent="0.2">
      <c r="B48" s="128">
        <v>517</v>
      </c>
      <c r="C48" s="128">
        <v>516</v>
      </c>
      <c r="D48" s="128">
        <v>517</v>
      </c>
      <c r="E48" s="85">
        <v>504</v>
      </c>
      <c r="F48" s="128"/>
      <c r="G48" s="123"/>
      <c r="H48" s="123"/>
      <c r="I48" s="123"/>
      <c r="J48" s="123"/>
      <c r="K48" s="123"/>
    </row>
    <row r="49" spans="2:11" x14ac:dyDescent="0.2">
      <c r="B49" s="128">
        <v>516</v>
      </c>
      <c r="C49" s="128">
        <v>515</v>
      </c>
      <c r="D49" s="128">
        <v>516</v>
      </c>
      <c r="E49" s="85">
        <v>504</v>
      </c>
      <c r="F49" s="128"/>
      <c r="G49" s="123"/>
      <c r="H49" s="123"/>
      <c r="I49" s="123"/>
      <c r="J49" s="123"/>
      <c r="K49" s="123"/>
    </row>
    <row r="50" spans="2:11" x14ac:dyDescent="0.2">
      <c r="B50" s="128">
        <v>515</v>
      </c>
      <c r="C50" s="128">
        <v>514</v>
      </c>
      <c r="D50" s="128">
        <v>515</v>
      </c>
      <c r="E50" s="85">
        <v>504</v>
      </c>
      <c r="F50" s="128"/>
    </row>
    <row r="51" spans="2:11" x14ac:dyDescent="0.2">
      <c r="B51" s="128">
        <v>514</v>
      </c>
      <c r="C51" s="128">
        <v>513</v>
      </c>
      <c r="D51" s="128">
        <v>514</v>
      </c>
      <c r="E51" s="85">
        <v>504</v>
      </c>
      <c r="F51" s="128"/>
    </row>
    <row r="52" spans="2:11" x14ac:dyDescent="0.2">
      <c r="B52" s="128">
        <v>513</v>
      </c>
      <c r="C52" s="128">
        <v>512</v>
      </c>
      <c r="D52" s="128">
        <v>513</v>
      </c>
      <c r="E52" s="85">
        <v>504</v>
      </c>
      <c r="F52" s="128"/>
    </row>
    <row r="53" spans="2:11" x14ac:dyDescent="0.2">
      <c r="B53" s="128">
        <v>512</v>
      </c>
      <c r="C53" s="128">
        <v>511</v>
      </c>
      <c r="D53" s="128">
        <v>512</v>
      </c>
      <c r="E53" s="85">
        <v>504</v>
      </c>
      <c r="F53" s="128"/>
    </row>
    <row r="54" spans="2:11" x14ac:dyDescent="0.2">
      <c r="B54" s="107">
        <v>511</v>
      </c>
      <c r="C54" s="74">
        <v>510</v>
      </c>
      <c r="D54" s="74">
        <v>511</v>
      </c>
      <c r="E54" s="85">
        <v>504</v>
      </c>
    </row>
    <row r="55" spans="2:11" x14ac:dyDescent="0.2">
      <c r="B55" s="107">
        <v>510</v>
      </c>
      <c r="C55" s="74">
        <v>509</v>
      </c>
      <c r="D55" s="74">
        <v>510</v>
      </c>
      <c r="E55" s="85">
        <v>504</v>
      </c>
    </row>
    <row r="56" spans="2:11" x14ac:dyDescent="0.2">
      <c r="B56" s="107">
        <v>509</v>
      </c>
      <c r="C56" s="74">
        <v>508</v>
      </c>
      <c r="D56" s="74">
        <v>509</v>
      </c>
      <c r="E56" s="85">
        <v>504</v>
      </c>
    </row>
    <row r="57" spans="2:11" x14ac:dyDescent="0.2">
      <c r="B57" s="107">
        <v>508</v>
      </c>
      <c r="C57" s="74">
        <v>507</v>
      </c>
      <c r="D57" s="74">
        <v>508</v>
      </c>
      <c r="E57" s="85">
        <v>504</v>
      </c>
    </row>
    <row r="58" spans="2:11" x14ac:dyDescent="0.2">
      <c r="B58" s="107">
        <v>507</v>
      </c>
      <c r="C58" s="74">
        <v>506</v>
      </c>
      <c r="D58" s="74">
        <v>507</v>
      </c>
      <c r="E58" s="85">
        <v>504</v>
      </c>
      <c r="F58" s="107"/>
      <c r="G58" s="107"/>
      <c r="H58" s="107"/>
      <c r="I58" s="107"/>
      <c r="J58" s="107"/>
      <c r="K58" s="107"/>
    </row>
    <row r="59" spans="2:11" x14ac:dyDescent="0.2">
      <c r="B59" s="83">
        <v>506</v>
      </c>
      <c r="C59" s="74">
        <v>505</v>
      </c>
      <c r="D59" s="74">
        <v>506</v>
      </c>
      <c r="E59" s="85">
        <v>504</v>
      </c>
    </row>
    <row r="60" spans="2:11" x14ac:dyDescent="0.2">
      <c r="B60" s="83">
        <v>505</v>
      </c>
      <c r="C60" s="74">
        <v>504</v>
      </c>
      <c r="D60" s="74">
        <v>505</v>
      </c>
      <c r="E60" s="85">
        <v>504</v>
      </c>
    </row>
    <row r="61" spans="2:11" x14ac:dyDescent="0.2">
      <c r="B61" s="83">
        <v>504</v>
      </c>
      <c r="C61" s="74">
        <v>503</v>
      </c>
      <c r="D61" s="74">
        <v>504</v>
      </c>
      <c r="E61" s="85">
        <v>503</v>
      </c>
    </row>
    <row r="62" spans="2:11" x14ac:dyDescent="0.2">
      <c r="B62" s="83">
        <v>503</v>
      </c>
      <c r="C62" s="74">
        <v>502</v>
      </c>
      <c r="D62" s="74">
        <v>503</v>
      </c>
      <c r="E62" s="85">
        <v>503</v>
      </c>
    </row>
    <row r="63" spans="2:11" x14ac:dyDescent="0.2">
      <c r="B63" s="83">
        <v>502</v>
      </c>
      <c r="C63" s="74">
        <v>501</v>
      </c>
      <c r="D63" s="74">
        <v>502</v>
      </c>
      <c r="E63" s="85">
        <v>503</v>
      </c>
    </row>
    <row r="64" spans="2:11" x14ac:dyDescent="0.2">
      <c r="B64" s="83">
        <v>501</v>
      </c>
      <c r="C64" s="74">
        <v>500</v>
      </c>
      <c r="D64" s="74">
        <v>501</v>
      </c>
      <c r="E64" s="85">
        <v>503</v>
      </c>
    </row>
    <row r="65" spans="2:11" x14ac:dyDescent="0.2">
      <c r="B65" s="152">
        <v>500</v>
      </c>
      <c r="C65" s="152">
        <v>225</v>
      </c>
      <c r="D65" s="152">
        <v>500</v>
      </c>
      <c r="E65" s="85">
        <v>502</v>
      </c>
      <c r="F65" s="83"/>
      <c r="G65" s="83"/>
      <c r="H65" s="83"/>
      <c r="I65" s="83"/>
      <c r="J65" s="83"/>
      <c r="K65" s="83"/>
    </row>
    <row r="66" spans="2:11" x14ac:dyDescent="0.2">
      <c r="B66" s="87" t="s">
        <v>377</v>
      </c>
      <c r="C66" s="152"/>
      <c r="D66" s="152"/>
      <c r="E66" s="152"/>
      <c r="F66" s="141"/>
      <c r="G66" s="141"/>
      <c r="H66" s="141"/>
      <c r="I66" s="141"/>
      <c r="J66" s="141"/>
      <c r="K66" s="141"/>
    </row>
    <row r="67" spans="2:11" x14ac:dyDescent="0.2">
      <c r="B67" s="152">
        <v>401</v>
      </c>
      <c r="C67" s="152">
        <v>400</v>
      </c>
      <c r="D67" s="152">
        <v>225</v>
      </c>
      <c r="E67" s="85">
        <v>501</v>
      </c>
      <c r="F67" s="141"/>
      <c r="G67" s="141"/>
      <c r="H67" s="141"/>
      <c r="I67" s="141"/>
      <c r="J67" s="141"/>
      <c r="K67" s="141"/>
    </row>
    <row r="68" spans="2:11" x14ac:dyDescent="0.2">
      <c r="B68" s="152">
        <v>400</v>
      </c>
      <c r="C68" s="152">
        <v>223</v>
      </c>
      <c r="D68" s="152">
        <v>400</v>
      </c>
      <c r="E68" s="85">
        <v>501</v>
      </c>
      <c r="F68" s="141"/>
      <c r="G68" s="141"/>
      <c r="H68" s="141"/>
      <c r="I68" s="141"/>
      <c r="J68" s="141"/>
      <c r="K68" s="141"/>
    </row>
    <row r="69" spans="2:11" x14ac:dyDescent="0.2">
      <c r="B69" s="87" t="s">
        <v>261</v>
      </c>
      <c r="C69" s="152"/>
      <c r="D69" s="152"/>
      <c r="E69" s="152"/>
    </row>
    <row r="70" spans="2:11" x14ac:dyDescent="0.2">
      <c r="B70" s="152">
        <v>224</v>
      </c>
      <c r="C70" s="152">
        <v>224</v>
      </c>
      <c r="D70" s="152">
        <v>225</v>
      </c>
      <c r="E70" s="152">
        <v>224</v>
      </c>
      <c r="F70" s="141"/>
      <c r="G70" s="141"/>
      <c r="H70" s="141"/>
      <c r="I70" s="141"/>
      <c r="J70" s="141"/>
      <c r="K70" s="141"/>
    </row>
    <row r="71" spans="2:11" x14ac:dyDescent="0.2">
      <c r="B71" s="152">
        <v>223</v>
      </c>
      <c r="C71" s="152">
        <v>223</v>
      </c>
      <c r="D71" s="152">
        <v>224</v>
      </c>
      <c r="E71" s="152">
        <v>223</v>
      </c>
      <c r="F71" s="141"/>
      <c r="G71" s="141"/>
      <c r="H71" s="141"/>
      <c r="I71" s="141"/>
      <c r="J71" s="141"/>
      <c r="K71" s="141"/>
    </row>
    <row r="72" spans="2:11" x14ac:dyDescent="0.2">
      <c r="B72" s="152">
        <v>222</v>
      </c>
      <c r="C72" s="152">
        <v>222</v>
      </c>
      <c r="D72" s="152">
        <v>223</v>
      </c>
      <c r="E72" s="152">
        <v>222</v>
      </c>
      <c r="F72" s="141"/>
      <c r="G72" s="141"/>
      <c r="H72" s="141"/>
      <c r="I72" s="141"/>
      <c r="J72" s="141"/>
      <c r="K72" s="141"/>
    </row>
    <row r="73" spans="2:11" x14ac:dyDescent="0.2">
      <c r="B73" s="152">
        <v>221</v>
      </c>
      <c r="C73" s="152">
        <v>221</v>
      </c>
      <c r="D73" s="152">
        <v>222</v>
      </c>
      <c r="E73" s="152">
        <v>221</v>
      </c>
      <c r="F73" s="141"/>
      <c r="G73" s="141"/>
      <c r="H73" s="141"/>
      <c r="I73" s="141"/>
      <c r="J73" s="141"/>
      <c r="K73" s="141"/>
    </row>
    <row r="74" spans="2:11" x14ac:dyDescent="0.2">
      <c r="B74" s="117">
        <v>220</v>
      </c>
      <c r="C74" s="117">
        <v>220</v>
      </c>
      <c r="D74" s="117">
        <v>221</v>
      </c>
      <c r="E74" s="117">
        <v>220</v>
      </c>
      <c r="F74" s="83"/>
    </row>
    <row r="75" spans="2:11" x14ac:dyDescent="0.2">
      <c r="B75" s="117">
        <v>219</v>
      </c>
      <c r="C75" s="117">
        <v>219</v>
      </c>
      <c r="D75" s="117">
        <v>220</v>
      </c>
      <c r="E75" s="117">
        <v>219</v>
      </c>
      <c r="F75" s="83"/>
    </row>
    <row r="76" spans="2:11" x14ac:dyDescent="0.2">
      <c r="B76" s="117">
        <v>218</v>
      </c>
      <c r="C76" s="117">
        <v>218</v>
      </c>
      <c r="D76" s="117">
        <v>219</v>
      </c>
      <c r="E76" s="117">
        <v>218</v>
      </c>
      <c r="F76" s="83"/>
    </row>
    <row r="77" spans="2:11" x14ac:dyDescent="0.2">
      <c r="B77" s="117">
        <v>217</v>
      </c>
      <c r="C77" s="117">
        <v>217</v>
      </c>
      <c r="D77" s="117">
        <v>218</v>
      </c>
      <c r="E77" s="117">
        <v>217</v>
      </c>
      <c r="F77" s="83"/>
    </row>
    <row r="78" spans="2:11" x14ac:dyDescent="0.2">
      <c r="B78" s="83">
        <v>216</v>
      </c>
      <c r="C78" s="83">
        <v>216</v>
      </c>
      <c r="D78" s="74">
        <v>217</v>
      </c>
      <c r="E78" s="83">
        <v>216</v>
      </c>
      <c r="F78" s="83"/>
    </row>
    <row r="79" spans="2:11" x14ac:dyDescent="0.2">
      <c r="B79" s="83">
        <v>215</v>
      </c>
      <c r="C79" s="83">
        <v>215</v>
      </c>
      <c r="D79" s="74">
        <v>216</v>
      </c>
      <c r="E79" s="83">
        <v>215</v>
      </c>
      <c r="F79" s="83"/>
    </row>
    <row r="80" spans="2:11" x14ac:dyDescent="0.2">
      <c r="B80" s="83">
        <v>214</v>
      </c>
      <c r="C80" s="83">
        <v>214</v>
      </c>
      <c r="D80" s="74">
        <v>215</v>
      </c>
      <c r="E80" s="83">
        <v>214</v>
      </c>
      <c r="F80" s="83"/>
    </row>
    <row r="81" spans="2:6" x14ac:dyDescent="0.2">
      <c r="B81" s="83">
        <v>213</v>
      </c>
      <c r="C81" s="83">
        <v>213</v>
      </c>
      <c r="D81" s="74">
        <v>214</v>
      </c>
      <c r="E81" s="83">
        <v>213</v>
      </c>
      <c r="F81" s="83"/>
    </row>
    <row r="82" spans="2:6" x14ac:dyDescent="0.2">
      <c r="B82" s="83">
        <v>212</v>
      </c>
      <c r="C82" s="83">
        <v>212</v>
      </c>
      <c r="D82" s="74">
        <v>213</v>
      </c>
      <c r="E82" s="83">
        <v>212</v>
      </c>
      <c r="F82" s="83"/>
    </row>
    <row r="83" spans="2:6" x14ac:dyDescent="0.2">
      <c r="B83" s="83">
        <v>211</v>
      </c>
      <c r="C83" s="83">
        <v>211</v>
      </c>
      <c r="D83" s="74">
        <v>212</v>
      </c>
      <c r="E83" s="83">
        <v>211</v>
      </c>
      <c r="F83" s="83"/>
    </row>
    <row r="84" spans="2:6" x14ac:dyDescent="0.2">
      <c r="B84" s="83">
        <v>210</v>
      </c>
      <c r="C84" s="83">
        <v>210</v>
      </c>
      <c r="D84" s="74">
        <v>211</v>
      </c>
      <c r="E84" s="83">
        <v>210</v>
      </c>
      <c r="F84" s="83"/>
    </row>
    <row r="85" spans="2:6" x14ac:dyDescent="0.2">
      <c r="B85" s="83">
        <v>209</v>
      </c>
      <c r="C85" s="83">
        <v>209</v>
      </c>
      <c r="D85" s="74">
        <v>210</v>
      </c>
      <c r="E85" s="83">
        <v>209</v>
      </c>
      <c r="F85" s="83"/>
    </row>
    <row r="86" spans="2:6" x14ac:dyDescent="0.2">
      <c r="B86" s="83">
        <v>208</v>
      </c>
      <c r="C86" s="83">
        <v>208</v>
      </c>
      <c r="D86" s="74">
        <v>209</v>
      </c>
      <c r="E86" s="83">
        <v>208</v>
      </c>
      <c r="F86" s="83"/>
    </row>
    <row r="87" spans="2:6" x14ac:dyDescent="0.2">
      <c r="B87" s="83">
        <v>207</v>
      </c>
      <c r="C87" s="83">
        <v>207</v>
      </c>
      <c r="D87" s="74">
        <v>208</v>
      </c>
      <c r="E87" s="83">
        <v>207</v>
      </c>
      <c r="F87" s="83"/>
    </row>
    <row r="88" spans="2:6" x14ac:dyDescent="0.2">
      <c r="B88" s="83">
        <v>206</v>
      </c>
      <c r="C88" s="83">
        <v>206</v>
      </c>
      <c r="D88" s="74">
        <v>207</v>
      </c>
      <c r="E88" s="83">
        <v>206</v>
      </c>
      <c r="F88" s="83"/>
    </row>
    <row r="89" spans="2:6" x14ac:dyDescent="0.2">
      <c r="B89" s="83">
        <v>205</v>
      </c>
      <c r="C89" s="83">
        <v>205</v>
      </c>
      <c r="D89" s="74">
        <v>206</v>
      </c>
      <c r="E89" s="83">
        <v>205</v>
      </c>
      <c r="F89" s="83"/>
    </row>
    <row r="90" spans="2:6" x14ac:dyDescent="0.2">
      <c r="B90" s="83">
        <v>204</v>
      </c>
      <c r="C90" s="83">
        <v>204</v>
      </c>
      <c r="D90" s="74">
        <v>205</v>
      </c>
      <c r="E90" s="83">
        <v>204</v>
      </c>
      <c r="F90" s="83"/>
    </row>
    <row r="91" spans="2:6" x14ac:dyDescent="0.2">
      <c r="B91" s="83">
        <v>203</v>
      </c>
      <c r="C91" s="83">
        <v>203</v>
      </c>
      <c r="D91" s="74">
        <v>204</v>
      </c>
      <c r="E91" s="83">
        <v>203</v>
      </c>
      <c r="F91" s="83"/>
    </row>
    <row r="92" spans="2:6" x14ac:dyDescent="0.2">
      <c r="B92" s="83">
        <v>202</v>
      </c>
      <c r="C92" s="83">
        <v>202</v>
      </c>
      <c r="D92" s="74">
        <v>203</v>
      </c>
      <c r="E92" s="83">
        <v>202</v>
      </c>
      <c r="F92" s="83"/>
    </row>
    <row r="93" spans="2:6" x14ac:dyDescent="0.2">
      <c r="B93" s="83">
        <v>201</v>
      </c>
      <c r="C93" s="83">
        <v>201</v>
      </c>
      <c r="D93" s="74">
        <v>202</v>
      </c>
      <c r="E93" s="83">
        <v>201</v>
      </c>
      <c r="F93" s="83"/>
    </row>
    <row r="94" spans="2:6" x14ac:dyDescent="0.2">
      <c r="B94" s="83">
        <v>200</v>
      </c>
      <c r="C94" s="83">
        <v>200</v>
      </c>
      <c r="D94" s="74">
        <v>201</v>
      </c>
      <c r="E94" s="83">
        <v>200</v>
      </c>
      <c r="F94" s="83"/>
    </row>
    <row r="95" spans="2:6" x14ac:dyDescent="0.2">
      <c r="B95" s="83">
        <v>199</v>
      </c>
      <c r="C95" s="83">
        <v>199</v>
      </c>
      <c r="D95" s="74">
        <v>200</v>
      </c>
      <c r="E95" s="83">
        <v>199</v>
      </c>
      <c r="F95" s="83"/>
    </row>
    <row r="96" spans="2:6" x14ac:dyDescent="0.2">
      <c r="B96" s="83">
        <v>198</v>
      </c>
      <c r="C96" s="83">
        <v>198</v>
      </c>
      <c r="D96" s="74">
        <v>199</v>
      </c>
      <c r="E96" s="83">
        <v>198</v>
      </c>
      <c r="F96" s="83"/>
    </row>
    <row r="97" spans="2:6" x14ac:dyDescent="0.2">
      <c r="B97" s="83">
        <v>197</v>
      </c>
      <c r="C97" s="83">
        <v>197</v>
      </c>
      <c r="D97" s="74">
        <v>198</v>
      </c>
      <c r="E97" s="83">
        <v>197</v>
      </c>
      <c r="F97" s="83"/>
    </row>
    <row r="98" spans="2:6" x14ac:dyDescent="0.2">
      <c r="B98" s="83">
        <v>196</v>
      </c>
      <c r="C98" s="83">
        <v>196</v>
      </c>
      <c r="D98" s="74">
        <v>197</v>
      </c>
      <c r="E98" s="83">
        <v>196</v>
      </c>
      <c r="F98" s="83"/>
    </row>
    <row r="99" spans="2:6" x14ac:dyDescent="0.2">
      <c r="B99" s="83">
        <v>195</v>
      </c>
      <c r="C99" s="83">
        <v>195</v>
      </c>
      <c r="D99" s="74">
        <v>196</v>
      </c>
      <c r="E99" s="83">
        <v>195</v>
      </c>
      <c r="F99" s="83"/>
    </row>
    <row r="100" spans="2:6" x14ac:dyDescent="0.2">
      <c r="B100" s="83">
        <v>194</v>
      </c>
      <c r="C100" s="83">
        <v>194</v>
      </c>
      <c r="D100" s="74">
        <v>195</v>
      </c>
      <c r="E100" s="83">
        <v>194</v>
      </c>
      <c r="F100" s="83"/>
    </row>
    <row r="101" spans="2:6" x14ac:dyDescent="0.2">
      <c r="B101" s="83">
        <v>193</v>
      </c>
      <c r="C101" s="83">
        <v>193</v>
      </c>
      <c r="D101" s="74">
        <v>194</v>
      </c>
      <c r="E101" s="83">
        <v>193</v>
      </c>
      <c r="F101" s="83"/>
    </row>
    <row r="102" spans="2:6" x14ac:dyDescent="0.2">
      <c r="B102" s="83">
        <v>192</v>
      </c>
      <c r="C102" s="83">
        <v>192</v>
      </c>
      <c r="D102" s="74">
        <v>193</v>
      </c>
      <c r="E102" s="83">
        <v>192</v>
      </c>
      <c r="F102" s="83"/>
    </row>
    <row r="103" spans="2:6" x14ac:dyDescent="0.2">
      <c r="B103" s="83">
        <v>191</v>
      </c>
      <c r="C103" s="83">
        <v>191</v>
      </c>
      <c r="D103" s="74">
        <v>192</v>
      </c>
      <c r="E103" s="83">
        <v>191</v>
      </c>
      <c r="F103" s="83"/>
    </row>
    <row r="104" spans="2:6" x14ac:dyDescent="0.2">
      <c r="B104" s="83">
        <v>190</v>
      </c>
      <c r="C104" s="83">
        <v>190</v>
      </c>
      <c r="D104" s="74">
        <v>191</v>
      </c>
      <c r="E104" s="83">
        <v>190</v>
      </c>
      <c r="F104" s="83"/>
    </row>
    <row r="105" spans="2:6" x14ac:dyDescent="0.2">
      <c r="B105" s="83">
        <v>189</v>
      </c>
      <c r="C105" s="83">
        <v>189</v>
      </c>
      <c r="D105" s="74">
        <v>190</v>
      </c>
      <c r="E105" s="83">
        <v>189</v>
      </c>
      <c r="F105" s="83"/>
    </row>
    <row r="106" spans="2:6" x14ac:dyDescent="0.2">
      <c r="B106" s="83">
        <v>188</v>
      </c>
      <c r="C106" s="83">
        <v>188</v>
      </c>
      <c r="D106" s="74">
        <v>189</v>
      </c>
      <c r="E106" s="83">
        <v>188</v>
      </c>
      <c r="F106" s="83"/>
    </row>
    <row r="107" spans="2:6" x14ac:dyDescent="0.2">
      <c r="B107" s="83">
        <v>187</v>
      </c>
      <c r="C107" s="83">
        <v>187</v>
      </c>
      <c r="D107" s="74">
        <v>188</v>
      </c>
      <c r="E107" s="83">
        <v>187</v>
      </c>
      <c r="F107" s="83"/>
    </row>
    <row r="108" spans="2:6" x14ac:dyDescent="0.2">
      <c r="B108" s="83">
        <v>186</v>
      </c>
      <c r="C108" s="83">
        <v>186</v>
      </c>
      <c r="D108" s="74">
        <v>187</v>
      </c>
      <c r="E108" s="83">
        <v>186</v>
      </c>
      <c r="F108" s="83"/>
    </row>
    <row r="109" spans="2:6" x14ac:dyDescent="0.2">
      <c r="B109" s="83">
        <v>185</v>
      </c>
      <c r="C109" s="83">
        <v>185</v>
      </c>
      <c r="D109" s="74">
        <v>186</v>
      </c>
      <c r="E109" s="83">
        <v>185</v>
      </c>
      <c r="F109" s="83"/>
    </row>
    <row r="110" spans="2:6" x14ac:dyDescent="0.2">
      <c r="B110" s="83">
        <v>184</v>
      </c>
      <c r="C110" s="83">
        <v>184</v>
      </c>
      <c r="D110" s="74">
        <v>185</v>
      </c>
      <c r="E110" s="83">
        <v>184</v>
      </c>
      <c r="F110" s="83"/>
    </row>
    <row r="111" spans="2:6" x14ac:dyDescent="0.2">
      <c r="B111" s="83">
        <v>183</v>
      </c>
      <c r="C111" s="83">
        <v>183</v>
      </c>
      <c r="D111" s="74">
        <v>184</v>
      </c>
      <c r="E111" s="83">
        <v>183</v>
      </c>
      <c r="F111" s="83"/>
    </row>
    <row r="112" spans="2:6" x14ac:dyDescent="0.2">
      <c r="B112" s="83">
        <v>182</v>
      </c>
      <c r="C112" s="83">
        <v>182</v>
      </c>
      <c r="D112" s="74">
        <v>183</v>
      </c>
      <c r="E112" s="83">
        <v>182</v>
      </c>
      <c r="F112" s="83"/>
    </row>
    <row r="113" spans="2:6" x14ac:dyDescent="0.2">
      <c r="B113" s="83">
        <v>181</v>
      </c>
      <c r="C113" s="83">
        <v>181</v>
      </c>
      <c r="D113" s="74">
        <v>182</v>
      </c>
      <c r="E113" s="83">
        <v>181</v>
      </c>
      <c r="F113" s="83"/>
    </row>
    <row r="114" spans="2:6" x14ac:dyDescent="0.2">
      <c r="B114" s="83">
        <v>180</v>
      </c>
      <c r="C114" s="83">
        <v>180</v>
      </c>
      <c r="D114" s="74">
        <v>181</v>
      </c>
      <c r="E114" s="83">
        <v>180</v>
      </c>
      <c r="F114" s="83"/>
    </row>
    <row r="115" spans="2:6" x14ac:dyDescent="0.2">
      <c r="B115" s="83">
        <v>179</v>
      </c>
      <c r="C115" s="83">
        <v>179</v>
      </c>
      <c r="D115" s="74">
        <v>180</v>
      </c>
      <c r="E115" s="83">
        <v>179</v>
      </c>
      <c r="F115" s="83"/>
    </row>
    <row r="116" spans="2:6" x14ac:dyDescent="0.2">
      <c r="B116" s="83">
        <v>178</v>
      </c>
      <c r="C116" s="83">
        <v>178</v>
      </c>
      <c r="D116" s="74">
        <v>179</v>
      </c>
      <c r="E116" s="83">
        <v>178</v>
      </c>
      <c r="F116" s="83"/>
    </row>
    <row r="117" spans="2:6" x14ac:dyDescent="0.2">
      <c r="B117" s="83">
        <v>177</v>
      </c>
      <c r="C117" s="83">
        <v>177</v>
      </c>
      <c r="D117" s="74">
        <v>178</v>
      </c>
      <c r="E117" s="83">
        <v>177</v>
      </c>
      <c r="F117" s="83"/>
    </row>
    <row r="118" spans="2:6" x14ac:dyDescent="0.2">
      <c r="B118" s="83">
        <v>176</v>
      </c>
      <c r="C118" s="83">
        <v>176</v>
      </c>
      <c r="D118" s="74">
        <v>177</v>
      </c>
      <c r="E118" s="83">
        <v>176</v>
      </c>
      <c r="F118" s="83"/>
    </row>
    <row r="119" spans="2:6" x14ac:dyDescent="0.2">
      <c r="B119" s="83">
        <v>175</v>
      </c>
      <c r="C119" s="83">
        <v>175</v>
      </c>
      <c r="D119" s="74">
        <v>176</v>
      </c>
      <c r="E119" s="83">
        <v>175</v>
      </c>
      <c r="F119" s="83"/>
    </row>
    <row r="120" spans="2:6" x14ac:dyDescent="0.2">
      <c r="B120" s="83">
        <v>174</v>
      </c>
      <c r="C120" s="83">
        <v>174</v>
      </c>
      <c r="D120" s="74">
        <v>175</v>
      </c>
      <c r="E120" s="83">
        <v>174</v>
      </c>
      <c r="F120" s="83"/>
    </row>
    <row r="121" spans="2:6" x14ac:dyDescent="0.2">
      <c r="B121" s="83">
        <v>173</v>
      </c>
      <c r="C121" s="83">
        <v>173</v>
      </c>
      <c r="D121" s="74">
        <v>174</v>
      </c>
      <c r="E121" s="83">
        <v>173</v>
      </c>
      <c r="F121" s="83"/>
    </row>
    <row r="122" spans="2:6" x14ac:dyDescent="0.2">
      <c r="B122" s="83">
        <v>172</v>
      </c>
      <c r="C122" s="83">
        <v>172</v>
      </c>
      <c r="D122" s="74">
        <v>173</v>
      </c>
      <c r="E122" s="83">
        <v>172</v>
      </c>
      <c r="F122" s="83"/>
    </row>
    <row r="123" spans="2:6" x14ac:dyDescent="0.2">
      <c r="B123" s="83">
        <v>171</v>
      </c>
      <c r="C123" s="83">
        <v>171</v>
      </c>
      <c r="D123" s="74">
        <v>172</v>
      </c>
      <c r="E123" s="83">
        <v>171</v>
      </c>
      <c r="F123" s="83"/>
    </row>
    <row r="124" spans="2:6" x14ac:dyDescent="0.2">
      <c r="B124" s="83">
        <v>170</v>
      </c>
      <c r="C124" s="83">
        <v>170</v>
      </c>
      <c r="D124" s="74">
        <v>171</v>
      </c>
      <c r="E124" s="83">
        <v>170</v>
      </c>
      <c r="F124" s="83"/>
    </row>
    <row r="125" spans="2:6" x14ac:dyDescent="0.2">
      <c r="B125" s="83">
        <v>169</v>
      </c>
      <c r="C125" s="83">
        <v>169</v>
      </c>
      <c r="D125" s="74">
        <v>170</v>
      </c>
      <c r="E125" s="83">
        <v>169</v>
      </c>
      <c r="F125" s="83"/>
    </row>
    <row r="126" spans="2:6" x14ac:dyDescent="0.2">
      <c r="B126" s="83">
        <v>168</v>
      </c>
      <c r="C126" s="83">
        <v>168</v>
      </c>
      <c r="D126" s="74">
        <v>169</v>
      </c>
      <c r="E126" s="83">
        <v>168</v>
      </c>
      <c r="F126" s="83"/>
    </row>
    <row r="127" spans="2:6" x14ac:dyDescent="0.2">
      <c r="B127" s="83">
        <v>167</v>
      </c>
      <c r="C127" s="83">
        <v>167</v>
      </c>
      <c r="D127" s="74">
        <v>168</v>
      </c>
      <c r="E127" s="83">
        <v>167</v>
      </c>
      <c r="F127" s="83"/>
    </row>
    <row r="128" spans="2:6" x14ac:dyDescent="0.2">
      <c r="B128" s="83">
        <v>166</v>
      </c>
      <c r="C128" s="83">
        <v>166</v>
      </c>
      <c r="D128" s="74">
        <v>167</v>
      </c>
      <c r="E128" s="83">
        <v>166</v>
      </c>
      <c r="F128" s="83"/>
    </row>
    <row r="129" spans="2:6" x14ac:dyDescent="0.2">
      <c r="B129" s="83">
        <v>165</v>
      </c>
      <c r="C129" s="83">
        <v>165</v>
      </c>
      <c r="D129" s="74">
        <v>166</v>
      </c>
      <c r="E129" s="83">
        <v>165</v>
      </c>
      <c r="F129" s="83"/>
    </row>
    <row r="130" spans="2:6" x14ac:dyDescent="0.2">
      <c r="B130" s="83">
        <v>164</v>
      </c>
      <c r="C130" s="83">
        <v>164</v>
      </c>
      <c r="D130" s="74">
        <v>165</v>
      </c>
      <c r="E130" s="83">
        <v>164</v>
      </c>
      <c r="F130" s="83"/>
    </row>
    <row r="131" spans="2:6" x14ac:dyDescent="0.2">
      <c r="B131" s="83">
        <v>163</v>
      </c>
      <c r="C131" s="83">
        <v>163</v>
      </c>
      <c r="D131" s="59">
        <v>164</v>
      </c>
      <c r="E131" s="83">
        <v>163</v>
      </c>
      <c r="F131" s="83"/>
    </row>
    <row r="132" spans="2:6" x14ac:dyDescent="0.2">
      <c r="B132" s="83">
        <v>162</v>
      </c>
      <c r="C132" s="83">
        <v>162</v>
      </c>
      <c r="D132" s="21">
        <v>163</v>
      </c>
      <c r="E132" s="83">
        <v>162</v>
      </c>
      <c r="F132" s="83"/>
    </row>
    <row r="133" spans="2:6" x14ac:dyDescent="0.2">
      <c r="B133" s="83">
        <v>161</v>
      </c>
      <c r="C133" s="83">
        <v>161</v>
      </c>
      <c r="D133" s="75">
        <v>162</v>
      </c>
      <c r="E133" s="83">
        <v>161</v>
      </c>
      <c r="F133" s="83"/>
    </row>
    <row r="134" spans="2:6" x14ac:dyDescent="0.2">
      <c r="B134" s="83">
        <v>160</v>
      </c>
      <c r="C134" s="83">
        <v>160</v>
      </c>
      <c r="D134" s="75">
        <v>161</v>
      </c>
      <c r="E134" s="83">
        <v>160</v>
      </c>
      <c r="F134" s="83"/>
    </row>
    <row r="135" spans="2:6" x14ac:dyDescent="0.2">
      <c r="B135" s="83">
        <v>159</v>
      </c>
      <c r="C135" s="83">
        <v>159</v>
      </c>
      <c r="D135" s="75">
        <v>160</v>
      </c>
      <c r="E135" s="83">
        <v>159</v>
      </c>
      <c r="F135" s="83"/>
    </row>
    <row r="136" spans="2:6" x14ac:dyDescent="0.2">
      <c r="B136" s="83">
        <v>158</v>
      </c>
      <c r="C136" s="83">
        <v>158</v>
      </c>
      <c r="D136" s="75">
        <v>159</v>
      </c>
      <c r="E136" s="83">
        <v>158</v>
      </c>
      <c r="F136" s="83"/>
    </row>
    <row r="137" spans="2:6" x14ac:dyDescent="0.2">
      <c r="B137" s="83">
        <v>157</v>
      </c>
      <c r="C137" s="83">
        <v>157</v>
      </c>
      <c r="D137" s="75">
        <v>158</v>
      </c>
      <c r="E137" s="83">
        <v>157</v>
      </c>
      <c r="F137" s="83"/>
    </row>
    <row r="138" spans="2:6" x14ac:dyDescent="0.2">
      <c r="B138" s="83">
        <v>156</v>
      </c>
      <c r="C138" s="83">
        <v>156</v>
      </c>
      <c r="D138" s="75">
        <v>157</v>
      </c>
      <c r="E138" s="83">
        <v>156</v>
      </c>
      <c r="F138" s="83"/>
    </row>
    <row r="139" spans="2:6" x14ac:dyDescent="0.2">
      <c r="B139" s="83">
        <v>155</v>
      </c>
      <c r="C139" s="83">
        <v>155</v>
      </c>
      <c r="D139" s="75">
        <v>156</v>
      </c>
      <c r="E139" s="83">
        <v>155</v>
      </c>
      <c r="F139" s="83"/>
    </row>
    <row r="140" spans="2:6" x14ac:dyDescent="0.2">
      <c r="B140" s="83">
        <v>154</v>
      </c>
      <c r="C140" s="83">
        <v>154</v>
      </c>
      <c r="D140" s="75">
        <v>155</v>
      </c>
      <c r="E140" s="83">
        <v>154</v>
      </c>
      <c r="F140" s="83"/>
    </row>
    <row r="141" spans="2:6" x14ac:dyDescent="0.2">
      <c r="B141" s="83">
        <v>153</v>
      </c>
      <c r="C141" s="83">
        <v>153</v>
      </c>
      <c r="D141" s="75">
        <v>154</v>
      </c>
      <c r="E141" s="83">
        <v>153</v>
      </c>
      <c r="F141" s="83"/>
    </row>
    <row r="142" spans="2:6" x14ac:dyDescent="0.2">
      <c r="B142" s="83">
        <v>152</v>
      </c>
      <c r="C142" s="83">
        <v>152</v>
      </c>
      <c r="D142" s="75">
        <v>153</v>
      </c>
      <c r="E142" s="83">
        <v>152</v>
      </c>
      <c r="F142" s="83"/>
    </row>
    <row r="143" spans="2:6" x14ac:dyDescent="0.2">
      <c r="B143" s="83">
        <v>151</v>
      </c>
      <c r="C143" s="83">
        <v>151</v>
      </c>
      <c r="D143" s="75">
        <v>152</v>
      </c>
      <c r="E143" s="83">
        <v>151</v>
      </c>
      <c r="F143" s="83"/>
    </row>
    <row r="144" spans="2:6" x14ac:dyDescent="0.2">
      <c r="B144" s="83">
        <v>150</v>
      </c>
      <c r="C144" s="83">
        <v>150</v>
      </c>
      <c r="D144" s="75">
        <v>151</v>
      </c>
      <c r="E144" s="83">
        <v>150</v>
      </c>
      <c r="F144" s="83"/>
    </row>
    <row r="145" spans="2:6" x14ac:dyDescent="0.2">
      <c r="B145" s="83">
        <v>149</v>
      </c>
      <c r="C145" s="83">
        <v>149</v>
      </c>
      <c r="D145" s="75">
        <v>150</v>
      </c>
      <c r="E145" s="83">
        <v>149</v>
      </c>
      <c r="F145" s="83"/>
    </row>
    <row r="146" spans="2:6" x14ac:dyDescent="0.2">
      <c r="B146" s="83">
        <v>148</v>
      </c>
      <c r="C146" s="83">
        <v>148</v>
      </c>
      <c r="D146" s="75">
        <v>149</v>
      </c>
      <c r="E146" s="83">
        <v>148</v>
      </c>
      <c r="F146" s="83"/>
    </row>
    <row r="147" spans="2:6" x14ac:dyDescent="0.2">
      <c r="B147" s="83">
        <v>147</v>
      </c>
      <c r="C147" s="83">
        <v>147</v>
      </c>
      <c r="D147" s="75">
        <v>148</v>
      </c>
      <c r="E147" s="83">
        <v>147</v>
      </c>
      <c r="F147" s="83"/>
    </row>
    <row r="148" spans="2:6" x14ac:dyDescent="0.2">
      <c r="B148" s="83">
        <v>146</v>
      </c>
      <c r="C148" s="83">
        <v>146</v>
      </c>
      <c r="D148" s="75">
        <v>147</v>
      </c>
      <c r="E148" s="83">
        <v>146</v>
      </c>
      <c r="F148" s="83"/>
    </row>
    <row r="149" spans="2:6" x14ac:dyDescent="0.2">
      <c r="B149" s="83">
        <v>145</v>
      </c>
      <c r="C149" s="83">
        <v>145</v>
      </c>
      <c r="D149" s="75">
        <v>146</v>
      </c>
      <c r="E149" s="83">
        <v>145</v>
      </c>
      <c r="F149" s="83"/>
    </row>
    <row r="150" spans="2:6" x14ac:dyDescent="0.2">
      <c r="B150" s="83">
        <v>144</v>
      </c>
      <c r="C150" s="83">
        <v>144</v>
      </c>
      <c r="D150" s="75">
        <v>145</v>
      </c>
      <c r="E150" s="83">
        <v>144</v>
      </c>
      <c r="F150" s="83"/>
    </row>
    <row r="151" spans="2:6" x14ac:dyDescent="0.2">
      <c r="B151" s="83">
        <v>143</v>
      </c>
      <c r="C151" s="83">
        <v>143</v>
      </c>
      <c r="D151" s="75">
        <v>144</v>
      </c>
      <c r="E151" s="83">
        <v>143</v>
      </c>
      <c r="F151" s="83"/>
    </row>
    <row r="152" spans="2:6" x14ac:dyDescent="0.2">
      <c r="B152" s="83">
        <v>142</v>
      </c>
      <c r="C152" s="83">
        <v>142</v>
      </c>
      <c r="D152" s="75">
        <v>143</v>
      </c>
      <c r="E152" s="83">
        <v>142</v>
      </c>
      <c r="F152" s="83"/>
    </row>
    <row r="153" spans="2:6" x14ac:dyDescent="0.2">
      <c r="B153" s="83">
        <v>141</v>
      </c>
      <c r="C153" s="83">
        <v>141</v>
      </c>
      <c r="D153" s="75">
        <v>142</v>
      </c>
      <c r="E153" s="83">
        <v>141</v>
      </c>
      <c r="F153" s="83"/>
    </row>
    <row r="154" spans="2:6" x14ac:dyDescent="0.2">
      <c r="B154" s="83">
        <v>140</v>
      </c>
      <c r="C154" s="83">
        <v>140</v>
      </c>
      <c r="D154" s="75">
        <v>141</v>
      </c>
      <c r="E154" s="83">
        <v>140</v>
      </c>
      <c r="F154" s="83"/>
    </row>
    <row r="155" spans="2:6" x14ac:dyDescent="0.2">
      <c r="B155" s="83">
        <v>139</v>
      </c>
      <c r="C155" s="83">
        <v>139</v>
      </c>
      <c r="D155" s="75">
        <v>140</v>
      </c>
      <c r="E155" s="83">
        <v>139</v>
      </c>
      <c r="F155" s="83"/>
    </row>
    <row r="156" spans="2:6" x14ac:dyDescent="0.2">
      <c r="B156" s="83">
        <v>138</v>
      </c>
      <c r="C156" s="83">
        <v>138</v>
      </c>
      <c r="D156" s="75">
        <v>139</v>
      </c>
      <c r="E156" s="83">
        <v>138</v>
      </c>
      <c r="F156" s="83"/>
    </row>
    <row r="157" spans="2:6" x14ac:dyDescent="0.2">
      <c r="B157" s="83">
        <v>137</v>
      </c>
      <c r="C157" s="83">
        <v>137</v>
      </c>
      <c r="D157" s="75">
        <v>138</v>
      </c>
      <c r="E157" s="83">
        <v>137</v>
      </c>
      <c r="F157" s="83"/>
    </row>
    <row r="158" spans="2:6" x14ac:dyDescent="0.2">
      <c r="B158" s="83">
        <v>136</v>
      </c>
      <c r="C158" s="83">
        <v>136</v>
      </c>
      <c r="D158" s="75">
        <v>137</v>
      </c>
      <c r="E158" s="83">
        <v>136</v>
      </c>
      <c r="F158" s="83"/>
    </row>
    <row r="159" spans="2:6" x14ac:dyDescent="0.2">
      <c r="B159" s="83">
        <v>135</v>
      </c>
      <c r="C159" s="83">
        <v>135</v>
      </c>
      <c r="D159" s="75">
        <v>136</v>
      </c>
      <c r="E159" s="83">
        <v>135</v>
      </c>
      <c r="F159" s="83"/>
    </row>
    <row r="160" spans="2:6" x14ac:dyDescent="0.2">
      <c r="B160" s="83">
        <v>134</v>
      </c>
      <c r="C160" s="83">
        <v>134</v>
      </c>
      <c r="D160" s="75">
        <v>135</v>
      </c>
      <c r="E160" s="83">
        <v>134</v>
      </c>
      <c r="F160" s="83"/>
    </row>
    <row r="161" spans="2:6" x14ac:dyDescent="0.2">
      <c r="B161" s="83">
        <v>133</v>
      </c>
      <c r="C161" s="83">
        <v>133</v>
      </c>
      <c r="D161" s="75">
        <v>134</v>
      </c>
      <c r="E161" s="83">
        <v>133</v>
      </c>
      <c r="F161" s="83"/>
    </row>
    <row r="162" spans="2:6" x14ac:dyDescent="0.2">
      <c r="B162" s="83">
        <v>132</v>
      </c>
      <c r="C162" s="83">
        <v>132</v>
      </c>
      <c r="D162" s="75">
        <v>133</v>
      </c>
      <c r="E162" s="83">
        <v>132</v>
      </c>
      <c r="F162" s="83"/>
    </row>
    <row r="163" spans="2:6" x14ac:dyDescent="0.2">
      <c r="B163" s="83">
        <v>131</v>
      </c>
      <c r="C163" s="83">
        <v>131</v>
      </c>
      <c r="D163" s="75">
        <v>132</v>
      </c>
      <c r="E163" s="83">
        <v>131</v>
      </c>
      <c r="F163" s="83"/>
    </row>
    <row r="164" spans="2:6" x14ac:dyDescent="0.2">
      <c r="B164" s="83">
        <v>130</v>
      </c>
      <c r="C164" s="83">
        <v>130</v>
      </c>
      <c r="D164" s="75">
        <v>131</v>
      </c>
      <c r="E164" s="83">
        <v>130</v>
      </c>
      <c r="F164" s="83"/>
    </row>
    <row r="165" spans="2:6" x14ac:dyDescent="0.2">
      <c r="B165" s="83">
        <v>129</v>
      </c>
      <c r="C165" s="83">
        <v>129</v>
      </c>
      <c r="D165" s="75">
        <v>130</v>
      </c>
      <c r="E165" s="83">
        <v>129</v>
      </c>
      <c r="F165" s="83"/>
    </row>
    <row r="166" spans="2:6" x14ac:dyDescent="0.2">
      <c r="B166" s="83">
        <v>128</v>
      </c>
      <c r="C166" s="83">
        <v>128</v>
      </c>
      <c r="D166" s="75">
        <v>129</v>
      </c>
      <c r="E166" s="83">
        <v>128</v>
      </c>
      <c r="F166" s="83"/>
    </row>
    <row r="167" spans="2:6" x14ac:dyDescent="0.2">
      <c r="B167" s="83">
        <v>127</v>
      </c>
      <c r="C167" s="83">
        <v>127</v>
      </c>
      <c r="D167" s="75">
        <v>128</v>
      </c>
      <c r="E167" s="83">
        <v>127</v>
      </c>
      <c r="F167" s="83"/>
    </row>
    <row r="168" spans="2:6" x14ac:dyDescent="0.2">
      <c r="B168" s="83">
        <v>126</v>
      </c>
      <c r="C168" s="83">
        <v>126</v>
      </c>
      <c r="D168" s="21">
        <v>127</v>
      </c>
      <c r="E168" s="83">
        <v>126</v>
      </c>
      <c r="F168" s="83"/>
    </row>
    <row r="169" spans="2:6" x14ac:dyDescent="0.2">
      <c r="B169" s="83">
        <v>125</v>
      </c>
      <c r="C169" s="83">
        <v>125</v>
      </c>
      <c r="D169" s="21">
        <v>126</v>
      </c>
      <c r="E169" s="83">
        <v>125</v>
      </c>
      <c r="F169" s="83"/>
    </row>
    <row r="170" spans="2:6" x14ac:dyDescent="0.2">
      <c r="B170" s="83">
        <v>124</v>
      </c>
      <c r="C170" s="83">
        <v>124</v>
      </c>
      <c r="D170" s="21">
        <v>125</v>
      </c>
      <c r="E170" s="83">
        <v>124</v>
      </c>
      <c r="F170" s="83"/>
    </row>
    <row r="171" spans="2:6" x14ac:dyDescent="0.2">
      <c r="B171" s="83">
        <v>123</v>
      </c>
      <c r="C171" s="83">
        <v>123</v>
      </c>
      <c r="D171" s="21">
        <v>124</v>
      </c>
      <c r="E171" s="83">
        <v>123</v>
      </c>
      <c r="F171" s="83"/>
    </row>
    <row r="172" spans="2:6" x14ac:dyDescent="0.2">
      <c r="B172" s="83">
        <v>122</v>
      </c>
      <c r="C172" s="83">
        <v>122</v>
      </c>
      <c r="D172" s="21">
        <v>123</v>
      </c>
      <c r="E172" s="83">
        <v>122</v>
      </c>
      <c r="F172" s="83"/>
    </row>
    <row r="173" spans="2:6" x14ac:dyDescent="0.2">
      <c r="B173" s="83">
        <v>121</v>
      </c>
      <c r="C173" s="83">
        <v>121</v>
      </c>
      <c r="D173" s="83">
        <v>122</v>
      </c>
      <c r="E173" s="83">
        <v>121</v>
      </c>
      <c r="F173" s="83"/>
    </row>
    <row r="174" spans="2:6" x14ac:dyDescent="0.2">
      <c r="B174" s="136">
        <v>120</v>
      </c>
      <c r="C174" s="136">
        <v>120</v>
      </c>
      <c r="D174" s="136">
        <v>121</v>
      </c>
      <c r="E174" s="136">
        <v>120</v>
      </c>
      <c r="F174" s="83"/>
    </row>
    <row r="175" spans="2:6" x14ac:dyDescent="0.2">
      <c r="B175" s="136">
        <v>119</v>
      </c>
      <c r="C175" s="136">
        <v>119</v>
      </c>
      <c r="D175" s="136">
        <v>120</v>
      </c>
      <c r="E175" s="136">
        <v>119</v>
      </c>
      <c r="F175" s="83"/>
    </row>
    <row r="176" spans="2:6" x14ac:dyDescent="0.2">
      <c r="B176" s="83">
        <v>118</v>
      </c>
      <c r="C176" s="83">
        <v>118</v>
      </c>
      <c r="D176" s="21">
        <v>119</v>
      </c>
      <c r="E176" s="83">
        <v>118</v>
      </c>
      <c r="F176" s="83"/>
    </row>
    <row r="177" spans="2:6" x14ac:dyDescent="0.2">
      <c r="B177" s="83">
        <v>117</v>
      </c>
      <c r="C177" s="83">
        <v>117</v>
      </c>
      <c r="D177" s="21">
        <v>118</v>
      </c>
      <c r="E177" s="83">
        <v>117</v>
      </c>
      <c r="F177" s="83"/>
    </row>
    <row r="178" spans="2:6" x14ac:dyDescent="0.2">
      <c r="B178" s="83">
        <v>116</v>
      </c>
      <c r="C178" s="83">
        <v>116</v>
      </c>
      <c r="D178" s="21">
        <v>117</v>
      </c>
      <c r="E178" s="83">
        <v>116</v>
      </c>
      <c r="F178" s="83"/>
    </row>
    <row r="179" spans="2:6" x14ac:dyDescent="0.2">
      <c r="B179" s="136">
        <v>115</v>
      </c>
      <c r="C179" s="136">
        <v>115</v>
      </c>
      <c r="D179" s="136">
        <v>116</v>
      </c>
      <c r="E179" s="136">
        <v>115</v>
      </c>
      <c r="F179" s="83"/>
    </row>
    <row r="180" spans="2:6" x14ac:dyDescent="0.2">
      <c r="B180" s="136">
        <v>114</v>
      </c>
      <c r="C180" s="136">
        <v>114</v>
      </c>
      <c r="D180" s="136">
        <v>115</v>
      </c>
      <c r="E180" s="136">
        <v>114</v>
      </c>
      <c r="F180" s="83"/>
    </row>
    <row r="181" spans="2:6" x14ac:dyDescent="0.2">
      <c r="B181" s="83">
        <v>113</v>
      </c>
      <c r="C181" s="83">
        <v>113</v>
      </c>
      <c r="D181" s="21">
        <v>114</v>
      </c>
      <c r="E181" s="83">
        <v>113</v>
      </c>
      <c r="F181" s="83"/>
    </row>
    <row r="182" spans="2:6" x14ac:dyDescent="0.2">
      <c r="B182" s="83">
        <v>112</v>
      </c>
      <c r="C182" s="83">
        <v>112</v>
      </c>
      <c r="D182" s="21">
        <v>113</v>
      </c>
      <c r="E182" s="83">
        <v>112</v>
      </c>
      <c r="F182" s="83"/>
    </row>
    <row r="183" spans="2:6" x14ac:dyDescent="0.2">
      <c r="B183" s="83">
        <v>111</v>
      </c>
      <c r="C183" s="83">
        <v>111</v>
      </c>
      <c r="D183" s="21">
        <v>112</v>
      </c>
      <c r="E183" s="83">
        <v>111</v>
      </c>
      <c r="F183" s="83"/>
    </row>
    <row r="184" spans="2:6" x14ac:dyDescent="0.2">
      <c r="B184" s="83">
        <v>110</v>
      </c>
      <c r="C184" s="83">
        <v>110</v>
      </c>
      <c r="D184" s="21">
        <v>111</v>
      </c>
      <c r="E184" s="83">
        <v>110</v>
      </c>
      <c r="F184" s="83"/>
    </row>
    <row r="185" spans="2:6" x14ac:dyDescent="0.2">
      <c r="B185" s="83">
        <v>109</v>
      </c>
      <c r="C185" s="83">
        <v>109</v>
      </c>
      <c r="D185" s="21">
        <v>110</v>
      </c>
      <c r="E185" s="83">
        <v>109</v>
      </c>
      <c r="F185" s="83"/>
    </row>
    <row r="186" spans="2:6" x14ac:dyDescent="0.2">
      <c r="B186" s="83">
        <v>108</v>
      </c>
      <c r="C186" s="83">
        <v>108</v>
      </c>
      <c r="D186" s="21">
        <v>109</v>
      </c>
      <c r="E186" s="83">
        <v>108</v>
      </c>
      <c r="F186" s="83"/>
    </row>
    <row r="187" spans="2:6" x14ac:dyDescent="0.2">
      <c r="B187" s="83">
        <v>107</v>
      </c>
      <c r="C187" s="83">
        <v>107</v>
      </c>
      <c r="D187" s="21">
        <v>108</v>
      </c>
      <c r="E187" s="83">
        <v>107</v>
      </c>
      <c r="F187" s="83"/>
    </row>
    <row r="188" spans="2:6" x14ac:dyDescent="0.2">
      <c r="B188" s="83">
        <v>106</v>
      </c>
      <c r="C188" s="83">
        <v>106</v>
      </c>
      <c r="D188" s="21">
        <v>107</v>
      </c>
      <c r="E188" s="83">
        <v>106</v>
      </c>
      <c r="F188" s="83"/>
    </row>
    <row r="189" spans="2:6" x14ac:dyDescent="0.2">
      <c r="B189" s="83">
        <v>105</v>
      </c>
      <c r="C189" s="83">
        <v>105</v>
      </c>
      <c r="D189" s="21">
        <v>106</v>
      </c>
      <c r="E189" s="83">
        <v>105</v>
      </c>
      <c r="F189" s="83"/>
    </row>
    <row r="190" spans="2:6" x14ac:dyDescent="0.2">
      <c r="B190" s="83">
        <v>104</v>
      </c>
      <c r="C190" s="83">
        <v>104</v>
      </c>
      <c r="D190" s="21">
        <v>105</v>
      </c>
      <c r="E190" s="83">
        <v>104</v>
      </c>
      <c r="F190" s="83"/>
    </row>
    <row r="191" spans="2:6" x14ac:dyDescent="0.2">
      <c r="B191" s="83">
        <v>103</v>
      </c>
      <c r="C191" s="83">
        <v>103</v>
      </c>
      <c r="D191" s="21">
        <v>104</v>
      </c>
      <c r="E191" s="83">
        <v>103</v>
      </c>
      <c r="F191" s="83"/>
    </row>
    <row r="192" spans="2:6" x14ac:dyDescent="0.2">
      <c r="B192" s="83">
        <v>102</v>
      </c>
      <c r="C192" s="83">
        <v>102</v>
      </c>
      <c r="D192" s="21">
        <v>103</v>
      </c>
      <c r="E192" s="83">
        <v>102</v>
      </c>
      <c r="F192" s="83"/>
    </row>
    <row r="193" spans="2:6" x14ac:dyDescent="0.2">
      <c r="B193" s="21">
        <v>101</v>
      </c>
      <c r="C193" s="83">
        <v>101</v>
      </c>
      <c r="D193" s="21">
        <v>102</v>
      </c>
      <c r="E193" s="83">
        <v>101</v>
      </c>
      <c r="F193" s="83"/>
    </row>
    <row r="194" spans="2:6" x14ac:dyDescent="0.2">
      <c r="B194" s="21">
        <v>100</v>
      </c>
      <c r="C194" s="83">
        <v>100</v>
      </c>
      <c r="D194" s="21">
        <v>101</v>
      </c>
      <c r="E194" s="83">
        <v>101</v>
      </c>
      <c r="F194" s="83"/>
    </row>
  </sheetData>
  <mergeCells count="4">
    <mergeCell ref="C4:D4"/>
    <mergeCell ref="E4:F4"/>
    <mergeCell ref="H4:I4"/>
    <mergeCell ref="J4:K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8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indexed="27"/>
    <pageSetUpPr fitToPage="1"/>
  </sheetPr>
  <dimension ref="B1:K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0" defaultRowHeight="12.75" x14ac:dyDescent="0.2"/>
  <cols>
    <col min="1" max="1" width="5.7109375" style="1" customWidth="1"/>
    <col min="2" max="2" width="9.140625" style="21" customWidth="1"/>
    <col min="3" max="4" width="14.7109375" style="21" customWidth="1"/>
    <col min="5" max="6" width="9.140625" style="21" customWidth="1"/>
    <col min="7" max="9" width="14.7109375" style="21" customWidth="1"/>
    <col min="10" max="10" width="9.140625" style="11" customWidth="1"/>
    <col min="11" max="11" width="9.140625" style="22" customWidth="1"/>
    <col min="12" max="16384" width="0" style="1" hidden="1"/>
  </cols>
  <sheetData>
    <row r="1" spans="2:10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</row>
    <row r="2" spans="2:10" s="3" customFormat="1" x14ac:dyDescent="0.2">
      <c r="B2" s="6"/>
      <c r="C2" s="6"/>
      <c r="D2" s="6"/>
      <c r="E2" s="6"/>
      <c r="F2" s="6"/>
      <c r="G2" s="6"/>
      <c r="H2" s="6"/>
      <c r="I2" s="6"/>
      <c r="J2" s="6"/>
    </row>
    <row r="3" spans="2:10" s="3" customFormat="1" x14ac:dyDescent="0.2">
      <c r="B3" s="4" t="s">
        <v>135</v>
      </c>
      <c r="C3" s="6"/>
      <c r="D3" s="6"/>
      <c r="E3" s="6"/>
      <c r="F3" s="6"/>
      <c r="G3" s="6"/>
      <c r="H3" s="6"/>
      <c r="I3" s="6"/>
      <c r="J3" s="6"/>
    </row>
    <row r="4" spans="2:10" x14ac:dyDescent="0.2">
      <c r="B4" s="16" t="s">
        <v>29</v>
      </c>
      <c r="C4" s="16" t="s">
        <v>13</v>
      </c>
      <c r="D4" s="16" t="s">
        <v>91</v>
      </c>
      <c r="E4" s="16" t="s">
        <v>83</v>
      </c>
      <c r="F4" s="16" t="s">
        <v>29</v>
      </c>
      <c r="G4" s="177" t="s">
        <v>94</v>
      </c>
      <c r="H4" s="185"/>
      <c r="I4" s="178"/>
      <c r="J4" s="15" t="s">
        <v>89</v>
      </c>
    </row>
    <row r="5" spans="2:10" x14ac:dyDescent="0.2">
      <c r="B5" s="18" t="s">
        <v>25</v>
      </c>
      <c r="C5" s="18" t="s">
        <v>15</v>
      </c>
      <c r="D5" s="18" t="s">
        <v>92</v>
      </c>
      <c r="E5" s="18" t="s">
        <v>14</v>
      </c>
      <c r="F5" s="18" t="s">
        <v>93</v>
      </c>
      <c r="G5" s="18" t="s">
        <v>80</v>
      </c>
      <c r="H5" s="18" t="s">
        <v>81</v>
      </c>
      <c r="I5" s="18" t="s">
        <v>82</v>
      </c>
      <c r="J5" s="17" t="s">
        <v>90</v>
      </c>
    </row>
    <row r="6" spans="2:10" x14ac:dyDescent="0.2">
      <c r="B6" s="21">
        <v>100</v>
      </c>
      <c r="C6" s="21">
        <v>111111</v>
      </c>
    </row>
  </sheetData>
  <mergeCells count="1">
    <mergeCell ref="G4:I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5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31</vt:i4>
      </vt:variant>
    </vt:vector>
  </HeadingPairs>
  <TitlesOfParts>
    <vt:vector size="62" baseType="lpstr">
      <vt:lpstr>Information</vt:lpstr>
      <vt:lpstr>TTL</vt:lpstr>
      <vt:lpstr>RCO</vt:lpstr>
      <vt:lpstr>OPT</vt:lpstr>
      <vt:lpstr>MAT</vt:lpstr>
      <vt:lpstr>SEC</vt:lpstr>
      <vt:lpstr>COO</vt:lpstr>
      <vt:lpstr>MEM</vt:lpstr>
      <vt:lpstr>RES</vt:lpstr>
      <vt:lpstr>REL</vt:lpstr>
      <vt:lpstr>MFL</vt:lpstr>
      <vt:lpstr>SHE</vt:lpstr>
      <vt:lpstr>CAR</vt:lpstr>
      <vt:lpstr>HAP</vt:lpstr>
      <vt:lpstr>CAS</vt:lpstr>
      <vt:lpstr>FDI</vt:lpstr>
      <vt:lpstr>NLO</vt:lpstr>
      <vt:lpstr>MLO</vt:lpstr>
      <vt:lpstr>HAL</vt:lpstr>
      <vt:lpstr>PRE</vt:lpstr>
      <vt:lpstr>WLO</vt:lpstr>
      <vt:lpstr>TEM</vt:lpstr>
      <vt:lpstr>COM</vt:lpstr>
      <vt:lpstr>FPC</vt:lpstr>
      <vt:lpstr>RUP</vt:lpstr>
      <vt:lpstr>CON</vt:lpstr>
      <vt:lpstr>MAS</vt:lpstr>
      <vt:lpstr>DIS</vt:lpstr>
      <vt:lpstr>FOR</vt:lpstr>
      <vt:lpstr>REA</vt:lpstr>
      <vt:lpstr>OOB</vt:lpstr>
      <vt:lpstr>File_type</vt:lpstr>
      <vt:lpstr>CAR!Print_Titles</vt:lpstr>
      <vt:lpstr>CAS!Print_Titles</vt:lpstr>
      <vt:lpstr>COM!Print_Titles</vt:lpstr>
      <vt:lpstr>CON!Print_Titles</vt:lpstr>
      <vt:lpstr>COO!Print_Titles</vt:lpstr>
      <vt:lpstr>DIS!Print_Titles</vt:lpstr>
      <vt:lpstr>FDI!Print_Titles</vt:lpstr>
      <vt:lpstr>FOR!Print_Titles</vt:lpstr>
      <vt:lpstr>FPC!Print_Titles</vt:lpstr>
      <vt:lpstr>HAL!Print_Titles</vt:lpstr>
      <vt:lpstr>HAP!Print_Titles</vt:lpstr>
      <vt:lpstr>MAS!Print_Titles</vt:lpstr>
      <vt:lpstr>MAT!Print_Titles</vt:lpstr>
      <vt:lpstr>MEM!Print_Titles</vt:lpstr>
      <vt:lpstr>MFL!Print_Titles</vt:lpstr>
      <vt:lpstr>MLO!Print_Titles</vt:lpstr>
      <vt:lpstr>NLO!Print_Titles</vt:lpstr>
      <vt:lpstr>OOB!Print_Titles</vt:lpstr>
      <vt:lpstr>OPT!Print_Titles</vt:lpstr>
      <vt:lpstr>PRE!Print_Titles</vt:lpstr>
      <vt:lpstr>RCO!Print_Titles</vt:lpstr>
      <vt:lpstr>REA!Print_Titles</vt:lpstr>
      <vt:lpstr>REL!Print_Titles</vt:lpstr>
      <vt:lpstr>RES!Print_Titles</vt:lpstr>
      <vt:lpstr>RUP!Print_Titles</vt:lpstr>
      <vt:lpstr>SEC!Print_Titles</vt:lpstr>
      <vt:lpstr>SHE!Print_Titles</vt:lpstr>
      <vt:lpstr>TEM!Print_Titles</vt:lpstr>
      <vt:lpstr>TTL!Print_Titles</vt:lpstr>
      <vt:lpstr>WLO!Print_Titles</vt:lpstr>
    </vt:vector>
  </TitlesOfParts>
  <Company>FNP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Arfon Irish</dc:creator>
  <cp:lastModifiedBy>Samuel Wood</cp:lastModifiedBy>
  <cp:lastPrinted>2016-11-29T16:16:09Z</cp:lastPrinted>
  <dcterms:created xsi:type="dcterms:W3CDTF">2001-01-18T15:40:00Z</dcterms:created>
  <dcterms:modified xsi:type="dcterms:W3CDTF">2019-02-06T15:19:45Z</dcterms:modified>
</cp:coreProperties>
</file>