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6" i="1" l="1"/>
  <c r="F36" i="1"/>
  <c r="H36" i="1" s="1"/>
  <c r="R35" i="1"/>
  <c r="F35" i="1"/>
  <c r="H35" i="1" s="1"/>
  <c r="R34" i="1"/>
  <c r="F34" i="1"/>
  <c r="H34" i="1" s="1"/>
  <c r="R33" i="1"/>
  <c r="F33" i="1"/>
  <c r="H33" i="1" s="1"/>
  <c r="R32" i="1"/>
  <c r="F32" i="1"/>
  <c r="H32" i="1" s="1"/>
  <c r="R31" i="1"/>
  <c r="F31" i="1"/>
  <c r="H31" i="1" s="1"/>
  <c r="R30" i="1"/>
  <c r="F30" i="1"/>
  <c r="H30" i="1" s="1"/>
  <c r="R29" i="1"/>
  <c r="F29" i="1"/>
  <c r="H29" i="1" s="1"/>
  <c r="R28" i="1"/>
  <c r="F28" i="1"/>
  <c r="H28" i="1" s="1"/>
  <c r="R27" i="1"/>
  <c r="F27" i="1"/>
  <c r="H27" i="1" s="1"/>
  <c r="R26" i="1"/>
  <c r="F26" i="1"/>
  <c r="H26" i="1" s="1"/>
  <c r="R25" i="1"/>
  <c r="F25" i="1"/>
  <c r="H25" i="1" s="1"/>
  <c r="R24" i="1"/>
  <c r="F24" i="1"/>
  <c r="H24" i="1" s="1"/>
  <c r="R23" i="1"/>
  <c r="F23" i="1"/>
  <c r="H23" i="1" s="1"/>
  <c r="R22" i="1"/>
  <c r="F22" i="1"/>
  <c r="H22" i="1" s="1"/>
  <c r="R21" i="1"/>
  <c r="F21" i="1"/>
  <c r="H21" i="1" s="1"/>
  <c r="R20" i="1"/>
  <c r="F20" i="1"/>
  <c r="H20" i="1" s="1"/>
  <c r="R19" i="1"/>
  <c r="F19" i="1"/>
  <c r="H19" i="1" s="1"/>
  <c r="R18" i="1"/>
  <c r="F18" i="1"/>
  <c r="H18" i="1" s="1"/>
  <c r="R17" i="1"/>
  <c r="F17" i="1"/>
  <c r="H17" i="1" s="1"/>
  <c r="R16" i="1"/>
  <c r="F16" i="1"/>
  <c r="H16" i="1" s="1"/>
  <c r="R15" i="1"/>
  <c r="F15" i="1"/>
  <c r="H15" i="1" s="1"/>
  <c r="R14" i="1"/>
  <c r="F14" i="1"/>
  <c r="H14" i="1" s="1"/>
  <c r="R13" i="1"/>
  <c r="F13" i="1"/>
  <c r="H13" i="1" s="1"/>
  <c r="R12" i="1"/>
  <c r="F12" i="1"/>
  <c r="H12" i="1" s="1"/>
  <c r="R11" i="1"/>
  <c r="F11" i="1"/>
  <c r="H11" i="1" s="1"/>
  <c r="R10" i="1"/>
  <c r="F10" i="1"/>
  <c r="H10" i="1" s="1"/>
  <c r="R9" i="1"/>
  <c r="F9" i="1"/>
  <c r="H9" i="1" s="1"/>
  <c r="R8" i="1"/>
  <c r="F8" i="1"/>
  <c r="H8" i="1" s="1"/>
  <c r="R7" i="1"/>
  <c r="F7" i="1"/>
  <c r="H7" i="1" s="1"/>
  <c r="R6" i="1"/>
  <c r="F6" i="1"/>
  <c r="H6" i="1" s="1"/>
  <c r="R5" i="1"/>
  <c r="F5" i="1"/>
  <c r="H5" i="1" s="1"/>
  <c r="R4" i="1"/>
  <c r="F4" i="1"/>
  <c r="H4" i="1" s="1"/>
  <c r="R3" i="1"/>
  <c r="F3" i="1"/>
  <c r="H3" i="1" s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</calcChain>
</file>

<file path=xl/sharedStrings.xml><?xml version="1.0" encoding="utf-8"?>
<sst xmlns="http://schemas.openxmlformats.org/spreadsheetml/2006/main" count="123" uniqueCount="82">
  <si>
    <t>企业代号</t>
    <phoneticPr fontId="2" type="noConversion"/>
  </si>
  <si>
    <t>销项</t>
    <phoneticPr fontId="2" type="noConversion"/>
  </si>
  <si>
    <t>进项</t>
    <phoneticPr fontId="2" type="noConversion"/>
  </si>
  <si>
    <t>税额总计</t>
  </si>
  <si>
    <t>价税合计总计</t>
  </si>
  <si>
    <t>利润</t>
    <phoneticPr fontId="2" type="noConversion"/>
  </si>
  <si>
    <t>月利润</t>
    <phoneticPr fontId="2" type="noConversion"/>
  </si>
  <si>
    <t>利益比</t>
    <phoneticPr fontId="2" type="noConversion"/>
  </si>
  <si>
    <t>有效发票数</t>
    <phoneticPr fontId="2" type="noConversion"/>
  </si>
  <si>
    <t>全部发票数</t>
    <phoneticPr fontId="2" type="noConversion"/>
  </si>
  <si>
    <t>有效发票数比</t>
    <phoneticPr fontId="2" type="noConversion"/>
  </si>
  <si>
    <t>总发票数</t>
    <phoneticPr fontId="2" type="noConversion"/>
  </si>
  <si>
    <t>有效发票比</t>
  </si>
  <si>
    <t>平均有效发票比</t>
    <phoneticPr fontId="2" type="noConversion"/>
  </si>
  <si>
    <t>E3</t>
    <phoneticPr fontId="2" type="noConversion"/>
  </si>
  <si>
    <t>E3</t>
  </si>
  <si>
    <t>E4</t>
    <phoneticPr fontId="2" type="noConversion"/>
  </si>
  <si>
    <t>E4</t>
  </si>
  <si>
    <t>E11</t>
    <phoneticPr fontId="2" type="noConversion"/>
  </si>
  <si>
    <t>E11</t>
  </si>
  <si>
    <t>E14</t>
    <phoneticPr fontId="2" type="noConversion"/>
  </si>
  <si>
    <t>E14</t>
  </si>
  <si>
    <t>E25</t>
    <phoneticPr fontId="2" type="noConversion"/>
  </si>
  <si>
    <t>E25</t>
  </si>
  <si>
    <t>E29</t>
    <phoneticPr fontId="2" type="noConversion"/>
  </si>
  <si>
    <t>E29</t>
  </si>
  <si>
    <t>E39</t>
    <phoneticPr fontId="2" type="noConversion"/>
  </si>
  <si>
    <t>E39</t>
  </si>
  <si>
    <t>E40</t>
    <phoneticPr fontId="2" type="noConversion"/>
  </si>
  <si>
    <t>E40</t>
  </si>
  <si>
    <t>E41</t>
    <phoneticPr fontId="2" type="noConversion"/>
  </si>
  <si>
    <t>E41</t>
  </si>
  <si>
    <t>E44</t>
    <phoneticPr fontId="2" type="noConversion"/>
  </si>
  <si>
    <t>E44</t>
  </si>
  <si>
    <t>E46</t>
    <phoneticPr fontId="2" type="noConversion"/>
  </si>
  <si>
    <t>E46</t>
  </si>
  <si>
    <t>E47</t>
    <phoneticPr fontId="2" type="noConversion"/>
  </si>
  <si>
    <t>E47</t>
  </si>
  <si>
    <t>E49</t>
    <phoneticPr fontId="2" type="noConversion"/>
  </si>
  <si>
    <t>E49</t>
  </si>
  <si>
    <t>E50</t>
    <phoneticPr fontId="2" type="noConversion"/>
  </si>
  <si>
    <t>E50</t>
  </si>
  <si>
    <t>E53</t>
    <phoneticPr fontId="2" type="noConversion"/>
  </si>
  <si>
    <t>E53</t>
  </si>
  <si>
    <t>E55</t>
    <phoneticPr fontId="2" type="noConversion"/>
  </si>
  <si>
    <t>E55</t>
  </si>
  <si>
    <t>E56</t>
    <phoneticPr fontId="2" type="noConversion"/>
  </si>
  <si>
    <t>E56</t>
  </si>
  <si>
    <t>E68</t>
    <phoneticPr fontId="2" type="noConversion"/>
  </si>
  <si>
    <t>E68</t>
  </si>
  <si>
    <t>E69</t>
    <phoneticPr fontId="2" type="noConversion"/>
  </si>
  <si>
    <r>
      <t>E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9</t>
    </r>
    <phoneticPr fontId="4" type="noConversion"/>
  </si>
  <si>
    <t>E72</t>
    <phoneticPr fontId="2" type="noConversion"/>
  </si>
  <si>
    <t>E72</t>
  </si>
  <si>
    <t>E73</t>
    <phoneticPr fontId="2" type="noConversion"/>
  </si>
  <si>
    <t>E73</t>
  </si>
  <si>
    <t>E75</t>
    <phoneticPr fontId="2" type="noConversion"/>
  </si>
  <si>
    <t>E75</t>
  </si>
  <si>
    <t>E77</t>
    <phoneticPr fontId="2" type="noConversion"/>
  </si>
  <si>
    <t>E77</t>
  </si>
  <si>
    <t>E78</t>
    <phoneticPr fontId="2" type="noConversion"/>
  </si>
  <si>
    <t>E78</t>
  </si>
  <si>
    <t>E80</t>
    <phoneticPr fontId="2" type="noConversion"/>
  </si>
  <si>
    <t>E80</t>
  </si>
  <si>
    <t>E86</t>
    <phoneticPr fontId="2" type="noConversion"/>
  </si>
  <si>
    <t>E86</t>
  </si>
  <si>
    <t>E87</t>
    <phoneticPr fontId="2" type="noConversion"/>
  </si>
  <si>
    <t>E87</t>
  </si>
  <si>
    <t>E90</t>
    <phoneticPr fontId="2" type="noConversion"/>
  </si>
  <si>
    <t>E90</t>
  </si>
  <si>
    <t>E92</t>
    <phoneticPr fontId="2" type="noConversion"/>
  </si>
  <si>
    <t>E92</t>
  </si>
  <si>
    <t>E94</t>
    <phoneticPr fontId="2" type="noConversion"/>
  </si>
  <si>
    <t>E94</t>
  </si>
  <si>
    <t>E96</t>
    <phoneticPr fontId="2" type="noConversion"/>
  </si>
  <si>
    <t>E96</t>
  </si>
  <si>
    <t>E104</t>
    <phoneticPr fontId="2" type="noConversion"/>
  </si>
  <si>
    <t>E104</t>
  </si>
  <si>
    <t>E105</t>
    <phoneticPr fontId="2" type="noConversion"/>
  </si>
  <si>
    <t>E105</t>
  </si>
  <si>
    <t>E110</t>
    <phoneticPr fontId="2" type="noConversion"/>
  </si>
  <si>
    <t>E110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</si>
</sst>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>
      <alignment vertical="center"/>
    </xf>
    <xf numFmtId="0" fontId="1" fillId="0" borderId="0" xfId="1" applyFont="1" applyFill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sqref="A1:R36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/>
      <c r="D1" s="1" t="s">
        <v>2</v>
      </c>
      <c r="E1" s="1"/>
      <c r="F1" s="2"/>
      <c r="I1" s="1" t="s">
        <v>1</v>
      </c>
      <c r="J1" s="1"/>
      <c r="M1" s="1" t="s">
        <v>2</v>
      </c>
      <c r="N1" s="1"/>
      <c r="O1" s="1"/>
      <c r="P1" s="1"/>
    </row>
    <row r="2" spans="1:18" x14ac:dyDescent="0.2">
      <c r="A2" s="1"/>
      <c r="B2" s="2" t="s">
        <v>3</v>
      </c>
      <c r="C2" s="2" t="s">
        <v>4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0</v>
      </c>
      <c r="J2" s="3" t="s">
        <v>8</v>
      </c>
      <c r="K2" s="3" t="s">
        <v>9</v>
      </c>
      <c r="L2" s="3" t="s">
        <v>10</v>
      </c>
      <c r="M2" s="4" t="s">
        <v>0</v>
      </c>
      <c r="N2" s="5" t="s">
        <v>8</v>
      </c>
      <c r="O2" s="5" t="s">
        <v>11</v>
      </c>
      <c r="P2" s="5" t="s">
        <v>12</v>
      </c>
      <c r="R2" s="6" t="s">
        <v>13</v>
      </c>
    </row>
    <row r="3" spans="1:18" x14ac:dyDescent="0.2">
      <c r="A3" t="s">
        <v>14</v>
      </c>
      <c r="B3">
        <v>90892283.420000225</v>
      </c>
      <c r="C3">
        <v>661070278.70001125</v>
      </c>
      <c r="D3">
        <v>2152373.8300000019</v>
      </c>
      <c r="E3">
        <v>54179352.519999847</v>
      </c>
      <c r="F3">
        <f t="shared" ref="F3:F36" si="0">C3-B3+D3-E3</f>
        <v>518151016.59001124</v>
      </c>
      <c r="G3">
        <f>F3/38</f>
        <v>13635553.068158191</v>
      </c>
      <c r="H3">
        <f>F3/E3</f>
        <v>9.5636251171281561</v>
      </c>
      <c r="I3" s="3" t="s">
        <v>15</v>
      </c>
      <c r="J3" s="3">
        <v>23688</v>
      </c>
      <c r="K3" s="3">
        <v>24073</v>
      </c>
      <c r="L3" s="3">
        <v>0.98400697877289911</v>
      </c>
      <c r="M3" s="7" t="s">
        <v>15</v>
      </c>
      <c r="N3" s="7">
        <v>4367</v>
      </c>
      <c r="O3" s="7">
        <v>4561</v>
      </c>
      <c r="P3" s="7">
        <v>0.95746546809910105</v>
      </c>
      <c r="R3">
        <f>(P3+L3)/2</f>
        <v>0.97073622343600008</v>
      </c>
    </row>
    <row r="4" spans="1:18" x14ac:dyDescent="0.2">
      <c r="A4" t="s">
        <v>16</v>
      </c>
      <c r="B4">
        <v>306570894.74999905</v>
      </c>
      <c r="C4">
        <v>2146540584.7099991</v>
      </c>
      <c r="D4">
        <v>34707110.180000007</v>
      </c>
      <c r="E4">
        <v>254584214.61999986</v>
      </c>
      <c r="F4">
        <f t="shared" si="0"/>
        <v>1620092585.5200002</v>
      </c>
      <c r="G4">
        <f>F4/35</f>
        <v>46288359.586285718</v>
      </c>
      <c r="H4">
        <f t="shared" ref="H4:H36" si="1">F4/E4</f>
        <v>6.3636804345399014</v>
      </c>
      <c r="I4" s="3" t="s">
        <v>17</v>
      </c>
      <c r="J4" s="3">
        <v>2041</v>
      </c>
      <c r="K4" s="3">
        <v>2231</v>
      </c>
      <c r="L4" s="3">
        <v>0.91483639623487223</v>
      </c>
      <c r="M4" s="7" t="s">
        <v>17</v>
      </c>
      <c r="N4" s="7">
        <v>521</v>
      </c>
      <c r="O4" s="7">
        <v>558</v>
      </c>
      <c r="P4" s="7">
        <v>0.93369175627240142</v>
      </c>
      <c r="R4">
        <f t="shared" ref="R4:R36" si="2">(P4+L4)/2</f>
        <v>0.92426407625363682</v>
      </c>
    </row>
    <row r="5" spans="1:18" x14ac:dyDescent="0.2">
      <c r="A5" t="s">
        <v>18</v>
      </c>
      <c r="B5">
        <v>14107917.990000103</v>
      </c>
      <c r="C5">
        <v>162547045.13000003</v>
      </c>
      <c r="D5">
        <v>10992913.130000068</v>
      </c>
      <c r="E5">
        <v>144211948.07999992</v>
      </c>
      <c r="F5">
        <f t="shared" si="0"/>
        <v>15220092.190000057</v>
      </c>
      <c r="G5">
        <f>F5/23</f>
        <v>661743.13869565469</v>
      </c>
      <c r="H5">
        <f t="shared" si="1"/>
        <v>0.10553974474817361</v>
      </c>
      <c r="I5" s="3" t="s">
        <v>19</v>
      </c>
      <c r="J5" s="3">
        <v>1051</v>
      </c>
      <c r="K5" s="3">
        <v>1117</v>
      </c>
      <c r="L5" s="3">
        <v>0.9409131602506714</v>
      </c>
      <c r="M5" s="7" t="s">
        <v>19</v>
      </c>
      <c r="N5" s="7">
        <v>2715</v>
      </c>
      <c r="O5" s="7">
        <v>2836</v>
      </c>
      <c r="P5" s="7">
        <v>0.95733427362482371</v>
      </c>
      <c r="R5">
        <f t="shared" si="2"/>
        <v>0.94912371693774755</v>
      </c>
    </row>
    <row r="6" spans="1:18" x14ac:dyDescent="0.2">
      <c r="A6" t="s">
        <v>20</v>
      </c>
      <c r="B6">
        <v>293257.26000000013</v>
      </c>
      <c r="C6">
        <v>241760597.36999992</v>
      </c>
      <c r="D6">
        <v>13755650.099999996</v>
      </c>
      <c r="E6">
        <v>125103670.24000013</v>
      </c>
      <c r="F6">
        <f t="shared" si="0"/>
        <v>130119319.96999979</v>
      </c>
      <c r="G6">
        <f>F6/35</f>
        <v>3717694.8562857085</v>
      </c>
      <c r="H6">
        <f t="shared" si="1"/>
        <v>1.040091947105769</v>
      </c>
      <c r="I6" s="3" t="s">
        <v>21</v>
      </c>
      <c r="J6" s="3">
        <v>3097</v>
      </c>
      <c r="K6" s="3">
        <v>3336</v>
      </c>
      <c r="L6" s="3">
        <v>0.92835731414868106</v>
      </c>
      <c r="M6" s="7" t="s">
        <v>21</v>
      </c>
      <c r="N6" s="7">
        <v>6527</v>
      </c>
      <c r="O6" s="7">
        <v>7077</v>
      </c>
      <c r="P6" s="7">
        <v>0.92228345344072349</v>
      </c>
      <c r="R6">
        <f t="shared" si="2"/>
        <v>0.92532038379470227</v>
      </c>
    </row>
    <row r="7" spans="1:18" x14ac:dyDescent="0.2">
      <c r="A7" t="s">
        <v>22</v>
      </c>
      <c r="B7">
        <v>5836759.6100000013</v>
      </c>
      <c r="C7">
        <v>43833796.030000016</v>
      </c>
      <c r="D7">
        <v>1028659.4399999994</v>
      </c>
      <c r="E7">
        <v>10004188.869999997</v>
      </c>
      <c r="F7">
        <f t="shared" si="0"/>
        <v>29021506.990000017</v>
      </c>
      <c r="G7">
        <f>F7/34</f>
        <v>853573.73500000045</v>
      </c>
      <c r="H7">
        <f t="shared" si="1"/>
        <v>2.9009355348166297</v>
      </c>
      <c r="I7" s="3" t="s">
        <v>23</v>
      </c>
      <c r="J7" s="3">
        <v>814</v>
      </c>
      <c r="K7" s="3">
        <v>978</v>
      </c>
      <c r="L7" s="3">
        <v>0.83231083844580778</v>
      </c>
      <c r="M7" s="7" t="s">
        <v>23</v>
      </c>
      <c r="N7" s="7">
        <v>1391</v>
      </c>
      <c r="O7" s="7">
        <v>1410</v>
      </c>
      <c r="P7" s="7">
        <v>0.9865248226950355</v>
      </c>
      <c r="R7">
        <f t="shared" si="2"/>
        <v>0.90941783057042169</v>
      </c>
    </row>
    <row r="8" spans="1:18" x14ac:dyDescent="0.2">
      <c r="A8" t="s">
        <v>24</v>
      </c>
      <c r="B8">
        <v>1804943.3100000003</v>
      </c>
      <c r="C8">
        <v>46976378.779999986</v>
      </c>
      <c r="D8">
        <v>26039.020000000004</v>
      </c>
      <c r="E8">
        <v>186618.44</v>
      </c>
      <c r="F8">
        <f t="shared" si="0"/>
        <v>45010856.04999999</v>
      </c>
      <c r="G8">
        <f>F8/15</f>
        <v>3000723.7366666659</v>
      </c>
      <c r="H8">
        <f t="shared" si="1"/>
        <v>241.19189963221206</v>
      </c>
      <c r="I8" s="3" t="s">
        <v>25</v>
      </c>
      <c r="J8" s="3">
        <v>469</v>
      </c>
      <c r="K8" s="3">
        <v>475</v>
      </c>
      <c r="L8" s="3">
        <v>0.98736842105263156</v>
      </c>
      <c r="M8" s="7" t="s">
        <v>25</v>
      </c>
      <c r="N8" s="7">
        <v>48</v>
      </c>
      <c r="O8" s="7">
        <v>50</v>
      </c>
      <c r="P8" s="7">
        <v>0.96</v>
      </c>
      <c r="R8">
        <f t="shared" si="2"/>
        <v>0.97368421052631571</v>
      </c>
    </row>
    <row r="9" spans="1:18" x14ac:dyDescent="0.2">
      <c r="A9" t="s">
        <v>26</v>
      </c>
      <c r="B9">
        <v>3746309.370000002</v>
      </c>
      <c r="C9">
        <v>32917476.680000003</v>
      </c>
      <c r="D9">
        <v>23021.549999999992</v>
      </c>
      <c r="E9">
        <v>373240.46</v>
      </c>
      <c r="F9">
        <f t="shared" si="0"/>
        <v>28820948.400000002</v>
      </c>
      <c r="G9">
        <f>F9/24</f>
        <v>1200872.8500000001</v>
      </c>
      <c r="H9">
        <f t="shared" si="1"/>
        <v>77.218178329326889</v>
      </c>
      <c r="I9" s="3" t="s">
        <v>27</v>
      </c>
      <c r="J9" s="3">
        <v>236</v>
      </c>
      <c r="K9" s="3">
        <v>264</v>
      </c>
      <c r="L9" s="3">
        <v>0.89393939393939392</v>
      </c>
      <c r="M9" s="7" t="s">
        <v>27</v>
      </c>
      <c r="N9" s="7">
        <v>279</v>
      </c>
      <c r="O9" s="7">
        <v>282</v>
      </c>
      <c r="P9" s="7">
        <v>0.98936170212765961</v>
      </c>
      <c r="R9">
        <f t="shared" si="2"/>
        <v>0.94165054803352677</v>
      </c>
    </row>
    <row r="10" spans="1:18" x14ac:dyDescent="0.2">
      <c r="A10" t="s">
        <v>28</v>
      </c>
      <c r="B10">
        <v>776356.11</v>
      </c>
      <c r="C10">
        <v>34507751.310000002</v>
      </c>
      <c r="D10">
        <v>215675.97000000099</v>
      </c>
      <c r="E10">
        <v>4486335.3599999947</v>
      </c>
      <c r="F10">
        <f t="shared" si="0"/>
        <v>29460735.810000006</v>
      </c>
      <c r="G10">
        <f>F10/35</f>
        <v>841735.30885714304</v>
      </c>
      <c r="H10">
        <f t="shared" si="1"/>
        <v>6.5667707484979543</v>
      </c>
      <c r="I10" s="3" t="s">
        <v>29</v>
      </c>
      <c r="J10" s="3">
        <v>800</v>
      </c>
      <c r="K10" s="3">
        <v>883</v>
      </c>
      <c r="L10" s="3">
        <v>0.9060022650056625</v>
      </c>
      <c r="M10" s="7" t="s">
        <v>29</v>
      </c>
      <c r="N10" s="7">
        <v>3068</v>
      </c>
      <c r="O10" s="7">
        <v>3148</v>
      </c>
      <c r="P10" s="7">
        <v>0.97458703939008895</v>
      </c>
      <c r="R10">
        <f t="shared" si="2"/>
        <v>0.94029465219787567</v>
      </c>
    </row>
    <row r="11" spans="1:18" x14ac:dyDescent="0.2">
      <c r="A11" t="s">
        <v>30</v>
      </c>
      <c r="B11">
        <v>784841.94000000053</v>
      </c>
      <c r="C11">
        <v>33332217.830000028</v>
      </c>
      <c r="D11">
        <v>304563.29000000027</v>
      </c>
      <c r="E11">
        <v>5388727.3300000029</v>
      </c>
      <c r="F11">
        <f t="shared" si="0"/>
        <v>27463211.850000024</v>
      </c>
      <c r="G11">
        <f>F11/37</f>
        <v>742248.96891891956</v>
      </c>
      <c r="H11">
        <f t="shared" si="1"/>
        <v>5.0964189071336827</v>
      </c>
      <c r="I11" s="3" t="s">
        <v>31</v>
      </c>
      <c r="J11" s="3">
        <v>605</v>
      </c>
      <c r="K11" s="3">
        <v>663</v>
      </c>
      <c r="L11" s="3">
        <v>0.91251885369532426</v>
      </c>
      <c r="M11" s="7" t="s">
        <v>31</v>
      </c>
      <c r="N11" s="7">
        <v>1968</v>
      </c>
      <c r="O11" s="7">
        <v>2033</v>
      </c>
      <c r="P11" s="7">
        <v>0.96802754549926218</v>
      </c>
      <c r="R11">
        <f t="shared" si="2"/>
        <v>0.94027319959729327</v>
      </c>
    </row>
    <row r="12" spans="1:18" x14ac:dyDescent="0.2">
      <c r="A12" t="s">
        <v>32</v>
      </c>
      <c r="B12">
        <v>4896595.6900000153</v>
      </c>
      <c r="C12">
        <v>37740524.400000028</v>
      </c>
      <c r="D12">
        <v>4502480.6600000057</v>
      </c>
      <c r="E12">
        <v>34381631.299999997</v>
      </c>
      <c r="F12">
        <f t="shared" si="0"/>
        <v>2964778.0700000226</v>
      </c>
      <c r="G12">
        <f>F12/36</f>
        <v>82354.946388889512</v>
      </c>
      <c r="H12">
        <f t="shared" si="1"/>
        <v>8.6231454352197159E-2</v>
      </c>
      <c r="I12" s="3" t="s">
        <v>33</v>
      </c>
      <c r="J12" s="3">
        <v>2242</v>
      </c>
      <c r="K12" s="3">
        <v>2435</v>
      </c>
      <c r="L12" s="3">
        <v>0.9207392197125257</v>
      </c>
      <c r="M12" s="7" t="s">
        <v>33</v>
      </c>
      <c r="N12" s="7">
        <v>1222</v>
      </c>
      <c r="O12" s="7">
        <v>1248</v>
      </c>
      <c r="P12" s="7">
        <v>0.97916666666666663</v>
      </c>
      <c r="R12">
        <f t="shared" si="2"/>
        <v>0.94995294318959611</v>
      </c>
    </row>
    <row r="13" spans="1:18" x14ac:dyDescent="0.2">
      <c r="A13" t="s">
        <v>34</v>
      </c>
      <c r="B13">
        <v>3536474.3299999586</v>
      </c>
      <c r="C13">
        <v>62111842.82</v>
      </c>
      <c r="D13">
        <v>3093697.1099999635</v>
      </c>
      <c r="E13">
        <v>52703543.409999952</v>
      </c>
      <c r="F13">
        <f t="shared" si="0"/>
        <v>8965522.1900000498</v>
      </c>
      <c r="G13">
        <f>F13/36</f>
        <v>249042.28305555694</v>
      </c>
      <c r="H13">
        <f t="shared" si="1"/>
        <v>0.17011232281393313</v>
      </c>
      <c r="I13" s="3" t="s">
        <v>35</v>
      </c>
      <c r="J13" s="3">
        <v>889</v>
      </c>
      <c r="K13" s="3">
        <v>974</v>
      </c>
      <c r="L13" s="3">
        <v>0.91273100616016423</v>
      </c>
      <c r="M13" s="7" t="s">
        <v>35</v>
      </c>
      <c r="N13" s="7">
        <v>2492</v>
      </c>
      <c r="O13" s="7">
        <v>2544</v>
      </c>
      <c r="P13" s="7">
        <v>0.97955974842767291</v>
      </c>
      <c r="R13">
        <f t="shared" si="2"/>
        <v>0.94614537729391857</v>
      </c>
    </row>
    <row r="14" spans="1:18" x14ac:dyDescent="0.2">
      <c r="A14" t="s">
        <v>36</v>
      </c>
      <c r="B14">
        <v>7965141.5</v>
      </c>
      <c r="C14">
        <v>57588277.630000062</v>
      </c>
      <c r="D14">
        <v>6568614.1299999822</v>
      </c>
      <c r="E14">
        <v>47929854.869999968</v>
      </c>
      <c r="F14">
        <f t="shared" si="0"/>
        <v>8261895.3900000751</v>
      </c>
      <c r="G14">
        <f>F14/36</f>
        <v>229497.09416666874</v>
      </c>
      <c r="H14">
        <f t="shared" si="1"/>
        <v>0.17237472160950193</v>
      </c>
      <c r="I14" s="3" t="s">
        <v>37</v>
      </c>
      <c r="J14" s="3">
        <v>3356</v>
      </c>
      <c r="K14" s="3">
        <v>3518</v>
      </c>
      <c r="L14" s="3">
        <v>0.953951108584423</v>
      </c>
      <c r="M14" s="7" t="s">
        <v>37</v>
      </c>
      <c r="N14" s="7">
        <v>2811</v>
      </c>
      <c r="O14" s="7">
        <v>2906</v>
      </c>
      <c r="P14" s="7">
        <v>0.96730901582931861</v>
      </c>
      <c r="R14">
        <f t="shared" si="2"/>
        <v>0.96063006220687086</v>
      </c>
    </row>
    <row r="15" spans="1:18" x14ac:dyDescent="0.2">
      <c r="A15" t="s">
        <v>38</v>
      </c>
      <c r="B15">
        <v>2319065.9799999772</v>
      </c>
      <c r="C15">
        <v>39206169.220000006</v>
      </c>
      <c r="D15">
        <v>1231555.4300000076</v>
      </c>
      <c r="E15">
        <v>24500732.040000021</v>
      </c>
      <c r="F15">
        <f t="shared" si="0"/>
        <v>13617926.630000018</v>
      </c>
      <c r="G15">
        <f>F15/29</f>
        <v>469583.67689655232</v>
      </c>
      <c r="H15">
        <f t="shared" si="1"/>
        <v>0.5558171326378053</v>
      </c>
      <c r="I15" s="3" t="s">
        <v>39</v>
      </c>
      <c r="J15" s="3">
        <v>461</v>
      </c>
      <c r="K15" s="3">
        <v>513</v>
      </c>
      <c r="L15" s="3">
        <v>0.89863547758284601</v>
      </c>
      <c r="M15" s="7" t="s">
        <v>39</v>
      </c>
      <c r="N15" s="7">
        <v>3519</v>
      </c>
      <c r="O15" s="7">
        <v>3616</v>
      </c>
      <c r="P15" s="7">
        <v>0.97317477876106195</v>
      </c>
      <c r="R15">
        <f t="shared" si="2"/>
        <v>0.93590512817195393</v>
      </c>
    </row>
    <row r="16" spans="1:18" x14ac:dyDescent="0.2">
      <c r="A16" t="s">
        <v>40</v>
      </c>
      <c r="B16">
        <v>1016800.3599999996</v>
      </c>
      <c r="C16">
        <v>20130478.710000008</v>
      </c>
      <c r="D16">
        <v>180772.28000000003</v>
      </c>
      <c r="E16">
        <v>1879996.29</v>
      </c>
      <c r="F16">
        <f t="shared" si="0"/>
        <v>17414454.340000011</v>
      </c>
      <c r="G16">
        <f>F16/13</f>
        <v>1339573.4107692316</v>
      </c>
      <c r="H16">
        <f t="shared" si="1"/>
        <v>9.2630259073543222</v>
      </c>
      <c r="I16" s="3" t="s">
        <v>41</v>
      </c>
      <c r="J16" s="3">
        <v>255</v>
      </c>
      <c r="K16" s="3">
        <v>285</v>
      </c>
      <c r="L16" s="3">
        <v>0.89473684210526316</v>
      </c>
      <c r="M16" s="7" t="s">
        <v>41</v>
      </c>
      <c r="N16" s="7">
        <v>185</v>
      </c>
      <c r="O16" s="7">
        <v>196</v>
      </c>
      <c r="P16" s="7">
        <v>0.94387755102040816</v>
      </c>
      <c r="R16">
        <f t="shared" si="2"/>
        <v>0.91930719656283566</v>
      </c>
    </row>
    <row r="17" spans="1:18" x14ac:dyDescent="0.2">
      <c r="A17" t="s">
        <v>42</v>
      </c>
      <c r="B17">
        <v>2158150.7599999807</v>
      </c>
      <c r="C17">
        <v>38127316.109999999</v>
      </c>
      <c r="D17">
        <v>2304201.8499999857</v>
      </c>
      <c r="E17">
        <v>34943306.949999988</v>
      </c>
      <c r="F17">
        <f t="shared" si="0"/>
        <v>3330060.2500000149</v>
      </c>
      <c r="G17">
        <f>F17/31</f>
        <v>107421.29838709725</v>
      </c>
      <c r="H17">
        <f t="shared" si="1"/>
        <v>9.5298943936959465E-2</v>
      </c>
      <c r="I17" s="3" t="s">
        <v>43</v>
      </c>
      <c r="J17" s="3">
        <v>396</v>
      </c>
      <c r="K17" s="3">
        <v>454</v>
      </c>
      <c r="L17" s="3">
        <v>0.8722466960352423</v>
      </c>
      <c r="M17" s="7" t="s">
        <v>43</v>
      </c>
      <c r="N17" s="7">
        <v>600</v>
      </c>
      <c r="O17" s="7">
        <v>630</v>
      </c>
      <c r="P17" s="7">
        <v>0.95238095238095233</v>
      </c>
      <c r="R17">
        <f t="shared" si="2"/>
        <v>0.91231382420809726</v>
      </c>
    </row>
    <row r="18" spans="1:18" x14ac:dyDescent="0.2">
      <c r="A18" t="s">
        <v>44</v>
      </c>
      <c r="B18">
        <v>2188483.0400000024</v>
      </c>
      <c r="C18">
        <v>25594813.789999988</v>
      </c>
      <c r="D18">
        <v>683956.81999999972</v>
      </c>
      <c r="E18">
        <v>10860768.279999997</v>
      </c>
      <c r="F18">
        <f t="shared" si="0"/>
        <v>13229519.289999988</v>
      </c>
      <c r="G18">
        <f>F18/28</f>
        <v>472482.83178571385</v>
      </c>
      <c r="H18">
        <f t="shared" si="1"/>
        <v>1.2181016065283359</v>
      </c>
      <c r="I18" s="3" t="s">
        <v>45</v>
      </c>
      <c r="J18" s="3">
        <v>443</v>
      </c>
      <c r="K18" s="3">
        <v>590</v>
      </c>
      <c r="L18" s="3">
        <v>0.75084745762711869</v>
      </c>
      <c r="M18" s="7" t="s">
        <v>45</v>
      </c>
      <c r="N18" s="7">
        <v>752</v>
      </c>
      <c r="O18" s="7">
        <v>823</v>
      </c>
      <c r="P18" s="7">
        <v>0.91373025516403406</v>
      </c>
      <c r="R18">
        <f t="shared" si="2"/>
        <v>0.83228885639557637</v>
      </c>
    </row>
    <row r="19" spans="1:18" x14ac:dyDescent="0.2">
      <c r="A19" t="s">
        <v>46</v>
      </c>
      <c r="B19">
        <v>3884590.150000006</v>
      </c>
      <c r="C19">
        <v>30141852.039999995</v>
      </c>
      <c r="D19">
        <v>3622978.3899999959</v>
      </c>
      <c r="E19">
        <v>28163715.350000001</v>
      </c>
      <c r="F19">
        <f t="shared" si="0"/>
        <v>1716524.9299999848</v>
      </c>
      <c r="G19">
        <f>F19/34</f>
        <v>50486.027352940728</v>
      </c>
      <c r="H19">
        <f t="shared" si="1"/>
        <v>6.0948099661857456E-2</v>
      </c>
      <c r="I19" s="3" t="s">
        <v>47</v>
      </c>
      <c r="J19" s="3">
        <v>458</v>
      </c>
      <c r="K19" s="3">
        <v>495</v>
      </c>
      <c r="L19" s="3">
        <v>0.92525252525252522</v>
      </c>
      <c r="M19" s="7" t="s">
        <v>47</v>
      </c>
      <c r="N19" s="7">
        <v>1152</v>
      </c>
      <c r="O19" s="7">
        <v>1201</v>
      </c>
      <c r="P19" s="7">
        <v>0.95920066611157373</v>
      </c>
      <c r="R19">
        <f t="shared" si="2"/>
        <v>0.94222659568204947</v>
      </c>
    </row>
    <row r="20" spans="1:18" x14ac:dyDescent="0.2">
      <c r="A20" t="s">
        <v>48</v>
      </c>
      <c r="B20">
        <v>89668.979999999981</v>
      </c>
      <c r="C20">
        <v>5957078.2000000002</v>
      </c>
      <c r="D20">
        <v>41.89</v>
      </c>
      <c r="E20">
        <v>740</v>
      </c>
      <c r="F20">
        <f t="shared" si="0"/>
        <v>5866711.1100000003</v>
      </c>
      <c r="G20">
        <f>F20/12</f>
        <v>488892.59250000003</v>
      </c>
      <c r="H20">
        <f t="shared" si="1"/>
        <v>7927.987986486487</v>
      </c>
      <c r="I20" s="3" t="s">
        <v>49</v>
      </c>
      <c r="J20" s="3">
        <v>65</v>
      </c>
      <c r="K20" s="3">
        <v>73</v>
      </c>
      <c r="L20" s="3">
        <v>0.8904109589041096</v>
      </c>
      <c r="M20" s="7" t="s">
        <v>49</v>
      </c>
      <c r="N20" s="7">
        <v>3</v>
      </c>
      <c r="O20" s="7">
        <v>3</v>
      </c>
      <c r="P20" s="7">
        <v>1</v>
      </c>
      <c r="R20">
        <f t="shared" si="2"/>
        <v>0.9452054794520548</v>
      </c>
    </row>
    <row r="21" spans="1:18" x14ac:dyDescent="0.2">
      <c r="A21" t="s">
        <v>50</v>
      </c>
      <c r="B21">
        <v>109176.54999999997</v>
      </c>
      <c r="C21">
        <v>3748394.6299999976</v>
      </c>
      <c r="D21">
        <v>94.66</v>
      </c>
      <c r="E21">
        <v>3250</v>
      </c>
      <c r="F21">
        <f t="shared" si="0"/>
        <v>3636062.7399999979</v>
      </c>
      <c r="G21">
        <f>F21/17</f>
        <v>213886.04352941163</v>
      </c>
      <c r="H21">
        <f t="shared" si="1"/>
        <v>1118.7885353846148</v>
      </c>
      <c r="I21" s="3" t="s">
        <v>50</v>
      </c>
      <c r="J21" s="3">
        <v>523</v>
      </c>
      <c r="K21" s="3">
        <v>587</v>
      </c>
      <c r="L21" s="3">
        <v>0.89097103918228282</v>
      </c>
      <c r="M21" s="7" t="s">
        <v>51</v>
      </c>
      <c r="N21" s="7">
        <v>1</v>
      </c>
      <c r="O21" s="7">
        <v>1</v>
      </c>
      <c r="P21" s="7">
        <v>1</v>
      </c>
      <c r="R21">
        <f t="shared" si="2"/>
        <v>0.94548551959114135</v>
      </c>
    </row>
    <row r="22" spans="1:18" x14ac:dyDescent="0.2">
      <c r="A22" t="s">
        <v>52</v>
      </c>
      <c r="B22">
        <v>81277.750000000029</v>
      </c>
      <c r="C22">
        <v>4441013.7500000009</v>
      </c>
      <c r="D22">
        <v>132467.04999999999</v>
      </c>
      <c r="E22">
        <v>1547014.77</v>
      </c>
      <c r="F22">
        <f t="shared" si="0"/>
        <v>2945188.2800000007</v>
      </c>
      <c r="G22">
        <f>F22/18</f>
        <v>163621.57111111115</v>
      </c>
      <c r="H22">
        <f t="shared" si="1"/>
        <v>1.9037880808339023</v>
      </c>
      <c r="I22" s="3" t="s">
        <v>53</v>
      </c>
      <c r="J22" s="3">
        <v>176</v>
      </c>
      <c r="K22" s="3">
        <v>248</v>
      </c>
      <c r="L22" s="3">
        <v>0.70967741935483875</v>
      </c>
      <c r="M22" s="7" t="s">
        <v>53</v>
      </c>
      <c r="N22" s="7">
        <v>114</v>
      </c>
      <c r="O22" s="7">
        <v>117</v>
      </c>
      <c r="P22" s="7">
        <v>0.97435897435897434</v>
      </c>
      <c r="R22">
        <f t="shared" si="2"/>
        <v>0.84201819685690649</v>
      </c>
    </row>
    <row r="23" spans="1:18" x14ac:dyDescent="0.2">
      <c r="A23" t="s">
        <v>54</v>
      </c>
      <c r="B23">
        <v>990107.47000000055</v>
      </c>
      <c r="C23">
        <v>7130015.1799999988</v>
      </c>
      <c r="D23">
        <v>80290.429999999746</v>
      </c>
      <c r="E23">
        <v>855955.53999999992</v>
      </c>
      <c r="F23">
        <f t="shared" si="0"/>
        <v>5364242.5999999978</v>
      </c>
      <c r="G23">
        <f>F23/36</f>
        <v>149006.73888888882</v>
      </c>
      <c r="H23">
        <f t="shared" si="1"/>
        <v>6.2669640528291906</v>
      </c>
      <c r="I23" s="3" t="s">
        <v>55</v>
      </c>
      <c r="J23" s="3">
        <v>223</v>
      </c>
      <c r="K23" s="3">
        <v>236</v>
      </c>
      <c r="L23" s="3">
        <v>0.94491525423728817</v>
      </c>
      <c r="M23" s="7" t="s">
        <v>55</v>
      </c>
      <c r="N23" s="7">
        <v>600</v>
      </c>
      <c r="O23" s="7">
        <v>606</v>
      </c>
      <c r="P23" s="7">
        <v>0.99009900990099009</v>
      </c>
      <c r="R23">
        <f t="shared" si="2"/>
        <v>0.96750713206913908</v>
      </c>
    </row>
    <row r="24" spans="1:18" x14ac:dyDescent="0.2">
      <c r="A24" t="s">
        <v>56</v>
      </c>
      <c r="B24">
        <v>193546.36000000013</v>
      </c>
      <c r="C24">
        <v>6644700.7999999989</v>
      </c>
      <c r="D24">
        <v>164986.33999999994</v>
      </c>
      <c r="E24">
        <v>2721424.2500000005</v>
      </c>
      <c r="F24">
        <f t="shared" si="0"/>
        <v>3894716.5299999979</v>
      </c>
      <c r="G24">
        <f>F24/36</f>
        <v>108186.57027777772</v>
      </c>
      <c r="H24">
        <f t="shared" si="1"/>
        <v>1.4311317061277737</v>
      </c>
      <c r="I24" s="3" t="s">
        <v>57</v>
      </c>
      <c r="J24" s="3">
        <v>8064</v>
      </c>
      <c r="K24" s="3">
        <v>8655</v>
      </c>
      <c r="L24" s="3">
        <v>0.93171577123050264</v>
      </c>
      <c r="M24" s="7" t="s">
        <v>57</v>
      </c>
      <c r="N24" s="7">
        <v>538</v>
      </c>
      <c r="O24" s="7">
        <v>552</v>
      </c>
      <c r="P24" s="7">
        <v>0.97463768115942029</v>
      </c>
      <c r="R24">
        <f t="shared" si="2"/>
        <v>0.95317672619496152</v>
      </c>
    </row>
    <row r="25" spans="1:18" x14ac:dyDescent="0.2">
      <c r="A25" t="s">
        <v>58</v>
      </c>
      <c r="B25">
        <v>217943.76000000015</v>
      </c>
      <c r="C25">
        <v>4576822.99</v>
      </c>
      <c r="D25">
        <v>58419.390000000007</v>
      </c>
      <c r="E25">
        <v>807881</v>
      </c>
      <c r="F25">
        <f t="shared" si="0"/>
        <v>3609417.62</v>
      </c>
      <c r="G25">
        <f>F25/15</f>
        <v>240627.84133333334</v>
      </c>
      <c r="H25">
        <f t="shared" si="1"/>
        <v>4.4677590140132022</v>
      </c>
      <c r="I25" s="3" t="s">
        <v>59</v>
      </c>
      <c r="J25" s="3">
        <v>252</v>
      </c>
      <c r="K25" s="3">
        <v>258</v>
      </c>
      <c r="L25" s="3">
        <v>0.97674418604651159</v>
      </c>
      <c r="M25" s="7" t="s">
        <v>59</v>
      </c>
      <c r="N25" s="7">
        <v>53</v>
      </c>
      <c r="O25" s="7">
        <v>54</v>
      </c>
      <c r="P25" s="7">
        <v>0.98148148148148151</v>
      </c>
      <c r="R25">
        <f t="shared" si="2"/>
        <v>0.97911283376399649</v>
      </c>
    </row>
    <row r="26" spans="1:18" x14ac:dyDescent="0.2">
      <c r="A26" t="s">
        <v>60</v>
      </c>
      <c r="B26">
        <v>790093.33000000077</v>
      </c>
      <c r="C26">
        <v>10039067.100000001</v>
      </c>
      <c r="D26">
        <v>529422.34</v>
      </c>
      <c r="E26">
        <v>3748968.62</v>
      </c>
      <c r="F26">
        <f t="shared" si="0"/>
        <v>6029427.4900000012</v>
      </c>
      <c r="G26">
        <f>F26/30</f>
        <v>200980.91633333339</v>
      </c>
      <c r="H26">
        <f t="shared" si="1"/>
        <v>1.6082896660788804</v>
      </c>
      <c r="I26" s="3" t="s">
        <v>61</v>
      </c>
      <c r="J26" s="3">
        <v>248</v>
      </c>
      <c r="K26" s="3">
        <v>268</v>
      </c>
      <c r="L26" s="3">
        <v>0.92537313432835822</v>
      </c>
      <c r="M26" s="7" t="s">
        <v>61</v>
      </c>
      <c r="N26" s="7">
        <v>52</v>
      </c>
      <c r="O26" s="7">
        <v>52</v>
      </c>
      <c r="P26" s="7">
        <v>1</v>
      </c>
      <c r="R26">
        <f t="shared" si="2"/>
        <v>0.96268656716417911</v>
      </c>
    </row>
    <row r="27" spans="1:18" x14ac:dyDescent="0.2">
      <c r="A27" t="s">
        <v>62</v>
      </c>
      <c r="B27">
        <v>165197.6399999999</v>
      </c>
      <c r="C27">
        <v>3779239.6700000013</v>
      </c>
      <c r="D27">
        <v>137413.47000000032</v>
      </c>
      <c r="E27">
        <v>2600684.8199999998</v>
      </c>
      <c r="F27">
        <f t="shared" si="0"/>
        <v>1150770.6800000016</v>
      </c>
      <c r="G27">
        <f>F27/8</f>
        <v>143846.3350000002</v>
      </c>
      <c r="H27">
        <f t="shared" si="1"/>
        <v>0.44248755987278832</v>
      </c>
      <c r="I27" s="3" t="s">
        <v>63</v>
      </c>
      <c r="J27" s="3">
        <v>47</v>
      </c>
      <c r="K27" s="3">
        <v>48</v>
      </c>
      <c r="L27" s="3">
        <v>0.97916666666666663</v>
      </c>
      <c r="M27" s="7" t="s">
        <v>63</v>
      </c>
      <c r="N27" s="7">
        <v>390</v>
      </c>
      <c r="O27" s="7">
        <v>395</v>
      </c>
      <c r="P27" s="7">
        <v>0.98734177215189878</v>
      </c>
      <c r="R27">
        <f t="shared" si="2"/>
        <v>0.9832542194092827</v>
      </c>
    </row>
    <row r="28" spans="1:18" x14ac:dyDescent="0.2">
      <c r="A28" t="s">
        <v>64</v>
      </c>
      <c r="B28">
        <v>64923.829999999987</v>
      </c>
      <c r="C28">
        <v>2229051.16</v>
      </c>
      <c r="D28">
        <v>10037.450000000003</v>
      </c>
      <c r="E28">
        <v>1741768.38</v>
      </c>
      <c r="F28">
        <f t="shared" si="0"/>
        <v>432396.40000000037</v>
      </c>
      <c r="G28">
        <f>F28/13</f>
        <v>33261.261538461564</v>
      </c>
      <c r="H28">
        <f t="shared" si="1"/>
        <v>0.24825137771762765</v>
      </c>
      <c r="I28" s="3" t="s">
        <v>65</v>
      </c>
      <c r="J28" s="3">
        <v>19</v>
      </c>
      <c r="K28" s="3">
        <v>22</v>
      </c>
      <c r="L28" s="3">
        <v>0.86363636363636365</v>
      </c>
      <c r="M28" s="7" t="s">
        <v>65</v>
      </c>
      <c r="N28" s="7">
        <v>137</v>
      </c>
      <c r="O28" s="7">
        <v>138</v>
      </c>
      <c r="P28" s="7">
        <v>0.99275362318840576</v>
      </c>
      <c r="R28">
        <f t="shared" si="2"/>
        <v>0.92819499341238476</v>
      </c>
    </row>
    <row r="29" spans="1:18" x14ac:dyDescent="0.2">
      <c r="A29" t="s">
        <v>66</v>
      </c>
      <c r="B29">
        <v>410673.84999999986</v>
      </c>
      <c r="C29">
        <v>4328051.6000000015</v>
      </c>
      <c r="D29">
        <v>157336.48000000033</v>
      </c>
      <c r="E29">
        <v>1706273.9199999995</v>
      </c>
      <c r="F29">
        <f t="shared" si="0"/>
        <v>2368440.3100000028</v>
      </c>
      <c r="G29">
        <f>F29/22</f>
        <v>107656.37772727286</v>
      </c>
      <c r="H29">
        <f t="shared" si="1"/>
        <v>1.3880774254581607</v>
      </c>
      <c r="I29" s="3" t="s">
        <v>67</v>
      </c>
      <c r="J29" s="3">
        <v>71</v>
      </c>
      <c r="K29" s="3">
        <v>74</v>
      </c>
      <c r="L29" s="3">
        <v>0.95945945945945943</v>
      </c>
      <c r="M29" s="7" t="s">
        <v>67</v>
      </c>
      <c r="N29" s="7">
        <v>371</v>
      </c>
      <c r="O29" s="7">
        <v>379</v>
      </c>
      <c r="P29" s="7">
        <v>0.97889182058047497</v>
      </c>
      <c r="R29">
        <f t="shared" si="2"/>
        <v>0.96917564001996714</v>
      </c>
    </row>
    <row r="30" spans="1:18" x14ac:dyDescent="0.2">
      <c r="A30" t="s">
        <v>68</v>
      </c>
      <c r="B30">
        <v>194847.25999999998</v>
      </c>
      <c r="C30">
        <v>3443969.3300000005</v>
      </c>
      <c r="D30">
        <v>26663.629999999972</v>
      </c>
      <c r="E30">
        <v>757788.57</v>
      </c>
      <c r="F30">
        <f t="shared" si="0"/>
        <v>2517997.1300000008</v>
      </c>
      <c r="G30">
        <f>F30/32</f>
        <v>78687.410312500026</v>
      </c>
      <c r="H30">
        <f t="shared" si="1"/>
        <v>3.3228227894754352</v>
      </c>
      <c r="I30" s="3" t="s">
        <v>69</v>
      </c>
      <c r="J30" s="3">
        <v>187</v>
      </c>
      <c r="K30" s="3">
        <v>261</v>
      </c>
      <c r="L30" s="3">
        <v>0.71647509578544066</v>
      </c>
      <c r="M30" s="7" t="s">
        <v>69</v>
      </c>
      <c r="N30" s="7">
        <v>135</v>
      </c>
      <c r="O30" s="7">
        <v>139</v>
      </c>
      <c r="P30" s="7">
        <v>0.97122302158273377</v>
      </c>
      <c r="R30">
        <f t="shared" si="2"/>
        <v>0.84384905868408722</v>
      </c>
    </row>
    <row r="31" spans="1:18" x14ac:dyDescent="0.2">
      <c r="A31" t="s">
        <v>70</v>
      </c>
      <c r="B31">
        <v>66286.64</v>
      </c>
      <c r="C31">
        <v>2275840</v>
      </c>
      <c r="D31">
        <v>10696.560000000007</v>
      </c>
      <c r="E31">
        <v>159392.41</v>
      </c>
      <c r="F31">
        <f t="shared" si="0"/>
        <v>2060857.51</v>
      </c>
      <c r="G31">
        <f>F31/12</f>
        <v>171738.12583333332</v>
      </c>
      <c r="H31">
        <f t="shared" si="1"/>
        <v>12.929458247102231</v>
      </c>
      <c r="I31" s="3" t="s">
        <v>71</v>
      </c>
      <c r="J31" s="3">
        <v>36</v>
      </c>
      <c r="K31" s="3">
        <v>39</v>
      </c>
      <c r="L31" s="3">
        <v>0.92307692307692313</v>
      </c>
      <c r="M31" s="7" t="s">
        <v>71</v>
      </c>
      <c r="N31" s="7">
        <v>212</v>
      </c>
      <c r="O31" s="7">
        <v>213</v>
      </c>
      <c r="P31" s="7">
        <v>0.99530516431924887</v>
      </c>
      <c r="R31">
        <f t="shared" si="2"/>
        <v>0.95919104369808594</v>
      </c>
    </row>
    <row r="32" spans="1:18" x14ac:dyDescent="0.2">
      <c r="A32" t="s">
        <v>72</v>
      </c>
      <c r="B32">
        <v>31595.809999999921</v>
      </c>
      <c r="C32">
        <v>1084795.8900000001</v>
      </c>
      <c r="D32">
        <v>2296.13</v>
      </c>
      <c r="E32">
        <v>16346</v>
      </c>
      <c r="F32">
        <f t="shared" si="0"/>
        <v>1039150.2100000002</v>
      </c>
      <c r="G32">
        <f>F32/24</f>
        <v>43297.925416666672</v>
      </c>
      <c r="H32">
        <f t="shared" si="1"/>
        <v>63.572140584852576</v>
      </c>
      <c r="I32" s="3" t="s">
        <v>73</v>
      </c>
      <c r="J32" s="3">
        <v>178</v>
      </c>
      <c r="K32" s="3">
        <v>196</v>
      </c>
      <c r="L32" s="3">
        <v>0.90816326530612246</v>
      </c>
      <c r="M32" s="7" t="s">
        <v>73</v>
      </c>
      <c r="N32" s="7">
        <v>4</v>
      </c>
      <c r="O32" s="7">
        <v>4</v>
      </c>
      <c r="P32" s="7">
        <v>1</v>
      </c>
      <c r="R32">
        <f t="shared" si="2"/>
        <v>0.95408163265306123</v>
      </c>
    </row>
    <row r="33" spans="1:18" x14ac:dyDescent="0.2">
      <c r="A33" t="s">
        <v>74</v>
      </c>
      <c r="B33">
        <v>43146.11</v>
      </c>
      <c r="C33">
        <v>1481350</v>
      </c>
      <c r="D33">
        <v>116468.59000000001</v>
      </c>
      <c r="E33">
        <v>2435469.96</v>
      </c>
      <c r="F33">
        <f t="shared" si="0"/>
        <v>-880797.48</v>
      </c>
      <c r="G33">
        <f>F33/4</f>
        <v>-220199.37</v>
      </c>
      <c r="H33">
        <f t="shared" si="1"/>
        <v>-0.36165401112153317</v>
      </c>
      <c r="I33" s="3" t="s">
        <v>75</v>
      </c>
      <c r="J33" s="3">
        <v>18</v>
      </c>
      <c r="K33" s="3">
        <v>20</v>
      </c>
      <c r="L33" s="3">
        <v>0.9</v>
      </c>
      <c r="M33" s="7" t="s">
        <v>75</v>
      </c>
      <c r="N33" s="7">
        <v>11</v>
      </c>
      <c r="O33" s="7">
        <v>11</v>
      </c>
      <c r="P33" s="7">
        <v>1</v>
      </c>
      <c r="R33">
        <f t="shared" si="2"/>
        <v>0.95</v>
      </c>
    </row>
    <row r="34" spans="1:18" x14ac:dyDescent="0.2">
      <c r="A34" t="s">
        <v>76</v>
      </c>
      <c r="B34">
        <v>7879.49</v>
      </c>
      <c r="C34">
        <v>270530</v>
      </c>
      <c r="D34">
        <v>15.85</v>
      </c>
      <c r="E34">
        <v>280</v>
      </c>
      <c r="F34">
        <f t="shared" si="0"/>
        <v>262386.36</v>
      </c>
      <c r="G34">
        <f>F34/10</f>
        <v>26238.635999999999</v>
      </c>
      <c r="H34">
        <f t="shared" si="1"/>
        <v>937.09414285714286</v>
      </c>
      <c r="I34" s="3" t="s">
        <v>77</v>
      </c>
      <c r="J34" s="3">
        <v>19</v>
      </c>
      <c r="K34" s="3">
        <v>21</v>
      </c>
      <c r="L34" s="3">
        <v>0.90476190476190477</v>
      </c>
      <c r="M34" s="7" t="s">
        <v>77</v>
      </c>
      <c r="N34" s="7">
        <v>1</v>
      </c>
      <c r="O34" s="7">
        <v>1</v>
      </c>
      <c r="P34" s="7">
        <v>1</v>
      </c>
      <c r="R34">
        <f t="shared" si="2"/>
        <v>0.95238095238095233</v>
      </c>
    </row>
    <row r="35" spans="1:18" x14ac:dyDescent="0.2">
      <c r="A35" t="s">
        <v>78</v>
      </c>
      <c r="B35">
        <v>27744.520000000011</v>
      </c>
      <c r="C35">
        <v>952563.8899999999</v>
      </c>
      <c r="D35">
        <v>1043.08</v>
      </c>
      <c r="E35">
        <v>8480</v>
      </c>
      <c r="F35">
        <f t="shared" si="0"/>
        <v>917382.44999999984</v>
      </c>
      <c r="G35">
        <f>F35/23</f>
        <v>39886.193478260866</v>
      </c>
      <c r="H35">
        <f t="shared" si="1"/>
        <v>108.18189268867923</v>
      </c>
      <c r="I35" s="3" t="s">
        <v>79</v>
      </c>
      <c r="J35" s="3">
        <v>121</v>
      </c>
      <c r="K35" s="3">
        <v>122</v>
      </c>
      <c r="L35" s="3">
        <v>0.99180327868852458</v>
      </c>
      <c r="M35" s="7" t="s">
        <v>79</v>
      </c>
      <c r="N35" s="7">
        <v>7</v>
      </c>
      <c r="O35" s="7">
        <v>7</v>
      </c>
      <c r="P35" s="7">
        <v>1</v>
      </c>
      <c r="R35">
        <f t="shared" si="2"/>
        <v>0.99590163934426235</v>
      </c>
    </row>
    <row r="36" spans="1:18" x14ac:dyDescent="0.2">
      <c r="A36" t="s">
        <v>80</v>
      </c>
      <c r="B36">
        <v>5907.6499999999969</v>
      </c>
      <c r="C36">
        <v>202827.50999999998</v>
      </c>
      <c r="D36">
        <v>76.61</v>
      </c>
      <c r="E36">
        <v>1040</v>
      </c>
      <c r="F36">
        <f t="shared" si="0"/>
        <v>195956.46999999997</v>
      </c>
      <c r="G36">
        <f>F36/21</f>
        <v>9331.2604761904749</v>
      </c>
      <c r="H36">
        <f t="shared" si="1"/>
        <v>188.41968269230767</v>
      </c>
      <c r="I36" s="3" t="s">
        <v>81</v>
      </c>
      <c r="J36" s="3">
        <v>62</v>
      </c>
      <c r="K36" s="3">
        <v>83</v>
      </c>
      <c r="L36" s="3">
        <v>0.74698795180722888</v>
      </c>
      <c r="M36" s="7" t="s">
        <v>81</v>
      </c>
      <c r="N36" s="7">
        <v>4</v>
      </c>
      <c r="O36" s="7">
        <v>4</v>
      </c>
      <c r="P36" s="7">
        <v>1</v>
      </c>
      <c r="R36">
        <f t="shared" si="2"/>
        <v>0.87349397590361444</v>
      </c>
    </row>
  </sheetData>
  <mergeCells count="6">
    <mergeCell ref="A1:A2"/>
    <mergeCell ref="B1:C1"/>
    <mergeCell ref="D1:E1"/>
    <mergeCell ref="I1:J1"/>
    <mergeCell ref="M1:N1"/>
    <mergeCell ref="O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2020-09-13T10:35:48Z</dcterms:created>
  <dcterms:modified xsi:type="dcterms:W3CDTF">2020-09-13T10:36:07Z</dcterms:modified>
</cp:coreProperties>
</file>