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52500\Desktop\"/>
    </mc:Choice>
  </mc:AlternateContent>
  <xr:revisionPtr revIDLastSave="0" documentId="13_ncr:1_{5E835F08-D0FF-4EF7-A931-E2779371CF9F}" xr6:coauthVersionLast="47" xr6:coauthVersionMax="47" xr10:uidLastSave="{00000000-0000-0000-0000-000000000000}"/>
  <bookViews>
    <workbookView xWindow="28740" yWindow="-15" windowWidth="28920" windowHeight="15720" activeTab="9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Pareto" sheetId="12" r:id="rId5"/>
    <sheet name="Semaine" sheetId="13" r:id="rId6"/>
    <sheet name="DétailTRS" sheetId="14" r:id="rId7"/>
    <sheet name="Traitement" sheetId="5" r:id="rId8"/>
    <sheet name="Feuil6" sheetId="6" r:id="rId9"/>
    <sheet name="Feuil7" sheetId="7" r:id="rId10"/>
    <sheet name="Feuil8" sheetId="8" r:id="rId11"/>
    <sheet name="Feuil9" sheetId="9" r:id="rId12"/>
    <sheet name="Feuil10" sheetId="10" r:id="rId13"/>
    <sheet name="Feuil11" sheetId="11" r:id="rId14"/>
    <sheet name="Feuil1" sheetId="15" r:id="rId15"/>
    <sheet name="waterfall" sheetId="16" r:id="rId16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57" r:id="rId17"/>
    <pivotCache cacheId="63" r:id="rId18"/>
  </pivotCaches>
  <fileRecoveryPr repairLoad="1"/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2" l="1"/>
  <c r="G92" i="2"/>
  <c r="H122" i="3"/>
  <c r="H123" i="3"/>
  <c r="H124" i="3"/>
  <c r="H125" i="3"/>
  <c r="G90" i="2"/>
  <c r="H361" i="1"/>
  <c r="H362" i="1"/>
  <c r="H363" i="1"/>
  <c r="H364" i="1"/>
  <c r="I364" i="1" s="1"/>
  <c r="H365" i="1"/>
  <c r="H366" i="1"/>
  <c r="H367" i="1"/>
  <c r="H368" i="1"/>
  <c r="H369" i="1"/>
  <c r="H370" i="1"/>
  <c r="H371" i="1"/>
  <c r="H372" i="1"/>
  <c r="I361" i="1"/>
  <c r="I362" i="1"/>
  <c r="I363" i="1"/>
  <c r="I365" i="1"/>
  <c r="I366" i="1"/>
  <c r="I367" i="1"/>
  <c r="I368" i="1"/>
  <c r="I369" i="1"/>
  <c r="I370" i="1"/>
  <c r="I371" i="1"/>
  <c r="I372" i="1"/>
  <c r="AD8" i="14"/>
  <c r="V8" i="14"/>
  <c r="N8" i="14"/>
  <c r="F8" i="14"/>
  <c r="AD7" i="14"/>
  <c r="V7" i="14"/>
  <c r="N7" i="14"/>
  <c r="F7" i="14"/>
  <c r="AD6" i="14"/>
  <c r="V6" i="14"/>
  <c r="N6" i="14"/>
  <c r="F6" i="14"/>
  <c r="H118" i="3" l="1"/>
  <c r="H119" i="3"/>
  <c r="H120" i="3"/>
  <c r="H121" i="3"/>
  <c r="G88" i="2"/>
  <c r="G89" i="2"/>
  <c r="G87" i="2"/>
  <c r="G86" i="2"/>
  <c r="G85" i="2"/>
  <c r="H349" i="1"/>
  <c r="I349" i="1" s="1"/>
  <c r="H350" i="1"/>
  <c r="H351" i="1"/>
  <c r="H352" i="1"/>
  <c r="H353" i="1"/>
  <c r="H354" i="1"/>
  <c r="H355" i="1"/>
  <c r="H356" i="1"/>
  <c r="H357" i="1"/>
  <c r="H358" i="1"/>
  <c r="H359" i="1"/>
  <c r="H360" i="1"/>
  <c r="I350" i="1"/>
  <c r="I351" i="1"/>
  <c r="I352" i="1"/>
  <c r="I353" i="1"/>
  <c r="I354" i="1"/>
  <c r="I355" i="1"/>
  <c r="I356" i="1"/>
  <c r="I357" i="1"/>
  <c r="I358" i="1"/>
  <c r="I359" i="1"/>
  <c r="I360" i="1"/>
  <c r="G14" i="13"/>
  <c r="G15" i="13"/>
  <c r="G16" i="13"/>
  <c r="G17" i="13"/>
  <c r="H114" i="3"/>
  <c r="H115" i="3"/>
  <c r="H116" i="3"/>
  <c r="H117" i="3"/>
  <c r="G84" i="2"/>
  <c r="G83" i="2"/>
  <c r="G82" i="2"/>
  <c r="H337" i="1"/>
  <c r="H338" i="1"/>
  <c r="H339" i="1"/>
  <c r="I339" i="1" s="1"/>
  <c r="H340" i="1"/>
  <c r="I340" i="1" s="1"/>
  <c r="H341" i="1"/>
  <c r="I341" i="1" s="1"/>
  <c r="H342" i="1"/>
  <c r="H343" i="1"/>
  <c r="I343" i="1" s="1"/>
  <c r="H344" i="1"/>
  <c r="H345" i="1"/>
  <c r="I345" i="1" s="1"/>
  <c r="H346" i="1"/>
  <c r="I346" i="1" s="1"/>
  <c r="H347" i="1"/>
  <c r="I347" i="1" s="1"/>
  <c r="H348" i="1"/>
  <c r="I348" i="1" s="1"/>
  <c r="I337" i="1"/>
  <c r="I338" i="1"/>
  <c r="I342" i="1"/>
  <c r="I344" i="1"/>
  <c r="L4" i="5"/>
  <c r="G4" i="5"/>
  <c r="H110" i="3" l="1"/>
  <c r="H111" i="3"/>
  <c r="H112" i="3"/>
  <c r="H113" i="3"/>
  <c r="G79" i="2"/>
  <c r="G80" i="2"/>
  <c r="G81" i="2"/>
  <c r="G78" i="2"/>
  <c r="H5" i="12"/>
  <c r="D6" i="12" s="1"/>
  <c r="D7" i="12" s="1"/>
  <c r="D8" i="12" s="1"/>
  <c r="G77" i="2"/>
  <c r="I327" i="1"/>
  <c r="H325" i="1"/>
  <c r="I325" i="1" s="1"/>
  <c r="H326" i="1"/>
  <c r="I326" i="1" s="1"/>
  <c r="H327" i="1"/>
  <c r="H328" i="1"/>
  <c r="H329" i="1"/>
  <c r="I329" i="1" s="1"/>
  <c r="H330" i="1"/>
  <c r="H331" i="1"/>
  <c r="H332" i="1"/>
  <c r="H333" i="1"/>
  <c r="I333" i="1" s="1"/>
  <c r="H334" i="1"/>
  <c r="H335" i="1"/>
  <c r="I335" i="1" s="1"/>
  <c r="H336" i="1"/>
  <c r="I336" i="1" s="1"/>
  <c r="I328" i="1"/>
  <c r="I330" i="1"/>
  <c r="I331" i="1"/>
  <c r="I332" i="1"/>
  <c r="I334" i="1"/>
  <c r="H106" i="3"/>
  <c r="H107" i="3"/>
  <c r="H108" i="3"/>
  <c r="H109" i="3"/>
  <c r="H313" i="1"/>
  <c r="H314" i="1"/>
  <c r="H315" i="1"/>
  <c r="H316" i="1"/>
  <c r="H317" i="1"/>
  <c r="H318" i="1"/>
  <c r="H319" i="1"/>
  <c r="H320" i="1"/>
  <c r="H321" i="1"/>
  <c r="H322" i="1"/>
  <c r="H323" i="1"/>
  <c r="H324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G7" i="13"/>
  <c r="G8" i="13"/>
  <c r="G9" i="13"/>
  <c r="G10" i="13"/>
  <c r="G11" i="13"/>
  <c r="G12" i="13"/>
  <c r="G13" i="13"/>
  <c r="G6" i="13"/>
  <c r="H102" i="3"/>
  <c r="H103" i="3"/>
  <c r="H104" i="3"/>
  <c r="H105" i="3"/>
  <c r="G73" i="2"/>
  <c r="G74" i="2"/>
  <c r="G75" i="2"/>
  <c r="G76" i="2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H310" i="1"/>
  <c r="H311" i="1"/>
  <c r="I311" i="1" s="1"/>
  <c r="H312" i="1"/>
  <c r="I312" i="1" s="1"/>
  <c r="I309" i="1"/>
  <c r="I310" i="1"/>
  <c r="AZ8" i="5"/>
  <c r="AZ4" i="5"/>
  <c r="AR5" i="5"/>
  <c r="AI6" i="5"/>
  <c r="Z7" i="5"/>
  <c r="AR7" i="5"/>
  <c r="AI4" i="5"/>
  <c r="AR6" i="5"/>
  <c r="AI7" i="5"/>
  <c r="Z4" i="5"/>
  <c r="AZ7" i="5"/>
  <c r="AR8" i="5"/>
  <c r="AR4" i="5"/>
  <c r="AI5" i="5"/>
  <c r="Z6" i="5"/>
  <c r="AZ6" i="5"/>
  <c r="AI8" i="5"/>
  <c r="Z5" i="5"/>
  <c r="AZ5" i="5"/>
  <c r="Z8" i="5"/>
  <c r="H297" i="1" l="1"/>
  <c r="I297" i="1" s="1"/>
  <c r="H296" i="1"/>
  <c r="I296" i="1" s="1"/>
  <c r="H295" i="1"/>
  <c r="I295" i="1" s="1"/>
  <c r="H98" i="3"/>
  <c r="H99" i="3"/>
  <c r="H100" i="3"/>
  <c r="H101" i="3"/>
  <c r="G72" i="2"/>
  <c r="H289" i="1"/>
  <c r="H290" i="1"/>
  <c r="H291" i="1"/>
  <c r="I291" i="1" s="1"/>
  <c r="H292" i="1"/>
  <c r="I292" i="1" s="1"/>
  <c r="H293" i="1"/>
  <c r="H294" i="1"/>
  <c r="I294" i="1" s="1"/>
  <c r="H298" i="1"/>
  <c r="I298" i="1" s="1"/>
  <c r="H299" i="1"/>
  <c r="I299" i="1" s="1"/>
  <c r="H300" i="1"/>
  <c r="I289" i="1"/>
  <c r="I290" i="1"/>
  <c r="I293" i="1"/>
  <c r="I300" i="1"/>
  <c r="H96" i="3"/>
  <c r="H94" i="3"/>
  <c r="H95" i="3"/>
  <c r="H97" i="3"/>
  <c r="G71" i="2"/>
  <c r="H285" i="1"/>
  <c r="I285" i="1" s="1"/>
  <c r="H284" i="1"/>
  <c r="I284" i="1" s="1"/>
  <c r="H283" i="1"/>
  <c r="I283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6" i="1"/>
  <c r="I286" i="1" s="1"/>
  <c r="H287" i="1"/>
  <c r="I287" i="1" s="1"/>
  <c r="H288" i="1"/>
  <c r="I288" i="1" s="1"/>
  <c r="H273" i="1"/>
  <c r="I273" i="1" s="1"/>
  <c r="H272" i="1"/>
  <c r="I272" i="1" s="1"/>
  <c r="H271" i="1"/>
  <c r="I271" i="1" s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4" i="1"/>
  <c r="I274" i="1" s="1"/>
  <c r="H275" i="1"/>
  <c r="I275" i="1" s="1"/>
  <c r="H276" i="1"/>
  <c r="I276" i="1" s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H259" i="1"/>
  <c r="I259" i="1" s="1"/>
  <c r="G66" i="2"/>
  <c r="G65" i="2"/>
  <c r="G64" i="2"/>
  <c r="H87" i="3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62" i="1"/>
  <c r="I262" i="1" s="1"/>
  <c r="H263" i="1"/>
  <c r="I263" i="1" s="1"/>
  <c r="H264" i="1"/>
  <c r="I264" i="1" s="1"/>
  <c r="H82" i="3"/>
  <c r="H83" i="3"/>
  <c r="H84" i="3"/>
  <c r="H85" i="3"/>
  <c r="H242" i="1"/>
  <c r="I242" i="1" s="1"/>
  <c r="H243" i="1"/>
  <c r="I243" i="1" s="1"/>
  <c r="H241" i="1"/>
  <c r="I241" i="1" s="1"/>
  <c r="H249" i="1"/>
  <c r="I249" i="1" s="1"/>
  <c r="H248" i="1"/>
  <c r="I248" i="1" s="1"/>
  <c r="H247" i="1"/>
  <c r="I247" i="1" s="1"/>
  <c r="H245" i="1"/>
  <c r="I245" i="1" s="1"/>
  <c r="H246" i="1"/>
  <c r="I246" i="1" s="1"/>
  <c r="H250" i="1"/>
  <c r="I250" i="1" s="1"/>
  <c r="H251" i="1"/>
  <c r="I251" i="1" s="1"/>
  <c r="H252" i="1"/>
  <c r="I252" i="1" s="1"/>
  <c r="I244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H237" i="1"/>
  <c r="H238" i="1"/>
  <c r="H239" i="1"/>
  <c r="H240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H220" i="1"/>
  <c r="H221" i="1"/>
  <c r="I221" i="1" s="1"/>
  <c r="H222" i="1"/>
  <c r="H223" i="1"/>
  <c r="I223" i="1" s="1"/>
  <c r="H224" i="1"/>
  <c r="I224" i="1" s="1"/>
  <c r="H225" i="1"/>
  <c r="I225" i="1" s="1"/>
  <c r="H226" i="1"/>
  <c r="H227" i="1"/>
  <c r="I227" i="1" s="1"/>
  <c r="H228" i="1"/>
  <c r="I228" i="1" s="1"/>
  <c r="I217" i="1"/>
  <c r="I218" i="1"/>
  <c r="I219" i="1"/>
  <c r="I220" i="1"/>
  <c r="I222" i="1"/>
  <c r="I226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I210" i="1" s="1"/>
  <c r="H214" i="1"/>
  <c r="I214" i="1" s="1"/>
  <c r="H215" i="1"/>
  <c r="I215" i="1" s="1"/>
  <c r="H216" i="1"/>
  <c r="I216" i="1" s="1"/>
  <c r="I206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I17" i="1"/>
  <c r="I22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  <c r="D9" i="12" l="1"/>
  <c r="D10" i="12" s="1"/>
  <c r="D11" i="12" s="1"/>
  <c r="D12" i="12" s="1"/>
  <c r="D13" i="12" s="1"/>
  <c r="D14" i="12" s="1"/>
  <c r="D15" i="12" s="1"/>
</calcChain>
</file>

<file path=xl/sharedStrings.xml><?xml version="1.0" encoding="utf-8"?>
<sst xmlns="http://schemas.openxmlformats.org/spreadsheetml/2006/main" count="3315" uniqueCount="161">
  <si>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</si>
  <si>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</si>
  <si>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</si>
  <si>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</si>
  <si>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</si>
  <si>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</si>
  <si>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</si>
  <si>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</si>
  <si>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</si>
  <si>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</si>
  <si>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</si>
  <si>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</si>
  <si>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</si>
  <si>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</si>
  <si>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</si>
  <si>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</si>
  <si>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</si>
  <si>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</si>
  <si>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</si>
  <si>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</si>
  <si>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</si>
  <si>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</si>
  <si>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</si>
  <si>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</si>
  <si>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</si>
  <si>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</si>
  <si>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</si>
  <si>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</si>
  <si>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</si>
  <si>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</si>
  <si>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</si>
  <si>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</si>
  <si>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</si>
  <si>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</si>
  <si>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</si>
  <si>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</si>
  <si>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</si>
  <si>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</si>
  <si>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</si>
  <si>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</si>
  <si>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</si>
  <si>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</si>
  <si>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</si>
  <si>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</si>
  <si>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</si>
  <si>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</si>
  <si>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</si>
  <si>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</si>
  <si>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</si>
  <si>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</si>
  <si>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</si>
  <si>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</si>
  <si>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</si>
  <si>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</si>
  <si>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</si>
  <si>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</si>
  <si>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</si>
  <si>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</si>
  <si>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</si>
  <si>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</si>
  <si>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</si>
  <si>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</si>
  <si>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</si>
  <si>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</si>
  <si>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</si>
  <si>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</si>
  <si>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</si>
  <si>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</si>
  <si>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</si>
  <si>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</si>
  <si>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</si>
  <si>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</si>
  <si>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</si>
  <si>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</si>
  <si>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</si>
  <si>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</si>
  <si>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</si>
  <si>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</si>
  <si>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</si>
  <si>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</si>
  <si>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</si>
  <si>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</si>
  <si>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</si>
  <si>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</si>
  <si>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</si>
  <si>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</si>
  <si>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</si>
  <si>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</si>
  <si>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</si>
  <si>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</si>
  <si>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</si>
  <si>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</si>
  <si>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</si>
  <si>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</si>
  <si>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</si>
  <si>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</si>
  <si>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</si>
  <si>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</si>
  <si>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</si>
  <si>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</si>
  <si>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</si>
  <si>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</si>
  <si>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</si>
  <si>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</si>
  <si>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</si>
  <si>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</si>
  <si>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</si>
  <si>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</si>
  <si>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</si>
  <si>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</si>
  <si>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</si>
  <si>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</si>
  <si>
    <t>Semaine</t>
  </si>
  <si>
    <t xml:space="preserve">Machine </t>
  </si>
  <si>
    <t>Ref</t>
  </si>
  <si>
    <t>Qté produite</t>
  </si>
  <si>
    <t>Écart</t>
  </si>
  <si>
    <t>Semaine 10</t>
  </si>
  <si>
    <t>Semaine 11</t>
  </si>
  <si>
    <t>Commmentaire</t>
  </si>
  <si>
    <t>Shinko 1 V831</t>
  </si>
  <si>
    <t>Shinko 2 V832</t>
  </si>
  <si>
    <t>Shinko 3 V833</t>
  </si>
  <si>
    <t>Réf1</t>
  </si>
  <si>
    <t>Objectif1</t>
  </si>
  <si>
    <t>Qté produite1</t>
  </si>
  <si>
    <t>Écart1</t>
  </si>
  <si>
    <t>TRS1</t>
  </si>
  <si>
    <t>Réf2</t>
  </si>
  <si>
    <t>Objectif2</t>
  </si>
  <si>
    <t>Qté produite2</t>
  </si>
  <si>
    <t>Écart2</t>
  </si>
  <si>
    <t>TRS2</t>
  </si>
  <si>
    <t>Réf3</t>
  </si>
  <si>
    <t>Objectif3</t>
  </si>
  <si>
    <t>Qté produite3</t>
  </si>
  <si>
    <t>Écart3</t>
  </si>
  <si>
    <t>TRS3</t>
  </si>
  <si>
    <t>Réf4</t>
  </si>
  <si>
    <t>Objectif4</t>
  </si>
  <si>
    <t>Qté produite4</t>
  </si>
  <si>
    <t>Écart4</t>
  </si>
  <si>
    <t>TRS4</t>
  </si>
  <si>
    <t>Semaine 12</t>
  </si>
  <si>
    <t>Pourcentage perte</t>
  </si>
  <si>
    <t>Période</t>
  </si>
  <si>
    <t>SHINKO 1</t>
  </si>
  <si>
    <t>SHINKO 2</t>
  </si>
  <si>
    <t>SHINKO 3</t>
  </si>
  <si>
    <t>Cause des pertes</t>
  </si>
  <si>
    <t>Cause des pertes1</t>
  </si>
  <si>
    <t>Pourcentage perte1</t>
  </si>
  <si>
    <t>Cause des pertes2</t>
  </si>
  <si>
    <t>Pourcentage perte2</t>
  </si>
  <si>
    <t>Cause des pertes3</t>
  </si>
  <si>
    <t>Pourcentage perte3</t>
  </si>
  <si>
    <t>Janvier</t>
  </si>
  <si>
    <t>Semaine 1</t>
  </si>
  <si>
    <t>Semaine 3</t>
  </si>
  <si>
    <t>Semaine 2</t>
  </si>
  <si>
    <t>cible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</si>
</sst>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1" applyNumberFormat="1" applyFont="1" applyBorder="1"/>
    <xf numFmtId="2" fontId="0" fillId="0" borderId="0" xfId="1" applyNumberFormat="1" applyFont="1" applyFill="1" applyBorder="1"/>
    <xf numFmtId="0" fontId="0" fillId="0" borderId="24" xfId="0" applyBorder="1"/>
    <xf numFmtId="9" fontId="0" fillId="0" borderId="24" xfId="1" applyFont="1" applyFill="1" applyBorder="1"/>
    <xf numFmtId="9" fontId="0" fillId="0" borderId="24" xfId="1" applyFont="1" applyBorder="1"/>
    <xf numFmtId="0" fontId="0" fillId="0" borderId="24" xfId="0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0" xfId="1" applyNumberFormat="1" applyFont="1"/>
    <xf numFmtId="14" fontId="0" fillId="0" borderId="0" xfId="0" applyNumberFormat="1"/>
    <xf numFmtId="0" fontId="0" fillId="16" borderId="25" xfId="0" applyFill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9" fontId="0" fillId="0" borderId="26" xfId="1" applyFont="1" applyFill="1" applyBorder="1"/>
    <xf numFmtId="9" fontId="0" fillId="0" borderId="26" xfId="1" applyFont="1" applyBorder="1"/>
    <xf numFmtId="9" fontId="0" fillId="0" borderId="27" xfId="1" applyFont="1" applyFill="1" applyBorder="1"/>
    <xf numFmtId="9" fontId="0" fillId="0" borderId="27" xfId="1" applyFont="1" applyBorder="1"/>
  </cellXfs>
  <cellStyles count="2">
    <cellStyle name="Normal" xfId="0" builtinId="0"/>
    <cellStyle name="Pourcentage" xfId="1" builtinId="5"/>
  </cellStyles>
  <dxfs count="105">
    <dxf>
      <numFmt numFmtId="164" formatCode="0.0"/>
    </dxf>
    <dxf>
      <numFmt numFmtId="2" formatCode="0.00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32</c:v>
                </c:pt>
                <c:pt idx="1">
                  <c:v>34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2238</c:v>
                </c:pt>
                <c:pt idx="3">
                  <c:v>1560</c:v>
                </c:pt>
                <c:pt idx="4">
                  <c:v>1523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3130</c:v>
                </c:pt>
                <c:pt idx="1">
                  <c:v>2141</c:v>
                </c:pt>
                <c:pt idx="2">
                  <c:v>510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52.166666666666671</c:v>
                </c:pt>
                <c:pt idx="1">
                  <c:v>35.68333333333333</c:v>
                </c:pt>
                <c:pt idx="2">
                  <c:v>8.5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Traitement!$BD$4:$BD$19</c:f>
              <c:numCache>
                <c:formatCode>General</c:formatCode>
                <c:ptCount val="15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Traitement!$BC$4:$BC$19</c:f>
              <c:numCache>
                <c:formatCode>0%</c:formatCode>
                <c:ptCount val="15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Traitement!$BI$4:$BI$19</c:f>
              <c:numCache>
                <c:formatCode>General</c:formatCode>
                <c:ptCount val="15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Traitement!$BH$4:$BH$19</c:f>
              <c:numCache>
                <c:formatCode>0%</c:formatCode>
                <c:ptCount val="15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Traitement!$BN$4:$BN$19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  <c:pt idx="14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Traitement!$BM$4:$BM$19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  <c:pt idx="14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Traitement!$BS$4:$BS$19</c:f>
              <c:numCache>
                <c:formatCode>General</c:formatCode>
                <c:ptCount val="15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Traitement!$BR$4:$BR$19</c:f>
              <c:numCache>
                <c:formatCode>0%</c:formatCode>
                <c:ptCount val="15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Traitement!$BD$4:$BD$19</c:f>
              <c:numCache>
                <c:formatCode>General</c:formatCode>
                <c:ptCount val="15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Traitement!$BC$4:$BC$19</c:f>
              <c:numCache>
                <c:formatCode>0%</c:formatCode>
                <c:ptCount val="15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Traitement!$BI$4:$BI$19</c:f>
              <c:numCache>
                <c:formatCode>General</c:formatCode>
                <c:ptCount val="15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Traitement!$BH$4:$BH$19</c:f>
              <c:numCache>
                <c:formatCode>0%</c:formatCode>
                <c:ptCount val="15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Traitement!$BS$4:$BS$19</c:f>
              <c:numCache>
                <c:formatCode>General</c:formatCode>
                <c:ptCount val="15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Traitement!$BR$4:$BR$19</c:f>
              <c:numCache>
                <c:formatCode>0%</c:formatCode>
                <c:ptCount val="15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2238</c:v>
                </c:pt>
                <c:pt idx="3">
                  <c:v>1560</c:v>
                </c:pt>
                <c:pt idx="4">
                  <c:v>1523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Semaine!$F$5</c:f>
              <c:strCache>
                <c:ptCount val="1"/>
                <c:pt idx="0">
                  <c:v>Qté produite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Semaine!$F$6:$F$17</c:f>
              <c:numCache>
                <c:formatCode>General</c:formatCode>
                <c:ptCount val="12"/>
                <c:pt idx="0">
                  <c:v>29693</c:v>
                </c:pt>
                <c:pt idx="1">
                  <c:v>44608</c:v>
                </c:pt>
                <c:pt idx="2">
                  <c:v>0</c:v>
                </c:pt>
                <c:pt idx="3">
                  <c:v>46539</c:v>
                </c:pt>
                <c:pt idx="4">
                  <c:v>35638</c:v>
                </c:pt>
                <c:pt idx="5">
                  <c:v>51133</c:v>
                </c:pt>
                <c:pt idx="6">
                  <c:v>0</c:v>
                </c:pt>
                <c:pt idx="7">
                  <c:v>56086</c:v>
                </c:pt>
                <c:pt idx="8">
                  <c:v>8798</c:v>
                </c:pt>
                <c:pt idx="9">
                  <c:v>38115</c:v>
                </c:pt>
                <c:pt idx="10">
                  <c:v>36463</c:v>
                </c:pt>
                <c:pt idx="11">
                  <c:v>56426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89216"/>
        <c:axId val="571974816"/>
      </c:barChart>
      <c:lineChart>
        <c:grouping val="standard"/>
        <c:varyColors val="0"/>
        <c:ser>
          <c:idx val="1"/>
          <c:order val="1"/>
          <c:tx>
            <c:strRef>
              <c:f>Semaine!$H$5</c:f>
              <c:strCache>
                <c:ptCount val="1"/>
                <c:pt idx="0">
                  <c:v>TRS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Semaine!$H$6:$H$17</c:f>
              <c:numCache>
                <c:formatCode>General</c:formatCode>
                <c:ptCount val="12"/>
                <c:pt idx="0">
                  <c:v>64</c:v>
                </c:pt>
                <c:pt idx="1">
                  <c:v>64</c:v>
                </c:pt>
                <c:pt idx="2">
                  <c:v>0</c:v>
                </c:pt>
                <c:pt idx="3">
                  <c:v>66</c:v>
                </c:pt>
                <c:pt idx="4">
                  <c:v>98</c:v>
                </c:pt>
                <c:pt idx="5">
                  <c:v>73</c:v>
                </c:pt>
                <c:pt idx="6">
                  <c:v>0</c:v>
                </c:pt>
                <c:pt idx="7">
                  <c:v>80</c:v>
                </c:pt>
                <c:pt idx="8">
                  <c:v>60</c:v>
                </c:pt>
                <c:pt idx="9">
                  <c:v>54</c:v>
                </c:pt>
                <c:pt idx="10">
                  <c:v>79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91136"/>
        <c:axId val="571972416"/>
      </c:lineChart>
      <c:catAx>
        <c:axId val="5719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74816"/>
        <c:crosses val="autoZero"/>
        <c:auto val="1"/>
        <c:lblAlgn val="ctr"/>
        <c:lblOffset val="100"/>
        <c:noMultiLvlLbl val="0"/>
      </c:catAx>
      <c:valAx>
        <c:axId val="571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89216"/>
        <c:crosses val="autoZero"/>
        <c:crossBetween val="between"/>
      </c:valAx>
      <c:valAx>
        <c:axId val="57197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91136"/>
        <c:crosses val="max"/>
        <c:crossBetween val="between"/>
      </c:valAx>
      <c:catAx>
        <c:axId val="5719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97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3130</c:v>
                </c:pt>
                <c:pt idx="1">
                  <c:v>2141</c:v>
                </c:pt>
                <c:pt idx="2">
                  <c:v>510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52.166666666666671</c:v>
                </c:pt>
                <c:pt idx="1">
                  <c:v>35.68333333333333</c:v>
                </c:pt>
                <c:pt idx="2">
                  <c:v>8.5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Traitement!$BD$4:$BD$19</c:f>
              <c:numCache>
                <c:formatCode>General</c:formatCode>
                <c:ptCount val="15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Traitement!$BC$4:$BC$19</c:f>
              <c:numCache>
                <c:formatCode>0%</c:formatCode>
                <c:ptCount val="15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Traitement!$BI$4:$BI$19</c:f>
              <c:numCache>
                <c:formatCode>General</c:formatCode>
                <c:ptCount val="15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Traitement!$BH$4:$BH$19</c:f>
              <c:numCache>
                <c:formatCode>0%</c:formatCode>
                <c:ptCount val="15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Traitement!$BN$4:$BN$19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  <c:pt idx="14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Traitement!$BM$4:$BM$19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  <c:pt idx="14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Traitement!$BS$4:$BS$19</c:f>
              <c:numCache>
                <c:formatCode>General</c:formatCode>
                <c:ptCount val="15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Traitement!$BR$4:$BR$19</c:f>
              <c:numCache>
                <c:formatCode>0%</c:formatCode>
                <c:ptCount val="15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Semaine!$F$5</c:f>
              <c:strCache>
                <c:ptCount val="1"/>
                <c:pt idx="0">
                  <c:v>Qté produite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Semaine!$F$6:$F$17</c:f>
              <c:numCache>
                <c:formatCode>General</c:formatCode>
                <c:ptCount val="12"/>
                <c:pt idx="0">
                  <c:v>29693</c:v>
                </c:pt>
                <c:pt idx="1">
                  <c:v>44608</c:v>
                </c:pt>
                <c:pt idx="2">
                  <c:v>0</c:v>
                </c:pt>
                <c:pt idx="3">
                  <c:v>46539</c:v>
                </c:pt>
                <c:pt idx="4">
                  <c:v>35638</c:v>
                </c:pt>
                <c:pt idx="5">
                  <c:v>51133</c:v>
                </c:pt>
                <c:pt idx="6">
                  <c:v>0</c:v>
                </c:pt>
                <c:pt idx="7">
                  <c:v>56086</c:v>
                </c:pt>
                <c:pt idx="8">
                  <c:v>8798</c:v>
                </c:pt>
                <c:pt idx="9">
                  <c:v>38115</c:v>
                </c:pt>
                <c:pt idx="10">
                  <c:v>36463</c:v>
                </c:pt>
                <c:pt idx="11">
                  <c:v>56426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0-4A8C-B4D3-9D08FD3D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89216"/>
        <c:axId val="571974816"/>
      </c:barChart>
      <c:lineChart>
        <c:grouping val="standard"/>
        <c:varyColors val="0"/>
        <c:ser>
          <c:idx val="1"/>
          <c:order val="1"/>
          <c:tx>
            <c:strRef>
              <c:f>Semaine!$H$5</c:f>
              <c:strCache>
                <c:ptCount val="1"/>
                <c:pt idx="0">
                  <c:v>TRS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Semaine!$H$6:$H$17</c:f>
              <c:numCache>
                <c:formatCode>General</c:formatCode>
                <c:ptCount val="12"/>
                <c:pt idx="0">
                  <c:v>64</c:v>
                </c:pt>
                <c:pt idx="1">
                  <c:v>64</c:v>
                </c:pt>
                <c:pt idx="2">
                  <c:v>0</c:v>
                </c:pt>
                <c:pt idx="3">
                  <c:v>66</c:v>
                </c:pt>
                <c:pt idx="4">
                  <c:v>98</c:v>
                </c:pt>
                <c:pt idx="5">
                  <c:v>73</c:v>
                </c:pt>
                <c:pt idx="6">
                  <c:v>0</c:v>
                </c:pt>
                <c:pt idx="7">
                  <c:v>80</c:v>
                </c:pt>
                <c:pt idx="8">
                  <c:v>60</c:v>
                </c:pt>
                <c:pt idx="9">
                  <c:v>54</c:v>
                </c:pt>
                <c:pt idx="10">
                  <c:v>79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0-4A8C-B4D3-9D08FD3D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91136"/>
        <c:axId val="571972416"/>
      </c:lineChart>
      <c:catAx>
        <c:axId val="5719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74816"/>
        <c:crosses val="autoZero"/>
        <c:auto val="1"/>
        <c:lblAlgn val="ctr"/>
        <c:lblOffset val="100"/>
        <c:noMultiLvlLbl val="0"/>
      </c:catAx>
      <c:valAx>
        <c:axId val="571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89216"/>
        <c:crosses val="autoZero"/>
        <c:crossBetween val="between"/>
      </c:valAx>
      <c:valAx>
        <c:axId val="57197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91136"/>
        <c:crosses val="max"/>
        <c:crossBetween val="between"/>
      </c:valAx>
      <c:catAx>
        <c:axId val="5719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972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32</c:v>
                </c:pt>
                <c:pt idx="1">
                  <c:v>34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100%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56%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78%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44%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12570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8985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7733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3560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4970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4075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16130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13955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11808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87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124,2833333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5,2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5123" y="5684791"/>
              <a:ext cx="11016615" cy="5374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85725</xdr:rowOff>
    </xdr:from>
    <xdr:to>
      <xdr:col>11</xdr:col>
      <xdr:colOff>773430</xdr:colOff>
      <xdr:row>30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4C5E41-5FD4-4399-B659-C5B0C0AA7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1049020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3</xdr:row>
      <xdr:rowOff>5715</xdr:rowOff>
    </xdr:from>
    <xdr:to>
      <xdr:col>18</xdr:col>
      <xdr:colOff>550544</xdr:colOff>
      <xdr:row>18</xdr:row>
      <xdr:rowOff>34290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D5FAA1E-3E18-AA88-986C-C3FAE0E86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257175</xdr:colOff>
      <xdr:row>16</xdr:row>
      <xdr:rowOff>177165</xdr:rowOff>
    </xdr:from>
    <xdr:to>
      <xdr:col>8</xdr:col>
      <xdr:colOff>799465</xdr:colOff>
      <xdr:row>24</xdr:row>
      <xdr:rowOff>154305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9070" y="3068955"/>
              <a:ext cx="1868170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992505</xdr:colOff>
      <xdr:row>14</xdr:row>
      <xdr:rowOff>102870</xdr:rowOff>
    </xdr:from>
    <xdr:to>
      <xdr:col>16</xdr:col>
      <xdr:colOff>15875</xdr:colOff>
      <xdr:row>28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5280" y="2634615"/>
              <a:ext cx="183324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10</xdr:col>
      <xdr:colOff>250190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1158240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110490</xdr:colOff>
      <xdr:row>9</xdr:row>
      <xdr:rowOff>112395</xdr:rowOff>
    </xdr:from>
    <xdr:to>
      <xdr:col>13</xdr:col>
      <xdr:colOff>535305</xdr:colOff>
      <xdr:row>11</xdr:row>
      <xdr:rowOff>167640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616690" y="1741170"/>
          <a:ext cx="424815" cy="41719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19</xdr:row>
      <xdr:rowOff>76200</xdr:rowOff>
    </xdr:from>
    <xdr:to>
      <xdr:col>13</xdr:col>
      <xdr:colOff>179070</xdr:colOff>
      <xdr:row>21</xdr:row>
      <xdr:rowOff>133350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306175" y="3514725"/>
          <a:ext cx="436245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</xdr:colOff>
      <xdr:row>7</xdr:row>
      <xdr:rowOff>72390</xdr:rowOff>
    </xdr:from>
    <xdr:to>
      <xdr:col>13</xdr:col>
      <xdr:colOff>468630</xdr:colOff>
      <xdr:row>9</xdr:row>
      <xdr:rowOff>135255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593830" y="1339215"/>
          <a:ext cx="419100" cy="42481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2.402532291664" createdVersion="8" refreshedVersion="8" minRefreshableVersion="3" recordCount="120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26T00:00:00" count="30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7T00:00:00"/>
        <d v="2025-03-18T00:00:00"/>
        <d v="2025-03-19T00:00:00"/>
        <d v="2025-03-20T00:00:00"/>
        <d v="2025-03-24T00:00:00"/>
        <d v="2025-03-25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26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6/03/2025"/>
        </groupItems>
      </fieldGroup>
    </cacheField>
    <cacheField name="Mois (Date)" numFmtId="0" databaseField="0">
      <fieldGroup base="0">
        <rangePr groupBy="months" startDate="2025-02-05T00:00:00" endDate="2025-03-26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6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2.402535763889" createdVersion="8" refreshedVersion="8" minRefreshableVersion="3" recordCount="87" xr:uid="{2F33E81D-33E8-43E3-997A-478039615D70}">
  <cacheSource type="worksheet">
    <worksheetSource name="Tableau2"/>
  </cacheSource>
  <cacheFields count="7">
    <cacheField name="Date" numFmtId="14">
      <sharedItems containsSemiMixedTypes="0" containsNonDate="0" containsDate="1" containsString="0" minDate="2025-02-05T00:00:00" maxDate="2025-03-26T00:00:00" count="24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  <d v="2025-03-17T00:00:00"/>
        <d v="2025-03-19T00:00:00"/>
        <d v="2025-03-20T00:00:00"/>
        <d v="2025-03-24T00:00:00"/>
        <d v="2025-03-25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de main d'œuvre"/>
        <s v="Réunion Pause"/>
        <s v="Mise en route"/>
        <s v="Réglage"/>
        <s v="Changement de série"/>
        <s v="MN1,MN2,TPM"/>
        <s v="Changement d'outils"/>
        <s v="Manque main d'œuvre" u="1"/>
        <s v="Réunion/Pause" u="1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  <cacheField name="pds" numFmtId="0">
      <sharedItems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  <r>
    <x v="24"/>
    <x v="0"/>
    <n v="0"/>
    <n v="0"/>
    <n v="0"/>
    <n v="0"/>
    <n v="0"/>
  </r>
  <r>
    <x v="24"/>
    <x v="1"/>
    <n v="0.33"/>
    <n v="0.43"/>
    <n v="5775"/>
    <n v="5600"/>
    <n v="11375"/>
  </r>
  <r>
    <x v="24"/>
    <x v="2"/>
    <n v="0.88"/>
    <n v="0.92"/>
    <n v="10138"/>
    <n v="5760"/>
    <n v="15898"/>
  </r>
  <r>
    <x v="24"/>
    <x v="3"/>
    <n v="0.55000000000000004"/>
    <n v="0.66"/>
    <n v="9700"/>
    <n v="7700"/>
    <n v="17400"/>
  </r>
  <r>
    <x v="25"/>
    <x v="0"/>
    <n v="0"/>
    <n v="0"/>
    <n v="0"/>
    <n v="0"/>
    <n v="0"/>
  </r>
  <r>
    <x v="25"/>
    <x v="1"/>
    <n v="0.66"/>
    <n v="0.73"/>
    <n v="11620"/>
    <n v="7700"/>
    <n v="19320"/>
  </r>
  <r>
    <x v="25"/>
    <x v="2"/>
    <n v="0.78"/>
    <n v="0.74"/>
    <n v="8970"/>
    <n v="3800"/>
    <n v="12770"/>
  </r>
  <r>
    <x v="25"/>
    <x v="3"/>
    <n v="0.83"/>
    <n v="0.82"/>
    <n v="14680"/>
    <n v="7100"/>
    <n v="21780"/>
  </r>
  <r>
    <x v="26"/>
    <x v="0"/>
    <n v="0.32"/>
    <n v="0.54"/>
    <n v="2210"/>
    <n v="3800"/>
    <n v="6010"/>
  </r>
  <r>
    <x v="26"/>
    <x v="1"/>
    <n v="0.7"/>
    <n v="0.66"/>
    <n v="12235"/>
    <n v="5200"/>
    <n v="17435"/>
  </r>
  <r>
    <x v="26"/>
    <x v="2"/>
    <n v="0.95"/>
    <n v="0.86"/>
    <n v="10930"/>
    <n v="4000"/>
    <n v="14930"/>
  </r>
  <r>
    <x v="26"/>
    <x v="3"/>
    <n v="0.9"/>
    <n v="0.91"/>
    <n v="15800"/>
    <n v="8300"/>
    <n v="24100"/>
  </r>
  <r>
    <x v="27"/>
    <x v="0"/>
    <n v="0.88"/>
    <n v="0.92"/>
    <n v="6484"/>
    <n v="3696"/>
    <n v="10180"/>
  </r>
  <r>
    <x v="27"/>
    <x v="1"/>
    <n v="0.48"/>
    <n v="0.55000000000000004"/>
    <n v="8485"/>
    <n v="6150"/>
    <n v="14635"/>
  </r>
  <r>
    <x v="27"/>
    <x v="2"/>
    <n v="0.56000000000000005"/>
    <n v="0.62"/>
    <n v="6425"/>
    <n v="4200"/>
    <n v="10625"/>
  </r>
  <r>
    <x v="27"/>
    <x v="3"/>
    <n v="0.92"/>
    <n v="0.86"/>
    <n v="16240"/>
    <n v="6600"/>
    <n v="22840"/>
  </r>
  <r>
    <x v="28"/>
    <x v="0"/>
    <n v="1"/>
    <n v="0.99"/>
    <n v="12570"/>
    <n v="3560"/>
    <n v="16130"/>
  </r>
  <r>
    <x v="28"/>
    <x v="1"/>
    <n v="0.56000000000000005"/>
    <n v="0.37"/>
    <n v="9875"/>
    <n v="0"/>
    <n v="9875"/>
  </r>
  <r>
    <x v="28"/>
    <x v="2"/>
    <n v="0.78"/>
    <n v="0.81"/>
    <n v="8985"/>
    <n v="4970"/>
    <n v="13955"/>
  </r>
  <r>
    <x v="28"/>
    <x v="3"/>
    <n v="0.44"/>
    <n v="0.45"/>
    <n v="7733"/>
    <n v="4075"/>
    <n v="11808"/>
  </r>
  <r>
    <x v="29"/>
    <x v="0"/>
    <n v="0.33"/>
    <n v="0.55000000000000004"/>
    <n v="1800"/>
    <n v="4318"/>
    <n v="6118"/>
  </r>
  <r>
    <x v="29"/>
    <x v="1"/>
    <n v="0.55000000000000004"/>
    <n v="0.63"/>
    <n v="9660"/>
    <n v="6955"/>
    <n v="16615"/>
  </r>
  <r>
    <x v="29"/>
    <x v="2"/>
    <n v="0.92"/>
    <n v="0.88"/>
    <n v="10600"/>
    <n v="4655"/>
    <n v="15255"/>
  </r>
  <r>
    <x v="29"/>
    <x v="3"/>
    <n v="0.9"/>
    <n v="0.93"/>
    <n v="15800"/>
    <n v="8580"/>
    <n v="243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s v="Matin"/>
    <x v="0"/>
    <x v="0"/>
    <n v="480"/>
    <n v="8"/>
    <s v="Février"/>
  </r>
  <r>
    <x v="0"/>
    <s v="Matin"/>
    <x v="1"/>
    <x v="1"/>
    <n v="113"/>
    <n v="1.8833333333333333"/>
    <s v="Février"/>
  </r>
  <r>
    <x v="1"/>
    <s v="Après-midi"/>
    <x v="1"/>
    <x v="2"/>
    <n v="40"/>
    <n v="0.66666666666666663"/>
    <s v="Février"/>
  </r>
  <r>
    <x v="1"/>
    <s v="Après-midi"/>
    <x v="2"/>
    <x v="3"/>
    <n v="60"/>
    <n v="1"/>
    <s v="Février"/>
  </r>
  <r>
    <x v="1"/>
    <s v="Après-midi"/>
    <x v="2"/>
    <x v="4"/>
    <n v="30"/>
    <n v="0.5"/>
    <s v="Février"/>
  </r>
  <r>
    <x v="1"/>
    <s v="Après-midi"/>
    <x v="2"/>
    <x v="2"/>
    <n v="30"/>
    <n v="0.5"/>
    <s v="Février"/>
  </r>
  <r>
    <x v="2"/>
    <s v="Matin"/>
    <x v="0"/>
    <x v="5"/>
    <n v="20"/>
    <n v="0.33333333333333331"/>
    <s v="Février"/>
  </r>
  <r>
    <x v="2"/>
    <s v="Matin"/>
    <x v="2"/>
    <x v="5"/>
    <n v="110"/>
    <n v="1.8333333333333333"/>
    <s v="Février"/>
  </r>
  <r>
    <x v="2"/>
    <s v="Matin"/>
    <x v="2"/>
    <x v="0"/>
    <n v="40"/>
    <n v="0.66666666666666663"/>
    <s v="Février"/>
  </r>
  <r>
    <x v="2"/>
    <s v="Matin"/>
    <x v="1"/>
    <x v="5"/>
    <n v="40"/>
    <n v="0.66666666666666663"/>
    <s v="Février"/>
  </r>
  <r>
    <x v="2"/>
    <s v="Matin"/>
    <x v="1"/>
    <x v="1"/>
    <n v="40"/>
    <n v="0.66666666666666663"/>
    <s v="Février"/>
  </r>
  <r>
    <x v="3"/>
    <s v="Matin"/>
    <x v="1"/>
    <x v="6"/>
    <n v="270"/>
    <n v="4.5"/>
    <s v="Février"/>
  </r>
  <r>
    <x v="4"/>
    <s v="Matin"/>
    <x v="0"/>
    <x v="0"/>
    <n v="150"/>
    <n v="2.5"/>
    <s v="Février"/>
  </r>
  <r>
    <x v="5"/>
    <s v="Matin"/>
    <x v="1"/>
    <x v="2"/>
    <n v="60"/>
    <n v="1"/>
    <s v="Février"/>
  </r>
  <r>
    <x v="5"/>
    <s v="Matin"/>
    <x v="1"/>
    <x v="7"/>
    <n v="60"/>
    <n v="1"/>
    <s v="Février"/>
  </r>
  <r>
    <x v="6"/>
    <s v="Matin"/>
    <x v="3"/>
    <x v="6"/>
    <n v="480"/>
    <n v="8"/>
    <s v="Février"/>
  </r>
  <r>
    <x v="7"/>
    <s v="Après-midi"/>
    <x v="1"/>
    <x v="6"/>
    <n v="120"/>
    <n v="2"/>
    <s v="Février"/>
  </r>
  <r>
    <x v="8"/>
    <s v="Après-midi"/>
    <x v="3"/>
    <x v="1"/>
    <n v="30"/>
    <n v="0.5"/>
    <s v="Février"/>
  </r>
  <r>
    <x v="8"/>
    <s v="Après-midi"/>
    <x v="1"/>
    <x v="8"/>
    <n v="100"/>
    <n v="1.6666666666666667"/>
    <s v="Février"/>
  </r>
  <r>
    <x v="8"/>
    <s v="Après-midi"/>
    <x v="1"/>
    <x v="2"/>
    <n v="50"/>
    <n v="0.83333333333333337"/>
    <s v="Février"/>
  </r>
  <r>
    <x v="9"/>
    <s v="Matin"/>
    <x v="0"/>
    <x v="3"/>
    <n v="20"/>
    <n v="0.33333333333333331"/>
    <s v="Février"/>
  </r>
  <r>
    <x v="9"/>
    <s v="Matin"/>
    <x v="0"/>
    <x v="2"/>
    <n v="50"/>
    <n v="0.83333333333333337"/>
    <s v="Février"/>
  </r>
  <r>
    <x v="9"/>
    <s v="Matin"/>
    <x v="0"/>
    <x v="5"/>
    <n v="20"/>
    <n v="0.33333333333333331"/>
    <s v="Février"/>
  </r>
  <r>
    <x v="9"/>
    <s v="Matin"/>
    <x v="1"/>
    <x v="5"/>
    <n v="20"/>
    <n v="0.33333333333333331"/>
    <s v="Février"/>
  </r>
  <r>
    <x v="10"/>
    <s v="Matin"/>
    <x v="0"/>
    <x v="3"/>
    <n v="80"/>
    <n v="1.3333333333333333"/>
    <s v="Février"/>
  </r>
  <r>
    <x v="10"/>
    <s v="Matin"/>
    <x v="0"/>
    <x v="5"/>
    <n v="50"/>
    <n v="0.83333333333333337"/>
    <s v="Février"/>
  </r>
  <r>
    <x v="10"/>
    <s v="Matin"/>
    <x v="1"/>
    <x v="3"/>
    <n v="40"/>
    <n v="0.66666666666666663"/>
    <s v="Février"/>
  </r>
  <r>
    <x v="10"/>
    <s v="Matin"/>
    <x v="1"/>
    <x v="2"/>
    <n v="40"/>
    <n v="0.66666666666666663"/>
    <s v="Février"/>
  </r>
  <r>
    <x v="10"/>
    <s v="Matin"/>
    <x v="1"/>
    <x v="5"/>
    <n v="20"/>
    <n v="0.33333333333333331"/>
    <s v="Février"/>
  </r>
  <r>
    <x v="11"/>
    <s v="Matin"/>
    <x v="0"/>
    <x v="2"/>
    <n v="30"/>
    <n v="0.5"/>
    <s v="Mars"/>
  </r>
  <r>
    <x v="11"/>
    <s v="Matin"/>
    <x v="0"/>
    <x v="6"/>
    <n v="30"/>
    <n v="0.5"/>
    <s v="Mars"/>
  </r>
  <r>
    <x v="11"/>
    <s v="Après-midi"/>
    <x v="0"/>
    <x v="3"/>
    <n v="20"/>
    <n v="0.33333333333333331"/>
    <s v="Mars"/>
  </r>
  <r>
    <x v="11"/>
    <s v="Matin"/>
    <x v="1"/>
    <x v="6"/>
    <n v="30"/>
    <n v="0.5"/>
    <s v="Mars"/>
  </r>
  <r>
    <x v="11"/>
    <s v="Après-midi"/>
    <x v="1"/>
    <x v="3"/>
    <n v="30"/>
    <n v="0.5"/>
    <s v="Mars"/>
  </r>
  <r>
    <x v="11"/>
    <s v="Après-midi"/>
    <x v="1"/>
    <x v="6"/>
    <n v="10"/>
    <n v="0.16666666666666666"/>
    <s v="Mars"/>
  </r>
  <r>
    <x v="12"/>
    <s v="Matin"/>
    <x v="3"/>
    <x v="2"/>
    <n v="466"/>
    <n v="7.7666666666666666"/>
    <s v="Mars"/>
  </r>
  <r>
    <x v="12"/>
    <s v="Après-midi"/>
    <x v="3"/>
    <x v="2"/>
    <n v="90"/>
    <n v="1.5"/>
    <s v="Mars"/>
  </r>
  <r>
    <x v="12"/>
    <s v="Après-midi"/>
    <x v="3"/>
    <x v="6"/>
    <n v="80"/>
    <n v="1.3333333333333333"/>
    <s v="Mars"/>
  </r>
  <r>
    <x v="12"/>
    <s v="Après-midi"/>
    <x v="0"/>
    <x v="1"/>
    <n v="80"/>
    <n v="1.3333333333333333"/>
    <s v="Mars"/>
  </r>
  <r>
    <x v="12"/>
    <s v="Après-midi"/>
    <x v="1"/>
    <x v="1"/>
    <n v="50"/>
    <n v="0.83333333333333337"/>
    <s v="Mars"/>
  </r>
  <r>
    <x v="12"/>
    <s v="Après-midi"/>
    <x v="1"/>
    <x v="1"/>
    <n v="50"/>
    <n v="0.83333333333333337"/>
    <s v="Mars"/>
  </r>
  <r>
    <x v="13"/>
    <s v="Matin"/>
    <x v="3"/>
    <x v="1"/>
    <n v="360"/>
    <n v="6"/>
    <s v="Mars"/>
  </r>
  <r>
    <x v="13"/>
    <s v="Après-midi"/>
    <x v="3"/>
    <x v="1"/>
    <n v="30"/>
    <n v="0.5"/>
    <s v="Mars"/>
  </r>
  <r>
    <x v="13"/>
    <s v="Matin"/>
    <x v="0"/>
    <x v="6"/>
    <n v="30"/>
    <n v="0.5"/>
    <s v="Mars"/>
  </r>
  <r>
    <x v="13"/>
    <s v="Après-midi"/>
    <x v="0"/>
    <x v="3"/>
    <n v="60"/>
    <n v="1"/>
    <s v="Mars"/>
  </r>
  <r>
    <x v="13"/>
    <s v="Après-midi"/>
    <x v="0"/>
    <x v="4"/>
    <n v="30"/>
    <n v="0.5"/>
    <s v="Mars"/>
  </r>
  <r>
    <x v="13"/>
    <s v="Après-midi"/>
    <x v="0"/>
    <x v="2"/>
    <n v="30"/>
    <n v="0.5"/>
    <s v="Mars"/>
  </r>
  <r>
    <x v="13"/>
    <s v="Matin"/>
    <x v="1"/>
    <x v="1"/>
    <n v="40"/>
    <n v="0.66666666666666663"/>
    <s v="Mars"/>
  </r>
  <r>
    <x v="13"/>
    <s v="Après-midi"/>
    <x v="1"/>
    <x v="1"/>
    <n v="60"/>
    <n v="1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20"/>
    <n v="0.33333333333333331"/>
    <s v="Mars"/>
  </r>
  <r>
    <x v="13"/>
    <s v="Après-midi"/>
    <x v="1"/>
    <x v="1"/>
    <n v="30"/>
    <n v="0.5"/>
    <s v="Mars"/>
  </r>
  <r>
    <x v="14"/>
    <s v="Après-midi"/>
    <x v="0"/>
    <x v="4"/>
    <n v="80"/>
    <n v="1.3333333333333333"/>
    <s v="Mars"/>
  </r>
  <r>
    <x v="14"/>
    <s v="Après-midi"/>
    <x v="0"/>
    <x v="9"/>
    <n v="100"/>
    <n v="1.6666666666666667"/>
    <s v="Mars"/>
  </r>
  <r>
    <x v="14"/>
    <s v="Après-midi"/>
    <x v="0"/>
    <x v="1"/>
    <n v="90"/>
    <n v="1.5"/>
    <s v="Mars"/>
  </r>
  <r>
    <x v="14"/>
    <s v="Après-midi"/>
    <x v="1"/>
    <x v="1"/>
    <n v="150"/>
    <n v="2.5"/>
    <s v="Mars"/>
  </r>
  <r>
    <x v="15"/>
    <s v="Après-midi"/>
    <x v="0"/>
    <x v="6"/>
    <n v="60"/>
    <n v="1"/>
    <s v="Mars"/>
  </r>
  <r>
    <x v="15"/>
    <s v="Soir"/>
    <x v="0"/>
    <x v="1"/>
    <n v="20"/>
    <n v="0.33333333333333331"/>
    <s v="Mars"/>
  </r>
  <r>
    <x v="15"/>
    <s v="Soir"/>
    <x v="0"/>
    <x v="2"/>
    <n v="40"/>
    <n v="0.66666666666666663"/>
    <s v="Mars"/>
  </r>
  <r>
    <x v="15"/>
    <s v="Après-midi"/>
    <x v="1"/>
    <x v="6"/>
    <n v="60"/>
    <n v="1"/>
    <s v="Mars"/>
  </r>
  <r>
    <x v="15"/>
    <s v="Soir"/>
    <x v="1"/>
    <x v="1"/>
    <n v="60"/>
    <n v="1"/>
    <s v="Mars"/>
  </r>
  <r>
    <x v="15"/>
    <s v="Soir"/>
    <x v="1"/>
    <x v="2"/>
    <n v="60"/>
    <n v="1"/>
    <s v="Mars"/>
  </r>
  <r>
    <x v="16"/>
    <s v="Après-midi"/>
    <x v="0"/>
    <x v="0"/>
    <n v="60"/>
    <n v="1"/>
    <s v="Mars"/>
  </r>
  <r>
    <x v="17"/>
    <s v="Soir"/>
    <x v="1"/>
    <x v="2"/>
    <n v="40"/>
    <n v="0.66666666666666663"/>
    <s v="Mars"/>
  </r>
  <r>
    <x v="18"/>
    <s v="Soir"/>
    <x v="3"/>
    <x v="1"/>
    <n v="20"/>
    <n v="0.33333333333333331"/>
    <s v="Mars"/>
  </r>
  <r>
    <x v="19"/>
    <s v="Matin"/>
    <x v="0"/>
    <x v="0"/>
    <n v="480"/>
    <n v="8"/>
    <s v="Mars"/>
  </r>
  <r>
    <x v="19"/>
    <s v="Soir"/>
    <x v="0"/>
    <x v="6"/>
    <n v="70"/>
    <n v="1.1666666666666667"/>
    <s v="Mars"/>
  </r>
  <r>
    <x v="19"/>
    <s v="Soir"/>
    <x v="0"/>
    <x v="6"/>
    <n v="30"/>
    <n v="0.5"/>
    <s v="Mars"/>
  </r>
  <r>
    <x v="19"/>
    <s v="Soir"/>
    <x v="1"/>
    <x v="0"/>
    <n v="30"/>
    <n v="0.5"/>
    <s v="Mars"/>
  </r>
  <r>
    <x v="20"/>
    <s v="Soir"/>
    <x v="3"/>
    <x v="6"/>
    <n v="40"/>
    <n v="0.66666666666666663"/>
    <s v="Mars"/>
  </r>
  <r>
    <x v="20"/>
    <s v="Après-midi"/>
    <x v="0"/>
    <x v="2"/>
    <n v="120"/>
    <n v="2"/>
    <s v="Mars"/>
  </r>
  <r>
    <x v="20"/>
    <s v="Soir"/>
    <x v="2"/>
    <x v="0"/>
    <n v="30"/>
    <n v="0.5"/>
    <s v="Mars"/>
  </r>
  <r>
    <x v="20"/>
    <s v="Soir"/>
    <x v="2"/>
    <x v="0"/>
    <n v="20"/>
    <n v="0.33333333333333331"/>
    <s v="Mars"/>
  </r>
  <r>
    <x v="20"/>
    <s v="Soir"/>
    <x v="2"/>
    <x v="0"/>
    <n v="10"/>
    <n v="0.16666666666666666"/>
    <s v="Mars"/>
  </r>
  <r>
    <x v="21"/>
    <s v="Après-midi"/>
    <x v="0"/>
    <x v="0"/>
    <n v="60"/>
    <n v="1"/>
    <s v="Mars"/>
  </r>
  <r>
    <x v="21"/>
    <s v="Soir"/>
    <x v="0"/>
    <x v="0"/>
    <n v="110"/>
    <n v="1.8333333333333333"/>
    <s v="Mars"/>
  </r>
  <r>
    <x v="21"/>
    <s v="Soir"/>
    <x v="2"/>
    <x v="0"/>
    <n v="90"/>
    <n v="1.5"/>
    <s v="Mars"/>
  </r>
  <r>
    <x v="22"/>
    <s v="Soir"/>
    <x v="3"/>
    <x v="1"/>
    <n v="80"/>
    <n v="1.3333333333333333"/>
    <s v="Mars"/>
  </r>
  <r>
    <x v="22"/>
    <s v="Après-midi"/>
    <x v="0"/>
    <x v="6"/>
    <n v="60"/>
    <n v="1"/>
    <s v="Mars"/>
  </r>
  <r>
    <x v="22"/>
    <s v="Soir"/>
    <x v="0"/>
    <x v="6"/>
    <n v="480"/>
    <n v="8"/>
    <s v="Mars"/>
  </r>
  <r>
    <x v="22"/>
    <s v="Après-midi"/>
    <x v="1"/>
    <x v="6"/>
    <n v="60"/>
    <n v="1"/>
    <s v="Mars"/>
  </r>
  <r>
    <x v="22"/>
    <s v="Soir"/>
    <x v="1"/>
    <x v="6"/>
    <n v="258"/>
    <n v="4.3"/>
    <s v="Mars"/>
  </r>
  <r>
    <x v="23"/>
    <s v="Soir"/>
    <x v="0"/>
    <x v="1"/>
    <n v="90"/>
    <n v="1.5"/>
    <s v="Mars"/>
  </r>
  <r>
    <x v="23"/>
    <s v="Soir"/>
    <x v="2"/>
    <x v="1"/>
    <n v="20"/>
    <n v="0.33333333333333331"/>
    <s v="Mars"/>
  </r>
  <r>
    <x v="23"/>
    <s v="Soir"/>
    <x v="2"/>
    <x v="6"/>
    <n v="70"/>
    <n v="1.1666666666666667"/>
    <s v="Mar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6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7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5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5" firstHeaderRow="0" firstDataRow="1" firstDataCol="1" rowPageCount="1" colPageCount="1"/>
  <pivotFields count="9">
    <pivotField axis="axisRow" numFmtId="14" showAl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6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5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5" firstHeaderRow="0" firstDataRow="1" firstDataCol="1" rowPageCount="1" colPageCount="1"/>
  <pivotFields count="9">
    <pivotField axis="axisRow" numFmtId="14" showAl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6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57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19" firstHeaderRow="0" firstDataRow="1" firstDataCol="1" rowPageCount="1" colPageCount="1"/>
  <pivotFields count="9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6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5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3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5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5" firstHeaderRow="0" firstDataRow="1" firstDataCol="1" rowPageCount="1" colPageCount="1"/>
  <pivotFields count="9">
    <pivotField axis="axisRow" numFmtId="14" showAl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6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57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19" firstHeaderRow="0" firstDataRow="1" firstDataCol="1" rowPageCount="1" colPageCount="1"/>
  <pivotFields count="9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6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3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6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4" firstHeaderRow="1" firstDataRow="1" firstDataCol="1"/>
  <pivotFields count="7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3"/>
        <item x="6"/>
        <item x="0"/>
        <item x="1"/>
        <item m="1" x="10"/>
        <item m="1" x="11"/>
        <item x="5"/>
        <item x="7"/>
        <item x="8"/>
        <item x="4"/>
        <item x="9"/>
        <item t="default"/>
      </items>
    </pivotField>
    <pivotField dataField="1" showAll="0"/>
    <pivotField numFmtId="164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63">
      <pivotArea collapsedLevelsAreSubtotals="1" fieldPosition="0">
        <references count="1">
          <reference field="3" count="0"/>
        </references>
      </pivotArea>
    </format>
    <format dxfId="62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6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7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64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57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19" firstHeaderRow="0" firstDataRow="1" firstDataCol="1" rowPageCount="1" colPageCount="1"/>
  <pivotFields count="9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6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6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3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5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5" firstHeaderRow="0" firstDataRow="1" firstDataCol="1" rowPageCount="1" colPageCount="1"/>
  <pivotFields count="9">
    <pivotField axis="axisRow" numFmtId="14" showAl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6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57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19" firstHeaderRow="0" firstDataRow="1" firstDataCol="1" rowPageCount="1" colPageCount="1"/>
  <pivotFields count="9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6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3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5"/>
    <pivotTable tabId="5" name="Tableau croisé dynamique6"/>
    <pivotTable tabId="5" name="Tableau croisé dynamique7"/>
    <pivotTable tabId="5" name="Tableau croisé dynamique4"/>
  </pivotTables>
  <data>
    <tabular pivotCacheId="159577730">
      <items count="30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 s="1"/>
        <i x="29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25" rowHeight="247650"/>
  <slicer name="Date 3" xr10:uid="{6D57016E-1CA8-41C9-8D62-7C4E19DED976}" cache="Segment_Date1" caption="Date arrets" startItem="19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startItem="18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72" totalsRowShown="0" headerRowDxfId="104" dataDxfId="103">
  <autoFilter ref="B12:N372" xr:uid="{3466EDAC-D66B-4C4E-9139-E81C6DDA4B82}"/>
  <tableColumns count="13">
    <tableColumn id="1" xr3:uid="{1D039082-F45C-42A3-A96D-5829EEFF21C4}" name="Date" dataDxfId="102"/>
    <tableColumn id="2" xr3:uid="{BBFA4997-538A-476D-BD76-263203FF6ABC}" name="Équipe" dataDxfId="101"/>
    <tableColumn id="3" xr3:uid="{9A20E0DF-9527-4B0D-A550-5EF7167ABF81}" name="Machine" dataDxfId="100"/>
    <tableColumn id="4" xr3:uid="{3B0ED0DB-3A3D-42B9-92CE-C7769A603883}" name="Reference" dataDxfId="99"/>
    <tableColumn id="5" xr3:uid="{60FF7E2E-7F53-4AC9-8137-2A5C65D24895}" name="Cadence" dataDxfId="98"/>
    <tableColumn id="6" xr3:uid="{06210FA9-A842-4E73-9D61-5F5A7ACE1E35}" name="Quantité" dataDxfId="97"/>
    <tableColumn id="7" xr3:uid="{01816378-CFEC-4708-A4F0-66CF1B5F1387}" name="Objectif" dataDxfId="96">
      <calculatedColumnFormula>F13*8</calculatedColumnFormula>
    </tableColumn>
    <tableColumn id="8" xr3:uid="{C4032EF7-3002-493D-8583-34A8B76258DE}" name="Écart pièces" dataDxfId="95">
      <calculatedColumnFormula>H13-G13</calculatedColumnFormula>
    </tableColumn>
    <tableColumn id="9" xr3:uid="{9DAE7675-70FD-445E-BDDB-E8E2238565B6}" name="Écart temps" dataDxfId="94"/>
    <tableColumn id="10" xr3:uid="{1438624C-19DD-48A8-B0D4-4C0454660192}" name="Nombre d'arrêt" dataDxfId="93"/>
    <tableColumn id="11" xr3:uid="{92F0ED0E-5E30-47AC-B9F1-963B5B62C863}" name="Durée arrêts" dataDxfId="92"/>
    <tableColumn id="12" xr3:uid="{21AA2E60-0434-4A20-BDBE-F1BA2A9CF39A}" name="TRS" dataDxfId="91" dataCellStyle="Pourcentage"/>
    <tableColumn id="13" xr3:uid="{19486378-4A9F-497E-9B1F-E475ECBA87F9}" name="Commentaire" dataDxfId="9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58" dataDxfId="57">
  <autoFilter ref="AI32:AK62" xr:uid="{5A5BA314-728F-41DF-B436-D7A736B66477}"/>
  <tableColumns count="3">
    <tableColumn id="1" xr3:uid="{DF8A1C01-18E8-494B-83B0-7679C44537BE}" name="Date" dataDxfId="56"/>
    <tableColumn id="2" xr3:uid="{430A7B71-3CE2-4D74-8DAF-18AED78B5B2D}" name="TRS" dataDxfId="55" dataCellStyle="Pourcentage"/>
    <tableColumn id="3" xr3:uid="{F1EF3F5F-838A-436F-8A45-EE6CDF2D8D01}" name="Qté" dataDxfId="54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FB763B-AFCD-471B-9E63-3ACAEA168598}" name="Tableau11" displayName="Tableau11" ref="B5:F105" totalsRowShown="0">
  <autoFilter ref="B5:F105" xr:uid="{41FB763B-AFCD-471B-9E63-3ACAEA168598}"/>
  <tableColumns count="5">
    <tableColumn id="1" xr3:uid="{572BBEE1-6F7C-4586-B93B-7E377C6A5ED2}" name="Période"/>
    <tableColumn id="2" xr3:uid="{D979AC8D-91B9-454E-BF77-16E47799A5EA}" name="Semaine"/>
    <tableColumn id="3" xr3:uid="{437B62F3-55B5-4816-BEF6-CA97F763502E}" name="Date" dataDxfId="52"/>
    <tableColumn id="4" xr3:uid="{2196D6E3-D36F-490B-AC4C-C2075AEA9623}" name="Cause des pertes" dataDxfId="51"/>
    <tableColumn id="5" xr3:uid="{C3BACDD8-FE4B-4B59-915B-25177D4DA4F2}" name="Pourcentage pert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7E64B7D-2708-4A48-B6F6-6F439C2BC213}" name="Tableau1113" displayName="Tableau1113" ref="I5:M105" totalsRowShown="0">
  <autoFilter ref="I5:M105" xr:uid="{D7E64B7D-2708-4A48-B6F6-6F439C2BC213}"/>
  <tableColumns count="5">
    <tableColumn id="1" xr3:uid="{27FEA5AC-4E71-48B9-8493-B7BFBED4979F}" name="Période"/>
    <tableColumn id="2" xr3:uid="{EAB75671-A2A2-40A4-BBFE-1C6B6A383B2B}" name="Semaine"/>
    <tableColumn id="3" xr3:uid="{D2425151-CD6B-4728-98E5-D1533AB4E027}" name="Date" dataDxfId="50"/>
    <tableColumn id="4" xr3:uid="{A7F06C29-5FA4-4DE6-B1A1-E79F28865392}" name="Cause des pertes1" dataDxfId="49"/>
    <tableColumn id="5" xr3:uid="{3007D641-5BE2-45DE-83A1-CC509A5D2EB2}" name="Pourcentage perte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E8E51EE-584C-42E3-9F24-E014C30AD8BD}" name="Tableau1114" displayName="Tableau1114" ref="P5:T105" totalsRowShown="0">
  <autoFilter ref="P5:T105" xr:uid="{6E8E51EE-584C-42E3-9F24-E014C30AD8BD}"/>
  <tableColumns count="5">
    <tableColumn id="1" xr3:uid="{59C018D7-196E-41F5-9C61-1C0026020D0B}" name="Période"/>
    <tableColumn id="2" xr3:uid="{1A3E80EE-1025-4684-94D8-2A071228FF1E}" name="Semaine"/>
    <tableColumn id="3" xr3:uid="{DC56E4B3-78BA-47DE-85B1-263C797FFA3C}" name="Date" dataDxfId="48"/>
    <tableColumn id="4" xr3:uid="{0DB3E1FE-FF58-4A14-BD50-63DCB4DE9D3F}" name="Cause des pertes2" dataDxfId="47"/>
    <tableColumn id="5" xr3:uid="{3BBB366B-1E26-401D-8034-5AC9B229D62C}" name="Pourcentage perte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0354DD-A87D-4799-8922-09E793B8930C}" name="Tableau1115" displayName="Tableau1115" ref="W5:AA105" totalsRowShown="0">
  <autoFilter ref="W5:AA105" xr:uid="{990354DD-A87D-4799-8922-09E793B8930C}"/>
  <tableColumns count="5">
    <tableColumn id="1" xr3:uid="{4F2EAAC1-60F7-40DB-B870-AA43F1ACF829}" name="Période"/>
    <tableColumn id="2" xr3:uid="{40D2B274-1511-4616-AB17-A6E2ABBEDA86}" name="Semaine"/>
    <tableColumn id="3" xr3:uid="{BA0ABE77-2942-42F0-87F0-1260DC1B27EF}" name="Date" dataDxfId="46"/>
    <tableColumn id="4" xr3:uid="{0236ED20-7A1D-4C30-A2C9-6D7077E584D7}" name="Cause des pertes3" dataDxfId="45"/>
    <tableColumn id="5" xr3:uid="{A0A27E92-060A-40A7-9FF9-062EEB1B5945}" name="Pourcentage perte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92" totalsRowShown="0" headerRowDxfId="89" dataDxfId="88">
  <autoFilter ref="B5:H92" xr:uid="{C4480CF4-C52E-46FA-9FDF-CF9B3A0AF10E}"/>
  <tableColumns count="7">
    <tableColumn id="1" xr3:uid="{C8979906-7385-4F96-B2E7-4F8FC864FCF7}" name="Date" dataDxfId="87"/>
    <tableColumn id="2" xr3:uid="{C364A27F-09CB-402B-A1F2-43C609B28A7C}" name="Équipe" dataDxfId="86"/>
    <tableColumn id="3" xr3:uid="{1361715B-CE84-4C43-92F7-019565185AAA}" name="Machine" dataDxfId="85"/>
    <tableColumn id="4" xr3:uid="{E770DDB2-0CDE-42F9-A515-5F913C3C5CFA}" name="Arrêts" dataDxfId="84"/>
    <tableColumn id="5" xr3:uid="{95B5CA0A-A6B0-47A6-A582-77BA65A8C587}" name="Durées (m)" dataDxfId="83"/>
    <tableColumn id="6" xr3:uid="{43C12E68-90D4-42CF-BC19-E6722FF7D947}" name="Durées (h)" dataDxfId="82">
      <calculatedColumnFormula>Tableau2[[#This Row],[Durées (m)]]/60</calculatedColumnFormula>
    </tableColumn>
    <tableColumn id="8" xr3:uid="{FDF7BB73-1D0C-A241-A789-075E09936532}" name="pds" dataDxfId="8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25" totalsRowShown="0">
  <autoFilter ref="B5:H125" xr:uid="{894CCDAD-CDD6-465E-80D2-20AB554BBE4E}"/>
  <tableColumns count="7">
    <tableColumn id="1" xr3:uid="{7C267BB5-CF9B-4D47-8B80-1FB9E42CA5FD}" name="Date" dataDxfId="80"/>
    <tableColumn id="2" xr3:uid="{8A871C23-BE6F-4F7B-B503-1F0217DD11F8}" name="Machine"/>
    <tableColumn id="3" xr3:uid="{E32C80A4-959D-4B04-8450-5951FACD7F0D}" name="TRS 1" dataDxfId="79" dataCellStyle="Pourcentage"/>
    <tableColumn id="4" xr3:uid="{04FDCF70-8941-43FF-9DFD-7BB25B382D43}" name="TRS 2 " dataDxfId="78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77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70D16-E158-5D42-A304-3943D42765B5}" name="Tableau5" displayName="Tableau5" ref="B5:D15" totalsRowShown="0" headerRowDxfId="76" dataDxfId="75">
  <autoFilter ref="B5:D15" xr:uid="{A0A70D16-E158-5D42-A304-3943D42765B5}"/>
  <sortState xmlns:xlrd2="http://schemas.microsoft.com/office/spreadsheetml/2017/richdata2" ref="B6:D15">
    <sortCondition descending="1" ref="C6:C15"/>
  </sortState>
  <tableColumns count="3">
    <tableColumn id="1" xr3:uid="{89A7542E-1751-CB40-B649-E24A7F3492D9}" name="Arrêts" dataDxfId="74"/>
    <tableColumn id="2" xr3:uid="{493BB54B-9250-2D4B-B6C7-D5E559092A71}" name="Durées (m)" dataDxfId="73"/>
    <tableColumn id="3" xr3:uid="{0482A10B-5D20-934F-9D71-A1713F93DF2F}" name="PC" dataDxfId="72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E77F9-6971-5543-8E10-89E0F2951626}" name="Tableau6" displayName="Tableau6" ref="B5:I17" totalsRowShown="0">
  <autoFilter ref="B5:I17" xr:uid="{985E77F9-6971-5543-8E10-89E0F2951626}"/>
  <tableColumns count="8">
    <tableColumn id="1" xr3:uid="{5FF3DE14-D01D-CC49-850B-BCDA13E32092}" name="Semaine"/>
    <tableColumn id="2" xr3:uid="{D00B9277-446B-FC4B-A4F8-BAD0E1F999D5}" name="Machine " dataDxfId="71"/>
    <tableColumn id="3" xr3:uid="{B2D906ED-F0F7-9448-9AF1-A69813965A44}" name="Ref" dataDxfId="70"/>
    <tableColumn id="4" xr3:uid="{4D0E4E49-F3E9-404C-B205-D9C55910B9E1}" name="Objectif"/>
    <tableColumn id="5" xr3:uid="{1FB481F5-4815-6245-A5D3-BCA9454FBAEF}" name="Qté produite"/>
    <tableColumn id="6" xr3:uid="{6DAFD0A6-7665-B146-A89D-00902FC921DC}" name="Écart">
      <calculatedColumnFormula>E6-F6</calculatedColumnFormula>
    </tableColumn>
    <tableColumn id="7" xr3:uid="{EB814DC3-DAC7-6B45-999C-1AC4C9E7E41E}" name="TRS" dataDxfId="53" dataCellStyle="Pourcentage"/>
    <tableColumn id="8" xr3:uid="{8F9ADACA-4E38-DD4D-8A59-7195BFF9DABC}" name="Commmentai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D9BF9C-7C05-4657-8AE0-6091C2727902}" name="Tableau716" displayName="Tableau716" ref="B5:H8" totalsRowShown="0" headerRowDxfId="44" dataDxfId="43">
  <autoFilter ref="B5:H8" xr:uid="{E5D9BF9C-7C05-4657-8AE0-6091C2727902}"/>
  <tableColumns count="7">
    <tableColumn id="1" xr3:uid="{7AFB9F8A-D630-4A8F-9CB0-5B74964F7774}" name="Semaine" dataDxfId="42"/>
    <tableColumn id="2" xr3:uid="{D11CACCF-4143-4C46-842C-8ED75F766B96}" name="Réf1" dataDxfId="41"/>
    <tableColumn id="3" xr3:uid="{C9816E36-1199-4A93-8C7C-48502EE048CC}" name="Objectif1" dataDxfId="40"/>
    <tableColumn id="4" xr3:uid="{EBF39F68-AFA5-4863-B87A-DEB243692774}" name="Qté produite1" dataDxfId="39"/>
    <tableColumn id="5" xr3:uid="{7943FFCA-75A3-43B0-A37C-77B894D4173A}" name="Écart1" dataDxfId="38">
      <calculatedColumnFormula>D6-E6</calculatedColumnFormula>
    </tableColumn>
    <tableColumn id="6" xr3:uid="{8B3A961C-AEAC-4689-9FBF-2A2848233C6C}" name="TRS1" dataDxfId="37"/>
    <tableColumn id="7" xr3:uid="{5F27CC3E-57D9-448C-A7C2-863513636B05}" name="cible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EA5C38E-4483-4ED8-8654-7E5703C6B5E3}" name="Tableau817" displayName="Tableau817" ref="J5:P8" totalsRowShown="0" dataDxfId="35">
  <autoFilter ref="J5:P8" xr:uid="{9EA5C38E-4483-4ED8-8654-7E5703C6B5E3}"/>
  <tableColumns count="7">
    <tableColumn id="1" xr3:uid="{8634DF5A-BDD0-44E0-B2F8-824CDA3585AC}" name="Semaine"/>
    <tableColumn id="2" xr3:uid="{6061383C-DBED-4C04-AED9-0E95F4101B95}" name="Réf2" dataDxfId="34"/>
    <tableColumn id="3" xr3:uid="{EB379F84-3BC0-4910-9719-16E6D625BD9C}" name="Objectif2" dataDxfId="33"/>
    <tableColumn id="4" xr3:uid="{ACF85C91-2D28-487D-93B6-24F5453829A8}" name="Qté produite2" dataDxfId="32"/>
    <tableColumn id="5" xr3:uid="{704C4C48-4C20-48B8-952B-C3EBE598B497}" name="Écart2" dataDxfId="31">
      <calculatedColumnFormula>L6-M6</calculatedColumnFormula>
    </tableColumn>
    <tableColumn id="6" xr3:uid="{F5285AFB-C095-4040-96E4-B12FACED2127}" name="TRS2" dataDxfId="30" dataCellStyle="Pourcentage"/>
    <tableColumn id="7" xr3:uid="{DDCFE673-DEB4-4997-A41F-3A4A4FB362E5}" name="cible" dataDxfId="29" dataCellStyle="Pou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BCA9D9-FB3F-4B88-9930-D44D9A01DA5D}" name="Tableau918" displayName="Tableau918" ref="R5:X8" totalsRowShown="0" headerRowDxfId="28" dataDxfId="27">
  <autoFilter ref="R5:X8" xr:uid="{63BCA9D9-FB3F-4B88-9930-D44D9A01DA5D}"/>
  <tableColumns count="7">
    <tableColumn id="1" xr3:uid="{A4689EBE-8722-43A3-9136-407AA1CF72AC}" name="Semaine" dataDxfId="26"/>
    <tableColumn id="2" xr3:uid="{D018879B-C8DB-4D6E-B1AA-4F0C92C87600}" name="Réf3" dataDxfId="25"/>
    <tableColumn id="3" xr3:uid="{0FF09013-0E11-421C-9C78-14A4ABE15252}" name="Objectif3" dataDxfId="24"/>
    <tableColumn id="4" xr3:uid="{190690ED-7BAF-49FD-98DA-148E0D6302DF}" name="Qté produite3" dataDxfId="23"/>
    <tableColumn id="5" xr3:uid="{EC4E0CDB-099C-48C2-B552-91AB6E0D57B7}" name="Écart3" dataDxfId="22">
      <calculatedColumnFormula>T6-U6</calculatedColumnFormula>
    </tableColumn>
    <tableColumn id="6" xr3:uid="{D06A29BD-070B-4B33-B65D-D774E668FA55}" name="TRS3" dataDxfId="21" dataCellStyle="Pourcentage"/>
    <tableColumn id="7" xr3:uid="{9ACFF48E-805D-41E2-9DA2-BB6DB194D41C}" name="cible" dataDxfId="2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C7A7288-B153-47DC-9401-F3FEA11D7722}" name="Tableau1019" displayName="Tableau1019" ref="Z5:AF8" totalsRowShown="0" headerRowDxfId="19" dataDxfId="18">
  <autoFilter ref="Z5:AF8" xr:uid="{BC7A7288-B153-47DC-9401-F3FEA11D7722}"/>
  <tableColumns count="7">
    <tableColumn id="1" xr3:uid="{F37F7FD3-BF69-4680-94BE-C360D35C4855}" name="Semaine" dataDxfId="17"/>
    <tableColumn id="2" xr3:uid="{2E92BB22-FAA7-4A53-91C2-0292B22606A1}" name="Réf4" dataDxfId="16"/>
    <tableColumn id="3" xr3:uid="{B0B7729F-D9B7-4F92-B1AC-A57D1A7C44A6}" name="Objectif4" dataDxfId="15"/>
    <tableColumn id="4" xr3:uid="{872141A5-5901-40A2-BE74-FA65CD0BC30F}" name="Qté produite4" dataDxfId="14"/>
    <tableColumn id="5" xr3:uid="{8A7A7A3E-6389-4399-A104-9871A30D2622}" name="Écart4" dataDxfId="13">
      <calculatedColumnFormula>AB6-AC6</calculatedColumnFormula>
    </tableColumn>
    <tableColumn id="6" xr3:uid="{13D95DB4-10A5-45DE-9BC7-EB0754FA059A}" name="TRS4" dataDxfId="12" dataCellStyle="Pourcentage"/>
    <tableColumn id="7" xr3:uid="{E9692B3E-B8A1-49EB-8990-638B4BDF9E92}" name="cible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3-01T00:00:00" endDate="2025-03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zoomScaleNormal="100" workbookViewId="0">
      <selection activeCell="B5" sqref="B5"/>
    </sheetView>
  </sheetViews>
  <sheetFormatPr baseColWidth="10" defaultRowHeight="14.4" x14ac:dyDescent="0.3"/>
  <sheetData>
    <row r="34" spans="1:1" x14ac:dyDescent="0.3">
      <c r="A34" t="s">
        <v>102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tabSelected="1" workbookViewId="0">
      <selection activeCell="Q27" sqref="Q27"/>
    </sheetView>
  </sheetViews>
  <sheetFormatPr baseColWidth="10" defaultRowHeight="14.4" x14ac:dyDescent="0.3"/>
  <cols>
    <col min="6" max="6" width="30.44140625" customWidth="1"/>
    <col min="7" max="7" width="11.44140625" customWidth="1"/>
  </cols>
  <sheetData>
    <row r="35" spans="2:8" x14ac:dyDescent="0.3">
      <c r="B35" t="s">
        <v>99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3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3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Q15" sqref="Q15"/>
    </sheetView>
  </sheetViews>
  <sheetFormatPr baseColWidth="10" defaultRowHeight="14.4" x14ac:dyDescent="0.3"/>
  <cols>
    <col min="6" max="6" width="30" customWidth="1"/>
  </cols>
  <sheetData>
    <row r="34" spans="2:8" x14ac:dyDescent="0.3">
      <c r="B34" t="s">
        <v>98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3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3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4.4" x14ac:dyDescent="0.3"/>
  <cols>
    <col min="1" max="30" width="4.6640625" customWidth="1"/>
  </cols>
  <sheetData>
    <row r="4" spans="1:30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3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3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3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3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3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3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3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3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3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3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3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3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3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3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3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3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3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3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3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3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3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3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3">
      <c r="AI32" s="10" t="s">
        <v>0</v>
      </c>
      <c r="AJ32" s="10" t="s">
        <v>11</v>
      </c>
      <c r="AK32" s="10" t="s">
        <v>101</v>
      </c>
    </row>
    <row r="33" spans="35:37" x14ac:dyDescent="0.3">
      <c r="AI33" s="10">
        <v>1</v>
      </c>
      <c r="AJ33" s="67">
        <v>1</v>
      </c>
      <c r="AK33">
        <v>17600</v>
      </c>
    </row>
    <row r="34" spans="35:37" x14ac:dyDescent="0.3">
      <c r="AI34" s="10">
        <v>1</v>
      </c>
      <c r="AJ34" s="67">
        <v>1</v>
      </c>
      <c r="AK34">
        <v>17600</v>
      </c>
    </row>
    <row r="35" spans="35:37" x14ac:dyDescent="0.3">
      <c r="AI35" s="10">
        <v>1</v>
      </c>
      <c r="AJ35" s="67">
        <v>1</v>
      </c>
      <c r="AK35">
        <v>17600</v>
      </c>
    </row>
    <row r="36" spans="35:37" x14ac:dyDescent="0.3">
      <c r="AI36" s="10">
        <v>1</v>
      </c>
      <c r="AJ36" s="67">
        <v>1</v>
      </c>
      <c r="AK36">
        <v>17600</v>
      </c>
    </row>
    <row r="37" spans="35:37" x14ac:dyDescent="0.3">
      <c r="AI37" s="10">
        <v>1</v>
      </c>
      <c r="AJ37" s="67">
        <v>1</v>
      </c>
      <c r="AK37">
        <v>17600</v>
      </c>
    </row>
    <row r="38" spans="35:37" x14ac:dyDescent="0.3">
      <c r="AI38" s="10">
        <v>1</v>
      </c>
      <c r="AJ38" s="67">
        <v>1</v>
      </c>
      <c r="AK38">
        <v>17600</v>
      </c>
    </row>
    <row r="39" spans="35:37" x14ac:dyDescent="0.3">
      <c r="AI39" s="10">
        <v>1</v>
      </c>
      <c r="AJ39" s="67">
        <v>1</v>
      </c>
      <c r="AK39">
        <v>17600</v>
      </c>
    </row>
    <row r="40" spans="35:37" x14ac:dyDescent="0.3">
      <c r="AI40" s="10">
        <v>1</v>
      </c>
      <c r="AJ40" s="67">
        <v>1</v>
      </c>
      <c r="AK40">
        <v>17600</v>
      </c>
    </row>
    <row r="41" spans="35:37" x14ac:dyDescent="0.3">
      <c r="AI41" s="10">
        <v>1</v>
      </c>
      <c r="AJ41" s="67">
        <v>1</v>
      </c>
      <c r="AK41">
        <v>17600</v>
      </c>
    </row>
    <row r="42" spans="35:37" x14ac:dyDescent="0.3">
      <c r="AI42" s="10">
        <v>1</v>
      </c>
      <c r="AJ42" s="67">
        <v>1</v>
      </c>
      <c r="AK42">
        <v>17600</v>
      </c>
    </row>
    <row r="43" spans="35:37" x14ac:dyDescent="0.3">
      <c r="AI43" s="10">
        <v>1</v>
      </c>
      <c r="AJ43" s="67">
        <v>1</v>
      </c>
      <c r="AK43">
        <v>17600</v>
      </c>
    </row>
    <row r="44" spans="35:37" x14ac:dyDescent="0.3">
      <c r="AI44" s="10">
        <v>1</v>
      </c>
      <c r="AJ44" s="67">
        <v>1</v>
      </c>
      <c r="AK44">
        <v>17600</v>
      </c>
    </row>
    <row r="45" spans="35:37" x14ac:dyDescent="0.3">
      <c r="AI45" s="10">
        <v>1</v>
      </c>
      <c r="AJ45" s="67">
        <v>1</v>
      </c>
      <c r="AK45">
        <v>17600</v>
      </c>
    </row>
    <row r="46" spans="35:37" x14ac:dyDescent="0.3">
      <c r="AI46" s="10">
        <v>1</v>
      </c>
      <c r="AJ46" s="67">
        <v>1</v>
      </c>
      <c r="AK46">
        <v>17600</v>
      </c>
    </row>
    <row r="47" spans="35:37" x14ac:dyDescent="0.3">
      <c r="AI47" s="10">
        <v>1</v>
      </c>
      <c r="AJ47" s="67">
        <v>1</v>
      </c>
      <c r="AK47">
        <v>17600</v>
      </c>
    </row>
    <row r="48" spans="35:37" x14ac:dyDescent="0.3">
      <c r="AI48" s="10">
        <v>1</v>
      </c>
      <c r="AJ48" s="67">
        <v>1</v>
      </c>
      <c r="AK48">
        <v>17600</v>
      </c>
    </row>
    <row r="49" spans="35:37" x14ac:dyDescent="0.3">
      <c r="AI49" s="10">
        <v>1</v>
      </c>
      <c r="AJ49" s="67">
        <v>1</v>
      </c>
      <c r="AK49">
        <v>17600</v>
      </c>
    </row>
    <row r="50" spans="35:37" x14ac:dyDescent="0.3">
      <c r="AI50" s="10">
        <v>1</v>
      </c>
      <c r="AJ50" s="67">
        <v>1</v>
      </c>
      <c r="AK50">
        <v>17600</v>
      </c>
    </row>
    <row r="51" spans="35:37" x14ac:dyDescent="0.3">
      <c r="AI51" s="10">
        <v>1</v>
      </c>
      <c r="AJ51" s="67">
        <v>1</v>
      </c>
      <c r="AK51">
        <v>17600</v>
      </c>
    </row>
    <row r="52" spans="35:37" x14ac:dyDescent="0.3">
      <c r="AI52" s="10">
        <v>1</v>
      </c>
      <c r="AJ52" s="67">
        <v>1</v>
      </c>
      <c r="AK52">
        <v>17600</v>
      </c>
    </row>
    <row r="53" spans="35:37" x14ac:dyDescent="0.3">
      <c r="AI53" s="10">
        <v>1</v>
      </c>
      <c r="AJ53" s="67">
        <v>1</v>
      </c>
      <c r="AK53">
        <v>17600</v>
      </c>
    </row>
    <row r="54" spans="35:37" x14ac:dyDescent="0.3">
      <c r="AI54" s="10">
        <v>1</v>
      </c>
      <c r="AJ54" s="67">
        <v>1</v>
      </c>
      <c r="AK54">
        <v>17600</v>
      </c>
    </row>
    <row r="55" spans="35:37" x14ac:dyDescent="0.3">
      <c r="AI55" s="10">
        <v>1</v>
      </c>
      <c r="AJ55" s="67">
        <v>1</v>
      </c>
      <c r="AK55">
        <v>17600</v>
      </c>
    </row>
    <row r="56" spans="35:37" x14ac:dyDescent="0.3">
      <c r="AI56" s="10">
        <v>1</v>
      </c>
      <c r="AJ56" s="67">
        <v>1</v>
      </c>
      <c r="AK56">
        <v>17600</v>
      </c>
    </row>
    <row r="57" spans="35:37" x14ac:dyDescent="0.3">
      <c r="AI57" s="10">
        <v>1</v>
      </c>
      <c r="AJ57" s="67">
        <v>1</v>
      </c>
      <c r="AK57">
        <v>17600</v>
      </c>
    </row>
    <row r="58" spans="35:37" x14ac:dyDescent="0.3">
      <c r="AI58" s="10">
        <v>1</v>
      </c>
      <c r="AJ58" s="67">
        <v>1</v>
      </c>
      <c r="AK58">
        <v>17600</v>
      </c>
    </row>
    <row r="59" spans="35:37" x14ac:dyDescent="0.3">
      <c r="AI59" s="10">
        <v>1</v>
      </c>
      <c r="AJ59" s="67">
        <v>1</v>
      </c>
      <c r="AK59">
        <v>17600</v>
      </c>
    </row>
    <row r="60" spans="35:37" x14ac:dyDescent="0.3">
      <c r="AI60" s="10">
        <v>1</v>
      </c>
      <c r="AJ60" s="67">
        <v>1</v>
      </c>
      <c r="AK60">
        <v>17600</v>
      </c>
    </row>
    <row r="61" spans="35:37" x14ac:dyDescent="0.3">
      <c r="AI61" s="10">
        <v>1</v>
      </c>
      <c r="AJ61" s="67">
        <v>1</v>
      </c>
      <c r="AK61">
        <v>17600</v>
      </c>
    </row>
    <row r="62" spans="35:37" x14ac:dyDescent="0.3">
      <c r="AI62" s="10">
        <v>1</v>
      </c>
      <c r="AJ62" s="67">
        <v>1</v>
      </c>
      <c r="AK62">
        <v>17600</v>
      </c>
    </row>
    <row r="63" spans="35:37" x14ac:dyDescent="0.3">
      <c r="AI63" s="10"/>
      <c r="AJ63" s="79"/>
      <c r="AK63" s="10"/>
    </row>
    <row r="64" spans="35:37" x14ac:dyDescent="0.3">
      <c r="AI64" s="10"/>
      <c r="AJ64" s="79"/>
      <c r="AK64" s="10"/>
    </row>
    <row r="65" spans="35:37" x14ac:dyDescent="0.3">
      <c r="AI65" s="10"/>
      <c r="AJ65" s="79"/>
      <c r="AK65" s="10"/>
    </row>
    <row r="66" spans="35:37" x14ac:dyDescent="0.3">
      <c r="AI66" s="10"/>
      <c r="AJ66" s="79"/>
      <c r="AK66" s="10"/>
    </row>
    <row r="67" spans="35:37" x14ac:dyDescent="0.3">
      <c r="AI67" s="10"/>
      <c r="AJ67" s="79"/>
      <c r="AK67" s="10"/>
    </row>
    <row r="68" spans="35:37" x14ac:dyDescent="0.3">
      <c r="AI68" s="10"/>
      <c r="AJ68" s="79"/>
      <c r="AK68" s="10"/>
    </row>
    <row r="69" spans="35:37" x14ac:dyDescent="0.3">
      <c r="AI69" s="10"/>
      <c r="AJ69" s="79"/>
      <c r="AK69" s="10"/>
    </row>
    <row r="70" spans="35:37" x14ac:dyDescent="0.3">
      <c r="AI70" s="10"/>
      <c r="AJ70" s="79"/>
      <c r="AK70" s="10"/>
    </row>
    <row r="71" spans="35:37" x14ac:dyDescent="0.3">
      <c r="AI71" s="10"/>
      <c r="AJ71" s="79"/>
      <c r="AK71" s="10"/>
    </row>
    <row r="72" spans="35:37" x14ac:dyDescent="0.3">
      <c r="AI72" s="10"/>
      <c r="AJ72" s="79"/>
      <c r="AK72" s="10"/>
    </row>
    <row r="73" spans="35:37" x14ac:dyDescent="0.3">
      <c r="AI73" s="10"/>
      <c r="AJ73" s="79"/>
      <c r="AK73" s="10"/>
    </row>
    <row r="74" spans="35:37" x14ac:dyDescent="0.3">
      <c r="AI74" s="10"/>
      <c r="AJ74" s="79"/>
      <c r="AK74" s="10"/>
    </row>
    <row r="75" spans="35:37" x14ac:dyDescent="0.3">
      <c r="AI75" s="10"/>
      <c r="AJ75" s="79"/>
      <c r="AK75" s="10"/>
    </row>
    <row r="76" spans="35:37" x14ac:dyDescent="0.3">
      <c r="AI76" s="10"/>
      <c r="AJ76" s="79"/>
      <c r="AK76" s="10"/>
    </row>
    <row r="77" spans="35:37" x14ac:dyDescent="0.3">
      <c r="AI77" s="10"/>
      <c r="AJ77" s="79"/>
      <c r="AK77" s="10"/>
    </row>
    <row r="78" spans="35:37" x14ac:dyDescent="0.3">
      <c r="AI78" s="10"/>
      <c r="AJ78" s="79"/>
      <c r="AK78" s="10"/>
    </row>
    <row r="79" spans="35:37" x14ac:dyDescent="0.3">
      <c r="AI79" s="10"/>
      <c r="AJ79" s="79"/>
      <c r="AK79" s="10"/>
    </row>
    <row r="80" spans="35:37" x14ac:dyDescent="0.3">
      <c r="AI80" s="10"/>
      <c r="AJ80" s="79"/>
      <c r="AK80" s="10"/>
    </row>
    <row r="81" spans="35:37" x14ac:dyDescent="0.3">
      <c r="AI81" s="10"/>
      <c r="AJ81" s="79"/>
      <c r="AK81" s="10"/>
    </row>
    <row r="82" spans="35:37" x14ac:dyDescent="0.3">
      <c r="AI82" s="10"/>
      <c r="AJ82" s="79"/>
      <c r="AK82" s="10"/>
    </row>
    <row r="83" spans="35:37" x14ac:dyDescent="0.3">
      <c r="AI83" s="10"/>
      <c r="AJ83" s="79"/>
      <c r="AK83" s="10"/>
    </row>
    <row r="84" spans="35:37" x14ac:dyDescent="0.3">
      <c r="AI84" s="10"/>
      <c r="AJ84" s="79"/>
      <c r="AK84" s="10"/>
    </row>
    <row r="85" spans="35:37" x14ac:dyDescent="0.3">
      <c r="AI85" s="10"/>
      <c r="AJ85" s="79"/>
      <c r="AK85" s="10"/>
    </row>
    <row r="86" spans="35:37" x14ac:dyDescent="0.3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4.4" x14ac:dyDescent="0.3"/>
  <cols>
    <col min="2" max="2" width="19.6640625" customWidth="1"/>
    <col min="3" max="3" width="16.44140625" customWidth="1"/>
    <col min="4" max="4" width="18.77734375" customWidth="1"/>
    <col min="7" max="7" width="20.33203125" customWidth="1"/>
  </cols>
  <sheetData>
    <row r="5" spans="2:9" x14ac:dyDescent="0.3">
      <c r="B5" s="81" t="s">
        <v>19</v>
      </c>
      <c r="C5" s="81" t="s">
        <v>57</v>
      </c>
      <c r="D5" t="s">
        <v>106</v>
      </c>
      <c r="E5" t="s">
        <v>107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3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3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3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3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3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3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3">
      <c r="B13" s="12" t="s">
        <v>105</v>
      </c>
      <c r="C13" s="6">
        <f>SOMME(C6:C12)</f>
        <v>1536</v>
      </c>
    </row>
    <row r="15" spans="2:9" x14ac:dyDescent="0.3">
      <c r="B15" s="12" t="s">
        <v>17</v>
      </c>
      <c r="C15" s="11">
        <v>560</v>
      </c>
    </row>
    <row r="16" spans="2:9" x14ac:dyDescent="0.3">
      <c r="B16" s="12" t="s">
        <v>93</v>
      </c>
      <c r="C16" s="11">
        <v>420</v>
      </c>
    </row>
    <row r="17" spans="2:3" x14ac:dyDescent="0.3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50" zoomScaleNormal="50" workbookViewId="0">
      <selection activeCell="H6" sqref="H6"/>
    </sheetView>
  </sheetViews>
  <sheetFormatPr baseColWidth="10" defaultRowHeight="14.4" x14ac:dyDescent="0.3"/>
  <cols>
    <col min="2" max="2" width="22.44140625" customWidth="1"/>
    <col min="7" max="7" width="25.44140625" customWidth="1"/>
  </cols>
  <sheetData>
    <row r="5" spans="2:9" x14ac:dyDescent="0.3">
      <c r="B5" s="81" t="s">
        <v>19</v>
      </c>
      <c r="C5" s="81" t="s">
        <v>57</v>
      </c>
      <c r="D5" t="s">
        <v>108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3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3">
      <c r="B8" s="71" t="s">
        <v>103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103</v>
      </c>
      <c r="H8" s="72">
        <v>100</v>
      </c>
      <c r="I8" s="1">
        <v>0.46496815286624205</v>
      </c>
    </row>
    <row r="9" spans="2:9" x14ac:dyDescent="0.3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3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3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3">
      <c r="B12" s="71" t="s">
        <v>100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100</v>
      </c>
      <c r="H12" s="72">
        <v>80</v>
      </c>
      <c r="I12" s="1">
        <v>0.67515923566878977</v>
      </c>
    </row>
    <row r="13" spans="2:9" x14ac:dyDescent="0.3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3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3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3">
      <c r="B16" s="71" t="s">
        <v>95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95</v>
      </c>
      <c r="H16" s="72">
        <v>50</v>
      </c>
      <c r="I16" s="1">
        <v>0.81528662420382159</v>
      </c>
    </row>
    <row r="17" spans="2:9" x14ac:dyDescent="0.3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3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3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3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3">
      <c r="B21" s="71" t="s">
        <v>100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100</v>
      </c>
      <c r="H21" s="72">
        <v>30</v>
      </c>
      <c r="I21" s="1">
        <v>0.91719745222929927</v>
      </c>
    </row>
    <row r="22" spans="2:9" x14ac:dyDescent="0.3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3">
      <c r="B23" s="71" t="s">
        <v>95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95</v>
      </c>
      <c r="H23" s="72">
        <v>20</v>
      </c>
      <c r="I23" s="1">
        <v>0.94904458598726105</v>
      </c>
    </row>
    <row r="24" spans="2:9" x14ac:dyDescent="0.3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3">
      <c r="B25" s="71" t="s">
        <v>95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95</v>
      </c>
      <c r="H25" s="72">
        <v>20</v>
      </c>
      <c r="I25" s="1">
        <v>0.97452229299363047</v>
      </c>
    </row>
    <row r="26" spans="2:9" x14ac:dyDescent="0.3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3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3">
      <c r="B28" s="12" t="s">
        <v>105</v>
      </c>
      <c r="C28">
        <f>SOMME(C6:C27)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E507-1DA4-47A5-835B-FB4223128322}">
  <dimension ref="A1"/>
  <sheetViews>
    <sheetView workbookViewId="0">
      <selection activeCell="N21" sqref="N21"/>
    </sheetView>
  </sheetViews>
  <sheetFormatPr baseColWidth="10" defaultRowHeight="14.4" x14ac:dyDescent="0.3"/>
  <sheetData/>
  <pageMargins left="0.25" right="0.25" top="0.75" bottom="0.7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1EC5-D065-41CF-8A42-67C01C0C41BB}">
  <dimension ref="B3:AA105"/>
  <sheetViews>
    <sheetView zoomScale="70" zoomScaleNormal="70" workbookViewId="0">
      <selection activeCell="M40" sqref="M40"/>
    </sheetView>
  </sheetViews>
  <sheetFormatPr baseColWidth="10" defaultRowHeight="14.4" x14ac:dyDescent="0.3"/>
  <cols>
    <col min="5" max="5" width="27.109375" customWidth="1"/>
    <col min="6" max="6" width="16.44140625" customWidth="1"/>
    <col min="7" max="7" width="20.77734375" customWidth="1"/>
  </cols>
  <sheetData>
    <row r="3" spans="2:27" x14ac:dyDescent="0.3">
      <c r="B3" t="s">
        <v>4</v>
      </c>
      <c r="I3" t="s">
        <v>146</v>
      </c>
      <c r="P3" t="s">
        <v>147</v>
      </c>
      <c r="W3" t="s">
        <v>148</v>
      </c>
    </row>
    <row r="5" spans="2:27" x14ac:dyDescent="0.3">
      <c r="B5" t="s">
        <v>145</v>
      </c>
      <c r="C5" t="s">
        <v>112</v>
      </c>
      <c r="D5" t="s">
        <v>0</v>
      </c>
      <c r="E5" t="s">
        <v>149</v>
      </c>
      <c r="F5" t="s">
        <v>144</v>
      </c>
      <c r="I5" t="s">
        <v>145</v>
      </c>
      <c r="J5" t="s">
        <v>112</v>
      </c>
      <c r="K5" t="s">
        <v>0</v>
      </c>
      <c r="L5" t="s">
        <v>150</v>
      </c>
      <c r="M5" t="s">
        <v>151</v>
      </c>
      <c r="P5" t="s">
        <v>145</v>
      </c>
      <c r="Q5" t="s">
        <v>112</v>
      </c>
      <c r="R5" t="s">
        <v>0</v>
      </c>
      <c r="S5" t="s">
        <v>152</v>
      </c>
      <c r="T5" t="s">
        <v>153</v>
      </c>
      <c r="W5" t="s">
        <v>145</v>
      </c>
      <c r="X5" t="s">
        <v>112</v>
      </c>
      <c r="Y5" t="s">
        <v>0</v>
      </c>
      <c r="Z5" t="s">
        <v>154</v>
      </c>
      <c r="AA5" t="s">
        <v>155</v>
      </c>
    </row>
    <row r="6" spans="2:27" x14ac:dyDescent="0.3">
      <c r="B6" t="s">
        <v>156</v>
      </c>
      <c r="C6" t="s">
        <v>157</v>
      </c>
      <c r="D6" s="103">
        <v>45658</v>
      </c>
      <c r="E6" s="104" t="s">
        <v>93</v>
      </c>
      <c r="F6">
        <v>35</v>
      </c>
      <c r="I6" t="s">
        <v>156</v>
      </c>
      <c r="J6" t="s">
        <v>157</v>
      </c>
      <c r="K6" s="103">
        <v>45658</v>
      </c>
      <c r="L6" s="104" t="s">
        <v>93</v>
      </c>
      <c r="M6">
        <v>35</v>
      </c>
      <c r="P6" t="s">
        <v>156</v>
      </c>
      <c r="Q6" t="s">
        <v>157</v>
      </c>
      <c r="R6" s="103">
        <v>45658</v>
      </c>
      <c r="S6" s="104" t="s">
        <v>93</v>
      </c>
      <c r="T6">
        <v>35</v>
      </c>
      <c r="W6" t="s">
        <v>156</v>
      </c>
      <c r="X6" t="s">
        <v>157</v>
      </c>
      <c r="Y6" s="103">
        <v>45658</v>
      </c>
      <c r="Z6" s="104" t="s">
        <v>93</v>
      </c>
      <c r="AA6">
        <v>35</v>
      </c>
    </row>
    <row r="7" spans="2:27" x14ac:dyDescent="0.3">
      <c r="B7" t="s">
        <v>156</v>
      </c>
      <c r="C7" t="s">
        <v>157</v>
      </c>
      <c r="D7" s="103">
        <v>45658</v>
      </c>
      <c r="E7" s="105" t="s">
        <v>17</v>
      </c>
      <c r="F7">
        <v>15</v>
      </c>
      <c r="I7" t="s">
        <v>156</v>
      </c>
      <c r="J7" t="s">
        <v>157</v>
      </c>
      <c r="K7" s="103">
        <v>45658</v>
      </c>
      <c r="L7" s="105" t="s">
        <v>17</v>
      </c>
      <c r="M7">
        <v>15</v>
      </c>
      <c r="P7" t="s">
        <v>156</v>
      </c>
      <c r="Q7" t="s">
        <v>157</v>
      </c>
      <c r="R7" s="103">
        <v>45658</v>
      </c>
      <c r="S7" s="105" t="s">
        <v>17</v>
      </c>
      <c r="T7">
        <v>15</v>
      </c>
      <c r="W7" t="s">
        <v>156</v>
      </c>
      <c r="X7" t="s">
        <v>157</v>
      </c>
      <c r="Y7" s="103">
        <v>45658</v>
      </c>
      <c r="Z7" s="105" t="s">
        <v>17</v>
      </c>
      <c r="AA7">
        <v>15</v>
      </c>
    </row>
    <row r="8" spans="2:27" x14ac:dyDescent="0.3">
      <c r="B8" t="s">
        <v>156</v>
      </c>
      <c r="C8" t="s">
        <v>157</v>
      </c>
      <c r="D8" s="103">
        <v>45658</v>
      </c>
      <c r="E8" s="104" t="s">
        <v>92</v>
      </c>
      <c r="F8">
        <v>20</v>
      </c>
      <c r="I8" t="s">
        <v>156</v>
      </c>
      <c r="J8" t="s">
        <v>157</v>
      </c>
      <c r="K8" s="103">
        <v>45658</v>
      </c>
      <c r="L8" s="104" t="s">
        <v>92</v>
      </c>
      <c r="M8">
        <v>20</v>
      </c>
      <c r="P8" t="s">
        <v>156</v>
      </c>
      <c r="Q8" t="s">
        <v>157</v>
      </c>
      <c r="R8" s="103">
        <v>45658</v>
      </c>
      <c r="S8" s="104" t="s">
        <v>92</v>
      </c>
      <c r="T8">
        <v>20</v>
      </c>
      <c r="W8" t="s">
        <v>156</v>
      </c>
      <c r="X8" t="s">
        <v>157</v>
      </c>
      <c r="Y8" s="103">
        <v>45658</v>
      </c>
      <c r="Z8" s="104" t="s">
        <v>92</v>
      </c>
      <c r="AA8">
        <v>20</v>
      </c>
    </row>
    <row r="9" spans="2:27" x14ac:dyDescent="0.3">
      <c r="B9" t="s">
        <v>156</v>
      </c>
      <c r="C9" t="s">
        <v>157</v>
      </c>
      <c r="D9" s="103">
        <v>45659</v>
      </c>
      <c r="E9" s="105" t="s">
        <v>16</v>
      </c>
      <c r="F9">
        <v>30</v>
      </c>
      <c r="I9" t="s">
        <v>156</v>
      </c>
      <c r="J9" t="s">
        <v>157</v>
      </c>
      <c r="K9" s="103">
        <v>45659</v>
      </c>
      <c r="L9" s="105" t="s">
        <v>16</v>
      </c>
      <c r="M9">
        <v>30</v>
      </c>
      <c r="P9" t="s">
        <v>156</v>
      </c>
      <c r="Q9" t="s">
        <v>157</v>
      </c>
      <c r="R9" s="103">
        <v>45659</v>
      </c>
      <c r="S9" s="105" t="s">
        <v>16</v>
      </c>
      <c r="T9">
        <v>30</v>
      </c>
      <c r="W9" t="s">
        <v>156</v>
      </c>
      <c r="X9" t="s">
        <v>157</v>
      </c>
      <c r="Y9" s="103">
        <v>45659</v>
      </c>
      <c r="Z9" s="105" t="s">
        <v>16</v>
      </c>
      <c r="AA9">
        <v>30</v>
      </c>
    </row>
    <row r="10" spans="2:27" x14ac:dyDescent="0.3">
      <c r="B10" t="s">
        <v>156</v>
      </c>
      <c r="C10" t="s">
        <v>157</v>
      </c>
      <c r="D10" s="103">
        <v>45659</v>
      </c>
      <c r="E10" s="104" t="s">
        <v>20</v>
      </c>
      <c r="F10">
        <v>0</v>
      </c>
      <c r="I10" t="s">
        <v>156</v>
      </c>
      <c r="J10" t="s">
        <v>157</v>
      </c>
      <c r="K10" s="103">
        <v>45659</v>
      </c>
      <c r="L10" s="104" t="s">
        <v>20</v>
      </c>
      <c r="M10">
        <v>0</v>
      </c>
      <c r="P10" t="s">
        <v>156</v>
      </c>
      <c r="Q10" t="s">
        <v>157</v>
      </c>
      <c r="R10" s="103">
        <v>45659</v>
      </c>
      <c r="S10" s="104" t="s">
        <v>20</v>
      </c>
      <c r="T10">
        <v>0</v>
      </c>
      <c r="W10" t="s">
        <v>156</v>
      </c>
      <c r="X10" t="s">
        <v>157</v>
      </c>
      <c r="Y10" s="103">
        <v>45659</v>
      </c>
      <c r="Z10" s="104" t="s">
        <v>20</v>
      </c>
      <c r="AA10">
        <v>0</v>
      </c>
    </row>
    <row r="11" spans="2:27" x14ac:dyDescent="0.3">
      <c r="B11" t="s">
        <v>156</v>
      </c>
      <c r="C11" t="s">
        <v>157</v>
      </c>
      <c r="D11" s="103">
        <v>45659</v>
      </c>
      <c r="E11" s="105" t="s">
        <v>95</v>
      </c>
      <c r="F11">
        <v>0</v>
      </c>
      <c r="I11" t="s">
        <v>156</v>
      </c>
      <c r="J11" t="s">
        <v>157</v>
      </c>
      <c r="K11" s="103">
        <v>45659</v>
      </c>
      <c r="L11" s="105" t="s">
        <v>95</v>
      </c>
      <c r="M11">
        <v>0</v>
      </c>
      <c r="P11" t="s">
        <v>156</v>
      </c>
      <c r="Q11" t="s">
        <v>157</v>
      </c>
      <c r="R11" s="103">
        <v>45659</v>
      </c>
      <c r="S11" s="105" t="s">
        <v>95</v>
      </c>
      <c r="T11">
        <v>0</v>
      </c>
      <c r="W11" t="s">
        <v>156</v>
      </c>
      <c r="X11" t="s">
        <v>157</v>
      </c>
      <c r="Y11" s="103">
        <v>45659</v>
      </c>
      <c r="Z11" s="105" t="s">
        <v>95</v>
      </c>
      <c r="AA11">
        <v>0</v>
      </c>
    </row>
    <row r="12" spans="2:27" x14ac:dyDescent="0.3">
      <c r="B12" t="s">
        <v>156</v>
      </c>
      <c r="C12" t="s">
        <v>157</v>
      </c>
      <c r="D12" s="103">
        <v>45660</v>
      </c>
      <c r="E12" s="104" t="s">
        <v>100</v>
      </c>
      <c r="F12">
        <v>0</v>
      </c>
      <c r="I12" t="s">
        <v>156</v>
      </c>
      <c r="J12" t="s">
        <v>157</v>
      </c>
      <c r="K12" s="103">
        <v>45660</v>
      </c>
      <c r="L12" s="104" t="s">
        <v>100</v>
      </c>
      <c r="M12">
        <v>0</v>
      </c>
      <c r="P12" t="s">
        <v>156</v>
      </c>
      <c r="Q12" t="s">
        <v>157</v>
      </c>
      <c r="R12" s="103">
        <v>45660</v>
      </c>
      <c r="S12" s="104" t="s">
        <v>100</v>
      </c>
      <c r="T12">
        <v>0</v>
      </c>
      <c r="W12" t="s">
        <v>156</v>
      </c>
      <c r="X12" t="s">
        <v>157</v>
      </c>
      <c r="Y12" s="103">
        <v>45660</v>
      </c>
      <c r="Z12" s="104" t="s">
        <v>100</v>
      </c>
      <c r="AA12">
        <v>0</v>
      </c>
    </row>
    <row r="13" spans="2:27" x14ac:dyDescent="0.3">
      <c r="B13" t="s">
        <v>156</v>
      </c>
      <c r="C13" t="s">
        <v>157</v>
      </c>
      <c r="D13" s="103">
        <v>45660</v>
      </c>
      <c r="E13" s="105" t="s">
        <v>103</v>
      </c>
      <c r="F13">
        <v>0</v>
      </c>
      <c r="I13" t="s">
        <v>156</v>
      </c>
      <c r="J13" t="s">
        <v>157</v>
      </c>
      <c r="K13" s="103">
        <v>45660</v>
      </c>
      <c r="L13" s="105" t="s">
        <v>103</v>
      </c>
      <c r="M13">
        <v>0</v>
      </c>
      <c r="P13" t="s">
        <v>156</v>
      </c>
      <c r="Q13" t="s">
        <v>157</v>
      </c>
      <c r="R13" s="103">
        <v>45660</v>
      </c>
      <c r="S13" s="105" t="s">
        <v>103</v>
      </c>
      <c r="T13">
        <v>0</v>
      </c>
      <c r="W13" t="s">
        <v>156</v>
      </c>
      <c r="X13" t="s">
        <v>157</v>
      </c>
      <c r="Y13" s="103">
        <v>45660</v>
      </c>
      <c r="Z13" s="105" t="s">
        <v>103</v>
      </c>
      <c r="AA13">
        <v>0</v>
      </c>
    </row>
    <row r="14" spans="2:27" x14ac:dyDescent="0.3">
      <c r="B14" t="s">
        <v>109</v>
      </c>
      <c r="C14" t="s">
        <v>158</v>
      </c>
      <c r="D14" s="103">
        <v>45689</v>
      </c>
      <c r="E14" s="104" t="s">
        <v>97</v>
      </c>
      <c r="F14">
        <v>0</v>
      </c>
      <c r="I14" t="s">
        <v>109</v>
      </c>
      <c r="J14" t="s">
        <v>158</v>
      </c>
      <c r="K14" s="103">
        <v>45689</v>
      </c>
      <c r="L14" s="104" t="s">
        <v>97</v>
      </c>
      <c r="M14">
        <v>0</v>
      </c>
      <c r="P14" t="s">
        <v>109</v>
      </c>
      <c r="Q14" t="s">
        <v>158</v>
      </c>
      <c r="R14" s="103">
        <v>45689</v>
      </c>
      <c r="S14" s="104" t="s">
        <v>97</v>
      </c>
      <c r="T14">
        <v>0</v>
      </c>
      <c r="W14" t="s">
        <v>109</v>
      </c>
      <c r="X14" t="s">
        <v>158</v>
      </c>
      <c r="Y14" s="103">
        <v>45689</v>
      </c>
      <c r="Z14" s="104" t="s">
        <v>97</v>
      </c>
      <c r="AA14">
        <v>0</v>
      </c>
    </row>
    <row r="15" spans="2:27" x14ac:dyDescent="0.3">
      <c r="B15" t="s">
        <v>109</v>
      </c>
      <c r="C15" t="s">
        <v>158</v>
      </c>
      <c r="D15" s="103">
        <v>45689</v>
      </c>
      <c r="E15" s="105" t="s">
        <v>96</v>
      </c>
      <c r="F15">
        <v>0</v>
      </c>
      <c r="I15" t="s">
        <v>109</v>
      </c>
      <c r="J15" t="s">
        <v>158</v>
      </c>
      <c r="K15" s="103">
        <v>45689</v>
      </c>
      <c r="L15" s="105" t="s">
        <v>96</v>
      </c>
      <c r="M15">
        <v>0</v>
      </c>
      <c r="P15" t="s">
        <v>109</v>
      </c>
      <c r="Q15" t="s">
        <v>158</v>
      </c>
      <c r="R15" s="103">
        <v>45689</v>
      </c>
      <c r="S15" s="105" t="s">
        <v>96</v>
      </c>
      <c r="T15">
        <v>0</v>
      </c>
      <c r="W15" t="s">
        <v>109</v>
      </c>
      <c r="X15" t="s">
        <v>158</v>
      </c>
      <c r="Y15" s="103">
        <v>45689</v>
      </c>
      <c r="Z15" s="105" t="s">
        <v>96</v>
      </c>
      <c r="AA15">
        <v>0</v>
      </c>
    </row>
    <row r="16" spans="2:27" x14ac:dyDescent="0.3">
      <c r="B16" t="s">
        <v>109</v>
      </c>
      <c r="C16" t="s">
        <v>158</v>
      </c>
      <c r="D16" s="103">
        <v>45689</v>
      </c>
      <c r="E16" s="104" t="s">
        <v>93</v>
      </c>
      <c r="F16">
        <v>15</v>
      </c>
      <c r="I16" t="s">
        <v>109</v>
      </c>
      <c r="J16" t="s">
        <v>158</v>
      </c>
      <c r="K16" s="103">
        <v>45689</v>
      </c>
      <c r="L16" s="104" t="s">
        <v>93</v>
      </c>
      <c r="M16">
        <v>15</v>
      </c>
      <c r="P16" t="s">
        <v>109</v>
      </c>
      <c r="Q16" t="s">
        <v>158</v>
      </c>
      <c r="R16" s="103">
        <v>45689</v>
      </c>
      <c r="S16" s="104" t="s">
        <v>93</v>
      </c>
      <c r="T16">
        <v>15</v>
      </c>
      <c r="W16" t="s">
        <v>109</v>
      </c>
      <c r="X16" t="s">
        <v>158</v>
      </c>
      <c r="Y16" s="103">
        <v>45689</v>
      </c>
      <c r="Z16" s="104" t="s">
        <v>93</v>
      </c>
      <c r="AA16">
        <v>15</v>
      </c>
    </row>
    <row r="17" spans="2:27" x14ac:dyDescent="0.3">
      <c r="B17" t="s">
        <v>109</v>
      </c>
      <c r="C17" t="s">
        <v>158</v>
      </c>
      <c r="D17" s="103">
        <v>45690</v>
      </c>
      <c r="E17" s="105" t="s">
        <v>17</v>
      </c>
      <c r="F17">
        <v>10</v>
      </c>
      <c r="I17" t="s">
        <v>109</v>
      </c>
      <c r="J17" t="s">
        <v>158</v>
      </c>
      <c r="K17" s="103">
        <v>45690</v>
      </c>
      <c r="L17" s="105" t="s">
        <v>17</v>
      </c>
      <c r="M17">
        <v>10</v>
      </c>
      <c r="P17" t="s">
        <v>109</v>
      </c>
      <c r="Q17" t="s">
        <v>158</v>
      </c>
      <c r="R17" s="103">
        <v>45690</v>
      </c>
      <c r="S17" s="105" t="s">
        <v>17</v>
      </c>
      <c r="T17">
        <v>10</v>
      </c>
      <c r="W17" t="s">
        <v>109</v>
      </c>
      <c r="X17" t="s">
        <v>158</v>
      </c>
      <c r="Y17" s="103">
        <v>45690</v>
      </c>
      <c r="Z17" s="105" t="s">
        <v>17</v>
      </c>
      <c r="AA17">
        <v>10</v>
      </c>
    </row>
    <row r="18" spans="2:27" x14ac:dyDescent="0.3">
      <c r="B18" t="s">
        <v>109</v>
      </c>
      <c r="C18" t="s">
        <v>158</v>
      </c>
      <c r="D18" s="103">
        <v>45690</v>
      </c>
      <c r="E18" s="104" t="s">
        <v>92</v>
      </c>
      <c r="F18">
        <v>10</v>
      </c>
      <c r="I18" t="s">
        <v>109</v>
      </c>
      <c r="J18" t="s">
        <v>158</v>
      </c>
      <c r="K18" s="103">
        <v>45690</v>
      </c>
      <c r="L18" s="104" t="s">
        <v>92</v>
      </c>
      <c r="M18">
        <v>10</v>
      </c>
      <c r="P18" t="s">
        <v>109</v>
      </c>
      <c r="Q18" t="s">
        <v>158</v>
      </c>
      <c r="R18" s="103">
        <v>45690</v>
      </c>
      <c r="S18" s="104" t="s">
        <v>92</v>
      </c>
      <c r="T18">
        <v>10</v>
      </c>
      <c r="W18" t="s">
        <v>109</v>
      </c>
      <c r="X18" t="s">
        <v>158</v>
      </c>
      <c r="Y18" s="103">
        <v>45690</v>
      </c>
      <c r="Z18" s="104" t="s">
        <v>92</v>
      </c>
      <c r="AA18">
        <v>10</v>
      </c>
    </row>
    <row r="19" spans="2:27" x14ac:dyDescent="0.3">
      <c r="B19" t="s">
        <v>109</v>
      </c>
      <c r="C19" t="s">
        <v>158</v>
      </c>
      <c r="D19" s="103">
        <v>45690</v>
      </c>
      <c r="E19" s="105" t="s">
        <v>16</v>
      </c>
      <c r="F19">
        <v>20</v>
      </c>
      <c r="I19" t="s">
        <v>109</v>
      </c>
      <c r="J19" t="s">
        <v>158</v>
      </c>
      <c r="K19" s="103">
        <v>45690</v>
      </c>
      <c r="L19" s="105" t="s">
        <v>16</v>
      </c>
      <c r="M19">
        <v>20</v>
      </c>
      <c r="P19" t="s">
        <v>109</v>
      </c>
      <c r="Q19" t="s">
        <v>158</v>
      </c>
      <c r="R19" s="103">
        <v>45690</v>
      </c>
      <c r="S19" s="105" t="s">
        <v>16</v>
      </c>
      <c r="T19">
        <v>20</v>
      </c>
      <c r="W19" t="s">
        <v>109</v>
      </c>
      <c r="X19" t="s">
        <v>158</v>
      </c>
      <c r="Y19" s="103">
        <v>45690</v>
      </c>
      <c r="Z19" s="105" t="s">
        <v>16</v>
      </c>
      <c r="AA19">
        <v>20</v>
      </c>
    </row>
    <row r="20" spans="2:27" x14ac:dyDescent="0.3">
      <c r="B20" t="s">
        <v>109</v>
      </c>
      <c r="C20" t="s">
        <v>158</v>
      </c>
      <c r="D20" s="103">
        <v>45690</v>
      </c>
      <c r="E20" s="104" t="s">
        <v>20</v>
      </c>
      <c r="F20">
        <v>15</v>
      </c>
      <c r="I20" t="s">
        <v>109</v>
      </c>
      <c r="J20" t="s">
        <v>158</v>
      </c>
      <c r="K20" s="103">
        <v>45690</v>
      </c>
      <c r="L20" s="104" t="s">
        <v>20</v>
      </c>
      <c r="M20">
        <v>15</v>
      </c>
      <c r="P20" t="s">
        <v>109</v>
      </c>
      <c r="Q20" t="s">
        <v>158</v>
      </c>
      <c r="R20" s="103">
        <v>45690</v>
      </c>
      <c r="S20" s="104" t="s">
        <v>20</v>
      </c>
      <c r="T20">
        <v>15</v>
      </c>
      <c r="W20" t="s">
        <v>109</v>
      </c>
      <c r="X20" t="s">
        <v>158</v>
      </c>
      <c r="Y20" s="103">
        <v>45690</v>
      </c>
      <c r="Z20" s="104" t="s">
        <v>20</v>
      </c>
      <c r="AA20">
        <v>15</v>
      </c>
    </row>
    <row r="21" spans="2:27" x14ac:dyDescent="0.3">
      <c r="B21" t="s">
        <v>110</v>
      </c>
      <c r="C21" t="s">
        <v>158</v>
      </c>
      <c r="D21" s="103">
        <v>45718</v>
      </c>
      <c r="E21" s="105" t="s">
        <v>95</v>
      </c>
      <c r="F21">
        <v>20</v>
      </c>
      <c r="I21" t="s">
        <v>110</v>
      </c>
      <c r="J21" t="s">
        <v>158</v>
      </c>
      <c r="K21" s="103">
        <v>45718</v>
      </c>
      <c r="L21" s="105" t="s">
        <v>95</v>
      </c>
      <c r="M21">
        <v>20</v>
      </c>
      <c r="P21" t="s">
        <v>110</v>
      </c>
      <c r="Q21" t="s">
        <v>158</v>
      </c>
      <c r="R21" s="103">
        <v>45718</v>
      </c>
      <c r="S21" s="105" t="s">
        <v>95</v>
      </c>
      <c r="T21">
        <v>20</v>
      </c>
      <c r="W21" t="s">
        <v>110</v>
      </c>
      <c r="X21" t="s">
        <v>158</v>
      </c>
      <c r="Y21" s="103">
        <v>45718</v>
      </c>
      <c r="Z21" s="105" t="s">
        <v>95</v>
      </c>
      <c r="AA21">
        <v>20</v>
      </c>
    </row>
    <row r="22" spans="2:27" x14ac:dyDescent="0.3">
      <c r="B22" t="s">
        <v>110</v>
      </c>
      <c r="C22" t="s">
        <v>158</v>
      </c>
      <c r="D22" s="103">
        <v>45718</v>
      </c>
      <c r="E22" s="104" t="s">
        <v>100</v>
      </c>
      <c r="F22">
        <v>10</v>
      </c>
      <c r="I22" t="s">
        <v>110</v>
      </c>
      <c r="J22" t="s">
        <v>158</v>
      </c>
      <c r="K22" s="103">
        <v>45718</v>
      </c>
      <c r="L22" s="104" t="s">
        <v>100</v>
      </c>
      <c r="M22">
        <v>10</v>
      </c>
      <c r="P22" t="s">
        <v>110</v>
      </c>
      <c r="Q22" t="s">
        <v>158</v>
      </c>
      <c r="R22" s="103">
        <v>45718</v>
      </c>
      <c r="S22" s="104" t="s">
        <v>100</v>
      </c>
      <c r="T22">
        <v>10</v>
      </c>
      <c r="W22" t="s">
        <v>110</v>
      </c>
      <c r="X22" t="s">
        <v>158</v>
      </c>
      <c r="Y22" s="103">
        <v>45718</v>
      </c>
      <c r="Z22" s="104" t="s">
        <v>100</v>
      </c>
      <c r="AA22">
        <v>10</v>
      </c>
    </row>
    <row r="23" spans="2:27" x14ac:dyDescent="0.3">
      <c r="B23" t="s">
        <v>110</v>
      </c>
      <c r="C23" t="s">
        <v>158</v>
      </c>
      <c r="D23" s="103">
        <v>45720</v>
      </c>
      <c r="E23" s="105" t="s">
        <v>103</v>
      </c>
      <c r="F23">
        <v>0</v>
      </c>
      <c r="I23" t="s">
        <v>110</v>
      </c>
      <c r="J23" t="s">
        <v>158</v>
      </c>
      <c r="K23" s="103">
        <v>45720</v>
      </c>
      <c r="L23" s="105" t="s">
        <v>103</v>
      </c>
      <c r="M23">
        <v>10</v>
      </c>
      <c r="P23" t="s">
        <v>110</v>
      </c>
      <c r="Q23" t="s">
        <v>158</v>
      </c>
      <c r="R23" s="103">
        <v>45720</v>
      </c>
      <c r="S23" s="105" t="s">
        <v>103</v>
      </c>
      <c r="T23">
        <v>0</v>
      </c>
      <c r="W23" t="s">
        <v>110</v>
      </c>
      <c r="X23" t="s">
        <v>158</v>
      </c>
      <c r="Y23" s="103">
        <v>45720</v>
      </c>
      <c r="Z23" s="105" t="s">
        <v>103</v>
      </c>
      <c r="AA23">
        <v>0</v>
      </c>
    </row>
    <row r="24" spans="2:27" x14ac:dyDescent="0.3">
      <c r="B24" t="s">
        <v>110</v>
      </c>
      <c r="C24" t="s">
        <v>158</v>
      </c>
      <c r="D24" s="103">
        <v>45720</v>
      </c>
      <c r="E24" s="104" t="s">
        <v>97</v>
      </c>
      <c r="F24">
        <v>0</v>
      </c>
      <c r="I24" t="s">
        <v>110</v>
      </c>
      <c r="J24" t="s">
        <v>158</v>
      </c>
      <c r="K24" s="103">
        <v>45720</v>
      </c>
      <c r="L24" s="104" t="s">
        <v>97</v>
      </c>
      <c r="M24">
        <v>10</v>
      </c>
      <c r="P24" t="s">
        <v>110</v>
      </c>
      <c r="Q24" t="s">
        <v>158</v>
      </c>
      <c r="R24" s="103">
        <v>45720</v>
      </c>
      <c r="S24" s="104" t="s">
        <v>97</v>
      </c>
      <c r="T24">
        <v>0</v>
      </c>
      <c r="W24" t="s">
        <v>110</v>
      </c>
      <c r="X24" t="s">
        <v>158</v>
      </c>
      <c r="Y24" s="103">
        <v>45720</v>
      </c>
      <c r="Z24" s="104" t="s">
        <v>97</v>
      </c>
      <c r="AA24">
        <v>0</v>
      </c>
    </row>
    <row r="25" spans="2:27" x14ac:dyDescent="0.3">
      <c r="B25" t="s">
        <v>110</v>
      </c>
      <c r="C25" t="s">
        <v>158</v>
      </c>
      <c r="D25" s="103">
        <v>45720</v>
      </c>
      <c r="E25" s="105" t="s">
        <v>96</v>
      </c>
      <c r="F25">
        <v>0</v>
      </c>
      <c r="I25" t="s">
        <v>110</v>
      </c>
      <c r="J25" t="s">
        <v>158</v>
      </c>
      <c r="K25" s="103">
        <v>45720</v>
      </c>
      <c r="L25" s="105" t="s">
        <v>96</v>
      </c>
      <c r="M25">
        <v>20</v>
      </c>
      <c r="P25" t="s">
        <v>110</v>
      </c>
      <c r="Q25" t="s">
        <v>158</v>
      </c>
      <c r="R25" s="103">
        <v>45720</v>
      </c>
      <c r="S25" s="105" t="s">
        <v>96</v>
      </c>
      <c r="T25">
        <v>0</v>
      </c>
      <c r="W25" t="s">
        <v>110</v>
      </c>
      <c r="X25" t="s">
        <v>158</v>
      </c>
      <c r="Y25" s="103">
        <v>45720</v>
      </c>
      <c r="Z25" s="105" t="s">
        <v>96</v>
      </c>
      <c r="AA25">
        <v>0</v>
      </c>
    </row>
    <row r="26" spans="2:27" x14ac:dyDescent="0.3">
      <c r="B26" t="s">
        <v>156</v>
      </c>
      <c r="C26" t="s">
        <v>157</v>
      </c>
      <c r="D26" s="103">
        <v>45660</v>
      </c>
      <c r="E26" s="104" t="s">
        <v>93</v>
      </c>
      <c r="F26">
        <v>0</v>
      </c>
      <c r="I26" t="s">
        <v>156</v>
      </c>
      <c r="J26" t="s">
        <v>157</v>
      </c>
      <c r="K26" s="103">
        <v>45660</v>
      </c>
      <c r="L26" s="104" t="s">
        <v>93</v>
      </c>
      <c r="M26">
        <v>10</v>
      </c>
      <c r="P26" t="s">
        <v>156</v>
      </c>
      <c r="Q26" t="s">
        <v>157</v>
      </c>
      <c r="R26" s="103">
        <v>45660</v>
      </c>
      <c r="S26" s="104" t="s">
        <v>93</v>
      </c>
      <c r="T26">
        <v>0</v>
      </c>
      <c r="W26" t="s">
        <v>156</v>
      </c>
      <c r="X26" t="s">
        <v>157</v>
      </c>
      <c r="Y26" s="103">
        <v>45660</v>
      </c>
      <c r="Z26" s="104" t="s">
        <v>93</v>
      </c>
      <c r="AA26">
        <v>0</v>
      </c>
    </row>
    <row r="27" spans="2:27" x14ac:dyDescent="0.3">
      <c r="B27" t="s">
        <v>156</v>
      </c>
      <c r="C27" t="s">
        <v>157</v>
      </c>
      <c r="D27" s="103">
        <v>45660</v>
      </c>
      <c r="E27" s="105" t="s">
        <v>17</v>
      </c>
      <c r="F27">
        <v>10</v>
      </c>
      <c r="I27" t="s">
        <v>156</v>
      </c>
      <c r="J27" t="s">
        <v>157</v>
      </c>
      <c r="K27" s="103">
        <v>45660</v>
      </c>
      <c r="L27" s="105" t="s">
        <v>17</v>
      </c>
      <c r="M27">
        <v>0</v>
      </c>
      <c r="P27" t="s">
        <v>156</v>
      </c>
      <c r="Q27" t="s">
        <v>157</v>
      </c>
      <c r="R27" s="103">
        <v>45660</v>
      </c>
      <c r="S27" s="105" t="s">
        <v>17</v>
      </c>
      <c r="T27">
        <v>10</v>
      </c>
      <c r="W27" t="s">
        <v>156</v>
      </c>
      <c r="X27" t="s">
        <v>157</v>
      </c>
      <c r="Y27" s="103">
        <v>45660</v>
      </c>
      <c r="Z27" s="105" t="s">
        <v>17</v>
      </c>
      <c r="AA27">
        <v>10</v>
      </c>
    </row>
    <row r="28" spans="2:27" x14ac:dyDescent="0.3">
      <c r="B28" t="s">
        <v>156</v>
      </c>
      <c r="C28" t="s">
        <v>157</v>
      </c>
      <c r="D28" s="103">
        <v>45660</v>
      </c>
      <c r="E28" s="104" t="s">
        <v>92</v>
      </c>
      <c r="F28">
        <v>15</v>
      </c>
      <c r="I28" t="s">
        <v>156</v>
      </c>
      <c r="J28" t="s">
        <v>157</v>
      </c>
      <c r="K28" s="103">
        <v>45660</v>
      </c>
      <c r="L28" s="104" t="s">
        <v>92</v>
      </c>
      <c r="M28">
        <v>15</v>
      </c>
      <c r="P28" t="s">
        <v>156</v>
      </c>
      <c r="Q28" t="s">
        <v>157</v>
      </c>
      <c r="R28" s="103">
        <v>45660</v>
      </c>
      <c r="S28" s="104" t="s">
        <v>92</v>
      </c>
      <c r="T28">
        <v>15</v>
      </c>
      <c r="W28" t="s">
        <v>156</v>
      </c>
      <c r="X28" t="s">
        <v>157</v>
      </c>
      <c r="Y28" s="103">
        <v>45660</v>
      </c>
      <c r="Z28" s="104" t="s">
        <v>92</v>
      </c>
      <c r="AA28">
        <v>15</v>
      </c>
    </row>
    <row r="29" spans="2:27" x14ac:dyDescent="0.3">
      <c r="B29" t="s">
        <v>156</v>
      </c>
      <c r="C29" t="s">
        <v>157</v>
      </c>
      <c r="D29" s="103">
        <v>45660</v>
      </c>
      <c r="E29" s="105" t="s">
        <v>16</v>
      </c>
      <c r="F29">
        <v>25</v>
      </c>
      <c r="I29" t="s">
        <v>156</v>
      </c>
      <c r="J29" t="s">
        <v>157</v>
      </c>
      <c r="K29" s="103">
        <v>45660</v>
      </c>
      <c r="L29" s="105" t="s">
        <v>16</v>
      </c>
      <c r="M29">
        <v>25</v>
      </c>
      <c r="P29" t="s">
        <v>156</v>
      </c>
      <c r="Q29" t="s">
        <v>157</v>
      </c>
      <c r="R29" s="103">
        <v>45660</v>
      </c>
      <c r="S29" s="105" t="s">
        <v>16</v>
      </c>
      <c r="T29">
        <v>25</v>
      </c>
      <c r="W29" t="s">
        <v>156</v>
      </c>
      <c r="X29" t="s">
        <v>157</v>
      </c>
      <c r="Y29" s="103">
        <v>45660</v>
      </c>
      <c r="Z29" s="105" t="s">
        <v>16</v>
      </c>
      <c r="AA29">
        <v>25</v>
      </c>
    </row>
    <row r="30" spans="2:27" x14ac:dyDescent="0.3">
      <c r="B30" t="s">
        <v>156</v>
      </c>
      <c r="C30" t="s">
        <v>157</v>
      </c>
      <c r="D30" s="103">
        <v>45660</v>
      </c>
      <c r="E30" s="104" t="s">
        <v>20</v>
      </c>
      <c r="F30">
        <v>0</v>
      </c>
      <c r="I30" t="s">
        <v>156</v>
      </c>
      <c r="J30" t="s">
        <v>157</v>
      </c>
      <c r="K30" s="103">
        <v>45660</v>
      </c>
      <c r="L30" s="104" t="s">
        <v>20</v>
      </c>
      <c r="M30">
        <v>15</v>
      </c>
      <c r="P30" t="s">
        <v>156</v>
      </c>
      <c r="Q30" t="s">
        <v>157</v>
      </c>
      <c r="R30" s="103">
        <v>45660</v>
      </c>
      <c r="S30" s="104" t="s">
        <v>20</v>
      </c>
      <c r="T30">
        <v>0</v>
      </c>
      <c r="W30" t="s">
        <v>156</v>
      </c>
      <c r="X30" t="s">
        <v>157</v>
      </c>
      <c r="Y30" s="103">
        <v>45660</v>
      </c>
      <c r="Z30" s="104" t="s">
        <v>20</v>
      </c>
      <c r="AA30">
        <v>0</v>
      </c>
    </row>
    <row r="31" spans="2:27" x14ac:dyDescent="0.3">
      <c r="B31" t="s">
        <v>156</v>
      </c>
      <c r="C31" t="s">
        <v>157</v>
      </c>
      <c r="D31" s="103">
        <v>45660</v>
      </c>
      <c r="E31" s="105" t="s">
        <v>95</v>
      </c>
      <c r="F31">
        <v>0</v>
      </c>
      <c r="I31" t="s">
        <v>156</v>
      </c>
      <c r="J31" t="s">
        <v>157</v>
      </c>
      <c r="K31" s="103">
        <v>45660</v>
      </c>
      <c r="L31" s="105" t="s">
        <v>95</v>
      </c>
      <c r="M31">
        <v>5</v>
      </c>
      <c r="P31" t="s">
        <v>156</v>
      </c>
      <c r="Q31" t="s">
        <v>157</v>
      </c>
      <c r="R31" s="103">
        <v>45660</v>
      </c>
      <c r="S31" s="105" t="s">
        <v>95</v>
      </c>
      <c r="T31">
        <v>0</v>
      </c>
      <c r="W31" t="s">
        <v>156</v>
      </c>
      <c r="X31" t="s">
        <v>157</v>
      </c>
      <c r="Y31" s="103">
        <v>45660</v>
      </c>
      <c r="Z31" s="105" t="s">
        <v>95</v>
      </c>
      <c r="AA31">
        <v>10</v>
      </c>
    </row>
    <row r="32" spans="2:27" x14ac:dyDescent="0.3">
      <c r="B32" t="s">
        <v>156</v>
      </c>
      <c r="C32" t="s">
        <v>157</v>
      </c>
      <c r="D32" s="103">
        <v>45660</v>
      </c>
      <c r="E32" s="104" t="s">
        <v>100</v>
      </c>
      <c r="F32">
        <v>30</v>
      </c>
      <c r="I32" t="s">
        <v>156</v>
      </c>
      <c r="J32" t="s">
        <v>157</v>
      </c>
      <c r="K32" s="103">
        <v>45660</v>
      </c>
      <c r="L32" s="104" t="s">
        <v>100</v>
      </c>
      <c r="M32">
        <v>20</v>
      </c>
      <c r="P32" t="s">
        <v>156</v>
      </c>
      <c r="Q32" t="s">
        <v>157</v>
      </c>
      <c r="R32" s="103">
        <v>45660</v>
      </c>
      <c r="S32" s="104" t="s">
        <v>100</v>
      </c>
      <c r="T32">
        <v>30</v>
      </c>
      <c r="W32" t="s">
        <v>156</v>
      </c>
      <c r="X32" t="s">
        <v>157</v>
      </c>
      <c r="Y32" s="103">
        <v>45660</v>
      </c>
      <c r="Z32" s="104" t="s">
        <v>100</v>
      </c>
      <c r="AA32">
        <v>20</v>
      </c>
    </row>
    <row r="33" spans="2:27" x14ac:dyDescent="0.3">
      <c r="B33" t="s">
        <v>156</v>
      </c>
      <c r="C33" t="s">
        <v>157</v>
      </c>
      <c r="D33" s="103">
        <v>45660</v>
      </c>
      <c r="E33" s="105" t="s">
        <v>103</v>
      </c>
      <c r="F33">
        <v>0</v>
      </c>
      <c r="I33" t="s">
        <v>156</v>
      </c>
      <c r="J33" t="s">
        <v>157</v>
      </c>
      <c r="K33" s="103">
        <v>45660</v>
      </c>
      <c r="L33" s="105" t="s">
        <v>103</v>
      </c>
      <c r="M33">
        <v>0</v>
      </c>
      <c r="P33" t="s">
        <v>156</v>
      </c>
      <c r="Q33" t="s">
        <v>157</v>
      </c>
      <c r="R33" s="103">
        <v>45660</v>
      </c>
      <c r="S33" s="105" t="s">
        <v>103</v>
      </c>
      <c r="T33">
        <v>0</v>
      </c>
      <c r="W33" t="s">
        <v>156</v>
      </c>
      <c r="X33" t="s">
        <v>157</v>
      </c>
      <c r="Y33" s="103">
        <v>45660</v>
      </c>
      <c r="Z33" s="105" t="s">
        <v>103</v>
      </c>
      <c r="AA33">
        <v>15</v>
      </c>
    </row>
    <row r="34" spans="2:27" x14ac:dyDescent="0.3">
      <c r="B34" t="s">
        <v>156</v>
      </c>
      <c r="C34" t="s">
        <v>157</v>
      </c>
      <c r="D34" s="103">
        <v>45660</v>
      </c>
      <c r="E34" s="104" t="s">
        <v>97</v>
      </c>
      <c r="F34">
        <v>20</v>
      </c>
      <c r="I34" t="s">
        <v>156</v>
      </c>
      <c r="J34" t="s">
        <v>157</v>
      </c>
      <c r="K34" s="103">
        <v>45660</v>
      </c>
      <c r="L34" s="104" t="s">
        <v>97</v>
      </c>
      <c r="M34">
        <v>20</v>
      </c>
      <c r="P34" t="s">
        <v>156</v>
      </c>
      <c r="Q34" t="s">
        <v>157</v>
      </c>
      <c r="R34" s="103">
        <v>45660</v>
      </c>
      <c r="S34" s="104" t="s">
        <v>97</v>
      </c>
      <c r="T34">
        <v>20</v>
      </c>
      <c r="W34" t="s">
        <v>156</v>
      </c>
      <c r="X34" t="s">
        <v>157</v>
      </c>
      <c r="Y34" s="103">
        <v>45660</v>
      </c>
      <c r="Z34" s="104" t="s">
        <v>97</v>
      </c>
      <c r="AA34">
        <v>5</v>
      </c>
    </row>
    <row r="35" spans="2:27" x14ac:dyDescent="0.3">
      <c r="B35" t="s">
        <v>156</v>
      </c>
      <c r="C35" t="s">
        <v>157</v>
      </c>
      <c r="D35" s="103">
        <v>45660</v>
      </c>
      <c r="E35" s="105" t="s">
        <v>96</v>
      </c>
      <c r="F35">
        <v>0</v>
      </c>
      <c r="I35" t="s">
        <v>156</v>
      </c>
      <c r="J35" t="s">
        <v>157</v>
      </c>
      <c r="K35" s="103">
        <v>45660</v>
      </c>
      <c r="L35" s="105" t="s">
        <v>96</v>
      </c>
      <c r="M35">
        <v>0</v>
      </c>
      <c r="P35" t="s">
        <v>156</v>
      </c>
      <c r="Q35" t="s">
        <v>157</v>
      </c>
      <c r="R35" s="103">
        <v>45660</v>
      </c>
      <c r="S35" s="105" t="s">
        <v>96</v>
      </c>
      <c r="T35">
        <v>0</v>
      </c>
      <c r="W35" t="s">
        <v>156</v>
      </c>
      <c r="X35" t="s">
        <v>157</v>
      </c>
      <c r="Y35" s="103">
        <v>45660</v>
      </c>
      <c r="Z35" s="105" t="s">
        <v>96</v>
      </c>
      <c r="AA35">
        <v>0</v>
      </c>
    </row>
    <row r="36" spans="2:27" x14ac:dyDescent="0.3">
      <c r="B36" t="s">
        <v>156</v>
      </c>
      <c r="C36" t="s">
        <v>157</v>
      </c>
      <c r="D36" s="103">
        <v>45661</v>
      </c>
      <c r="E36" s="104" t="s">
        <v>93</v>
      </c>
      <c r="F36">
        <v>0</v>
      </c>
      <c r="I36" t="s">
        <v>156</v>
      </c>
      <c r="J36" t="s">
        <v>157</v>
      </c>
      <c r="K36" s="103">
        <v>45661</v>
      </c>
      <c r="L36" s="104" t="s">
        <v>93</v>
      </c>
      <c r="M36">
        <v>0</v>
      </c>
      <c r="P36" t="s">
        <v>156</v>
      </c>
      <c r="Q36" t="s">
        <v>157</v>
      </c>
      <c r="R36" s="103">
        <v>45661</v>
      </c>
      <c r="S36" s="104" t="s">
        <v>93</v>
      </c>
      <c r="T36">
        <v>0</v>
      </c>
      <c r="W36" t="s">
        <v>156</v>
      </c>
      <c r="X36" t="s">
        <v>157</v>
      </c>
      <c r="Y36" s="103">
        <v>45661</v>
      </c>
      <c r="Z36" s="104" t="s">
        <v>93</v>
      </c>
      <c r="AA36">
        <v>15</v>
      </c>
    </row>
    <row r="37" spans="2:27" x14ac:dyDescent="0.3">
      <c r="B37" t="s">
        <v>156</v>
      </c>
      <c r="C37" t="s">
        <v>157</v>
      </c>
      <c r="D37" s="103">
        <v>45661</v>
      </c>
      <c r="E37" s="105" t="s">
        <v>17</v>
      </c>
      <c r="F37">
        <v>20</v>
      </c>
      <c r="I37" t="s">
        <v>156</v>
      </c>
      <c r="J37" t="s">
        <v>157</v>
      </c>
      <c r="K37" s="103">
        <v>45661</v>
      </c>
      <c r="L37" s="105" t="s">
        <v>17</v>
      </c>
      <c r="M37">
        <v>20</v>
      </c>
      <c r="P37" t="s">
        <v>156</v>
      </c>
      <c r="Q37" t="s">
        <v>157</v>
      </c>
      <c r="R37" s="103">
        <v>45661</v>
      </c>
      <c r="S37" s="105" t="s">
        <v>17</v>
      </c>
      <c r="T37">
        <v>20</v>
      </c>
      <c r="W37" t="s">
        <v>156</v>
      </c>
      <c r="X37" t="s">
        <v>157</v>
      </c>
      <c r="Y37" s="103">
        <v>45661</v>
      </c>
      <c r="Z37" s="105" t="s">
        <v>17</v>
      </c>
      <c r="AA37">
        <v>5</v>
      </c>
    </row>
    <row r="38" spans="2:27" x14ac:dyDescent="0.3">
      <c r="B38" t="s">
        <v>156</v>
      </c>
      <c r="C38" t="s">
        <v>157</v>
      </c>
      <c r="D38" s="103">
        <v>45661</v>
      </c>
      <c r="E38" s="104" t="s">
        <v>92</v>
      </c>
      <c r="F38">
        <v>50</v>
      </c>
      <c r="I38" t="s">
        <v>156</v>
      </c>
      <c r="J38" t="s">
        <v>157</v>
      </c>
      <c r="K38" s="103">
        <v>45661</v>
      </c>
      <c r="L38" s="104" t="s">
        <v>92</v>
      </c>
      <c r="M38">
        <v>50</v>
      </c>
      <c r="P38" t="s">
        <v>156</v>
      </c>
      <c r="Q38" t="s">
        <v>157</v>
      </c>
      <c r="R38" s="103">
        <v>45661</v>
      </c>
      <c r="S38" s="104" t="s">
        <v>92</v>
      </c>
      <c r="T38">
        <v>50</v>
      </c>
      <c r="W38" t="s">
        <v>156</v>
      </c>
      <c r="X38" t="s">
        <v>157</v>
      </c>
      <c r="Y38" s="103">
        <v>45661</v>
      </c>
      <c r="Z38" s="104" t="s">
        <v>92</v>
      </c>
      <c r="AA38">
        <v>50</v>
      </c>
    </row>
    <row r="39" spans="2:27" x14ac:dyDescent="0.3">
      <c r="B39" t="s">
        <v>156</v>
      </c>
      <c r="C39" t="s">
        <v>157</v>
      </c>
      <c r="D39" s="103">
        <v>45661</v>
      </c>
      <c r="E39" s="105" t="s">
        <v>16</v>
      </c>
      <c r="F39">
        <v>10</v>
      </c>
      <c r="I39" t="s">
        <v>156</v>
      </c>
      <c r="J39" t="s">
        <v>157</v>
      </c>
      <c r="K39" s="103">
        <v>45661</v>
      </c>
      <c r="L39" s="105" t="s">
        <v>16</v>
      </c>
      <c r="M39">
        <v>10</v>
      </c>
      <c r="P39" t="s">
        <v>156</v>
      </c>
      <c r="Q39" t="s">
        <v>157</v>
      </c>
      <c r="R39" s="103">
        <v>45661</v>
      </c>
      <c r="S39" s="105" t="s">
        <v>16</v>
      </c>
      <c r="T39">
        <v>10</v>
      </c>
      <c r="W39" t="s">
        <v>156</v>
      </c>
      <c r="X39" t="s">
        <v>157</v>
      </c>
      <c r="Y39" s="103">
        <v>45661</v>
      </c>
      <c r="Z39" s="105" t="s">
        <v>16</v>
      </c>
      <c r="AA39">
        <v>10</v>
      </c>
    </row>
    <row r="40" spans="2:27" x14ac:dyDescent="0.3">
      <c r="B40" t="s">
        <v>156</v>
      </c>
      <c r="C40" t="s">
        <v>157</v>
      </c>
      <c r="D40" s="103">
        <v>45661</v>
      </c>
      <c r="E40" s="104" t="s">
        <v>20</v>
      </c>
      <c r="F40">
        <v>0</v>
      </c>
      <c r="I40" t="s">
        <v>156</v>
      </c>
      <c r="J40" t="s">
        <v>157</v>
      </c>
      <c r="K40" s="103">
        <v>45661</v>
      </c>
      <c r="L40" s="104" t="s">
        <v>20</v>
      </c>
      <c r="M40">
        <v>0</v>
      </c>
      <c r="P40" t="s">
        <v>156</v>
      </c>
      <c r="Q40" t="s">
        <v>157</v>
      </c>
      <c r="R40" s="103">
        <v>45661</v>
      </c>
      <c r="S40" s="104" t="s">
        <v>20</v>
      </c>
      <c r="T40">
        <v>0</v>
      </c>
      <c r="W40" t="s">
        <v>156</v>
      </c>
      <c r="X40" t="s">
        <v>157</v>
      </c>
      <c r="Y40" s="103">
        <v>45661</v>
      </c>
      <c r="Z40" s="104" t="s">
        <v>20</v>
      </c>
      <c r="AA40">
        <v>0</v>
      </c>
    </row>
    <row r="41" spans="2:27" x14ac:dyDescent="0.3">
      <c r="B41" t="s">
        <v>156</v>
      </c>
      <c r="C41" t="s">
        <v>157</v>
      </c>
      <c r="D41" s="103">
        <v>45661</v>
      </c>
      <c r="E41" s="105" t="s">
        <v>95</v>
      </c>
      <c r="F41">
        <v>10</v>
      </c>
      <c r="I41" t="s">
        <v>156</v>
      </c>
      <c r="J41" t="s">
        <v>157</v>
      </c>
      <c r="K41" s="103">
        <v>45661</v>
      </c>
      <c r="L41" s="105" t="s">
        <v>95</v>
      </c>
      <c r="M41">
        <v>10</v>
      </c>
      <c r="P41" t="s">
        <v>156</v>
      </c>
      <c r="Q41" t="s">
        <v>157</v>
      </c>
      <c r="R41" s="103">
        <v>45661</v>
      </c>
      <c r="S41" s="105" t="s">
        <v>95</v>
      </c>
      <c r="T41">
        <v>10</v>
      </c>
      <c r="W41" t="s">
        <v>156</v>
      </c>
      <c r="X41" t="s">
        <v>157</v>
      </c>
      <c r="Y41" s="103">
        <v>45661</v>
      </c>
      <c r="Z41" s="105" t="s">
        <v>95</v>
      </c>
      <c r="AA41">
        <v>10</v>
      </c>
    </row>
    <row r="42" spans="2:27" x14ac:dyDescent="0.3">
      <c r="B42" t="s">
        <v>156</v>
      </c>
      <c r="C42" t="s">
        <v>157</v>
      </c>
      <c r="D42" s="103">
        <v>45661</v>
      </c>
      <c r="E42" s="104" t="s">
        <v>100</v>
      </c>
      <c r="F42">
        <v>0</v>
      </c>
      <c r="I42" t="s">
        <v>156</v>
      </c>
      <c r="J42" t="s">
        <v>157</v>
      </c>
      <c r="K42" s="103">
        <v>45661</v>
      </c>
      <c r="L42" s="104" t="s">
        <v>100</v>
      </c>
      <c r="M42">
        <v>0</v>
      </c>
      <c r="P42" t="s">
        <v>156</v>
      </c>
      <c r="Q42" t="s">
        <v>157</v>
      </c>
      <c r="R42" s="103">
        <v>45661</v>
      </c>
      <c r="S42" s="104" t="s">
        <v>100</v>
      </c>
      <c r="T42">
        <v>0</v>
      </c>
      <c r="W42" t="s">
        <v>156</v>
      </c>
      <c r="X42" t="s">
        <v>157</v>
      </c>
      <c r="Y42" s="103">
        <v>45661</v>
      </c>
      <c r="Z42" s="104" t="s">
        <v>100</v>
      </c>
      <c r="AA42">
        <v>0</v>
      </c>
    </row>
    <row r="43" spans="2:27" x14ac:dyDescent="0.3">
      <c r="B43" t="s">
        <v>156</v>
      </c>
      <c r="C43" t="s">
        <v>157</v>
      </c>
      <c r="D43" s="103">
        <v>45661</v>
      </c>
      <c r="E43" s="105" t="s">
        <v>103</v>
      </c>
      <c r="F43">
        <v>10</v>
      </c>
      <c r="I43" t="s">
        <v>156</v>
      </c>
      <c r="J43" t="s">
        <v>157</v>
      </c>
      <c r="K43" s="103">
        <v>45661</v>
      </c>
      <c r="L43" s="105" t="s">
        <v>103</v>
      </c>
      <c r="M43">
        <v>10</v>
      </c>
      <c r="P43" t="s">
        <v>156</v>
      </c>
      <c r="Q43" t="s">
        <v>157</v>
      </c>
      <c r="R43" s="103">
        <v>45661</v>
      </c>
      <c r="S43" s="105" t="s">
        <v>103</v>
      </c>
      <c r="T43">
        <v>10</v>
      </c>
      <c r="W43" t="s">
        <v>156</v>
      </c>
      <c r="X43" t="s">
        <v>157</v>
      </c>
      <c r="Y43" s="103">
        <v>45661</v>
      </c>
      <c r="Z43" s="105" t="s">
        <v>103</v>
      </c>
      <c r="AA43">
        <v>10</v>
      </c>
    </row>
    <row r="44" spans="2:27" x14ac:dyDescent="0.3">
      <c r="B44" t="s">
        <v>156</v>
      </c>
      <c r="C44" t="s">
        <v>157</v>
      </c>
      <c r="D44" s="103">
        <v>45661</v>
      </c>
      <c r="E44" s="104" t="s">
        <v>97</v>
      </c>
      <c r="F44">
        <v>0</v>
      </c>
      <c r="I44" t="s">
        <v>156</v>
      </c>
      <c r="J44" t="s">
        <v>157</v>
      </c>
      <c r="K44" s="103">
        <v>45661</v>
      </c>
      <c r="L44" s="104" t="s">
        <v>97</v>
      </c>
      <c r="M44">
        <v>0</v>
      </c>
      <c r="P44" t="s">
        <v>156</v>
      </c>
      <c r="Q44" t="s">
        <v>157</v>
      </c>
      <c r="R44" s="103">
        <v>45661</v>
      </c>
      <c r="S44" s="104" t="s">
        <v>97</v>
      </c>
      <c r="T44">
        <v>0</v>
      </c>
      <c r="W44" t="s">
        <v>156</v>
      </c>
      <c r="X44" t="s">
        <v>157</v>
      </c>
      <c r="Y44" s="103">
        <v>45661</v>
      </c>
      <c r="Z44" s="104" t="s">
        <v>97</v>
      </c>
      <c r="AA44">
        <v>0</v>
      </c>
    </row>
    <row r="45" spans="2:27" x14ac:dyDescent="0.3">
      <c r="B45" t="s">
        <v>156</v>
      </c>
      <c r="C45" t="s">
        <v>157</v>
      </c>
      <c r="D45" s="103">
        <v>45661</v>
      </c>
      <c r="E45" s="105" t="s">
        <v>96</v>
      </c>
      <c r="F45">
        <v>0</v>
      </c>
      <c r="I45" t="s">
        <v>156</v>
      </c>
      <c r="J45" t="s">
        <v>157</v>
      </c>
      <c r="K45" s="103">
        <v>45661</v>
      </c>
      <c r="L45" s="105" t="s">
        <v>96</v>
      </c>
      <c r="M45">
        <v>0</v>
      </c>
      <c r="P45" t="s">
        <v>156</v>
      </c>
      <c r="Q45" t="s">
        <v>157</v>
      </c>
      <c r="R45" s="103">
        <v>45661</v>
      </c>
      <c r="S45" s="105" t="s">
        <v>96</v>
      </c>
      <c r="T45">
        <v>0</v>
      </c>
      <c r="W45" t="s">
        <v>156</v>
      </c>
      <c r="X45" t="s">
        <v>157</v>
      </c>
      <c r="Y45" s="103">
        <v>45661</v>
      </c>
      <c r="Z45" s="105" t="s">
        <v>96</v>
      </c>
      <c r="AA45">
        <v>0</v>
      </c>
    </row>
    <row r="46" spans="2:27" x14ac:dyDescent="0.3">
      <c r="B46" t="s">
        <v>156</v>
      </c>
      <c r="C46" t="s">
        <v>157</v>
      </c>
      <c r="D46" s="103">
        <v>45662</v>
      </c>
      <c r="E46" s="104" t="s">
        <v>93</v>
      </c>
      <c r="F46">
        <v>35</v>
      </c>
      <c r="I46" t="s">
        <v>156</v>
      </c>
      <c r="J46" t="s">
        <v>157</v>
      </c>
      <c r="K46" s="103">
        <v>45662</v>
      </c>
      <c r="L46" s="104" t="s">
        <v>93</v>
      </c>
      <c r="M46">
        <v>35</v>
      </c>
      <c r="P46" t="s">
        <v>156</v>
      </c>
      <c r="Q46" t="s">
        <v>157</v>
      </c>
      <c r="R46" s="103">
        <v>45662</v>
      </c>
      <c r="S46" s="104" t="s">
        <v>93</v>
      </c>
      <c r="T46">
        <v>35</v>
      </c>
      <c r="W46" t="s">
        <v>156</v>
      </c>
      <c r="X46" t="s">
        <v>157</v>
      </c>
      <c r="Y46" s="103">
        <v>45662</v>
      </c>
      <c r="Z46" s="104" t="s">
        <v>93</v>
      </c>
      <c r="AA46">
        <v>35</v>
      </c>
    </row>
    <row r="47" spans="2:27" x14ac:dyDescent="0.3">
      <c r="B47" t="s">
        <v>156</v>
      </c>
      <c r="C47" t="s">
        <v>157</v>
      </c>
      <c r="D47" s="103">
        <v>45662</v>
      </c>
      <c r="E47" s="105" t="s">
        <v>17</v>
      </c>
      <c r="F47">
        <v>15</v>
      </c>
      <c r="I47" t="s">
        <v>156</v>
      </c>
      <c r="J47" t="s">
        <v>157</v>
      </c>
      <c r="K47" s="103">
        <v>45662</v>
      </c>
      <c r="L47" s="105" t="s">
        <v>17</v>
      </c>
      <c r="M47">
        <v>15</v>
      </c>
      <c r="P47" t="s">
        <v>156</v>
      </c>
      <c r="Q47" t="s">
        <v>157</v>
      </c>
      <c r="R47" s="103">
        <v>45662</v>
      </c>
      <c r="S47" s="105" t="s">
        <v>17</v>
      </c>
      <c r="T47">
        <v>15</v>
      </c>
      <c r="W47" t="s">
        <v>156</v>
      </c>
      <c r="X47" t="s">
        <v>157</v>
      </c>
      <c r="Y47" s="103">
        <v>45662</v>
      </c>
      <c r="Z47" s="105" t="s">
        <v>17</v>
      </c>
      <c r="AA47">
        <v>15</v>
      </c>
    </row>
    <row r="48" spans="2:27" x14ac:dyDescent="0.3">
      <c r="B48" t="s">
        <v>156</v>
      </c>
      <c r="C48" t="s">
        <v>157</v>
      </c>
      <c r="D48" s="103">
        <v>45662</v>
      </c>
      <c r="E48" s="104" t="s">
        <v>92</v>
      </c>
      <c r="F48">
        <v>20</v>
      </c>
      <c r="I48" t="s">
        <v>156</v>
      </c>
      <c r="J48" t="s">
        <v>157</v>
      </c>
      <c r="K48" s="103">
        <v>45662</v>
      </c>
      <c r="L48" s="104" t="s">
        <v>92</v>
      </c>
      <c r="M48">
        <v>20</v>
      </c>
      <c r="P48" t="s">
        <v>156</v>
      </c>
      <c r="Q48" t="s">
        <v>157</v>
      </c>
      <c r="R48" s="103">
        <v>45662</v>
      </c>
      <c r="S48" s="104" t="s">
        <v>92</v>
      </c>
      <c r="T48">
        <v>20</v>
      </c>
      <c r="W48" t="s">
        <v>156</v>
      </c>
      <c r="X48" t="s">
        <v>157</v>
      </c>
      <c r="Y48" s="103">
        <v>45662</v>
      </c>
      <c r="Z48" s="104" t="s">
        <v>92</v>
      </c>
      <c r="AA48">
        <v>20</v>
      </c>
    </row>
    <row r="49" spans="2:27" x14ac:dyDescent="0.3">
      <c r="B49" t="s">
        <v>156</v>
      </c>
      <c r="C49" t="s">
        <v>157</v>
      </c>
      <c r="D49" s="103">
        <v>45662</v>
      </c>
      <c r="E49" s="105" t="s">
        <v>16</v>
      </c>
      <c r="F49">
        <v>30</v>
      </c>
      <c r="I49" t="s">
        <v>156</v>
      </c>
      <c r="J49" t="s">
        <v>157</v>
      </c>
      <c r="K49" s="103">
        <v>45662</v>
      </c>
      <c r="L49" s="105" t="s">
        <v>16</v>
      </c>
      <c r="M49">
        <v>30</v>
      </c>
      <c r="P49" t="s">
        <v>156</v>
      </c>
      <c r="Q49" t="s">
        <v>157</v>
      </c>
      <c r="R49" s="103">
        <v>45662</v>
      </c>
      <c r="S49" s="105" t="s">
        <v>16</v>
      </c>
      <c r="T49">
        <v>30</v>
      </c>
      <c r="W49" t="s">
        <v>156</v>
      </c>
      <c r="X49" t="s">
        <v>157</v>
      </c>
      <c r="Y49" s="103">
        <v>45662</v>
      </c>
      <c r="Z49" s="105" t="s">
        <v>16</v>
      </c>
      <c r="AA49">
        <v>30</v>
      </c>
    </row>
    <row r="50" spans="2:27" x14ac:dyDescent="0.3">
      <c r="B50" t="s">
        <v>156</v>
      </c>
      <c r="C50" t="s">
        <v>157</v>
      </c>
      <c r="D50" s="103">
        <v>45662</v>
      </c>
      <c r="E50" s="104" t="s">
        <v>20</v>
      </c>
      <c r="F50">
        <v>0</v>
      </c>
      <c r="I50" t="s">
        <v>156</v>
      </c>
      <c r="J50" t="s">
        <v>157</v>
      </c>
      <c r="K50" s="103">
        <v>45662</v>
      </c>
      <c r="L50" s="104" t="s">
        <v>20</v>
      </c>
      <c r="M50">
        <v>0</v>
      </c>
      <c r="P50" t="s">
        <v>156</v>
      </c>
      <c r="Q50" t="s">
        <v>157</v>
      </c>
      <c r="R50" s="103">
        <v>45662</v>
      </c>
      <c r="S50" s="104" t="s">
        <v>20</v>
      </c>
      <c r="T50">
        <v>0</v>
      </c>
      <c r="W50" t="s">
        <v>156</v>
      </c>
      <c r="X50" t="s">
        <v>157</v>
      </c>
      <c r="Y50" s="103">
        <v>45662</v>
      </c>
      <c r="Z50" s="104" t="s">
        <v>20</v>
      </c>
      <c r="AA50">
        <v>0</v>
      </c>
    </row>
    <row r="51" spans="2:27" x14ac:dyDescent="0.3">
      <c r="B51" t="s">
        <v>156</v>
      </c>
      <c r="C51" t="s">
        <v>157</v>
      </c>
      <c r="D51" s="103">
        <v>45662</v>
      </c>
      <c r="E51" s="105" t="s">
        <v>95</v>
      </c>
      <c r="F51">
        <v>0</v>
      </c>
      <c r="I51" t="s">
        <v>156</v>
      </c>
      <c r="J51" t="s">
        <v>157</v>
      </c>
      <c r="K51" s="103">
        <v>45662</v>
      </c>
      <c r="L51" s="105" t="s">
        <v>95</v>
      </c>
      <c r="M51">
        <v>0</v>
      </c>
      <c r="P51" t="s">
        <v>156</v>
      </c>
      <c r="Q51" t="s">
        <v>157</v>
      </c>
      <c r="R51" s="103">
        <v>45662</v>
      </c>
      <c r="S51" s="105" t="s">
        <v>95</v>
      </c>
      <c r="T51">
        <v>0</v>
      </c>
      <c r="W51" t="s">
        <v>156</v>
      </c>
      <c r="X51" t="s">
        <v>157</v>
      </c>
      <c r="Y51" s="103">
        <v>45662</v>
      </c>
      <c r="Z51" s="105" t="s">
        <v>95</v>
      </c>
      <c r="AA51">
        <v>0</v>
      </c>
    </row>
    <row r="52" spans="2:27" x14ac:dyDescent="0.3">
      <c r="B52" t="s">
        <v>156</v>
      </c>
      <c r="C52" t="s">
        <v>157</v>
      </c>
      <c r="D52" s="103">
        <v>45662</v>
      </c>
      <c r="E52" s="104" t="s">
        <v>100</v>
      </c>
      <c r="F52">
        <v>0</v>
      </c>
      <c r="I52" t="s">
        <v>156</v>
      </c>
      <c r="J52" t="s">
        <v>157</v>
      </c>
      <c r="K52" s="103">
        <v>45662</v>
      </c>
      <c r="L52" s="104" t="s">
        <v>100</v>
      </c>
      <c r="M52">
        <v>0</v>
      </c>
      <c r="P52" t="s">
        <v>156</v>
      </c>
      <c r="Q52" t="s">
        <v>157</v>
      </c>
      <c r="R52" s="103">
        <v>45662</v>
      </c>
      <c r="S52" s="104" t="s">
        <v>100</v>
      </c>
      <c r="T52">
        <v>0</v>
      </c>
      <c r="W52" t="s">
        <v>156</v>
      </c>
      <c r="X52" t="s">
        <v>157</v>
      </c>
      <c r="Y52" s="103">
        <v>45662</v>
      </c>
      <c r="Z52" s="104" t="s">
        <v>100</v>
      </c>
      <c r="AA52">
        <v>0</v>
      </c>
    </row>
    <row r="53" spans="2:27" x14ac:dyDescent="0.3">
      <c r="B53" t="s">
        <v>156</v>
      </c>
      <c r="C53" t="s">
        <v>157</v>
      </c>
      <c r="D53" s="103">
        <v>45662</v>
      </c>
      <c r="E53" s="105" t="s">
        <v>103</v>
      </c>
      <c r="F53">
        <v>0</v>
      </c>
      <c r="I53" t="s">
        <v>156</v>
      </c>
      <c r="J53" t="s">
        <v>157</v>
      </c>
      <c r="K53" s="103">
        <v>45662</v>
      </c>
      <c r="L53" s="105" t="s">
        <v>103</v>
      </c>
      <c r="M53">
        <v>0</v>
      </c>
      <c r="P53" t="s">
        <v>156</v>
      </c>
      <c r="Q53" t="s">
        <v>157</v>
      </c>
      <c r="R53" s="103">
        <v>45662</v>
      </c>
      <c r="S53" s="105" t="s">
        <v>103</v>
      </c>
      <c r="T53">
        <v>0</v>
      </c>
      <c r="W53" t="s">
        <v>156</v>
      </c>
      <c r="X53" t="s">
        <v>157</v>
      </c>
      <c r="Y53" s="103">
        <v>45662</v>
      </c>
      <c r="Z53" s="105" t="s">
        <v>103</v>
      </c>
      <c r="AA53">
        <v>0</v>
      </c>
    </row>
    <row r="54" spans="2:27" x14ac:dyDescent="0.3">
      <c r="B54" t="s">
        <v>156</v>
      </c>
      <c r="C54" t="s">
        <v>157</v>
      </c>
      <c r="D54" s="103">
        <v>45662</v>
      </c>
      <c r="E54" s="104" t="s">
        <v>97</v>
      </c>
      <c r="F54">
        <v>0</v>
      </c>
      <c r="I54" t="s">
        <v>156</v>
      </c>
      <c r="J54" t="s">
        <v>157</v>
      </c>
      <c r="K54" s="103">
        <v>45662</v>
      </c>
      <c r="L54" s="104" t="s">
        <v>97</v>
      </c>
      <c r="M54">
        <v>0</v>
      </c>
      <c r="P54" t="s">
        <v>156</v>
      </c>
      <c r="Q54" t="s">
        <v>157</v>
      </c>
      <c r="R54" s="103">
        <v>45662</v>
      </c>
      <c r="S54" s="104" t="s">
        <v>97</v>
      </c>
      <c r="T54">
        <v>0</v>
      </c>
      <c r="W54" t="s">
        <v>156</v>
      </c>
      <c r="X54" t="s">
        <v>157</v>
      </c>
      <c r="Y54" s="103">
        <v>45662</v>
      </c>
      <c r="Z54" s="104" t="s">
        <v>97</v>
      </c>
      <c r="AA54">
        <v>0</v>
      </c>
    </row>
    <row r="55" spans="2:27" x14ac:dyDescent="0.3">
      <c r="B55" t="s">
        <v>156</v>
      </c>
      <c r="C55" t="s">
        <v>157</v>
      </c>
      <c r="D55" s="103">
        <v>45662</v>
      </c>
      <c r="E55" s="105" t="s">
        <v>96</v>
      </c>
      <c r="F55">
        <v>0</v>
      </c>
      <c r="I55" t="s">
        <v>156</v>
      </c>
      <c r="J55" t="s">
        <v>157</v>
      </c>
      <c r="K55" s="103">
        <v>45662</v>
      </c>
      <c r="L55" s="105" t="s">
        <v>96</v>
      </c>
      <c r="M55">
        <v>0</v>
      </c>
      <c r="P55" t="s">
        <v>156</v>
      </c>
      <c r="Q55" t="s">
        <v>157</v>
      </c>
      <c r="R55" s="103">
        <v>45662</v>
      </c>
      <c r="S55" s="105" t="s">
        <v>96</v>
      </c>
      <c r="T55">
        <v>0</v>
      </c>
      <c r="W55" t="s">
        <v>156</v>
      </c>
      <c r="X55" t="s">
        <v>157</v>
      </c>
      <c r="Y55" s="103">
        <v>45662</v>
      </c>
      <c r="Z55" s="105" t="s">
        <v>96</v>
      </c>
      <c r="AA55">
        <v>0</v>
      </c>
    </row>
    <row r="56" spans="2:27" x14ac:dyDescent="0.3">
      <c r="B56" t="s">
        <v>156</v>
      </c>
      <c r="C56" t="s">
        <v>159</v>
      </c>
      <c r="D56" s="103">
        <v>45665</v>
      </c>
      <c r="E56" s="104" t="s">
        <v>93</v>
      </c>
      <c r="F56">
        <v>15</v>
      </c>
      <c r="I56" t="s">
        <v>156</v>
      </c>
      <c r="J56" t="s">
        <v>159</v>
      </c>
      <c r="K56" s="103">
        <v>45665</v>
      </c>
      <c r="L56" s="104" t="s">
        <v>93</v>
      </c>
      <c r="M56">
        <v>15</v>
      </c>
      <c r="P56" t="s">
        <v>156</v>
      </c>
      <c r="Q56" t="s">
        <v>159</v>
      </c>
      <c r="R56" s="103">
        <v>45665</v>
      </c>
      <c r="S56" s="104" t="s">
        <v>93</v>
      </c>
      <c r="T56">
        <v>15</v>
      </c>
      <c r="W56" t="s">
        <v>156</v>
      </c>
      <c r="X56" t="s">
        <v>159</v>
      </c>
      <c r="Y56" s="103">
        <v>45665</v>
      </c>
      <c r="Z56" s="104" t="s">
        <v>93</v>
      </c>
      <c r="AA56">
        <v>15</v>
      </c>
    </row>
    <row r="57" spans="2:27" x14ac:dyDescent="0.3">
      <c r="B57" t="s">
        <v>156</v>
      </c>
      <c r="C57" t="s">
        <v>159</v>
      </c>
      <c r="D57" s="103">
        <v>45665</v>
      </c>
      <c r="E57" s="105" t="s">
        <v>17</v>
      </c>
      <c r="F57">
        <v>10</v>
      </c>
      <c r="I57" t="s">
        <v>156</v>
      </c>
      <c r="J57" t="s">
        <v>159</v>
      </c>
      <c r="K57" s="103">
        <v>45665</v>
      </c>
      <c r="L57" s="105" t="s">
        <v>17</v>
      </c>
      <c r="M57">
        <v>10</v>
      </c>
      <c r="P57" t="s">
        <v>156</v>
      </c>
      <c r="Q57" t="s">
        <v>159</v>
      </c>
      <c r="R57" s="103">
        <v>45665</v>
      </c>
      <c r="S57" s="105" t="s">
        <v>17</v>
      </c>
      <c r="T57">
        <v>10</v>
      </c>
      <c r="W57" t="s">
        <v>156</v>
      </c>
      <c r="X57" t="s">
        <v>159</v>
      </c>
      <c r="Y57" s="103">
        <v>45665</v>
      </c>
      <c r="Z57" s="105" t="s">
        <v>17</v>
      </c>
      <c r="AA57">
        <v>10</v>
      </c>
    </row>
    <row r="58" spans="2:27" x14ac:dyDescent="0.3">
      <c r="B58" t="s">
        <v>156</v>
      </c>
      <c r="C58" t="s">
        <v>159</v>
      </c>
      <c r="D58" s="103">
        <v>45665</v>
      </c>
      <c r="E58" s="104" t="s">
        <v>92</v>
      </c>
      <c r="F58">
        <v>10</v>
      </c>
      <c r="I58" t="s">
        <v>156</v>
      </c>
      <c r="J58" t="s">
        <v>159</v>
      </c>
      <c r="K58" s="103">
        <v>45665</v>
      </c>
      <c r="L58" s="104" t="s">
        <v>92</v>
      </c>
      <c r="M58">
        <v>10</v>
      </c>
      <c r="P58" t="s">
        <v>156</v>
      </c>
      <c r="Q58" t="s">
        <v>159</v>
      </c>
      <c r="R58" s="103">
        <v>45665</v>
      </c>
      <c r="S58" s="104" t="s">
        <v>92</v>
      </c>
      <c r="T58">
        <v>10</v>
      </c>
      <c r="W58" t="s">
        <v>156</v>
      </c>
      <c r="X58" t="s">
        <v>159</v>
      </c>
      <c r="Y58" s="103">
        <v>45665</v>
      </c>
      <c r="Z58" s="104" t="s">
        <v>92</v>
      </c>
      <c r="AA58">
        <v>10</v>
      </c>
    </row>
    <row r="59" spans="2:27" x14ac:dyDescent="0.3">
      <c r="B59" t="s">
        <v>156</v>
      </c>
      <c r="C59" t="s">
        <v>159</v>
      </c>
      <c r="D59" s="103">
        <v>45665</v>
      </c>
      <c r="E59" s="105" t="s">
        <v>16</v>
      </c>
      <c r="F59">
        <v>20</v>
      </c>
      <c r="I59" t="s">
        <v>156</v>
      </c>
      <c r="J59" t="s">
        <v>159</v>
      </c>
      <c r="K59" s="103">
        <v>45665</v>
      </c>
      <c r="L59" s="105" t="s">
        <v>16</v>
      </c>
      <c r="M59">
        <v>20</v>
      </c>
      <c r="P59" t="s">
        <v>156</v>
      </c>
      <c r="Q59" t="s">
        <v>159</v>
      </c>
      <c r="R59" s="103">
        <v>45665</v>
      </c>
      <c r="S59" s="105" t="s">
        <v>16</v>
      </c>
      <c r="T59">
        <v>20</v>
      </c>
      <c r="W59" t="s">
        <v>156</v>
      </c>
      <c r="X59" t="s">
        <v>159</v>
      </c>
      <c r="Y59" s="103">
        <v>45665</v>
      </c>
      <c r="Z59" s="105" t="s">
        <v>16</v>
      </c>
      <c r="AA59">
        <v>20</v>
      </c>
    </row>
    <row r="60" spans="2:27" x14ac:dyDescent="0.3">
      <c r="B60" t="s">
        <v>156</v>
      </c>
      <c r="C60" t="s">
        <v>159</v>
      </c>
      <c r="D60" s="103">
        <v>45665</v>
      </c>
      <c r="E60" s="104" t="s">
        <v>20</v>
      </c>
      <c r="F60">
        <v>15</v>
      </c>
      <c r="I60" t="s">
        <v>156</v>
      </c>
      <c r="J60" t="s">
        <v>159</v>
      </c>
      <c r="K60" s="103">
        <v>45665</v>
      </c>
      <c r="L60" s="104" t="s">
        <v>20</v>
      </c>
      <c r="M60">
        <v>15</v>
      </c>
      <c r="P60" t="s">
        <v>156</v>
      </c>
      <c r="Q60" t="s">
        <v>159</v>
      </c>
      <c r="R60" s="103">
        <v>45665</v>
      </c>
      <c r="S60" s="104" t="s">
        <v>20</v>
      </c>
      <c r="T60">
        <v>15</v>
      </c>
      <c r="W60" t="s">
        <v>156</v>
      </c>
      <c r="X60" t="s">
        <v>159</v>
      </c>
      <c r="Y60" s="103">
        <v>45665</v>
      </c>
      <c r="Z60" s="104" t="s">
        <v>20</v>
      </c>
      <c r="AA60">
        <v>15</v>
      </c>
    </row>
    <row r="61" spans="2:27" x14ac:dyDescent="0.3">
      <c r="B61" t="s">
        <v>156</v>
      </c>
      <c r="C61" t="s">
        <v>159</v>
      </c>
      <c r="D61" s="103">
        <v>45665</v>
      </c>
      <c r="E61" s="105" t="s">
        <v>95</v>
      </c>
      <c r="F61">
        <v>20</v>
      </c>
      <c r="I61" t="s">
        <v>156</v>
      </c>
      <c r="J61" t="s">
        <v>159</v>
      </c>
      <c r="K61" s="103">
        <v>45665</v>
      </c>
      <c r="L61" s="105" t="s">
        <v>95</v>
      </c>
      <c r="M61">
        <v>20</v>
      </c>
      <c r="P61" t="s">
        <v>156</v>
      </c>
      <c r="Q61" t="s">
        <v>159</v>
      </c>
      <c r="R61" s="103">
        <v>45665</v>
      </c>
      <c r="S61" s="105" t="s">
        <v>95</v>
      </c>
      <c r="T61">
        <v>20</v>
      </c>
      <c r="W61" t="s">
        <v>156</v>
      </c>
      <c r="X61" t="s">
        <v>159</v>
      </c>
      <c r="Y61" s="103">
        <v>45665</v>
      </c>
      <c r="Z61" s="105" t="s">
        <v>95</v>
      </c>
      <c r="AA61">
        <v>20</v>
      </c>
    </row>
    <row r="62" spans="2:27" x14ac:dyDescent="0.3">
      <c r="B62" t="s">
        <v>156</v>
      </c>
      <c r="C62" t="s">
        <v>159</v>
      </c>
      <c r="D62" s="103">
        <v>45665</v>
      </c>
      <c r="E62" s="104" t="s">
        <v>100</v>
      </c>
      <c r="F62">
        <v>10</v>
      </c>
      <c r="I62" t="s">
        <v>156</v>
      </c>
      <c r="J62" t="s">
        <v>159</v>
      </c>
      <c r="K62" s="103">
        <v>45665</v>
      </c>
      <c r="L62" s="104" t="s">
        <v>100</v>
      </c>
      <c r="M62">
        <v>10</v>
      </c>
      <c r="P62" t="s">
        <v>156</v>
      </c>
      <c r="Q62" t="s">
        <v>159</v>
      </c>
      <c r="R62" s="103">
        <v>45665</v>
      </c>
      <c r="S62" s="104" t="s">
        <v>100</v>
      </c>
      <c r="T62">
        <v>10</v>
      </c>
      <c r="W62" t="s">
        <v>156</v>
      </c>
      <c r="X62" t="s">
        <v>159</v>
      </c>
      <c r="Y62" s="103">
        <v>45665</v>
      </c>
      <c r="Z62" s="104" t="s">
        <v>100</v>
      </c>
      <c r="AA62">
        <v>10</v>
      </c>
    </row>
    <row r="63" spans="2:27" x14ac:dyDescent="0.3">
      <c r="B63" t="s">
        <v>156</v>
      </c>
      <c r="C63" t="s">
        <v>159</v>
      </c>
      <c r="D63" s="103">
        <v>45665</v>
      </c>
      <c r="E63" s="105" t="s">
        <v>103</v>
      </c>
      <c r="F63">
        <v>0</v>
      </c>
      <c r="I63" t="s">
        <v>156</v>
      </c>
      <c r="J63" t="s">
        <v>159</v>
      </c>
      <c r="K63" s="103">
        <v>45665</v>
      </c>
      <c r="L63" s="105" t="s">
        <v>103</v>
      </c>
      <c r="M63">
        <v>0</v>
      </c>
      <c r="P63" t="s">
        <v>156</v>
      </c>
      <c r="Q63" t="s">
        <v>159</v>
      </c>
      <c r="R63" s="103">
        <v>45665</v>
      </c>
      <c r="S63" s="105" t="s">
        <v>103</v>
      </c>
      <c r="T63">
        <v>0</v>
      </c>
      <c r="W63" t="s">
        <v>156</v>
      </c>
      <c r="X63" t="s">
        <v>159</v>
      </c>
      <c r="Y63" s="103">
        <v>45665</v>
      </c>
      <c r="Z63" s="105" t="s">
        <v>103</v>
      </c>
      <c r="AA63">
        <v>0</v>
      </c>
    </row>
    <row r="64" spans="2:27" x14ac:dyDescent="0.3">
      <c r="B64" t="s">
        <v>156</v>
      </c>
      <c r="C64" t="s">
        <v>158</v>
      </c>
      <c r="D64" s="103">
        <v>45665</v>
      </c>
      <c r="E64" s="104" t="s">
        <v>97</v>
      </c>
      <c r="F64">
        <v>0</v>
      </c>
      <c r="I64" t="s">
        <v>156</v>
      </c>
      <c r="J64" t="s">
        <v>158</v>
      </c>
      <c r="K64" s="103">
        <v>45665</v>
      </c>
      <c r="L64" s="104" t="s">
        <v>97</v>
      </c>
      <c r="M64">
        <v>0</v>
      </c>
      <c r="P64" t="s">
        <v>156</v>
      </c>
      <c r="Q64" t="s">
        <v>158</v>
      </c>
      <c r="R64" s="103">
        <v>45665</v>
      </c>
      <c r="S64" s="104" t="s">
        <v>97</v>
      </c>
      <c r="T64">
        <v>0</v>
      </c>
      <c r="W64" t="s">
        <v>156</v>
      </c>
      <c r="X64" t="s">
        <v>158</v>
      </c>
      <c r="Y64" s="103">
        <v>45665</v>
      </c>
      <c r="Z64" s="104" t="s">
        <v>97</v>
      </c>
      <c r="AA64">
        <v>12</v>
      </c>
    </row>
    <row r="65" spans="2:27" x14ac:dyDescent="0.3">
      <c r="B65" t="s">
        <v>156</v>
      </c>
      <c r="C65" t="s">
        <v>158</v>
      </c>
      <c r="D65" s="103">
        <v>45665</v>
      </c>
      <c r="E65" s="105" t="s">
        <v>96</v>
      </c>
      <c r="F65">
        <v>0</v>
      </c>
      <c r="I65" t="s">
        <v>156</v>
      </c>
      <c r="J65" t="s">
        <v>158</v>
      </c>
      <c r="K65" s="103">
        <v>45665</v>
      </c>
      <c r="L65" s="105" t="s">
        <v>96</v>
      </c>
      <c r="M65">
        <v>0</v>
      </c>
      <c r="P65" t="s">
        <v>156</v>
      </c>
      <c r="Q65" t="s">
        <v>158</v>
      </c>
      <c r="R65" s="103">
        <v>45665</v>
      </c>
      <c r="S65" s="105" t="s">
        <v>96</v>
      </c>
      <c r="T65">
        <v>0</v>
      </c>
      <c r="W65" t="s">
        <v>156</v>
      </c>
      <c r="X65" t="s">
        <v>158</v>
      </c>
      <c r="Y65" s="103">
        <v>45665</v>
      </c>
      <c r="Z65" s="105" t="s">
        <v>96</v>
      </c>
      <c r="AA65">
        <v>0</v>
      </c>
    </row>
    <row r="66" spans="2:27" x14ac:dyDescent="0.3">
      <c r="B66" t="s">
        <v>156</v>
      </c>
      <c r="C66" t="s">
        <v>158</v>
      </c>
      <c r="D66" s="103">
        <v>45666</v>
      </c>
      <c r="E66" s="104" t="s">
        <v>93</v>
      </c>
      <c r="F66">
        <v>0</v>
      </c>
      <c r="I66" t="s">
        <v>156</v>
      </c>
      <c r="J66" t="s">
        <v>158</v>
      </c>
      <c r="K66" s="103">
        <v>45666</v>
      </c>
      <c r="L66" s="104" t="s">
        <v>93</v>
      </c>
      <c r="M66">
        <v>0</v>
      </c>
      <c r="P66" t="s">
        <v>156</v>
      </c>
      <c r="Q66" t="s">
        <v>158</v>
      </c>
      <c r="R66" s="103">
        <v>45666</v>
      </c>
      <c r="S66" s="104" t="s">
        <v>93</v>
      </c>
      <c r="T66">
        <v>0</v>
      </c>
      <c r="W66" t="s">
        <v>156</v>
      </c>
      <c r="X66" t="s">
        <v>158</v>
      </c>
      <c r="Y66" s="103">
        <v>45666</v>
      </c>
      <c r="Z66" s="104" t="s">
        <v>93</v>
      </c>
      <c r="AA66">
        <v>15</v>
      </c>
    </row>
    <row r="67" spans="2:27" x14ac:dyDescent="0.3">
      <c r="B67" t="s">
        <v>156</v>
      </c>
      <c r="C67" t="s">
        <v>158</v>
      </c>
      <c r="D67" s="103">
        <v>45666</v>
      </c>
      <c r="E67" s="105" t="s">
        <v>17</v>
      </c>
      <c r="F67">
        <v>20</v>
      </c>
      <c r="I67" t="s">
        <v>156</v>
      </c>
      <c r="J67" t="s">
        <v>158</v>
      </c>
      <c r="K67" s="103">
        <v>45666</v>
      </c>
      <c r="L67" s="105" t="s">
        <v>17</v>
      </c>
      <c r="M67">
        <v>20</v>
      </c>
      <c r="P67" t="s">
        <v>156</v>
      </c>
      <c r="Q67" t="s">
        <v>158</v>
      </c>
      <c r="R67" s="103">
        <v>45666</v>
      </c>
      <c r="S67" s="105" t="s">
        <v>17</v>
      </c>
      <c r="T67">
        <v>20</v>
      </c>
      <c r="W67" t="s">
        <v>156</v>
      </c>
      <c r="X67" t="s">
        <v>158</v>
      </c>
      <c r="Y67" s="103">
        <v>45666</v>
      </c>
      <c r="Z67" s="105" t="s">
        <v>17</v>
      </c>
      <c r="AA67">
        <v>20</v>
      </c>
    </row>
    <row r="68" spans="2:27" x14ac:dyDescent="0.3">
      <c r="B68" t="s">
        <v>156</v>
      </c>
      <c r="C68" t="s">
        <v>158</v>
      </c>
      <c r="D68" s="103">
        <v>45666</v>
      </c>
      <c r="E68" s="104" t="s">
        <v>92</v>
      </c>
      <c r="F68">
        <v>50</v>
      </c>
      <c r="I68" t="s">
        <v>156</v>
      </c>
      <c r="J68" t="s">
        <v>158</v>
      </c>
      <c r="K68" s="103">
        <v>45666</v>
      </c>
      <c r="L68" s="104" t="s">
        <v>92</v>
      </c>
      <c r="M68">
        <v>50</v>
      </c>
      <c r="P68" t="s">
        <v>156</v>
      </c>
      <c r="Q68" t="s">
        <v>158</v>
      </c>
      <c r="R68" s="103">
        <v>45666</v>
      </c>
      <c r="S68" s="104" t="s">
        <v>92</v>
      </c>
      <c r="T68">
        <v>50</v>
      </c>
      <c r="W68" t="s">
        <v>156</v>
      </c>
      <c r="X68" t="s">
        <v>158</v>
      </c>
      <c r="Y68" s="103">
        <v>45666</v>
      </c>
      <c r="Z68" s="104" t="s">
        <v>92</v>
      </c>
      <c r="AA68">
        <v>5</v>
      </c>
    </row>
    <row r="69" spans="2:27" x14ac:dyDescent="0.3">
      <c r="B69" t="s">
        <v>156</v>
      </c>
      <c r="C69" t="s">
        <v>158</v>
      </c>
      <c r="D69" s="103">
        <v>45666</v>
      </c>
      <c r="E69" s="105" t="s">
        <v>16</v>
      </c>
      <c r="F69">
        <v>10</v>
      </c>
      <c r="I69" t="s">
        <v>156</v>
      </c>
      <c r="J69" t="s">
        <v>158</v>
      </c>
      <c r="K69" s="103">
        <v>45666</v>
      </c>
      <c r="L69" s="105" t="s">
        <v>16</v>
      </c>
      <c r="M69">
        <v>10</v>
      </c>
      <c r="P69" t="s">
        <v>156</v>
      </c>
      <c r="Q69" t="s">
        <v>158</v>
      </c>
      <c r="R69" s="103">
        <v>45666</v>
      </c>
      <c r="S69" s="105" t="s">
        <v>16</v>
      </c>
      <c r="T69">
        <v>10</v>
      </c>
      <c r="W69" t="s">
        <v>156</v>
      </c>
      <c r="X69" t="s">
        <v>158</v>
      </c>
      <c r="Y69" s="103">
        <v>45666</v>
      </c>
      <c r="Z69" s="105" t="s">
        <v>16</v>
      </c>
      <c r="AA69">
        <v>10</v>
      </c>
    </row>
    <row r="70" spans="2:27" x14ac:dyDescent="0.3">
      <c r="B70" t="s">
        <v>156</v>
      </c>
      <c r="C70" t="s">
        <v>158</v>
      </c>
      <c r="D70" s="103">
        <v>45666</v>
      </c>
      <c r="E70" s="104" t="s">
        <v>20</v>
      </c>
      <c r="F70">
        <v>0</v>
      </c>
      <c r="I70" t="s">
        <v>156</v>
      </c>
      <c r="J70" t="s">
        <v>158</v>
      </c>
      <c r="K70" s="103">
        <v>45666</v>
      </c>
      <c r="L70" s="104" t="s">
        <v>20</v>
      </c>
      <c r="M70">
        <v>0</v>
      </c>
      <c r="P70" t="s">
        <v>156</v>
      </c>
      <c r="Q70" t="s">
        <v>158</v>
      </c>
      <c r="R70" s="103">
        <v>45666</v>
      </c>
      <c r="S70" s="104" t="s">
        <v>20</v>
      </c>
      <c r="T70">
        <v>0</v>
      </c>
      <c r="W70" t="s">
        <v>156</v>
      </c>
      <c r="X70" t="s">
        <v>158</v>
      </c>
      <c r="Y70" s="103">
        <v>45666</v>
      </c>
      <c r="Z70" s="104" t="s">
        <v>20</v>
      </c>
      <c r="AA70">
        <v>15</v>
      </c>
    </row>
    <row r="71" spans="2:27" x14ac:dyDescent="0.3">
      <c r="B71" t="s">
        <v>156</v>
      </c>
      <c r="C71" t="s">
        <v>158</v>
      </c>
      <c r="D71" s="103">
        <v>45666</v>
      </c>
      <c r="E71" s="105" t="s">
        <v>95</v>
      </c>
      <c r="F71">
        <v>10</v>
      </c>
      <c r="I71" t="s">
        <v>156</v>
      </c>
      <c r="J71" t="s">
        <v>158</v>
      </c>
      <c r="K71" s="103">
        <v>45666</v>
      </c>
      <c r="L71" s="105" t="s">
        <v>95</v>
      </c>
      <c r="M71">
        <v>10</v>
      </c>
      <c r="P71" t="s">
        <v>156</v>
      </c>
      <c r="Q71" t="s">
        <v>158</v>
      </c>
      <c r="R71" s="103">
        <v>45666</v>
      </c>
      <c r="S71" s="105" t="s">
        <v>95</v>
      </c>
      <c r="T71">
        <v>10</v>
      </c>
      <c r="W71" t="s">
        <v>156</v>
      </c>
      <c r="X71" t="s">
        <v>158</v>
      </c>
      <c r="Y71" s="103">
        <v>45666</v>
      </c>
      <c r="Z71" s="105" t="s">
        <v>95</v>
      </c>
      <c r="AA71">
        <v>10</v>
      </c>
    </row>
    <row r="72" spans="2:27" x14ac:dyDescent="0.3">
      <c r="B72" t="s">
        <v>156</v>
      </c>
      <c r="C72" t="s">
        <v>158</v>
      </c>
      <c r="D72" s="103">
        <v>45666</v>
      </c>
      <c r="E72" s="104" t="s">
        <v>100</v>
      </c>
      <c r="F72">
        <v>0</v>
      </c>
      <c r="I72" t="s">
        <v>156</v>
      </c>
      <c r="J72" t="s">
        <v>158</v>
      </c>
      <c r="K72" s="103">
        <v>45666</v>
      </c>
      <c r="L72" s="104" t="s">
        <v>100</v>
      </c>
      <c r="M72">
        <v>0</v>
      </c>
      <c r="P72" t="s">
        <v>156</v>
      </c>
      <c r="Q72" t="s">
        <v>158</v>
      </c>
      <c r="R72" s="103">
        <v>45666</v>
      </c>
      <c r="S72" s="104" t="s">
        <v>100</v>
      </c>
      <c r="T72">
        <v>0</v>
      </c>
      <c r="W72" t="s">
        <v>156</v>
      </c>
      <c r="X72" t="s">
        <v>158</v>
      </c>
      <c r="Y72" s="103">
        <v>45666</v>
      </c>
      <c r="Z72" s="104" t="s">
        <v>100</v>
      </c>
      <c r="AA72">
        <v>0</v>
      </c>
    </row>
    <row r="73" spans="2:27" x14ac:dyDescent="0.3">
      <c r="B73" t="s">
        <v>156</v>
      </c>
      <c r="C73" t="s">
        <v>158</v>
      </c>
      <c r="D73" s="103">
        <v>45666</v>
      </c>
      <c r="E73" s="105" t="s">
        <v>103</v>
      </c>
      <c r="F73">
        <v>10</v>
      </c>
      <c r="I73" t="s">
        <v>156</v>
      </c>
      <c r="J73" t="s">
        <v>158</v>
      </c>
      <c r="K73" s="103">
        <v>45666</v>
      </c>
      <c r="L73" s="105" t="s">
        <v>103</v>
      </c>
      <c r="M73">
        <v>5</v>
      </c>
      <c r="P73" t="s">
        <v>156</v>
      </c>
      <c r="Q73" t="s">
        <v>158</v>
      </c>
      <c r="R73" s="103">
        <v>45666</v>
      </c>
      <c r="S73" s="105" t="s">
        <v>103</v>
      </c>
      <c r="T73">
        <v>10</v>
      </c>
      <c r="W73" t="s">
        <v>156</v>
      </c>
      <c r="X73" t="s">
        <v>158</v>
      </c>
      <c r="Y73" s="103">
        <v>45666</v>
      </c>
      <c r="Z73" s="105" t="s">
        <v>103</v>
      </c>
      <c r="AA73">
        <v>10</v>
      </c>
    </row>
    <row r="74" spans="2:27" x14ac:dyDescent="0.3">
      <c r="B74" t="s">
        <v>156</v>
      </c>
      <c r="C74" t="s">
        <v>158</v>
      </c>
      <c r="D74" s="103">
        <v>45666</v>
      </c>
      <c r="E74" s="104" t="s">
        <v>97</v>
      </c>
      <c r="F74">
        <v>0</v>
      </c>
      <c r="I74" t="s">
        <v>156</v>
      </c>
      <c r="J74" t="s">
        <v>158</v>
      </c>
      <c r="K74" s="103">
        <v>45666</v>
      </c>
      <c r="L74" s="104" t="s">
        <v>97</v>
      </c>
      <c r="M74">
        <v>5</v>
      </c>
      <c r="P74" t="s">
        <v>156</v>
      </c>
      <c r="Q74" t="s">
        <v>158</v>
      </c>
      <c r="R74" s="103">
        <v>45666</v>
      </c>
      <c r="S74" s="104" t="s">
        <v>97</v>
      </c>
      <c r="T74">
        <v>0</v>
      </c>
      <c r="W74" t="s">
        <v>156</v>
      </c>
      <c r="X74" t="s">
        <v>158</v>
      </c>
      <c r="Y74" s="103">
        <v>45666</v>
      </c>
      <c r="Z74" s="104" t="s">
        <v>97</v>
      </c>
      <c r="AA74">
        <v>10</v>
      </c>
    </row>
    <row r="75" spans="2:27" x14ac:dyDescent="0.3">
      <c r="B75" t="s">
        <v>156</v>
      </c>
      <c r="C75" t="s">
        <v>158</v>
      </c>
      <c r="D75" s="103">
        <v>45666</v>
      </c>
      <c r="E75" s="105" t="s">
        <v>96</v>
      </c>
      <c r="F75">
        <v>0</v>
      </c>
      <c r="I75" t="s">
        <v>156</v>
      </c>
      <c r="J75" t="s">
        <v>158</v>
      </c>
      <c r="K75" s="103">
        <v>45666</v>
      </c>
      <c r="L75" s="105" t="s">
        <v>96</v>
      </c>
      <c r="M75">
        <v>5</v>
      </c>
      <c r="P75" t="s">
        <v>156</v>
      </c>
      <c r="Q75" t="s">
        <v>158</v>
      </c>
      <c r="R75" s="103">
        <v>45666</v>
      </c>
      <c r="S75" s="105" t="s">
        <v>96</v>
      </c>
      <c r="T75">
        <v>0</v>
      </c>
      <c r="W75" t="s">
        <v>156</v>
      </c>
      <c r="X75" t="s">
        <v>158</v>
      </c>
      <c r="Y75" s="103">
        <v>45666</v>
      </c>
      <c r="Z75" s="105" t="s">
        <v>96</v>
      </c>
      <c r="AA75">
        <v>0</v>
      </c>
    </row>
    <row r="76" spans="2:27" x14ac:dyDescent="0.3">
      <c r="B76" t="s">
        <v>156</v>
      </c>
      <c r="C76" t="s">
        <v>158</v>
      </c>
      <c r="D76" s="103">
        <v>45667</v>
      </c>
      <c r="E76" s="104" t="s">
        <v>93</v>
      </c>
      <c r="F76">
        <v>35</v>
      </c>
      <c r="I76" t="s">
        <v>156</v>
      </c>
      <c r="J76" t="s">
        <v>158</v>
      </c>
      <c r="K76" s="103">
        <v>45667</v>
      </c>
      <c r="L76" s="104" t="s">
        <v>93</v>
      </c>
      <c r="M76">
        <v>30</v>
      </c>
      <c r="P76" t="s">
        <v>156</v>
      </c>
      <c r="Q76" t="s">
        <v>158</v>
      </c>
      <c r="R76" s="103">
        <v>45667</v>
      </c>
      <c r="S76" s="104" t="s">
        <v>93</v>
      </c>
      <c r="T76">
        <v>35</v>
      </c>
      <c r="W76" t="s">
        <v>156</v>
      </c>
      <c r="X76" t="s">
        <v>158</v>
      </c>
      <c r="Y76" s="103">
        <v>45667</v>
      </c>
      <c r="Z76" s="104" t="s">
        <v>93</v>
      </c>
      <c r="AA76">
        <v>35</v>
      </c>
    </row>
    <row r="77" spans="2:27" x14ac:dyDescent="0.3">
      <c r="B77" t="s">
        <v>156</v>
      </c>
      <c r="C77" t="s">
        <v>158</v>
      </c>
      <c r="D77" s="103">
        <v>45667</v>
      </c>
      <c r="E77" s="105" t="s">
        <v>17</v>
      </c>
      <c r="F77">
        <v>15</v>
      </c>
      <c r="I77" t="s">
        <v>156</v>
      </c>
      <c r="J77" t="s">
        <v>158</v>
      </c>
      <c r="K77" s="103">
        <v>45667</v>
      </c>
      <c r="L77" s="105" t="s">
        <v>17</v>
      </c>
      <c r="M77">
        <v>15</v>
      </c>
      <c r="P77" t="s">
        <v>156</v>
      </c>
      <c r="Q77" t="s">
        <v>158</v>
      </c>
      <c r="R77" s="103">
        <v>45667</v>
      </c>
      <c r="S77" s="105" t="s">
        <v>17</v>
      </c>
      <c r="T77">
        <v>15</v>
      </c>
      <c r="W77" t="s">
        <v>156</v>
      </c>
      <c r="X77" t="s">
        <v>158</v>
      </c>
      <c r="Y77" s="103">
        <v>45667</v>
      </c>
      <c r="Z77" s="105" t="s">
        <v>17</v>
      </c>
      <c r="AA77">
        <v>15</v>
      </c>
    </row>
    <row r="78" spans="2:27" x14ac:dyDescent="0.3">
      <c r="B78" t="s">
        <v>156</v>
      </c>
      <c r="C78" t="s">
        <v>158</v>
      </c>
      <c r="D78" s="103">
        <v>45667</v>
      </c>
      <c r="E78" s="104" t="s">
        <v>92</v>
      </c>
      <c r="F78">
        <v>20</v>
      </c>
      <c r="I78" t="s">
        <v>156</v>
      </c>
      <c r="J78" t="s">
        <v>158</v>
      </c>
      <c r="K78" s="103">
        <v>45667</v>
      </c>
      <c r="L78" s="104" t="s">
        <v>92</v>
      </c>
      <c r="M78">
        <v>20</v>
      </c>
      <c r="P78" t="s">
        <v>156</v>
      </c>
      <c r="Q78" t="s">
        <v>158</v>
      </c>
      <c r="R78" s="103">
        <v>45667</v>
      </c>
      <c r="S78" s="104" t="s">
        <v>92</v>
      </c>
      <c r="T78">
        <v>20</v>
      </c>
      <c r="W78" t="s">
        <v>156</v>
      </c>
      <c r="X78" t="s">
        <v>158</v>
      </c>
      <c r="Y78" s="103">
        <v>45667</v>
      </c>
      <c r="Z78" s="104" t="s">
        <v>92</v>
      </c>
      <c r="AA78">
        <v>20</v>
      </c>
    </row>
    <row r="79" spans="2:27" x14ac:dyDescent="0.3">
      <c r="B79" t="s">
        <v>156</v>
      </c>
      <c r="C79" t="s">
        <v>158</v>
      </c>
      <c r="D79" s="103">
        <v>45667</v>
      </c>
      <c r="E79" s="105" t="s">
        <v>16</v>
      </c>
      <c r="F79">
        <v>30</v>
      </c>
      <c r="I79" t="s">
        <v>156</v>
      </c>
      <c r="J79" t="s">
        <v>158</v>
      </c>
      <c r="K79" s="103">
        <v>45667</v>
      </c>
      <c r="L79" s="105" t="s">
        <v>16</v>
      </c>
      <c r="M79">
        <v>30</v>
      </c>
      <c r="P79" t="s">
        <v>156</v>
      </c>
      <c r="Q79" t="s">
        <v>158</v>
      </c>
      <c r="R79" s="103">
        <v>45667</v>
      </c>
      <c r="S79" s="105" t="s">
        <v>16</v>
      </c>
      <c r="T79">
        <v>30</v>
      </c>
      <c r="W79" t="s">
        <v>156</v>
      </c>
      <c r="X79" t="s">
        <v>158</v>
      </c>
      <c r="Y79" s="103">
        <v>45667</v>
      </c>
      <c r="Z79" s="105" t="s">
        <v>16</v>
      </c>
      <c r="AA79">
        <v>30</v>
      </c>
    </row>
    <row r="80" spans="2:27" x14ac:dyDescent="0.3">
      <c r="B80" t="s">
        <v>156</v>
      </c>
      <c r="C80" t="s">
        <v>158</v>
      </c>
      <c r="D80" s="103">
        <v>45667</v>
      </c>
      <c r="E80" s="104" t="s">
        <v>20</v>
      </c>
      <c r="F80">
        <v>0</v>
      </c>
      <c r="I80" t="s">
        <v>156</v>
      </c>
      <c r="J80" t="s">
        <v>158</v>
      </c>
      <c r="K80" s="103">
        <v>45667</v>
      </c>
      <c r="L80" s="104" t="s">
        <v>20</v>
      </c>
      <c r="M80">
        <v>0</v>
      </c>
      <c r="P80" t="s">
        <v>156</v>
      </c>
      <c r="Q80" t="s">
        <v>158</v>
      </c>
      <c r="R80" s="103">
        <v>45667</v>
      </c>
      <c r="S80" s="104" t="s">
        <v>20</v>
      </c>
      <c r="T80">
        <v>0</v>
      </c>
      <c r="W80" t="s">
        <v>156</v>
      </c>
      <c r="X80" t="s">
        <v>158</v>
      </c>
      <c r="Y80" s="103">
        <v>45667</v>
      </c>
      <c r="Z80" s="104" t="s">
        <v>20</v>
      </c>
      <c r="AA80">
        <v>0</v>
      </c>
    </row>
    <row r="81" spans="2:27" x14ac:dyDescent="0.3">
      <c r="B81" t="s">
        <v>156</v>
      </c>
      <c r="C81" t="s">
        <v>158</v>
      </c>
      <c r="D81" s="103">
        <v>45667</v>
      </c>
      <c r="E81" s="105" t="s">
        <v>95</v>
      </c>
      <c r="F81">
        <v>0</v>
      </c>
      <c r="I81" t="s">
        <v>156</v>
      </c>
      <c r="J81" t="s">
        <v>158</v>
      </c>
      <c r="K81" s="103">
        <v>45667</v>
      </c>
      <c r="L81" s="105" t="s">
        <v>95</v>
      </c>
      <c r="M81">
        <v>0</v>
      </c>
      <c r="P81" t="s">
        <v>156</v>
      </c>
      <c r="Q81" t="s">
        <v>158</v>
      </c>
      <c r="R81" s="103">
        <v>45667</v>
      </c>
      <c r="S81" s="105" t="s">
        <v>95</v>
      </c>
      <c r="T81">
        <v>0</v>
      </c>
      <c r="W81" t="s">
        <v>156</v>
      </c>
      <c r="X81" t="s">
        <v>158</v>
      </c>
      <c r="Y81" s="103">
        <v>45667</v>
      </c>
      <c r="Z81" s="105" t="s">
        <v>95</v>
      </c>
      <c r="AA81">
        <v>0</v>
      </c>
    </row>
    <row r="82" spans="2:27" x14ac:dyDescent="0.3">
      <c r="B82" t="s">
        <v>156</v>
      </c>
      <c r="C82" t="s">
        <v>158</v>
      </c>
      <c r="D82" s="103">
        <v>45667</v>
      </c>
      <c r="E82" s="104" t="s">
        <v>100</v>
      </c>
      <c r="F82">
        <v>0</v>
      </c>
      <c r="I82" t="s">
        <v>156</v>
      </c>
      <c r="J82" t="s">
        <v>158</v>
      </c>
      <c r="K82" s="103">
        <v>45667</v>
      </c>
      <c r="L82" s="104" t="s">
        <v>100</v>
      </c>
      <c r="M82">
        <v>0</v>
      </c>
      <c r="P82" t="s">
        <v>156</v>
      </c>
      <c r="Q82" t="s">
        <v>158</v>
      </c>
      <c r="R82" s="103">
        <v>45667</v>
      </c>
      <c r="S82" s="104" t="s">
        <v>100</v>
      </c>
      <c r="T82">
        <v>0</v>
      </c>
      <c r="W82" t="s">
        <v>156</v>
      </c>
      <c r="X82" t="s">
        <v>158</v>
      </c>
      <c r="Y82" s="103">
        <v>45667</v>
      </c>
      <c r="Z82" s="104" t="s">
        <v>100</v>
      </c>
      <c r="AA82">
        <v>0</v>
      </c>
    </row>
    <row r="83" spans="2:27" x14ac:dyDescent="0.3">
      <c r="B83" t="s">
        <v>156</v>
      </c>
      <c r="C83" t="s">
        <v>158</v>
      </c>
      <c r="D83" s="103">
        <v>45667</v>
      </c>
      <c r="E83" s="105" t="s">
        <v>103</v>
      </c>
      <c r="F83">
        <v>0</v>
      </c>
      <c r="I83" t="s">
        <v>156</v>
      </c>
      <c r="J83" t="s">
        <v>158</v>
      </c>
      <c r="K83" s="103">
        <v>45667</v>
      </c>
      <c r="L83" s="105" t="s">
        <v>103</v>
      </c>
      <c r="M83">
        <v>0</v>
      </c>
      <c r="P83" t="s">
        <v>156</v>
      </c>
      <c r="Q83" t="s">
        <v>158</v>
      </c>
      <c r="R83" s="103">
        <v>45667</v>
      </c>
      <c r="S83" s="105" t="s">
        <v>103</v>
      </c>
      <c r="T83">
        <v>0</v>
      </c>
      <c r="W83" t="s">
        <v>156</v>
      </c>
      <c r="X83" t="s">
        <v>158</v>
      </c>
      <c r="Y83" s="103">
        <v>45667</v>
      </c>
      <c r="Z83" s="105" t="s">
        <v>103</v>
      </c>
      <c r="AA83">
        <v>0</v>
      </c>
    </row>
    <row r="84" spans="2:27" x14ac:dyDescent="0.3">
      <c r="B84" t="s">
        <v>156</v>
      </c>
      <c r="C84" t="s">
        <v>158</v>
      </c>
      <c r="D84" s="103">
        <v>45667</v>
      </c>
      <c r="E84" s="104" t="s">
        <v>97</v>
      </c>
      <c r="F84">
        <v>0</v>
      </c>
      <c r="I84" t="s">
        <v>156</v>
      </c>
      <c r="J84" t="s">
        <v>158</v>
      </c>
      <c r="K84" s="103">
        <v>45667</v>
      </c>
      <c r="L84" s="104" t="s">
        <v>97</v>
      </c>
      <c r="M84">
        <v>0</v>
      </c>
      <c r="P84" t="s">
        <v>156</v>
      </c>
      <c r="Q84" t="s">
        <v>158</v>
      </c>
      <c r="R84" s="103">
        <v>45667</v>
      </c>
      <c r="S84" s="104" t="s">
        <v>97</v>
      </c>
      <c r="T84">
        <v>0</v>
      </c>
      <c r="W84" t="s">
        <v>156</v>
      </c>
      <c r="X84" t="s">
        <v>158</v>
      </c>
      <c r="Y84" s="103">
        <v>45667</v>
      </c>
      <c r="Z84" s="104" t="s">
        <v>97</v>
      </c>
      <c r="AA84">
        <v>0</v>
      </c>
    </row>
    <row r="85" spans="2:27" x14ac:dyDescent="0.3">
      <c r="B85" t="s">
        <v>156</v>
      </c>
      <c r="C85" t="s">
        <v>159</v>
      </c>
      <c r="D85" s="103">
        <v>45667</v>
      </c>
      <c r="E85" s="105" t="s">
        <v>96</v>
      </c>
      <c r="F85">
        <v>0</v>
      </c>
      <c r="I85" t="s">
        <v>156</v>
      </c>
      <c r="J85" t="s">
        <v>159</v>
      </c>
      <c r="K85" s="103">
        <v>45667</v>
      </c>
      <c r="L85" s="105" t="s">
        <v>96</v>
      </c>
      <c r="M85">
        <v>0</v>
      </c>
      <c r="P85" t="s">
        <v>156</v>
      </c>
      <c r="Q85" t="s">
        <v>159</v>
      </c>
      <c r="R85" s="103">
        <v>45667</v>
      </c>
      <c r="S85" s="105" t="s">
        <v>96</v>
      </c>
      <c r="T85">
        <v>0</v>
      </c>
      <c r="W85" t="s">
        <v>156</v>
      </c>
      <c r="X85" t="s">
        <v>159</v>
      </c>
      <c r="Y85" s="103">
        <v>45667</v>
      </c>
      <c r="Z85" s="105" t="s">
        <v>96</v>
      </c>
      <c r="AA85">
        <v>0</v>
      </c>
    </row>
    <row r="86" spans="2:27" x14ac:dyDescent="0.3">
      <c r="B86" t="s">
        <v>156</v>
      </c>
      <c r="C86" t="s">
        <v>159</v>
      </c>
      <c r="D86" s="103">
        <v>45668</v>
      </c>
      <c r="E86" s="104" t="s">
        <v>93</v>
      </c>
      <c r="F86">
        <v>0</v>
      </c>
      <c r="I86" t="s">
        <v>156</v>
      </c>
      <c r="J86" t="s">
        <v>159</v>
      </c>
      <c r="K86" s="103">
        <v>45668</v>
      </c>
      <c r="L86" s="104" t="s">
        <v>93</v>
      </c>
      <c r="M86">
        <v>0</v>
      </c>
      <c r="P86" t="s">
        <v>156</v>
      </c>
      <c r="Q86" t="s">
        <v>159</v>
      </c>
      <c r="R86" s="103">
        <v>45668</v>
      </c>
      <c r="S86" s="104" t="s">
        <v>93</v>
      </c>
      <c r="T86">
        <v>0</v>
      </c>
      <c r="W86" t="s">
        <v>156</v>
      </c>
      <c r="X86" t="s">
        <v>159</v>
      </c>
      <c r="Y86" s="103">
        <v>45668</v>
      </c>
      <c r="Z86" s="104" t="s">
        <v>93</v>
      </c>
      <c r="AA86">
        <v>0</v>
      </c>
    </row>
    <row r="87" spans="2:27" x14ac:dyDescent="0.3">
      <c r="B87" t="s">
        <v>156</v>
      </c>
      <c r="C87" t="s">
        <v>159</v>
      </c>
      <c r="D87" s="103">
        <v>45668</v>
      </c>
      <c r="E87" s="105" t="s">
        <v>17</v>
      </c>
      <c r="F87">
        <v>20</v>
      </c>
      <c r="I87" t="s">
        <v>156</v>
      </c>
      <c r="J87" t="s">
        <v>159</v>
      </c>
      <c r="K87" s="103">
        <v>45668</v>
      </c>
      <c r="L87" s="105" t="s">
        <v>17</v>
      </c>
      <c r="M87">
        <v>20</v>
      </c>
      <c r="P87" t="s">
        <v>156</v>
      </c>
      <c r="Q87" t="s">
        <v>159</v>
      </c>
      <c r="R87" s="103">
        <v>45668</v>
      </c>
      <c r="S87" s="105" t="s">
        <v>17</v>
      </c>
      <c r="T87">
        <v>20</v>
      </c>
      <c r="W87" t="s">
        <v>156</v>
      </c>
      <c r="X87" t="s">
        <v>159</v>
      </c>
      <c r="Y87" s="103">
        <v>45668</v>
      </c>
      <c r="Z87" s="105" t="s">
        <v>17</v>
      </c>
      <c r="AA87">
        <v>20</v>
      </c>
    </row>
    <row r="88" spans="2:27" x14ac:dyDescent="0.3">
      <c r="B88" t="s">
        <v>156</v>
      </c>
      <c r="C88" t="s">
        <v>159</v>
      </c>
      <c r="D88" s="103">
        <v>45668</v>
      </c>
      <c r="E88" s="104" t="s">
        <v>92</v>
      </c>
      <c r="F88">
        <v>50</v>
      </c>
      <c r="I88" t="s">
        <v>156</v>
      </c>
      <c r="J88" t="s">
        <v>159</v>
      </c>
      <c r="K88" s="103">
        <v>45668</v>
      </c>
      <c r="L88" s="104" t="s">
        <v>92</v>
      </c>
      <c r="M88">
        <v>50</v>
      </c>
      <c r="P88" t="s">
        <v>156</v>
      </c>
      <c r="Q88" t="s">
        <v>159</v>
      </c>
      <c r="R88" s="103">
        <v>45668</v>
      </c>
      <c r="S88" s="104" t="s">
        <v>92</v>
      </c>
      <c r="T88">
        <v>50</v>
      </c>
      <c r="W88" t="s">
        <v>156</v>
      </c>
      <c r="X88" t="s">
        <v>159</v>
      </c>
      <c r="Y88" s="103">
        <v>45668</v>
      </c>
      <c r="Z88" s="104" t="s">
        <v>92</v>
      </c>
      <c r="AA88">
        <v>5</v>
      </c>
    </row>
    <row r="89" spans="2:27" x14ac:dyDescent="0.3">
      <c r="B89" t="s">
        <v>156</v>
      </c>
      <c r="C89" t="s">
        <v>159</v>
      </c>
      <c r="D89" s="103">
        <v>45668</v>
      </c>
      <c r="E89" s="105" t="s">
        <v>16</v>
      </c>
      <c r="F89">
        <v>10</v>
      </c>
      <c r="I89" t="s">
        <v>156</v>
      </c>
      <c r="J89" t="s">
        <v>159</v>
      </c>
      <c r="K89" s="103">
        <v>45668</v>
      </c>
      <c r="L89" s="105" t="s">
        <v>16</v>
      </c>
      <c r="M89">
        <v>10</v>
      </c>
      <c r="P89" t="s">
        <v>156</v>
      </c>
      <c r="Q89" t="s">
        <v>159</v>
      </c>
      <c r="R89" s="103">
        <v>45668</v>
      </c>
      <c r="S89" s="105" t="s">
        <v>16</v>
      </c>
      <c r="T89">
        <v>10</v>
      </c>
      <c r="W89" t="s">
        <v>156</v>
      </c>
      <c r="X89" t="s">
        <v>159</v>
      </c>
      <c r="Y89" s="103">
        <v>45668</v>
      </c>
      <c r="Z89" s="105" t="s">
        <v>16</v>
      </c>
      <c r="AA89">
        <v>10</v>
      </c>
    </row>
    <row r="90" spans="2:27" x14ac:dyDescent="0.3">
      <c r="B90" t="s">
        <v>156</v>
      </c>
      <c r="C90" t="s">
        <v>159</v>
      </c>
      <c r="D90" s="103">
        <v>45668</v>
      </c>
      <c r="E90" s="104" t="s">
        <v>20</v>
      </c>
      <c r="F90">
        <v>0</v>
      </c>
      <c r="I90" t="s">
        <v>156</v>
      </c>
      <c r="J90" t="s">
        <v>159</v>
      </c>
      <c r="K90" s="103">
        <v>45668</v>
      </c>
      <c r="L90" s="104" t="s">
        <v>20</v>
      </c>
      <c r="M90">
        <v>0</v>
      </c>
      <c r="P90" t="s">
        <v>156</v>
      </c>
      <c r="Q90" t="s">
        <v>159</v>
      </c>
      <c r="R90" s="103">
        <v>45668</v>
      </c>
      <c r="S90" s="104" t="s">
        <v>20</v>
      </c>
      <c r="T90">
        <v>0</v>
      </c>
      <c r="W90" t="s">
        <v>156</v>
      </c>
      <c r="X90" t="s">
        <v>159</v>
      </c>
      <c r="Y90" s="103">
        <v>45668</v>
      </c>
      <c r="Z90" s="104" t="s">
        <v>20</v>
      </c>
      <c r="AA90">
        <v>0</v>
      </c>
    </row>
    <row r="91" spans="2:27" x14ac:dyDescent="0.3">
      <c r="B91" t="s">
        <v>156</v>
      </c>
      <c r="C91" t="s">
        <v>159</v>
      </c>
      <c r="D91" s="103">
        <v>45668</v>
      </c>
      <c r="E91" s="105" t="s">
        <v>95</v>
      </c>
      <c r="F91">
        <v>10</v>
      </c>
      <c r="I91" t="s">
        <v>156</v>
      </c>
      <c r="J91" t="s">
        <v>159</v>
      </c>
      <c r="K91" s="103">
        <v>45668</v>
      </c>
      <c r="L91" s="105" t="s">
        <v>95</v>
      </c>
      <c r="M91">
        <v>10</v>
      </c>
      <c r="P91" t="s">
        <v>156</v>
      </c>
      <c r="Q91" t="s">
        <v>159</v>
      </c>
      <c r="R91" s="103">
        <v>45668</v>
      </c>
      <c r="S91" s="105" t="s">
        <v>95</v>
      </c>
      <c r="T91">
        <v>10</v>
      </c>
      <c r="W91" t="s">
        <v>156</v>
      </c>
      <c r="X91" t="s">
        <v>159</v>
      </c>
      <c r="Y91" s="103">
        <v>45668</v>
      </c>
      <c r="Z91" s="105" t="s">
        <v>95</v>
      </c>
      <c r="AA91">
        <v>10</v>
      </c>
    </row>
    <row r="92" spans="2:27" x14ac:dyDescent="0.3">
      <c r="B92" t="s">
        <v>156</v>
      </c>
      <c r="C92" t="s">
        <v>159</v>
      </c>
      <c r="D92" s="103">
        <v>45668</v>
      </c>
      <c r="E92" s="104" t="s">
        <v>100</v>
      </c>
      <c r="F92">
        <v>0</v>
      </c>
      <c r="I92" t="s">
        <v>156</v>
      </c>
      <c r="J92" t="s">
        <v>159</v>
      </c>
      <c r="K92" s="103">
        <v>45668</v>
      </c>
      <c r="L92" s="104" t="s">
        <v>100</v>
      </c>
      <c r="M92">
        <v>0</v>
      </c>
      <c r="P92" t="s">
        <v>156</v>
      </c>
      <c r="Q92" t="s">
        <v>159</v>
      </c>
      <c r="R92" s="103">
        <v>45668</v>
      </c>
      <c r="S92" s="104" t="s">
        <v>100</v>
      </c>
      <c r="T92">
        <v>0</v>
      </c>
      <c r="W92" t="s">
        <v>156</v>
      </c>
      <c r="X92" t="s">
        <v>159</v>
      </c>
      <c r="Y92" s="103">
        <v>45668</v>
      </c>
      <c r="Z92" s="104" t="s">
        <v>100</v>
      </c>
      <c r="AA92">
        <v>0</v>
      </c>
    </row>
    <row r="93" spans="2:27" x14ac:dyDescent="0.3">
      <c r="B93" t="s">
        <v>156</v>
      </c>
      <c r="C93" t="s">
        <v>159</v>
      </c>
      <c r="D93" s="103">
        <v>45668</v>
      </c>
      <c r="E93" s="105" t="s">
        <v>103</v>
      </c>
      <c r="F93">
        <v>10</v>
      </c>
      <c r="I93" t="s">
        <v>156</v>
      </c>
      <c r="J93" t="s">
        <v>159</v>
      </c>
      <c r="K93" s="103">
        <v>45668</v>
      </c>
      <c r="L93" s="105" t="s">
        <v>103</v>
      </c>
      <c r="M93">
        <v>10</v>
      </c>
      <c r="P93" t="s">
        <v>156</v>
      </c>
      <c r="Q93" t="s">
        <v>159</v>
      </c>
      <c r="R93" s="103">
        <v>45668</v>
      </c>
      <c r="S93" s="105" t="s">
        <v>103</v>
      </c>
      <c r="T93">
        <v>10</v>
      </c>
      <c r="W93" t="s">
        <v>156</v>
      </c>
      <c r="X93" t="s">
        <v>159</v>
      </c>
      <c r="Y93" s="103">
        <v>45668</v>
      </c>
      <c r="Z93" s="105" t="s">
        <v>103</v>
      </c>
      <c r="AA93">
        <v>10</v>
      </c>
    </row>
    <row r="94" spans="2:27" x14ac:dyDescent="0.3">
      <c r="B94" t="s">
        <v>156</v>
      </c>
      <c r="C94" t="s">
        <v>159</v>
      </c>
      <c r="D94" s="103">
        <v>45668</v>
      </c>
      <c r="E94" s="104" t="s">
        <v>97</v>
      </c>
      <c r="F94">
        <v>0</v>
      </c>
      <c r="I94" t="s">
        <v>156</v>
      </c>
      <c r="J94" t="s">
        <v>159</v>
      </c>
      <c r="K94" s="103">
        <v>45668</v>
      </c>
      <c r="L94" s="104" t="s">
        <v>97</v>
      </c>
      <c r="M94">
        <v>0</v>
      </c>
      <c r="P94" t="s">
        <v>156</v>
      </c>
      <c r="Q94" t="s">
        <v>159</v>
      </c>
      <c r="R94" s="103">
        <v>45668</v>
      </c>
      <c r="S94" s="104" t="s">
        <v>97</v>
      </c>
      <c r="T94">
        <v>0</v>
      </c>
      <c r="W94" t="s">
        <v>156</v>
      </c>
      <c r="X94" t="s">
        <v>159</v>
      </c>
      <c r="Y94" s="103">
        <v>45668</v>
      </c>
      <c r="Z94" s="104" t="s">
        <v>97</v>
      </c>
      <c r="AA94">
        <v>0</v>
      </c>
    </row>
    <row r="95" spans="2:27" x14ac:dyDescent="0.3">
      <c r="B95" t="s">
        <v>156</v>
      </c>
      <c r="C95" t="s">
        <v>159</v>
      </c>
      <c r="D95" s="103">
        <v>45668</v>
      </c>
      <c r="E95" s="105" t="s">
        <v>96</v>
      </c>
      <c r="F95">
        <v>0</v>
      </c>
      <c r="I95" t="s">
        <v>156</v>
      </c>
      <c r="J95" t="s">
        <v>159</v>
      </c>
      <c r="K95" s="103">
        <v>45668</v>
      </c>
      <c r="L95" s="105" t="s">
        <v>96</v>
      </c>
      <c r="M95">
        <v>0</v>
      </c>
      <c r="P95" t="s">
        <v>156</v>
      </c>
      <c r="Q95" t="s">
        <v>159</v>
      </c>
      <c r="R95" s="103">
        <v>45668</v>
      </c>
      <c r="S95" s="105" t="s">
        <v>96</v>
      </c>
      <c r="T95">
        <v>0</v>
      </c>
      <c r="W95" t="s">
        <v>156</v>
      </c>
      <c r="X95" t="s">
        <v>159</v>
      </c>
      <c r="Y95" s="103">
        <v>45668</v>
      </c>
      <c r="Z95" s="105" t="s">
        <v>96</v>
      </c>
      <c r="AA95">
        <v>0</v>
      </c>
    </row>
    <row r="96" spans="2:27" x14ac:dyDescent="0.3">
      <c r="B96" t="s">
        <v>156</v>
      </c>
      <c r="C96" t="s">
        <v>159</v>
      </c>
      <c r="D96" s="103">
        <v>45669</v>
      </c>
      <c r="E96" s="104" t="s">
        <v>93</v>
      </c>
      <c r="F96">
        <v>35</v>
      </c>
      <c r="I96" t="s">
        <v>156</v>
      </c>
      <c r="J96" t="s">
        <v>159</v>
      </c>
      <c r="K96" s="103">
        <v>45669</v>
      </c>
      <c r="L96" s="104" t="s">
        <v>93</v>
      </c>
      <c r="M96">
        <v>35</v>
      </c>
      <c r="P96" t="s">
        <v>156</v>
      </c>
      <c r="Q96" t="s">
        <v>159</v>
      </c>
      <c r="R96" s="103">
        <v>45669</v>
      </c>
      <c r="S96" s="104" t="s">
        <v>93</v>
      </c>
      <c r="T96">
        <v>35</v>
      </c>
      <c r="W96" t="s">
        <v>156</v>
      </c>
      <c r="X96" t="s">
        <v>159</v>
      </c>
      <c r="Y96" s="103">
        <v>45669</v>
      </c>
      <c r="Z96" s="104" t="s">
        <v>93</v>
      </c>
      <c r="AA96">
        <v>0</v>
      </c>
    </row>
    <row r="97" spans="2:27" x14ac:dyDescent="0.3">
      <c r="B97" t="s">
        <v>156</v>
      </c>
      <c r="C97" t="s">
        <v>159</v>
      </c>
      <c r="D97" s="103">
        <v>45669</v>
      </c>
      <c r="E97" s="105" t="s">
        <v>17</v>
      </c>
      <c r="F97">
        <v>15</v>
      </c>
      <c r="I97" t="s">
        <v>156</v>
      </c>
      <c r="J97" t="s">
        <v>159</v>
      </c>
      <c r="K97" s="103">
        <v>45669</v>
      </c>
      <c r="L97" s="105" t="s">
        <v>17</v>
      </c>
      <c r="M97">
        <v>15</v>
      </c>
      <c r="P97" t="s">
        <v>156</v>
      </c>
      <c r="Q97" t="s">
        <v>159</v>
      </c>
      <c r="R97" s="103">
        <v>45669</v>
      </c>
      <c r="S97" s="105" t="s">
        <v>17</v>
      </c>
      <c r="T97">
        <v>15</v>
      </c>
      <c r="W97" t="s">
        <v>156</v>
      </c>
      <c r="X97" t="s">
        <v>159</v>
      </c>
      <c r="Y97" s="103">
        <v>45669</v>
      </c>
      <c r="Z97" s="105" t="s">
        <v>17</v>
      </c>
      <c r="AA97">
        <v>15</v>
      </c>
    </row>
    <row r="98" spans="2:27" x14ac:dyDescent="0.3">
      <c r="B98" t="s">
        <v>156</v>
      </c>
      <c r="C98" t="s">
        <v>159</v>
      </c>
      <c r="D98" s="103">
        <v>45669</v>
      </c>
      <c r="E98" s="104" t="s">
        <v>92</v>
      </c>
      <c r="F98">
        <v>20</v>
      </c>
      <c r="I98" t="s">
        <v>156</v>
      </c>
      <c r="J98" t="s">
        <v>159</v>
      </c>
      <c r="K98" s="103">
        <v>45669</v>
      </c>
      <c r="L98" s="104" t="s">
        <v>92</v>
      </c>
      <c r="M98">
        <v>20</v>
      </c>
      <c r="P98" t="s">
        <v>156</v>
      </c>
      <c r="Q98" t="s">
        <v>159</v>
      </c>
      <c r="R98" s="103">
        <v>45669</v>
      </c>
      <c r="S98" s="104" t="s">
        <v>92</v>
      </c>
      <c r="T98">
        <v>20</v>
      </c>
      <c r="W98" t="s">
        <v>156</v>
      </c>
      <c r="X98" t="s">
        <v>159</v>
      </c>
      <c r="Y98" s="103">
        <v>45669</v>
      </c>
      <c r="Z98" s="104" t="s">
        <v>92</v>
      </c>
      <c r="AA98">
        <v>20</v>
      </c>
    </row>
    <row r="99" spans="2:27" x14ac:dyDescent="0.3">
      <c r="B99" t="s">
        <v>156</v>
      </c>
      <c r="C99" t="s">
        <v>159</v>
      </c>
      <c r="D99" s="103">
        <v>45669</v>
      </c>
      <c r="E99" s="105" t="s">
        <v>16</v>
      </c>
      <c r="F99">
        <v>30</v>
      </c>
      <c r="I99" t="s">
        <v>156</v>
      </c>
      <c r="J99" t="s">
        <v>159</v>
      </c>
      <c r="K99" s="103">
        <v>45669</v>
      </c>
      <c r="L99" s="105" t="s">
        <v>16</v>
      </c>
      <c r="M99">
        <v>10</v>
      </c>
      <c r="P99" t="s">
        <v>156</v>
      </c>
      <c r="Q99" t="s">
        <v>159</v>
      </c>
      <c r="R99" s="103">
        <v>45669</v>
      </c>
      <c r="S99" s="105" t="s">
        <v>16</v>
      </c>
      <c r="T99">
        <v>30</v>
      </c>
      <c r="W99" t="s">
        <v>156</v>
      </c>
      <c r="X99" t="s">
        <v>159</v>
      </c>
      <c r="Y99" s="103">
        <v>45669</v>
      </c>
      <c r="Z99" s="105" t="s">
        <v>16</v>
      </c>
      <c r="AA99">
        <v>30</v>
      </c>
    </row>
    <row r="100" spans="2:27" x14ac:dyDescent="0.3">
      <c r="B100" t="s">
        <v>156</v>
      </c>
      <c r="C100" t="s">
        <v>159</v>
      </c>
      <c r="D100" s="103">
        <v>45669</v>
      </c>
      <c r="E100" s="104" t="s">
        <v>20</v>
      </c>
      <c r="F100">
        <v>0</v>
      </c>
      <c r="I100" t="s">
        <v>156</v>
      </c>
      <c r="J100" t="s">
        <v>159</v>
      </c>
      <c r="K100" s="103">
        <v>45669</v>
      </c>
      <c r="L100" s="104" t="s">
        <v>20</v>
      </c>
      <c r="M100">
        <v>0</v>
      </c>
      <c r="P100" t="s">
        <v>156</v>
      </c>
      <c r="Q100" t="s">
        <v>159</v>
      </c>
      <c r="R100" s="103">
        <v>45669</v>
      </c>
      <c r="S100" s="104" t="s">
        <v>20</v>
      </c>
      <c r="T100">
        <v>0</v>
      </c>
      <c r="W100" t="s">
        <v>156</v>
      </c>
      <c r="X100" t="s">
        <v>159</v>
      </c>
      <c r="Y100" s="103">
        <v>45669</v>
      </c>
      <c r="Z100" s="104" t="s">
        <v>20</v>
      </c>
      <c r="AA100">
        <v>30</v>
      </c>
    </row>
    <row r="101" spans="2:27" x14ac:dyDescent="0.3">
      <c r="B101" t="s">
        <v>156</v>
      </c>
      <c r="C101" t="s">
        <v>159</v>
      </c>
      <c r="D101" s="103">
        <v>45669</v>
      </c>
      <c r="E101" s="105" t="s">
        <v>95</v>
      </c>
      <c r="F101">
        <v>0</v>
      </c>
      <c r="I101" t="s">
        <v>156</v>
      </c>
      <c r="J101" t="s">
        <v>159</v>
      </c>
      <c r="K101" s="103">
        <v>45669</v>
      </c>
      <c r="L101" s="105" t="s">
        <v>95</v>
      </c>
      <c r="M101">
        <v>20</v>
      </c>
      <c r="P101" t="s">
        <v>156</v>
      </c>
      <c r="Q101" t="s">
        <v>159</v>
      </c>
      <c r="R101" s="103">
        <v>45669</v>
      </c>
      <c r="S101" s="105" t="s">
        <v>95</v>
      </c>
      <c r="T101">
        <v>0</v>
      </c>
      <c r="W101" t="s">
        <v>156</v>
      </c>
      <c r="X101" t="s">
        <v>159</v>
      </c>
      <c r="Y101" s="103">
        <v>45669</v>
      </c>
      <c r="Z101" s="105" t="s">
        <v>95</v>
      </c>
      <c r="AA101">
        <v>0</v>
      </c>
    </row>
    <row r="102" spans="2:27" x14ac:dyDescent="0.3">
      <c r="B102" t="s">
        <v>156</v>
      </c>
      <c r="C102" t="s">
        <v>159</v>
      </c>
      <c r="D102" s="103">
        <v>45669</v>
      </c>
      <c r="E102" s="104" t="s">
        <v>100</v>
      </c>
      <c r="F102">
        <v>0</v>
      </c>
      <c r="I102" t="s">
        <v>156</v>
      </c>
      <c r="J102" t="s">
        <v>159</v>
      </c>
      <c r="K102" s="103">
        <v>45669</v>
      </c>
      <c r="L102" s="104" t="s">
        <v>100</v>
      </c>
      <c r="M102">
        <v>0</v>
      </c>
      <c r="P102" t="s">
        <v>156</v>
      </c>
      <c r="Q102" t="s">
        <v>159</v>
      </c>
      <c r="R102" s="103">
        <v>45669</v>
      </c>
      <c r="S102" s="104" t="s">
        <v>100</v>
      </c>
      <c r="T102">
        <v>0</v>
      </c>
      <c r="W102" t="s">
        <v>156</v>
      </c>
      <c r="X102" t="s">
        <v>159</v>
      </c>
      <c r="Y102" s="103">
        <v>45669</v>
      </c>
      <c r="Z102" s="104" t="s">
        <v>100</v>
      </c>
      <c r="AA102">
        <v>0</v>
      </c>
    </row>
    <row r="103" spans="2:27" x14ac:dyDescent="0.3">
      <c r="B103" t="s">
        <v>156</v>
      </c>
      <c r="C103" t="s">
        <v>159</v>
      </c>
      <c r="D103" s="103">
        <v>45669</v>
      </c>
      <c r="E103" s="105" t="s">
        <v>103</v>
      </c>
      <c r="F103">
        <v>0</v>
      </c>
      <c r="I103" t="s">
        <v>156</v>
      </c>
      <c r="J103" t="s">
        <v>159</v>
      </c>
      <c r="K103" s="103">
        <v>45669</v>
      </c>
      <c r="L103" s="105" t="s">
        <v>103</v>
      </c>
      <c r="M103">
        <v>0</v>
      </c>
      <c r="P103" t="s">
        <v>156</v>
      </c>
      <c r="Q103" t="s">
        <v>159</v>
      </c>
      <c r="R103" s="103">
        <v>45669</v>
      </c>
      <c r="S103" s="105" t="s">
        <v>103</v>
      </c>
      <c r="T103">
        <v>0</v>
      </c>
      <c r="W103" t="s">
        <v>156</v>
      </c>
      <c r="X103" t="s">
        <v>159</v>
      </c>
      <c r="Y103" s="103">
        <v>45669</v>
      </c>
      <c r="Z103" s="105" t="s">
        <v>103</v>
      </c>
      <c r="AA103">
        <v>0</v>
      </c>
    </row>
    <row r="104" spans="2:27" x14ac:dyDescent="0.3">
      <c r="B104" t="s">
        <v>156</v>
      </c>
      <c r="C104" t="s">
        <v>159</v>
      </c>
      <c r="D104" s="103">
        <v>45669</v>
      </c>
      <c r="E104" s="104" t="s">
        <v>97</v>
      </c>
      <c r="F104">
        <v>0</v>
      </c>
      <c r="I104" t="s">
        <v>156</v>
      </c>
      <c r="J104" t="s">
        <v>159</v>
      </c>
      <c r="K104" s="103">
        <v>45669</v>
      </c>
      <c r="L104" s="104" t="s">
        <v>97</v>
      </c>
      <c r="M104">
        <v>0</v>
      </c>
      <c r="P104" t="s">
        <v>156</v>
      </c>
      <c r="Q104" t="s">
        <v>159</v>
      </c>
      <c r="R104" s="103">
        <v>45669</v>
      </c>
      <c r="S104" s="104" t="s">
        <v>97</v>
      </c>
      <c r="T104">
        <v>0</v>
      </c>
      <c r="W104" t="s">
        <v>156</v>
      </c>
      <c r="X104" t="s">
        <v>159</v>
      </c>
      <c r="Y104" s="103">
        <v>45669</v>
      </c>
      <c r="Z104" s="104" t="s">
        <v>97</v>
      </c>
      <c r="AA104">
        <v>0</v>
      </c>
    </row>
    <row r="105" spans="2:27" x14ac:dyDescent="0.3">
      <c r="B105" t="s">
        <v>156</v>
      </c>
      <c r="C105" t="s">
        <v>159</v>
      </c>
      <c r="D105" s="103">
        <v>45669</v>
      </c>
      <c r="E105" s="105" t="s">
        <v>96</v>
      </c>
      <c r="F105">
        <v>0</v>
      </c>
      <c r="I105" t="s">
        <v>156</v>
      </c>
      <c r="J105" t="s">
        <v>159</v>
      </c>
      <c r="K105" s="103">
        <v>45669</v>
      </c>
      <c r="L105" s="105" t="s">
        <v>96</v>
      </c>
      <c r="M105">
        <v>0</v>
      </c>
      <c r="P105" t="s">
        <v>156</v>
      </c>
      <c r="Q105" t="s">
        <v>159</v>
      </c>
      <c r="R105" s="103">
        <v>45669</v>
      </c>
      <c r="S105" s="105" t="s">
        <v>96</v>
      </c>
      <c r="T105">
        <v>0</v>
      </c>
      <c r="W105" t="s">
        <v>156</v>
      </c>
      <c r="X105" t="s">
        <v>159</v>
      </c>
      <c r="Y105" s="103">
        <v>45669</v>
      </c>
      <c r="Z105" s="105" t="s">
        <v>96</v>
      </c>
      <c r="AA105">
        <v>0</v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72"/>
  <sheetViews>
    <sheetView showGridLines="0" showRowColHeaders="0" workbookViewId="0">
      <pane ySplit="12" topLeftCell="A340" activePane="bottomLeft" state="frozen"/>
      <selection pane="bottomLeft" activeCell="G361" sqref="G361:G363"/>
    </sheetView>
  </sheetViews>
  <sheetFormatPr baseColWidth="10" defaultRowHeight="14.4" x14ac:dyDescent="0.3"/>
  <cols>
    <col min="2" max="2" width="13.77734375" customWidth="1"/>
    <col min="4" max="4" width="16.109375" customWidth="1"/>
    <col min="8" max="8" width="13.77734375" customWidth="1"/>
    <col min="9" max="9" width="13.109375" customWidth="1"/>
    <col min="10" max="10" width="12.77734375" customWidth="1"/>
    <col min="11" max="11" width="15.77734375" customWidth="1"/>
    <col min="12" max="12" width="13.33203125" customWidth="1"/>
    <col min="13" max="13" width="14.44140625" customWidth="1"/>
    <col min="14" max="14" width="27.44140625" customWidth="1"/>
  </cols>
  <sheetData>
    <row r="3" spans="2:19" x14ac:dyDescent="0.3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3">
      <c r="E4" s="18" t="s">
        <v>27</v>
      </c>
      <c r="F4" s="19">
        <f>C7</f>
        <v>462</v>
      </c>
      <c r="H4" s="14" t="s">
        <v>30</v>
      </c>
      <c r="I4" s="19">
        <f>C10/F5</f>
        <v>16940.259740259742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99">
        <f>I10</f>
        <v>0.41179653679653672</v>
      </c>
      <c r="O4" s="55"/>
      <c r="P4" s="23"/>
      <c r="Q4" s="24" t="s">
        <v>32</v>
      </c>
      <c r="R4" s="25" t="s">
        <v>33</v>
      </c>
    </row>
    <row r="5" spans="2:19" x14ac:dyDescent="0.3">
      <c r="E5" s="18" t="s">
        <v>28</v>
      </c>
      <c r="F5" s="19">
        <f>F4/3600</f>
        <v>0.12833333333333333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100"/>
      <c r="O5" s="20" t="s">
        <v>35</v>
      </c>
      <c r="P5" s="20"/>
      <c r="Q5" s="20">
        <f>L10-L4</f>
        <v>480</v>
      </c>
      <c r="R5" s="26">
        <f>Q5*60</f>
        <v>28800</v>
      </c>
    </row>
    <row r="6" spans="2:19" x14ac:dyDescent="0.3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100"/>
      <c r="O6" s="20" t="s">
        <v>36</v>
      </c>
      <c r="P6" s="20"/>
      <c r="Q6" s="20">
        <f>L10-L5</f>
        <v>480</v>
      </c>
      <c r="R6" s="27">
        <f>Q6*60</f>
        <v>28800</v>
      </c>
    </row>
    <row r="7" spans="2:19" x14ac:dyDescent="0.3">
      <c r="B7" s="14" t="s">
        <v>25</v>
      </c>
      <c r="C7" s="15">
        <v>462</v>
      </c>
      <c r="D7" s="16">
        <f>C7*K10</f>
        <v>3696</v>
      </c>
      <c r="E7" s="93" t="s">
        <v>44</v>
      </c>
      <c r="F7" s="94"/>
      <c r="H7" s="48" t="s">
        <v>45</v>
      </c>
      <c r="I7" s="49">
        <f>Q6/Q5</f>
        <v>1</v>
      </c>
      <c r="J7" s="37" t="s">
        <v>43</v>
      </c>
      <c r="K7" s="34">
        <f>L7/60</f>
        <v>4.7056277056277063</v>
      </c>
      <c r="L7" s="34">
        <f>M7/60</f>
        <v>282.33766233766238</v>
      </c>
      <c r="M7" s="34">
        <f>I4</f>
        <v>16940.259740259742</v>
      </c>
      <c r="N7" s="100"/>
      <c r="O7" s="20" t="s">
        <v>37</v>
      </c>
      <c r="P7" s="20"/>
      <c r="Q7" s="20">
        <f>Q6-L6</f>
        <v>480</v>
      </c>
      <c r="R7" s="28">
        <f>Q7*60</f>
        <v>28800</v>
      </c>
    </row>
    <row r="8" spans="2:19" x14ac:dyDescent="0.3">
      <c r="B8" s="14" t="s">
        <v>26</v>
      </c>
      <c r="C8" s="17">
        <v>462</v>
      </c>
      <c r="D8" s="16">
        <f>C8*K10</f>
        <v>3696</v>
      </c>
      <c r="E8" s="95">
        <f>I10</f>
        <v>0.41179653679653672</v>
      </c>
      <c r="F8" s="96"/>
      <c r="H8" s="50" t="s">
        <v>46</v>
      </c>
      <c r="I8" s="51">
        <f>Q7/Q6</f>
        <v>1</v>
      </c>
      <c r="N8" s="100"/>
      <c r="O8" s="20" t="s">
        <v>38</v>
      </c>
      <c r="P8" s="20"/>
      <c r="Q8" s="20">
        <f>Q7-L7</f>
        <v>197.66233766233762</v>
      </c>
      <c r="R8" s="29">
        <f>Q8*60</f>
        <v>11859.740259740258</v>
      </c>
    </row>
    <row r="9" spans="2:19" x14ac:dyDescent="0.3">
      <c r="B9" t="s">
        <v>51</v>
      </c>
      <c r="C9">
        <f>D7-D8</f>
        <v>0</v>
      </c>
      <c r="E9" s="95"/>
      <c r="F9" s="96"/>
      <c r="H9" s="50" t="s">
        <v>47</v>
      </c>
      <c r="I9" s="51">
        <f>Q8/Q7</f>
        <v>0.41179653679653672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100"/>
      <c r="R9" s="30"/>
    </row>
    <row r="10" spans="2:19" x14ac:dyDescent="0.3">
      <c r="B10" s="20" t="s">
        <v>29</v>
      </c>
      <c r="C10" s="21">
        <v>2174</v>
      </c>
      <c r="E10" s="97"/>
      <c r="F10" s="98"/>
      <c r="H10" s="52" t="s">
        <v>44</v>
      </c>
      <c r="I10" s="53">
        <f>I7*I8*I9</f>
        <v>0.41179653679653672</v>
      </c>
      <c r="J10" s="43" t="s">
        <v>49</v>
      </c>
      <c r="K10" s="17">
        <v>8</v>
      </c>
      <c r="L10" s="19">
        <f>K10*60</f>
        <v>480</v>
      </c>
      <c r="M10" s="54">
        <f>L10*60</f>
        <v>28800</v>
      </c>
      <c r="N10" s="101"/>
      <c r="O10" s="56" t="s">
        <v>34</v>
      </c>
      <c r="P10" s="22"/>
      <c r="Q10" s="31"/>
      <c r="R10" s="32">
        <f>R8/R5</f>
        <v>0.41179653679653672</v>
      </c>
    </row>
    <row r="11" spans="2:19" x14ac:dyDescent="0.3">
      <c r="H11" s="38"/>
      <c r="I11" s="39"/>
      <c r="N11" s="45"/>
      <c r="P11" s="38"/>
      <c r="Q11" s="40"/>
      <c r="R11" s="41"/>
      <c r="S11" s="41"/>
    </row>
    <row r="12" spans="2:19" x14ac:dyDescent="0.3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x14ac:dyDescent="0.3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x14ac:dyDescent="0.3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x14ac:dyDescent="0.3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x14ac:dyDescent="0.3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x14ac:dyDescent="0.3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x14ac:dyDescent="0.3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x14ac:dyDescent="0.3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x14ac:dyDescent="0.3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x14ac:dyDescent="0.3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3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3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3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x14ac:dyDescent="0.3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x14ac:dyDescent="0.3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x14ac:dyDescent="0.3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x14ac:dyDescent="0.3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x14ac:dyDescent="0.3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x14ac:dyDescent="0.3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x14ac:dyDescent="0.3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x14ac:dyDescent="0.3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x14ac:dyDescent="0.3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3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3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3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x14ac:dyDescent="0.3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x14ac:dyDescent="0.3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x14ac:dyDescent="0.3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x14ac:dyDescent="0.3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x14ac:dyDescent="0.3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x14ac:dyDescent="0.3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x14ac:dyDescent="0.3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x14ac:dyDescent="0.3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x14ac:dyDescent="0.3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x14ac:dyDescent="0.3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x14ac:dyDescent="0.3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x14ac:dyDescent="0.3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x14ac:dyDescent="0.3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x14ac:dyDescent="0.3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x14ac:dyDescent="0.3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x14ac:dyDescent="0.3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x14ac:dyDescent="0.3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x14ac:dyDescent="0.3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x14ac:dyDescent="0.3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x14ac:dyDescent="0.3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x14ac:dyDescent="0.3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x14ac:dyDescent="0.3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x14ac:dyDescent="0.3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x14ac:dyDescent="0.3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x14ac:dyDescent="0.3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x14ac:dyDescent="0.3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x14ac:dyDescent="0.3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x14ac:dyDescent="0.3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x14ac:dyDescent="0.3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x14ac:dyDescent="0.3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x14ac:dyDescent="0.3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x14ac:dyDescent="0.3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x14ac:dyDescent="0.3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x14ac:dyDescent="0.3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x14ac:dyDescent="0.3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x14ac:dyDescent="0.3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x14ac:dyDescent="0.3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x14ac:dyDescent="0.3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x14ac:dyDescent="0.3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x14ac:dyDescent="0.3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x14ac:dyDescent="0.3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x14ac:dyDescent="0.3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x14ac:dyDescent="0.3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x14ac:dyDescent="0.3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x14ac:dyDescent="0.3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x14ac:dyDescent="0.3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x14ac:dyDescent="0.3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x14ac:dyDescent="0.3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x14ac:dyDescent="0.3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x14ac:dyDescent="0.3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x14ac:dyDescent="0.3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x14ac:dyDescent="0.3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x14ac:dyDescent="0.3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x14ac:dyDescent="0.3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x14ac:dyDescent="0.3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x14ac:dyDescent="0.3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x14ac:dyDescent="0.3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x14ac:dyDescent="0.3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x14ac:dyDescent="0.3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x14ac:dyDescent="0.3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x14ac:dyDescent="0.3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x14ac:dyDescent="0.3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x14ac:dyDescent="0.3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x14ac:dyDescent="0.3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x14ac:dyDescent="0.3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x14ac:dyDescent="0.3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x14ac:dyDescent="0.3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x14ac:dyDescent="0.3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x14ac:dyDescent="0.3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x14ac:dyDescent="0.3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x14ac:dyDescent="0.3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x14ac:dyDescent="0.3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x14ac:dyDescent="0.3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x14ac:dyDescent="0.3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x14ac:dyDescent="0.3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x14ac:dyDescent="0.3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x14ac:dyDescent="0.3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x14ac:dyDescent="0.3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x14ac:dyDescent="0.3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x14ac:dyDescent="0.3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x14ac:dyDescent="0.3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x14ac:dyDescent="0.3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x14ac:dyDescent="0.3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x14ac:dyDescent="0.3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x14ac:dyDescent="0.3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x14ac:dyDescent="0.3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x14ac:dyDescent="0.3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x14ac:dyDescent="0.3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x14ac:dyDescent="0.3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x14ac:dyDescent="0.3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x14ac:dyDescent="0.3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x14ac:dyDescent="0.3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x14ac:dyDescent="0.3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x14ac:dyDescent="0.3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x14ac:dyDescent="0.3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x14ac:dyDescent="0.3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x14ac:dyDescent="0.3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x14ac:dyDescent="0.3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x14ac:dyDescent="0.3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x14ac:dyDescent="0.3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x14ac:dyDescent="0.3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x14ac:dyDescent="0.3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x14ac:dyDescent="0.3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x14ac:dyDescent="0.3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x14ac:dyDescent="0.3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x14ac:dyDescent="0.3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x14ac:dyDescent="0.3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x14ac:dyDescent="0.3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x14ac:dyDescent="0.3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x14ac:dyDescent="0.3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x14ac:dyDescent="0.3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x14ac:dyDescent="0.3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x14ac:dyDescent="0.3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x14ac:dyDescent="0.3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x14ac:dyDescent="0.3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x14ac:dyDescent="0.3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x14ac:dyDescent="0.3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x14ac:dyDescent="0.3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x14ac:dyDescent="0.3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100</v>
      </c>
      <c r="M155" s="5">
        <v>0.32</v>
      </c>
      <c r="N155" s="10" t="s">
        <v>82</v>
      </c>
    </row>
    <row r="156" spans="2:14" x14ac:dyDescent="0.3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x14ac:dyDescent="0.3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x14ac:dyDescent="0.3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x14ac:dyDescent="0.3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x14ac:dyDescent="0.3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x14ac:dyDescent="0.3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x14ac:dyDescent="0.3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x14ac:dyDescent="0.3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x14ac:dyDescent="0.3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x14ac:dyDescent="0.3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x14ac:dyDescent="0.3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x14ac:dyDescent="0.3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x14ac:dyDescent="0.3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x14ac:dyDescent="0.3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x14ac:dyDescent="0.3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x14ac:dyDescent="0.3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x14ac:dyDescent="0.3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x14ac:dyDescent="0.3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x14ac:dyDescent="0.3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x14ac:dyDescent="0.3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x14ac:dyDescent="0.3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x14ac:dyDescent="0.3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x14ac:dyDescent="0.3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x14ac:dyDescent="0.3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x14ac:dyDescent="0.3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x14ac:dyDescent="0.3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x14ac:dyDescent="0.3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x14ac:dyDescent="0.3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x14ac:dyDescent="0.3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x14ac:dyDescent="0.3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x14ac:dyDescent="0.3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x14ac:dyDescent="0.3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x14ac:dyDescent="0.3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x14ac:dyDescent="0.3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x14ac:dyDescent="0.3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x14ac:dyDescent="0.3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x14ac:dyDescent="0.3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x14ac:dyDescent="0.3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x14ac:dyDescent="0.3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x14ac:dyDescent="0.3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x14ac:dyDescent="0.3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x14ac:dyDescent="0.3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x14ac:dyDescent="0.3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x14ac:dyDescent="0.3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x14ac:dyDescent="0.3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x14ac:dyDescent="0.3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x14ac:dyDescent="0.3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x14ac:dyDescent="0.3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x14ac:dyDescent="0.3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x14ac:dyDescent="0.3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x14ac:dyDescent="0.3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x14ac:dyDescent="0.3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x14ac:dyDescent="0.3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x14ac:dyDescent="0.3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x14ac:dyDescent="0.3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x14ac:dyDescent="0.3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x14ac:dyDescent="0.3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x14ac:dyDescent="0.3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x14ac:dyDescent="0.3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x14ac:dyDescent="0.3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x14ac:dyDescent="0.3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x14ac:dyDescent="0.3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x14ac:dyDescent="0.3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x14ac:dyDescent="0.3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x14ac:dyDescent="0.3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x14ac:dyDescent="0.3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x14ac:dyDescent="0.3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x14ac:dyDescent="0.3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x14ac:dyDescent="0.3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x14ac:dyDescent="0.3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x14ac:dyDescent="0.3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x14ac:dyDescent="0.3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x14ac:dyDescent="0.3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x14ac:dyDescent="0.3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x14ac:dyDescent="0.3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x14ac:dyDescent="0.3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x14ac:dyDescent="0.3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x14ac:dyDescent="0.3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x14ac:dyDescent="0.3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x14ac:dyDescent="0.3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x14ac:dyDescent="0.3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x14ac:dyDescent="0.3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x14ac:dyDescent="0.3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x14ac:dyDescent="0.3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x14ac:dyDescent="0.3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x14ac:dyDescent="0.3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x14ac:dyDescent="0.3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x14ac:dyDescent="0.3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x14ac:dyDescent="0.3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x14ac:dyDescent="0.3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104</v>
      </c>
    </row>
    <row r="246" spans="2:14" x14ac:dyDescent="0.3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104</v>
      </c>
    </row>
    <row r="247" spans="2:14" x14ac:dyDescent="0.3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x14ac:dyDescent="0.3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x14ac:dyDescent="0.3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x14ac:dyDescent="0.3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x14ac:dyDescent="0.3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104</v>
      </c>
    </row>
    <row r="252" spans="2:14" x14ac:dyDescent="0.3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104</v>
      </c>
    </row>
    <row r="253" spans="2:14" x14ac:dyDescent="0.3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104</v>
      </c>
    </row>
    <row r="254" spans="2:14" x14ac:dyDescent="0.3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104</v>
      </c>
    </row>
    <row r="255" spans="2:14" x14ac:dyDescent="0.3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104</v>
      </c>
    </row>
    <row r="256" spans="2:14" x14ac:dyDescent="0.3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x14ac:dyDescent="0.3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x14ac:dyDescent="0.3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x14ac:dyDescent="0.3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x14ac:dyDescent="0.3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x14ac:dyDescent="0.3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x14ac:dyDescent="0.3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x14ac:dyDescent="0.3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x14ac:dyDescent="0.3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x14ac:dyDescent="0.3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x14ac:dyDescent="0.3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x14ac:dyDescent="0.3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x14ac:dyDescent="0.3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x14ac:dyDescent="0.3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x14ac:dyDescent="0.3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x14ac:dyDescent="0.3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x14ac:dyDescent="0.3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x14ac:dyDescent="0.3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x14ac:dyDescent="0.3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x14ac:dyDescent="0.3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x14ac:dyDescent="0.3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x14ac:dyDescent="0.3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x14ac:dyDescent="0.3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x14ac:dyDescent="0.3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x14ac:dyDescent="0.3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x14ac:dyDescent="0.3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x14ac:dyDescent="0.3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x14ac:dyDescent="0.3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x14ac:dyDescent="0.3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x14ac:dyDescent="0.3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x14ac:dyDescent="0.3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x14ac:dyDescent="0.3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x14ac:dyDescent="0.3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x14ac:dyDescent="0.3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x14ac:dyDescent="0.3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x14ac:dyDescent="0.3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x14ac:dyDescent="0.3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x14ac:dyDescent="0.3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x14ac:dyDescent="0.3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x14ac:dyDescent="0.3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x14ac:dyDescent="0.3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x14ac:dyDescent="0.3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x14ac:dyDescent="0.3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x14ac:dyDescent="0.3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x14ac:dyDescent="0.3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  <row r="301" spans="2:14" x14ac:dyDescent="0.3">
      <c r="B301" s="66">
        <v>45733</v>
      </c>
      <c r="C301" s="10" t="s">
        <v>3</v>
      </c>
      <c r="D301" s="2" t="s">
        <v>4</v>
      </c>
      <c r="E301" s="10" t="s">
        <v>79</v>
      </c>
      <c r="F301" s="3">
        <v>808</v>
      </c>
      <c r="G301" s="9">
        <v>0</v>
      </c>
      <c r="H301" s="8">
        <f t="shared" ref="H301:H312" si="34">F301*8</f>
        <v>6464</v>
      </c>
      <c r="I301" s="8">
        <f t="shared" ref="I301:I312" si="35">H301-G301</f>
        <v>6464</v>
      </c>
      <c r="J301" s="6">
        <v>0</v>
      </c>
      <c r="K301" s="7">
        <v>0</v>
      </c>
      <c r="L301" s="7">
        <v>0</v>
      </c>
      <c r="M301" s="5">
        <v>0</v>
      </c>
      <c r="N301" s="3"/>
    </row>
    <row r="302" spans="2:14" x14ac:dyDescent="0.3">
      <c r="B302" s="66">
        <v>45733</v>
      </c>
      <c r="C302" s="10" t="s">
        <v>7</v>
      </c>
      <c r="D302" s="2" t="s">
        <v>4</v>
      </c>
      <c r="E302" s="10" t="s">
        <v>79</v>
      </c>
      <c r="F302" s="3">
        <v>808</v>
      </c>
      <c r="G302" s="9">
        <v>0</v>
      </c>
      <c r="H302" s="8">
        <f t="shared" si="34"/>
        <v>6464</v>
      </c>
      <c r="I302" s="8">
        <f t="shared" si="35"/>
        <v>6464</v>
      </c>
      <c r="J302" s="6">
        <v>0</v>
      </c>
      <c r="K302" s="7">
        <v>0</v>
      </c>
      <c r="L302" s="7">
        <v>0</v>
      </c>
      <c r="M302" s="5">
        <v>0</v>
      </c>
      <c r="N302" s="3"/>
    </row>
    <row r="303" spans="2:14" x14ac:dyDescent="0.3">
      <c r="B303" s="66">
        <v>45733</v>
      </c>
      <c r="C303" s="10" t="s">
        <v>8</v>
      </c>
      <c r="D303" s="2" t="s">
        <v>4</v>
      </c>
      <c r="E303" s="10" t="s">
        <v>79</v>
      </c>
      <c r="F303" s="3">
        <v>808</v>
      </c>
      <c r="G303" s="9">
        <v>0</v>
      </c>
      <c r="H303" s="8">
        <f t="shared" si="34"/>
        <v>6464</v>
      </c>
      <c r="I303" s="8">
        <f t="shared" si="35"/>
        <v>6464</v>
      </c>
      <c r="J303" s="6">
        <v>0</v>
      </c>
      <c r="K303" s="7">
        <v>0</v>
      </c>
      <c r="L303" s="7">
        <v>0</v>
      </c>
      <c r="M303" s="5">
        <v>0</v>
      </c>
      <c r="N303" s="3"/>
    </row>
    <row r="304" spans="2:14" x14ac:dyDescent="0.3">
      <c r="B304" s="66">
        <v>45733</v>
      </c>
      <c r="C304" s="10" t="s">
        <v>3</v>
      </c>
      <c r="D304" s="2" t="s">
        <v>12</v>
      </c>
      <c r="E304" s="10" t="s">
        <v>13</v>
      </c>
      <c r="F304" s="3">
        <v>1100</v>
      </c>
      <c r="G304" s="9">
        <v>0</v>
      </c>
      <c r="H304" s="8">
        <f t="shared" si="34"/>
        <v>8800</v>
      </c>
      <c r="I304" s="8">
        <f t="shared" si="35"/>
        <v>8800</v>
      </c>
      <c r="J304" s="6">
        <v>0</v>
      </c>
      <c r="K304" s="7">
        <v>1</v>
      </c>
      <c r="L304" s="7">
        <v>480</v>
      </c>
      <c r="M304" s="5">
        <v>0</v>
      </c>
      <c r="N304" s="3"/>
    </row>
    <row r="305" spans="2:14" x14ac:dyDescent="0.3">
      <c r="B305" s="66">
        <v>45733</v>
      </c>
      <c r="C305" s="10" t="s">
        <v>7</v>
      </c>
      <c r="D305" s="2" t="s">
        <v>12</v>
      </c>
      <c r="E305" s="10" t="s">
        <v>13</v>
      </c>
      <c r="F305" s="3">
        <v>1100</v>
      </c>
      <c r="G305" s="9">
        <v>5775</v>
      </c>
      <c r="H305" s="8">
        <f t="shared" si="34"/>
        <v>8800</v>
      </c>
      <c r="I305" s="8">
        <f t="shared" si="35"/>
        <v>3025</v>
      </c>
      <c r="J305" s="6">
        <v>165</v>
      </c>
      <c r="K305" s="7">
        <v>0</v>
      </c>
      <c r="L305" s="7">
        <v>0</v>
      </c>
      <c r="M305" s="5">
        <v>0.66</v>
      </c>
      <c r="N305" s="3"/>
    </row>
    <row r="306" spans="2:14" x14ac:dyDescent="0.3">
      <c r="B306" s="66">
        <v>45733</v>
      </c>
      <c r="C306" s="10" t="s">
        <v>8</v>
      </c>
      <c r="D306" s="2" t="s">
        <v>12</v>
      </c>
      <c r="E306" s="10" t="s">
        <v>13</v>
      </c>
      <c r="F306" s="3">
        <v>1100</v>
      </c>
      <c r="G306" s="9">
        <v>5600</v>
      </c>
      <c r="H306" s="8">
        <f t="shared" si="34"/>
        <v>8800</v>
      </c>
      <c r="I306" s="8">
        <f t="shared" si="35"/>
        <v>3200</v>
      </c>
      <c r="J306" s="6">
        <v>0</v>
      </c>
      <c r="K306" s="7">
        <v>2</v>
      </c>
      <c r="L306" s="7">
        <v>100</v>
      </c>
      <c r="M306" s="5">
        <v>0.64</v>
      </c>
      <c r="N306" s="3"/>
    </row>
    <row r="307" spans="2:14" x14ac:dyDescent="0.3">
      <c r="B307" s="66">
        <v>45733</v>
      </c>
      <c r="C307" s="10" t="s">
        <v>3</v>
      </c>
      <c r="D307" s="2" t="s">
        <v>14</v>
      </c>
      <c r="E307" s="10" t="s">
        <v>78</v>
      </c>
      <c r="F307" s="3">
        <v>720</v>
      </c>
      <c r="G307" s="9">
        <v>5069</v>
      </c>
      <c r="H307" s="8">
        <f t="shared" si="34"/>
        <v>5760</v>
      </c>
      <c r="I307" s="8">
        <f t="shared" si="35"/>
        <v>691</v>
      </c>
      <c r="J307" s="6">
        <v>58</v>
      </c>
      <c r="K307" s="7">
        <v>0</v>
      </c>
      <c r="L307" s="7">
        <v>0</v>
      </c>
      <c r="M307" s="5">
        <v>0.88</v>
      </c>
      <c r="N307" s="3"/>
    </row>
    <row r="308" spans="2:14" x14ac:dyDescent="0.3">
      <c r="B308" s="66">
        <v>45733</v>
      </c>
      <c r="C308" s="10" t="s">
        <v>7</v>
      </c>
      <c r="D308" s="2" t="s">
        <v>14</v>
      </c>
      <c r="E308" s="10" t="s">
        <v>78</v>
      </c>
      <c r="F308" s="3">
        <v>720</v>
      </c>
      <c r="G308" s="9">
        <v>5069</v>
      </c>
      <c r="H308" s="8">
        <f t="shared" si="34"/>
        <v>5760</v>
      </c>
      <c r="I308" s="8">
        <f t="shared" si="35"/>
        <v>691</v>
      </c>
      <c r="J308" s="6">
        <v>58</v>
      </c>
      <c r="K308" s="7">
        <v>0</v>
      </c>
      <c r="L308" s="7">
        <v>0</v>
      </c>
      <c r="M308" s="5">
        <v>0.88</v>
      </c>
      <c r="N308" s="3"/>
    </row>
    <row r="309" spans="2:14" x14ac:dyDescent="0.3">
      <c r="B309" s="66">
        <v>45733</v>
      </c>
      <c r="C309" s="10" t="s">
        <v>8</v>
      </c>
      <c r="D309" s="2" t="s">
        <v>14</v>
      </c>
      <c r="E309" s="10" t="s">
        <v>78</v>
      </c>
      <c r="F309" s="3">
        <v>720</v>
      </c>
      <c r="G309" s="9">
        <v>5760</v>
      </c>
      <c r="H309" s="8">
        <f t="shared" si="34"/>
        <v>5760</v>
      </c>
      <c r="I309" s="8">
        <f t="shared" si="35"/>
        <v>0</v>
      </c>
      <c r="J309" s="6">
        <v>0</v>
      </c>
      <c r="K309" s="7">
        <v>0</v>
      </c>
      <c r="L309" s="7">
        <v>0</v>
      </c>
      <c r="M309" s="5">
        <v>1</v>
      </c>
      <c r="N309" s="3"/>
    </row>
    <row r="310" spans="2:14" x14ac:dyDescent="0.3">
      <c r="B310" s="66">
        <v>45733</v>
      </c>
      <c r="C310" s="10" t="s">
        <v>3</v>
      </c>
      <c r="D310" s="2" t="s">
        <v>15</v>
      </c>
      <c r="E310" s="10" t="s">
        <v>13</v>
      </c>
      <c r="F310" s="3">
        <v>1100</v>
      </c>
      <c r="G310" s="9">
        <v>900</v>
      </c>
      <c r="H310" s="8">
        <f t="shared" si="34"/>
        <v>8800</v>
      </c>
      <c r="I310" s="8">
        <f t="shared" si="35"/>
        <v>7900</v>
      </c>
      <c r="J310" s="6">
        <v>431</v>
      </c>
      <c r="K310" s="7">
        <v>0</v>
      </c>
      <c r="L310" s="7">
        <v>0</v>
      </c>
      <c r="M310" s="5">
        <v>0.1</v>
      </c>
      <c r="N310" s="3"/>
    </row>
    <row r="311" spans="2:14" x14ac:dyDescent="0.3">
      <c r="B311" s="66">
        <v>45733</v>
      </c>
      <c r="C311" s="10" t="s">
        <v>7</v>
      </c>
      <c r="D311" s="2" t="s">
        <v>15</v>
      </c>
      <c r="E311" s="10" t="s">
        <v>13</v>
      </c>
      <c r="F311" s="3">
        <v>1100</v>
      </c>
      <c r="G311" s="9">
        <v>8800</v>
      </c>
      <c r="H311" s="8">
        <f t="shared" si="34"/>
        <v>8800</v>
      </c>
      <c r="I311" s="8">
        <f t="shared" si="35"/>
        <v>0</v>
      </c>
      <c r="J311" s="6">
        <v>0</v>
      </c>
      <c r="K311" s="7">
        <v>0</v>
      </c>
      <c r="L311" s="7">
        <v>0</v>
      </c>
      <c r="M311" s="5">
        <v>1</v>
      </c>
      <c r="N311" s="3"/>
    </row>
    <row r="312" spans="2:14" x14ac:dyDescent="0.3">
      <c r="B312" s="66">
        <v>45733</v>
      </c>
      <c r="C312" s="10" t="s">
        <v>8</v>
      </c>
      <c r="D312" s="2" t="s">
        <v>15</v>
      </c>
      <c r="E312" s="10" t="s">
        <v>13</v>
      </c>
      <c r="F312" s="3">
        <v>1100</v>
      </c>
      <c r="G312" s="9">
        <v>7700</v>
      </c>
      <c r="H312" s="8">
        <f t="shared" si="34"/>
        <v>8800</v>
      </c>
      <c r="I312" s="8">
        <f t="shared" si="35"/>
        <v>1100</v>
      </c>
      <c r="J312" s="6">
        <v>0</v>
      </c>
      <c r="K312" s="7">
        <v>1</v>
      </c>
      <c r="L312" s="7">
        <v>30</v>
      </c>
      <c r="M312" s="5">
        <v>0.88</v>
      </c>
      <c r="N312" s="3"/>
    </row>
    <row r="313" spans="2:14" x14ac:dyDescent="0.3">
      <c r="B313" s="66">
        <v>45734</v>
      </c>
      <c r="C313" s="10" t="s">
        <v>3</v>
      </c>
      <c r="D313" s="2" t="s">
        <v>4</v>
      </c>
      <c r="E313" s="10" t="s">
        <v>79</v>
      </c>
      <c r="F313" s="3">
        <v>808</v>
      </c>
      <c r="G313" s="9">
        <v>0</v>
      </c>
      <c r="H313" s="8">
        <f t="shared" ref="H313:H324" si="36">F313*8</f>
        <v>6464</v>
      </c>
      <c r="I313" s="8">
        <f t="shared" ref="I313:I324" si="37">H313-G313</f>
        <v>6464</v>
      </c>
      <c r="J313" s="6">
        <v>0</v>
      </c>
      <c r="K313" s="7">
        <v>0</v>
      </c>
      <c r="L313" s="7">
        <v>0</v>
      </c>
      <c r="M313" s="5">
        <v>0</v>
      </c>
      <c r="N313" s="3"/>
    </row>
    <row r="314" spans="2:14" x14ac:dyDescent="0.3">
      <c r="B314" s="66">
        <v>45734</v>
      </c>
      <c r="C314" s="10" t="s">
        <v>7</v>
      </c>
      <c r="D314" s="2" t="s">
        <v>4</v>
      </c>
      <c r="E314" s="10" t="s">
        <v>79</v>
      </c>
      <c r="F314" s="3">
        <v>808</v>
      </c>
      <c r="G314" s="9">
        <v>0</v>
      </c>
      <c r="H314" s="8">
        <f t="shared" si="36"/>
        <v>6464</v>
      </c>
      <c r="I314" s="8">
        <f t="shared" si="37"/>
        <v>6464</v>
      </c>
      <c r="J314" s="6">
        <v>0</v>
      </c>
      <c r="K314" s="7">
        <v>0</v>
      </c>
      <c r="L314" s="7">
        <v>0</v>
      </c>
      <c r="M314" s="5">
        <v>0</v>
      </c>
      <c r="N314" s="3"/>
    </row>
    <row r="315" spans="2:14" x14ac:dyDescent="0.3">
      <c r="B315" s="66">
        <v>45734</v>
      </c>
      <c r="C315" s="10" t="s">
        <v>8</v>
      </c>
      <c r="D315" s="2" t="s">
        <v>4</v>
      </c>
      <c r="E315" s="10" t="s">
        <v>79</v>
      </c>
      <c r="F315" s="3">
        <v>808</v>
      </c>
      <c r="G315" s="9">
        <v>0</v>
      </c>
      <c r="H315" s="8">
        <f t="shared" si="36"/>
        <v>6464</v>
      </c>
      <c r="I315" s="8">
        <f t="shared" si="37"/>
        <v>6464</v>
      </c>
      <c r="J315" s="6">
        <v>0</v>
      </c>
      <c r="K315" s="7">
        <v>0</v>
      </c>
      <c r="L315" s="7">
        <v>0</v>
      </c>
      <c r="M315" s="5">
        <v>0</v>
      </c>
      <c r="N315" s="3"/>
    </row>
    <row r="316" spans="2:14" x14ac:dyDescent="0.3">
      <c r="B316" s="66">
        <v>45734</v>
      </c>
      <c r="C316" s="10" t="s">
        <v>3</v>
      </c>
      <c r="D316" s="2" t="s">
        <v>12</v>
      </c>
      <c r="E316" s="10" t="s">
        <v>13</v>
      </c>
      <c r="F316" s="3">
        <v>1100</v>
      </c>
      <c r="G316" s="9">
        <v>5810</v>
      </c>
      <c r="H316" s="8">
        <f t="shared" si="36"/>
        <v>8800</v>
      </c>
      <c r="I316" s="8">
        <f t="shared" si="37"/>
        <v>2990</v>
      </c>
      <c r="J316" s="6">
        <v>163</v>
      </c>
      <c r="K316" s="7">
        <v>0</v>
      </c>
      <c r="L316" s="7">
        <v>0</v>
      </c>
      <c r="M316" s="5">
        <v>0.66</v>
      </c>
      <c r="N316" s="3"/>
    </row>
    <row r="317" spans="2:14" x14ac:dyDescent="0.3">
      <c r="B317" s="66">
        <v>45734</v>
      </c>
      <c r="C317" s="10" t="s">
        <v>7</v>
      </c>
      <c r="D317" s="2" t="s">
        <v>12</v>
      </c>
      <c r="E317" s="10" t="s">
        <v>13</v>
      </c>
      <c r="F317" s="3">
        <v>1100</v>
      </c>
      <c r="G317" s="9">
        <v>5810</v>
      </c>
      <c r="H317" s="8">
        <f t="shared" si="36"/>
        <v>8800</v>
      </c>
      <c r="I317" s="8">
        <f t="shared" si="37"/>
        <v>2990</v>
      </c>
      <c r="J317" s="6">
        <v>163</v>
      </c>
      <c r="K317" s="7">
        <v>0</v>
      </c>
      <c r="L317" s="7">
        <v>0</v>
      </c>
      <c r="M317" s="5">
        <v>0.66</v>
      </c>
      <c r="N317" s="3"/>
    </row>
    <row r="318" spans="2:14" x14ac:dyDescent="0.3">
      <c r="B318" s="66">
        <v>45734</v>
      </c>
      <c r="C318" s="10" t="s">
        <v>8</v>
      </c>
      <c r="D318" s="2" t="s">
        <v>12</v>
      </c>
      <c r="E318" s="10" t="s">
        <v>13</v>
      </c>
      <c r="F318" s="3">
        <v>1100</v>
      </c>
      <c r="G318" s="9">
        <v>7700</v>
      </c>
      <c r="H318" s="8">
        <f t="shared" si="36"/>
        <v>8800</v>
      </c>
      <c r="I318" s="8">
        <f t="shared" si="37"/>
        <v>1100</v>
      </c>
      <c r="J318" s="6">
        <v>60</v>
      </c>
      <c r="K318" s="7">
        <v>0</v>
      </c>
      <c r="L318" s="7">
        <v>0</v>
      </c>
      <c r="M318" s="5">
        <v>0.88</v>
      </c>
      <c r="N318" s="3"/>
    </row>
    <row r="319" spans="2:14" x14ac:dyDescent="0.3">
      <c r="B319" s="66">
        <v>45734</v>
      </c>
      <c r="C319" s="10" t="s">
        <v>3</v>
      </c>
      <c r="D319" s="2" t="s">
        <v>14</v>
      </c>
      <c r="E319" s="10" t="s">
        <v>78</v>
      </c>
      <c r="F319" s="3">
        <v>720</v>
      </c>
      <c r="G319" s="9">
        <v>4485</v>
      </c>
      <c r="H319" s="8">
        <f t="shared" si="36"/>
        <v>5760</v>
      </c>
      <c r="I319" s="8">
        <f t="shared" si="37"/>
        <v>1275</v>
      </c>
      <c r="J319" s="6">
        <v>106</v>
      </c>
      <c r="K319" s="7">
        <v>0</v>
      </c>
      <c r="L319" s="7">
        <v>0</v>
      </c>
      <c r="M319" s="5">
        <v>0.78</v>
      </c>
      <c r="N319" s="3"/>
    </row>
    <row r="320" spans="2:14" x14ac:dyDescent="0.3">
      <c r="B320" s="66">
        <v>45734</v>
      </c>
      <c r="C320" s="10" t="s">
        <v>7</v>
      </c>
      <c r="D320" s="2" t="s">
        <v>14</v>
      </c>
      <c r="E320" s="10" t="s">
        <v>78</v>
      </c>
      <c r="F320" s="3">
        <v>720</v>
      </c>
      <c r="G320" s="9">
        <v>4485</v>
      </c>
      <c r="H320" s="8">
        <f t="shared" si="36"/>
        <v>5760</v>
      </c>
      <c r="I320" s="8">
        <f t="shared" si="37"/>
        <v>1275</v>
      </c>
      <c r="J320" s="6">
        <v>106</v>
      </c>
      <c r="K320" s="7">
        <v>0</v>
      </c>
      <c r="L320" s="7">
        <v>0</v>
      </c>
      <c r="M320" s="5">
        <v>0.78</v>
      </c>
      <c r="N320" s="3"/>
    </row>
    <row r="321" spans="2:14" x14ac:dyDescent="0.3">
      <c r="B321" s="66">
        <v>45734</v>
      </c>
      <c r="C321" s="10" t="s">
        <v>8</v>
      </c>
      <c r="D321" s="2" t="s">
        <v>14</v>
      </c>
      <c r="E321" s="10" t="s">
        <v>78</v>
      </c>
      <c r="F321" s="3">
        <v>720</v>
      </c>
      <c r="G321" s="9">
        <v>3800</v>
      </c>
      <c r="H321" s="8">
        <f t="shared" si="36"/>
        <v>5760</v>
      </c>
      <c r="I321" s="8">
        <f t="shared" si="37"/>
        <v>1960</v>
      </c>
      <c r="J321" s="6">
        <v>163</v>
      </c>
      <c r="K321" s="7">
        <v>0</v>
      </c>
      <c r="L321" s="7">
        <v>0</v>
      </c>
      <c r="M321" s="5">
        <v>0.66</v>
      </c>
      <c r="N321" s="3"/>
    </row>
    <row r="322" spans="2:14" x14ac:dyDescent="0.3">
      <c r="B322" s="66">
        <v>45734</v>
      </c>
      <c r="C322" s="10" t="s">
        <v>3</v>
      </c>
      <c r="D322" s="2" t="s">
        <v>15</v>
      </c>
      <c r="E322" s="10" t="s">
        <v>13</v>
      </c>
      <c r="F322" s="3">
        <v>1100</v>
      </c>
      <c r="G322" s="9">
        <v>7340</v>
      </c>
      <c r="H322" s="8">
        <f t="shared" si="36"/>
        <v>8800</v>
      </c>
      <c r="I322" s="8">
        <f t="shared" si="37"/>
        <v>1460</v>
      </c>
      <c r="J322" s="6">
        <v>79</v>
      </c>
      <c r="K322" s="7">
        <v>0</v>
      </c>
      <c r="L322" s="7">
        <v>0</v>
      </c>
      <c r="M322" s="5">
        <v>0.83</v>
      </c>
      <c r="N322" s="3"/>
    </row>
    <row r="323" spans="2:14" x14ac:dyDescent="0.3">
      <c r="B323" s="66">
        <v>45734</v>
      </c>
      <c r="C323" s="10" t="s">
        <v>7</v>
      </c>
      <c r="D323" s="2" t="s">
        <v>15</v>
      </c>
      <c r="E323" s="10" t="s">
        <v>13</v>
      </c>
      <c r="F323" s="3">
        <v>1100</v>
      </c>
      <c r="G323" s="9">
        <v>7340</v>
      </c>
      <c r="H323" s="8">
        <f t="shared" si="36"/>
        <v>8800</v>
      </c>
      <c r="I323" s="8">
        <f t="shared" si="37"/>
        <v>1460</v>
      </c>
      <c r="J323" s="6">
        <v>79</v>
      </c>
      <c r="K323" s="7">
        <v>0</v>
      </c>
      <c r="L323" s="7">
        <v>0</v>
      </c>
      <c r="M323" s="5">
        <v>0.83</v>
      </c>
      <c r="N323" s="3"/>
    </row>
    <row r="324" spans="2:14" x14ac:dyDescent="0.3">
      <c r="B324" s="66">
        <v>45734</v>
      </c>
      <c r="C324" s="10" t="s">
        <v>8</v>
      </c>
      <c r="D324" s="2" t="s">
        <v>15</v>
      </c>
      <c r="E324" s="10" t="s">
        <v>13</v>
      </c>
      <c r="F324" s="3">
        <v>1100</v>
      </c>
      <c r="G324" s="9">
        <v>7100</v>
      </c>
      <c r="H324" s="8">
        <f t="shared" si="36"/>
        <v>8800</v>
      </c>
      <c r="I324" s="8">
        <f t="shared" si="37"/>
        <v>1700</v>
      </c>
      <c r="J324" s="6">
        <v>93</v>
      </c>
      <c r="K324" s="7">
        <v>0</v>
      </c>
      <c r="L324" s="7">
        <v>0</v>
      </c>
      <c r="M324" s="5">
        <v>0.81</v>
      </c>
      <c r="N324" s="3"/>
    </row>
    <row r="325" spans="2:14" x14ac:dyDescent="0.3">
      <c r="B325" s="66">
        <v>45735</v>
      </c>
      <c r="C325" s="10" t="s">
        <v>3</v>
      </c>
      <c r="D325" s="2" t="s">
        <v>4</v>
      </c>
      <c r="E325" s="10">
        <v>80014027</v>
      </c>
      <c r="F325" s="3">
        <v>462</v>
      </c>
      <c r="G325" s="9">
        <v>0</v>
      </c>
      <c r="H325" s="8">
        <f t="shared" ref="H325:H336" si="38">F325*8</f>
        <v>3696</v>
      </c>
      <c r="I325" s="8">
        <f t="shared" ref="I325:I336" si="39">H325-G325</f>
        <v>3696</v>
      </c>
      <c r="J325" s="6">
        <v>0</v>
      </c>
      <c r="K325" s="7">
        <v>0</v>
      </c>
      <c r="L325" s="7">
        <v>0</v>
      </c>
      <c r="M325" s="5">
        <v>0</v>
      </c>
      <c r="N325" s="3"/>
    </row>
    <row r="326" spans="2:14" x14ac:dyDescent="0.3">
      <c r="B326" s="66">
        <v>45735</v>
      </c>
      <c r="C326" s="10" t="s">
        <v>7</v>
      </c>
      <c r="D326" s="2" t="s">
        <v>4</v>
      </c>
      <c r="E326" s="10">
        <v>80014027</v>
      </c>
      <c r="F326" s="3">
        <v>462</v>
      </c>
      <c r="G326" s="9">
        <v>2314</v>
      </c>
      <c r="H326" s="8">
        <f t="shared" si="38"/>
        <v>3696</v>
      </c>
      <c r="I326" s="8">
        <f t="shared" si="39"/>
        <v>1382</v>
      </c>
      <c r="J326" s="6">
        <v>179</v>
      </c>
      <c r="K326" s="7">
        <v>1</v>
      </c>
      <c r="L326" s="7">
        <v>40</v>
      </c>
      <c r="M326" s="5">
        <v>0.63</v>
      </c>
      <c r="N326" s="3"/>
    </row>
    <row r="327" spans="2:14" x14ac:dyDescent="0.3">
      <c r="B327" s="66">
        <v>45735</v>
      </c>
      <c r="C327" s="10" t="s">
        <v>8</v>
      </c>
      <c r="D327" s="2" t="s">
        <v>4</v>
      </c>
      <c r="E327" s="10">
        <v>80014027</v>
      </c>
      <c r="F327" s="3">
        <v>462</v>
      </c>
      <c r="G327" s="9">
        <v>3696</v>
      </c>
      <c r="H327" s="8">
        <f t="shared" si="38"/>
        <v>3696</v>
      </c>
      <c r="I327" s="8">
        <f t="shared" si="39"/>
        <v>0</v>
      </c>
      <c r="J327" s="6">
        <v>0</v>
      </c>
      <c r="K327" s="7">
        <v>0</v>
      </c>
      <c r="L327" s="7">
        <v>0</v>
      </c>
      <c r="M327" s="5">
        <v>1</v>
      </c>
      <c r="N327" s="3"/>
    </row>
    <row r="328" spans="2:14" x14ac:dyDescent="0.3">
      <c r="B328" s="66">
        <v>45735</v>
      </c>
      <c r="C328" s="10" t="s">
        <v>3</v>
      </c>
      <c r="D328" s="2" t="s">
        <v>12</v>
      </c>
      <c r="E328" s="10" t="s">
        <v>13</v>
      </c>
      <c r="F328" s="3">
        <v>1100</v>
      </c>
      <c r="G328" s="9">
        <v>6118</v>
      </c>
      <c r="H328" s="8">
        <f t="shared" si="38"/>
        <v>8800</v>
      </c>
      <c r="I328" s="8">
        <f t="shared" si="39"/>
        <v>2682</v>
      </c>
      <c r="J328" s="6">
        <v>146</v>
      </c>
      <c r="K328" s="7">
        <v>0</v>
      </c>
      <c r="L328" s="7">
        <v>0</v>
      </c>
      <c r="M328" s="5">
        <v>0.7</v>
      </c>
      <c r="N328" s="3"/>
    </row>
    <row r="329" spans="2:14" x14ac:dyDescent="0.3">
      <c r="B329" s="66">
        <v>45735</v>
      </c>
      <c r="C329" s="10" t="s">
        <v>7</v>
      </c>
      <c r="D329" s="2" t="s">
        <v>12</v>
      </c>
      <c r="E329" s="10" t="s">
        <v>13</v>
      </c>
      <c r="F329" s="3">
        <v>1100</v>
      </c>
      <c r="G329" s="9">
        <v>6117</v>
      </c>
      <c r="H329" s="8">
        <f t="shared" si="38"/>
        <v>8800</v>
      </c>
      <c r="I329" s="8">
        <f t="shared" si="39"/>
        <v>2683</v>
      </c>
      <c r="J329" s="6">
        <v>146</v>
      </c>
      <c r="K329" s="7">
        <v>0</v>
      </c>
      <c r="L329" s="7">
        <v>0</v>
      </c>
      <c r="M329" s="5">
        <v>0.7</v>
      </c>
      <c r="N329" s="3"/>
    </row>
    <row r="330" spans="2:14" x14ac:dyDescent="0.3">
      <c r="B330" s="66">
        <v>45735</v>
      </c>
      <c r="C330" s="10" t="s">
        <v>8</v>
      </c>
      <c r="D330" s="2" t="s">
        <v>12</v>
      </c>
      <c r="E330" s="10" t="s">
        <v>13</v>
      </c>
      <c r="F330" s="3">
        <v>1100</v>
      </c>
      <c r="G330" s="9">
        <v>5200</v>
      </c>
      <c r="H330" s="8">
        <f t="shared" si="38"/>
        <v>8800</v>
      </c>
      <c r="I330" s="8">
        <f t="shared" si="39"/>
        <v>3600</v>
      </c>
      <c r="J330" s="6">
        <v>0</v>
      </c>
      <c r="K330" s="7">
        <v>1</v>
      </c>
      <c r="L330" s="7">
        <v>120</v>
      </c>
      <c r="M330" s="5">
        <v>0.59</v>
      </c>
      <c r="N330" s="3"/>
    </row>
    <row r="331" spans="2:14" x14ac:dyDescent="0.3">
      <c r="B331" s="66">
        <v>45735</v>
      </c>
      <c r="C331" s="10" t="s">
        <v>3</v>
      </c>
      <c r="D331" s="2" t="s">
        <v>14</v>
      </c>
      <c r="E331" s="10" t="s">
        <v>78</v>
      </c>
      <c r="F331" s="3">
        <v>720</v>
      </c>
      <c r="G331" s="9">
        <v>5465</v>
      </c>
      <c r="H331" s="8">
        <f t="shared" si="38"/>
        <v>5760</v>
      </c>
      <c r="I331" s="8">
        <f t="shared" si="39"/>
        <v>295</v>
      </c>
      <c r="J331" s="6">
        <v>25</v>
      </c>
      <c r="K331" s="7">
        <v>0</v>
      </c>
      <c r="L331" s="7">
        <v>0</v>
      </c>
      <c r="M331" s="5">
        <v>0.95</v>
      </c>
      <c r="N331" s="3"/>
    </row>
    <row r="332" spans="2:14" x14ac:dyDescent="0.3">
      <c r="B332" s="66">
        <v>45735</v>
      </c>
      <c r="C332" s="10" t="s">
        <v>7</v>
      </c>
      <c r="D332" s="2" t="s">
        <v>14</v>
      </c>
      <c r="E332" s="10" t="s">
        <v>78</v>
      </c>
      <c r="F332" s="3">
        <v>720</v>
      </c>
      <c r="G332" s="9">
        <v>5465</v>
      </c>
      <c r="H332" s="8">
        <f t="shared" si="38"/>
        <v>5760</v>
      </c>
      <c r="I332" s="8">
        <f t="shared" si="39"/>
        <v>295</v>
      </c>
      <c r="J332" s="6">
        <v>25</v>
      </c>
      <c r="K332" s="7">
        <v>0</v>
      </c>
      <c r="L332" s="7">
        <v>0</v>
      </c>
      <c r="M332" s="5">
        <v>0.95</v>
      </c>
      <c r="N332" s="3"/>
    </row>
    <row r="333" spans="2:14" x14ac:dyDescent="0.3">
      <c r="B333" s="66">
        <v>45735</v>
      </c>
      <c r="C333" s="10" t="s">
        <v>8</v>
      </c>
      <c r="D333" s="2" t="s">
        <v>14</v>
      </c>
      <c r="E333" s="10" t="s">
        <v>78</v>
      </c>
      <c r="F333" s="3">
        <v>720</v>
      </c>
      <c r="G333" s="9">
        <v>4000</v>
      </c>
      <c r="H333" s="8">
        <f t="shared" si="38"/>
        <v>5760</v>
      </c>
      <c r="I333" s="8">
        <f t="shared" si="39"/>
        <v>1760</v>
      </c>
      <c r="J333" s="6">
        <v>0</v>
      </c>
      <c r="K333" s="7">
        <v>3</v>
      </c>
      <c r="L333" s="7">
        <v>60</v>
      </c>
      <c r="M333" s="5">
        <v>0.69</v>
      </c>
      <c r="N333" s="3"/>
    </row>
    <row r="334" spans="2:14" x14ac:dyDescent="0.3">
      <c r="B334" s="66">
        <v>45735</v>
      </c>
      <c r="C334" s="10" t="s">
        <v>3</v>
      </c>
      <c r="D334" s="2" t="s">
        <v>15</v>
      </c>
      <c r="E334" s="10" t="s">
        <v>13</v>
      </c>
      <c r="F334" s="3">
        <v>1100</v>
      </c>
      <c r="G334" s="9">
        <v>7900</v>
      </c>
      <c r="H334" s="8">
        <f t="shared" si="38"/>
        <v>8800</v>
      </c>
      <c r="I334" s="8">
        <f t="shared" si="39"/>
        <v>900</v>
      </c>
      <c r="J334" s="6">
        <v>50</v>
      </c>
      <c r="K334" s="7">
        <v>0</v>
      </c>
      <c r="L334" s="7">
        <v>0</v>
      </c>
      <c r="M334" s="5">
        <v>0.9</v>
      </c>
      <c r="N334" s="3"/>
    </row>
    <row r="335" spans="2:14" x14ac:dyDescent="0.3">
      <c r="B335" s="66">
        <v>45735</v>
      </c>
      <c r="C335" s="10" t="s">
        <v>7</v>
      </c>
      <c r="D335" s="2" t="s">
        <v>15</v>
      </c>
      <c r="E335" s="10" t="s">
        <v>13</v>
      </c>
      <c r="F335" s="3">
        <v>1100</v>
      </c>
      <c r="G335" s="9">
        <v>7900</v>
      </c>
      <c r="H335" s="8">
        <f t="shared" si="38"/>
        <v>8800</v>
      </c>
      <c r="I335" s="8">
        <f t="shared" si="39"/>
        <v>900</v>
      </c>
      <c r="J335" s="6">
        <v>50</v>
      </c>
      <c r="K335" s="7">
        <v>0</v>
      </c>
      <c r="L335" s="7">
        <v>0</v>
      </c>
      <c r="M335" s="5">
        <v>0.9</v>
      </c>
      <c r="N335" s="3"/>
    </row>
    <row r="336" spans="2:14" x14ac:dyDescent="0.3">
      <c r="B336" s="66">
        <v>45735</v>
      </c>
      <c r="C336" s="10" t="s">
        <v>8</v>
      </c>
      <c r="D336" s="2" t="s">
        <v>15</v>
      </c>
      <c r="E336" s="10" t="s">
        <v>13</v>
      </c>
      <c r="F336" s="3">
        <v>1100</v>
      </c>
      <c r="G336" s="9">
        <v>8300</v>
      </c>
      <c r="H336" s="8">
        <f t="shared" si="38"/>
        <v>8800</v>
      </c>
      <c r="I336" s="8">
        <f t="shared" si="39"/>
        <v>500</v>
      </c>
      <c r="J336" s="6">
        <v>27</v>
      </c>
      <c r="K336" s="7">
        <v>0</v>
      </c>
      <c r="L336" s="7">
        <v>0</v>
      </c>
      <c r="M336" s="5">
        <v>0.94</v>
      </c>
      <c r="N336" s="3"/>
    </row>
    <row r="337" spans="2:14" x14ac:dyDescent="0.3">
      <c r="B337" s="66">
        <v>45736</v>
      </c>
      <c r="C337" s="10" t="s">
        <v>3</v>
      </c>
      <c r="D337" s="2" t="s">
        <v>4</v>
      </c>
      <c r="E337" s="10">
        <v>80014027</v>
      </c>
      <c r="F337" s="3">
        <v>462</v>
      </c>
      <c r="G337" s="9">
        <v>3242</v>
      </c>
      <c r="H337" s="8">
        <f t="shared" ref="H337:H348" si="40">F337*8</f>
        <v>3696</v>
      </c>
      <c r="I337" s="8">
        <f t="shared" ref="I337:I348" si="41">H337-G337</f>
        <v>454</v>
      </c>
      <c r="J337" s="6">
        <v>59</v>
      </c>
      <c r="K337" s="7">
        <v>0</v>
      </c>
      <c r="L337" s="7">
        <v>0</v>
      </c>
      <c r="M337" s="5">
        <v>0.88</v>
      </c>
      <c r="N337" s="3"/>
    </row>
    <row r="338" spans="2:14" x14ac:dyDescent="0.3">
      <c r="B338" s="66">
        <v>45736</v>
      </c>
      <c r="C338" s="10" t="s">
        <v>7</v>
      </c>
      <c r="D338" s="2" t="s">
        <v>4</v>
      </c>
      <c r="E338" s="10">
        <v>80014027</v>
      </c>
      <c r="F338" s="3">
        <v>462</v>
      </c>
      <c r="G338" s="9">
        <v>3242</v>
      </c>
      <c r="H338" s="8">
        <f t="shared" si="40"/>
        <v>3696</v>
      </c>
      <c r="I338" s="8">
        <f t="shared" si="41"/>
        <v>454</v>
      </c>
      <c r="J338" s="6">
        <v>59</v>
      </c>
      <c r="K338" s="7">
        <v>0</v>
      </c>
      <c r="L338" s="7">
        <v>0</v>
      </c>
      <c r="M338" s="5">
        <v>0.88</v>
      </c>
      <c r="N338" s="3"/>
    </row>
    <row r="339" spans="2:14" x14ac:dyDescent="0.3">
      <c r="B339" s="66">
        <v>45736</v>
      </c>
      <c r="C339" s="10" t="s">
        <v>8</v>
      </c>
      <c r="D339" s="2" t="s">
        <v>4</v>
      </c>
      <c r="E339" s="10">
        <v>80014027</v>
      </c>
      <c r="F339" s="3">
        <v>462</v>
      </c>
      <c r="G339" s="9">
        <v>3696</v>
      </c>
      <c r="H339" s="8">
        <f t="shared" si="40"/>
        <v>3696</v>
      </c>
      <c r="I339" s="8">
        <f t="shared" si="41"/>
        <v>0</v>
      </c>
      <c r="J339" s="6">
        <v>0</v>
      </c>
      <c r="K339" s="7">
        <v>0</v>
      </c>
      <c r="L339" s="7">
        <v>0</v>
      </c>
      <c r="M339" s="5">
        <v>1</v>
      </c>
      <c r="N339" s="3"/>
    </row>
    <row r="340" spans="2:14" x14ac:dyDescent="0.3">
      <c r="B340" s="66">
        <v>45736</v>
      </c>
      <c r="C340" s="10" t="s">
        <v>3</v>
      </c>
      <c r="D340" s="2" t="s">
        <v>12</v>
      </c>
      <c r="E340" s="10" t="s">
        <v>13</v>
      </c>
      <c r="F340" s="3">
        <v>1100</v>
      </c>
      <c r="G340" s="9">
        <v>8046</v>
      </c>
      <c r="H340" s="8">
        <f t="shared" si="40"/>
        <v>8800</v>
      </c>
      <c r="I340" s="8">
        <f t="shared" si="41"/>
        <v>754</v>
      </c>
      <c r="J340" s="6">
        <v>5</v>
      </c>
      <c r="K340" s="7">
        <v>0</v>
      </c>
      <c r="L340" s="7">
        <v>0</v>
      </c>
      <c r="M340" s="5">
        <v>0.91</v>
      </c>
      <c r="N340" s="3"/>
    </row>
    <row r="341" spans="2:14" x14ac:dyDescent="0.3">
      <c r="B341" s="66">
        <v>45736</v>
      </c>
      <c r="C341" s="10" t="s">
        <v>7</v>
      </c>
      <c r="D341" s="2" t="s">
        <v>12</v>
      </c>
      <c r="E341" s="10" t="s">
        <v>13</v>
      </c>
      <c r="F341" s="3">
        <v>1100</v>
      </c>
      <c r="G341" s="9">
        <v>439</v>
      </c>
      <c r="H341" s="8">
        <f t="shared" si="40"/>
        <v>8800</v>
      </c>
      <c r="I341" s="8">
        <f t="shared" si="41"/>
        <v>8361</v>
      </c>
      <c r="J341" s="6">
        <v>456</v>
      </c>
      <c r="K341" s="7">
        <v>1</v>
      </c>
      <c r="L341" s="7">
        <v>60</v>
      </c>
      <c r="M341" s="5">
        <v>0.05</v>
      </c>
      <c r="N341" s="3"/>
    </row>
    <row r="342" spans="2:14" x14ac:dyDescent="0.3">
      <c r="B342" s="66">
        <v>45736</v>
      </c>
      <c r="C342" s="10" t="s">
        <v>8</v>
      </c>
      <c r="D342" s="2" t="s">
        <v>12</v>
      </c>
      <c r="E342" s="10" t="s">
        <v>13</v>
      </c>
      <c r="F342" s="3">
        <v>1100</v>
      </c>
      <c r="G342" s="9">
        <v>6150</v>
      </c>
      <c r="H342" s="8">
        <f t="shared" si="40"/>
        <v>8800</v>
      </c>
      <c r="I342" s="8">
        <f t="shared" si="41"/>
        <v>2650</v>
      </c>
      <c r="J342" s="6">
        <v>145</v>
      </c>
      <c r="K342" s="7">
        <v>1</v>
      </c>
      <c r="L342" s="7">
        <v>110</v>
      </c>
      <c r="M342" s="5">
        <v>0.7</v>
      </c>
      <c r="N342" s="3"/>
    </row>
    <row r="343" spans="2:14" x14ac:dyDescent="0.3">
      <c r="B343" s="66">
        <v>45736</v>
      </c>
      <c r="C343" s="10" t="s">
        <v>3</v>
      </c>
      <c r="D343" s="2" t="s">
        <v>14</v>
      </c>
      <c r="E343" s="10" t="s">
        <v>78</v>
      </c>
      <c r="F343" s="3">
        <v>720</v>
      </c>
      <c r="G343" s="9">
        <v>5760</v>
      </c>
      <c r="H343" s="8">
        <f t="shared" si="40"/>
        <v>5760</v>
      </c>
      <c r="I343" s="8">
        <f t="shared" si="41"/>
        <v>0</v>
      </c>
      <c r="J343" s="6">
        <v>0</v>
      </c>
      <c r="K343" s="7">
        <v>0</v>
      </c>
      <c r="L343" s="7">
        <v>0</v>
      </c>
      <c r="M343" s="5">
        <v>1</v>
      </c>
      <c r="N343" s="3"/>
    </row>
    <row r="344" spans="2:14" x14ac:dyDescent="0.3">
      <c r="B344" s="66">
        <v>45736</v>
      </c>
      <c r="C344" s="10" t="s">
        <v>7</v>
      </c>
      <c r="D344" s="2" t="s">
        <v>14</v>
      </c>
      <c r="E344" s="10" t="s">
        <v>78</v>
      </c>
      <c r="F344" s="3">
        <v>720</v>
      </c>
      <c r="G344" s="9">
        <v>665</v>
      </c>
      <c r="H344" s="8">
        <f t="shared" si="40"/>
        <v>5760</v>
      </c>
      <c r="I344" s="8">
        <f t="shared" si="41"/>
        <v>5095</v>
      </c>
      <c r="J344" s="6">
        <v>0</v>
      </c>
      <c r="K344" s="7">
        <v>1</v>
      </c>
      <c r="L344" s="7">
        <v>60</v>
      </c>
      <c r="M344" s="5">
        <v>0.12</v>
      </c>
      <c r="N344" s="3"/>
    </row>
    <row r="345" spans="2:14" x14ac:dyDescent="0.3">
      <c r="B345" s="66">
        <v>45736</v>
      </c>
      <c r="C345" s="10" t="s">
        <v>8</v>
      </c>
      <c r="D345" s="2" t="s">
        <v>14</v>
      </c>
      <c r="E345" s="10" t="s">
        <v>78</v>
      </c>
      <c r="F345" s="3">
        <v>720</v>
      </c>
      <c r="G345" s="9">
        <v>4200</v>
      </c>
      <c r="H345" s="8">
        <f t="shared" si="40"/>
        <v>5760</v>
      </c>
      <c r="I345" s="8">
        <f t="shared" si="41"/>
        <v>1560</v>
      </c>
      <c r="J345" s="6">
        <v>0</v>
      </c>
      <c r="K345" s="7">
        <v>1</v>
      </c>
      <c r="L345" s="7">
        <v>90</v>
      </c>
      <c r="M345" s="5">
        <v>0.73</v>
      </c>
      <c r="N345" s="3"/>
    </row>
    <row r="346" spans="2:14" x14ac:dyDescent="0.3">
      <c r="B346" s="66">
        <v>45736</v>
      </c>
      <c r="C346" s="10" t="s">
        <v>3</v>
      </c>
      <c r="D346" s="2" t="s">
        <v>15</v>
      </c>
      <c r="E346" s="10" t="s">
        <v>13</v>
      </c>
      <c r="F346" s="3">
        <v>1100</v>
      </c>
      <c r="G346" s="9">
        <v>8123</v>
      </c>
      <c r="H346" s="8">
        <f t="shared" si="40"/>
        <v>8800</v>
      </c>
      <c r="I346" s="8">
        <f t="shared" si="41"/>
        <v>677</v>
      </c>
      <c r="J346" s="6">
        <v>37</v>
      </c>
      <c r="K346" s="7">
        <v>0</v>
      </c>
      <c r="L346" s="7">
        <v>0</v>
      </c>
      <c r="M346" s="5">
        <v>0.92</v>
      </c>
      <c r="N346" s="3"/>
    </row>
    <row r="347" spans="2:14" x14ac:dyDescent="0.3">
      <c r="B347" s="66">
        <v>45736</v>
      </c>
      <c r="C347" s="10" t="s">
        <v>7</v>
      </c>
      <c r="D347" s="2" t="s">
        <v>15</v>
      </c>
      <c r="E347" s="10" t="s">
        <v>13</v>
      </c>
      <c r="F347" s="3">
        <v>1100</v>
      </c>
      <c r="G347" s="9">
        <v>8123</v>
      </c>
      <c r="H347" s="8">
        <f t="shared" si="40"/>
        <v>8800</v>
      </c>
      <c r="I347" s="8">
        <f t="shared" si="41"/>
        <v>677</v>
      </c>
      <c r="J347" s="6">
        <v>37</v>
      </c>
      <c r="K347" s="7">
        <v>0</v>
      </c>
      <c r="L347" s="7">
        <v>0</v>
      </c>
      <c r="M347" s="5">
        <v>0.92</v>
      </c>
      <c r="N347" s="3"/>
    </row>
    <row r="348" spans="2:14" x14ac:dyDescent="0.3">
      <c r="B348" s="66">
        <v>45736</v>
      </c>
      <c r="C348" s="10" t="s">
        <v>8</v>
      </c>
      <c r="D348" s="2" t="s">
        <v>15</v>
      </c>
      <c r="E348" s="10" t="s">
        <v>13</v>
      </c>
      <c r="F348" s="3">
        <v>1100</v>
      </c>
      <c r="G348" s="9">
        <v>6600</v>
      </c>
      <c r="H348" s="8">
        <f t="shared" si="40"/>
        <v>8800</v>
      </c>
      <c r="I348" s="8">
        <f t="shared" si="41"/>
        <v>2200</v>
      </c>
      <c r="J348" s="6">
        <v>120</v>
      </c>
      <c r="K348" s="7">
        <v>0</v>
      </c>
      <c r="L348" s="7">
        <v>0</v>
      </c>
      <c r="M348" s="5">
        <v>0.75</v>
      </c>
      <c r="N348" s="3"/>
    </row>
    <row r="349" spans="2:14" x14ac:dyDescent="0.3">
      <c r="B349" s="66">
        <v>45740</v>
      </c>
      <c r="C349" s="10" t="s">
        <v>3</v>
      </c>
      <c r="D349" s="2" t="s">
        <v>4</v>
      </c>
      <c r="E349" s="10">
        <v>80014027</v>
      </c>
      <c r="F349" s="3">
        <v>462</v>
      </c>
      <c r="G349" s="9">
        <v>6285</v>
      </c>
      <c r="H349" s="8">
        <f t="shared" ref="H349:H360" si="42">F349*8</f>
        <v>3696</v>
      </c>
      <c r="I349" s="8">
        <f t="shared" ref="I349:I360" si="43">H349-G349</f>
        <v>-2589</v>
      </c>
      <c r="J349" s="6">
        <v>0</v>
      </c>
      <c r="K349" s="7">
        <v>0</v>
      </c>
      <c r="L349" s="7">
        <v>0</v>
      </c>
      <c r="M349" s="5">
        <v>1</v>
      </c>
      <c r="N349" s="3"/>
    </row>
    <row r="350" spans="2:14" x14ac:dyDescent="0.3">
      <c r="B350" s="66">
        <v>45740</v>
      </c>
      <c r="C350" s="10" t="s">
        <v>7</v>
      </c>
      <c r="D350" s="2" t="s">
        <v>4</v>
      </c>
      <c r="E350" s="10">
        <v>80014027</v>
      </c>
      <c r="F350" s="3">
        <v>462</v>
      </c>
      <c r="G350" s="9">
        <v>6285</v>
      </c>
      <c r="H350" s="8">
        <f t="shared" si="42"/>
        <v>3696</v>
      </c>
      <c r="I350" s="8">
        <f t="shared" si="43"/>
        <v>-2589</v>
      </c>
      <c r="J350" s="6">
        <v>0</v>
      </c>
      <c r="K350" s="7">
        <v>0</v>
      </c>
      <c r="L350" s="7">
        <v>0</v>
      </c>
      <c r="M350" s="5">
        <v>1</v>
      </c>
      <c r="N350" s="3"/>
    </row>
    <row r="351" spans="2:14" x14ac:dyDescent="0.3">
      <c r="B351" s="66">
        <v>45740</v>
      </c>
      <c r="C351" s="10" t="s">
        <v>8</v>
      </c>
      <c r="D351" s="2" t="s">
        <v>4</v>
      </c>
      <c r="E351" s="10">
        <v>80014027</v>
      </c>
      <c r="F351" s="3">
        <v>462</v>
      </c>
      <c r="G351" s="9">
        <v>3560</v>
      </c>
      <c r="H351" s="8">
        <f t="shared" si="42"/>
        <v>3696</v>
      </c>
      <c r="I351" s="8">
        <f t="shared" si="43"/>
        <v>136</v>
      </c>
      <c r="J351" s="6">
        <v>0</v>
      </c>
      <c r="K351" s="7">
        <v>80</v>
      </c>
      <c r="L351" s="7">
        <v>0</v>
      </c>
      <c r="M351" s="5">
        <v>0.96</v>
      </c>
      <c r="N351" s="3"/>
    </row>
    <row r="352" spans="2:14" x14ac:dyDescent="0.3">
      <c r="B352" s="66">
        <v>45740</v>
      </c>
      <c r="C352" s="10" t="s">
        <v>3</v>
      </c>
      <c r="D352" s="2" t="s">
        <v>12</v>
      </c>
      <c r="E352" s="10" t="s">
        <v>13</v>
      </c>
      <c r="F352" s="3">
        <v>1100</v>
      </c>
      <c r="G352" s="9">
        <v>4938</v>
      </c>
      <c r="H352" s="8">
        <f t="shared" si="42"/>
        <v>8800</v>
      </c>
      <c r="I352" s="8">
        <f t="shared" si="43"/>
        <v>3862</v>
      </c>
      <c r="J352" s="6">
        <v>211</v>
      </c>
      <c r="K352" s="7">
        <v>0</v>
      </c>
      <c r="L352" s="7">
        <v>0</v>
      </c>
      <c r="M352" s="5">
        <v>0.56000000000000005</v>
      </c>
      <c r="N352" s="3"/>
    </row>
    <row r="353" spans="2:14" x14ac:dyDescent="0.3">
      <c r="B353" s="66">
        <v>45740</v>
      </c>
      <c r="C353" s="10" t="s">
        <v>7</v>
      </c>
      <c r="D353" s="2" t="s">
        <v>12</v>
      </c>
      <c r="E353" s="10" t="s">
        <v>13</v>
      </c>
      <c r="F353" s="3">
        <v>1100</v>
      </c>
      <c r="G353" s="9">
        <v>4937</v>
      </c>
      <c r="H353" s="8">
        <f t="shared" si="42"/>
        <v>8800</v>
      </c>
      <c r="I353" s="8">
        <f t="shared" si="43"/>
        <v>3863</v>
      </c>
      <c r="J353" s="6">
        <v>0</v>
      </c>
      <c r="K353" s="7">
        <v>1</v>
      </c>
      <c r="L353" s="7">
        <v>60</v>
      </c>
      <c r="M353" s="5">
        <v>0.56000000000000005</v>
      </c>
      <c r="N353" s="3"/>
    </row>
    <row r="354" spans="2:14" x14ac:dyDescent="0.3">
      <c r="B354" s="66">
        <v>45740</v>
      </c>
      <c r="C354" s="10" t="s">
        <v>8</v>
      </c>
      <c r="D354" s="2" t="s">
        <v>12</v>
      </c>
      <c r="E354" s="10" t="s">
        <v>13</v>
      </c>
      <c r="F354" s="3">
        <v>1100</v>
      </c>
      <c r="G354" s="9">
        <v>0</v>
      </c>
      <c r="H354" s="8">
        <f t="shared" si="42"/>
        <v>8800</v>
      </c>
      <c r="I354" s="8">
        <f t="shared" si="43"/>
        <v>8800</v>
      </c>
      <c r="J354" s="6">
        <v>0</v>
      </c>
      <c r="K354" s="7">
        <v>1</v>
      </c>
      <c r="L354" s="7">
        <v>480</v>
      </c>
      <c r="M354" s="5">
        <v>0</v>
      </c>
      <c r="N354" s="3"/>
    </row>
    <row r="355" spans="2:14" x14ac:dyDescent="0.3">
      <c r="B355" s="66">
        <v>45740</v>
      </c>
      <c r="C355" s="10" t="s">
        <v>3</v>
      </c>
      <c r="D355" s="2" t="s">
        <v>14</v>
      </c>
      <c r="E355" s="10" t="s">
        <v>78</v>
      </c>
      <c r="F355" s="3">
        <v>720</v>
      </c>
      <c r="G355" s="9">
        <v>4493</v>
      </c>
      <c r="H355" s="8">
        <f t="shared" si="42"/>
        <v>5760</v>
      </c>
      <c r="I355" s="8">
        <f t="shared" si="43"/>
        <v>1267</v>
      </c>
      <c r="J355" s="6">
        <v>106</v>
      </c>
      <c r="K355" s="7">
        <v>0</v>
      </c>
      <c r="L355" s="7">
        <v>0</v>
      </c>
      <c r="M355" s="5">
        <v>0.78</v>
      </c>
      <c r="N355" s="3"/>
    </row>
    <row r="356" spans="2:14" x14ac:dyDescent="0.3">
      <c r="B356" s="66">
        <v>45740</v>
      </c>
      <c r="C356" s="10" t="s">
        <v>7</v>
      </c>
      <c r="D356" s="2" t="s">
        <v>14</v>
      </c>
      <c r="E356" s="10" t="s">
        <v>78</v>
      </c>
      <c r="F356" s="3">
        <v>720</v>
      </c>
      <c r="G356" s="9">
        <v>4492</v>
      </c>
      <c r="H356" s="8">
        <f t="shared" si="42"/>
        <v>5760</v>
      </c>
      <c r="I356" s="8">
        <f t="shared" si="43"/>
        <v>1268</v>
      </c>
      <c r="J356" s="6">
        <v>106</v>
      </c>
      <c r="K356" s="7">
        <v>0</v>
      </c>
      <c r="L356" s="7">
        <v>0</v>
      </c>
      <c r="M356" s="5">
        <v>0.78</v>
      </c>
      <c r="N356" s="3"/>
    </row>
    <row r="357" spans="2:14" x14ac:dyDescent="0.3">
      <c r="B357" s="66">
        <v>45740</v>
      </c>
      <c r="C357" s="10" t="s">
        <v>8</v>
      </c>
      <c r="D357" s="2" t="s">
        <v>14</v>
      </c>
      <c r="E357" s="10" t="s">
        <v>78</v>
      </c>
      <c r="F357" s="3">
        <v>720</v>
      </c>
      <c r="G357" s="9">
        <v>4970</v>
      </c>
      <c r="H357" s="8">
        <f t="shared" si="42"/>
        <v>5760</v>
      </c>
      <c r="I357" s="8">
        <f t="shared" si="43"/>
        <v>790</v>
      </c>
      <c r="J357" s="6">
        <v>66</v>
      </c>
      <c r="K357" s="7">
        <v>0</v>
      </c>
      <c r="L357" s="7">
        <v>0</v>
      </c>
      <c r="M357" s="5">
        <v>0.86</v>
      </c>
      <c r="N357" s="3"/>
    </row>
    <row r="358" spans="2:14" x14ac:dyDescent="0.3">
      <c r="B358" s="66">
        <v>45740</v>
      </c>
      <c r="C358" s="10" t="s">
        <v>3</v>
      </c>
      <c r="D358" s="2" t="s">
        <v>15</v>
      </c>
      <c r="E358" s="10" t="s">
        <v>13</v>
      </c>
      <c r="F358" s="3">
        <v>1100</v>
      </c>
      <c r="G358" s="9">
        <v>3867</v>
      </c>
      <c r="H358" s="8">
        <f t="shared" si="42"/>
        <v>8800</v>
      </c>
      <c r="I358" s="8">
        <f t="shared" si="43"/>
        <v>4933</v>
      </c>
      <c r="J358" s="6">
        <v>269</v>
      </c>
      <c r="K358" s="7">
        <v>0</v>
      </c>
      <c r="L358" s="7">
        <v>0</v>
      </c>
      <c r="M358" s="5">
        <v>0.44</v>
      </c>
      <c r="N358" s="3"/>
    </row>
    <row r="359" spans="2:14" x14ac:dyDescent="0.3">
      <c r="B359" s="66">
        <v>45740</v>
      </c>
      <c r="C359" s="10" t="s">
        <v>7</v>
      </c>
      <c r="D359" s="2" t="s">
        <v>15</v>
      </c>
      <c r="E359" s="10" t="s">
        <v>13</v>
      </c>
      <c r="F359" s="3">
        <v>1100</v>
      </c>
      <c r="G359" s="9">
        <v>3866</v>
      </c>
      <c r="H359" s="8">
        <f t="shared" si="42"/>
        <v>8800</v>
      </c>
      <c r="I359" s="8">
        <f t="shared" si="43"/>
        <v>4934</v>
      </c>
      <c r="J359" s="6">
        <v>269</v>
      </c>
      <c r="K359" s="7">
        <v>1</v>
      </c>
      <c r="L359" s="7">
        <v>60</v>
      </c>
      <c r="M359" s="5">
        <v>0.44</v>
      </c>
      <c r="N359" s="3"/>
    </row>
    <row r="360" spans="2:14" x14ac:dyDescent="0.3">
      <c r="B360" s="66">
        <v>45740</v>
      </c>
      <c r="C360" s="10" t="s">
        <v>8</v>
      </c>
      <c r="D360" s="2" t="s">
        <v>15</v>
      </c>
      <c r="E360" s="10" t="s">
        <v>13</v>
      </c>
      <c r="F360" s="3">
        <v>1100</v>
      </c>
      <c r="G360" s="9">
        <v>4075</v>
      </c>
      <c r="H360" s="8">
        <f t="shared" si="42"/>
        <v>8800</v>
      </c>
      <c r="I360" s="8">
        <f t="shared" si="43"/>
        <v>4725</v>
      </c>
      <c r="J360" s="6">
        <v>0</v>
      </c>
      <c r="K360" s="7">
        <v>1</v>
      </c>
      <c r="L360" s="7">
        <v>258</v>
      </c>
      <c r="M360" s="5">
        <v>0.46</v>
      </c>
      <c r="N360" s="3"/>
    </row>
    <row r="361" spans="2:14" x14ac:dyDescent="0.3">
      <c r="B361" s="66">
        <v>45741</v>
      </c>
      <c r="C361" s="10" t="s">
        <v>3</v>
      </c>
      <c r="D361" s="2" t="s">
        <v>4</v>
      </c>
      <c r="E361" s="10">
        <v>80014027</v>
      </c>
      <c r="F361" s="3">
        <v>462</v>
      </c>
      <c r="G361" s="9">
        <v>900</v>
      </c>
      <c r="H361" s="8">
        <f t="shared" ref="H361:H372" si="44">F361*8</f>
        <v>3696</v>
      </c>
      <c r="I361" s="8">
        <f t="shared" ref="I361:I372" si="45">H361-G361</f>
        <v>2796</v>
      </c>
      <c r="J361" s="6">
        <v>363</v>
      </c>
      <c r="K361" s="7">
        <v>0</v>
      </c>
      <c r="L361" s="7">
        <v>0</v>
      </c>
      <c r="M361" s="5">
        <v>0.24</v>
      </c>
      <c r="N361" s="3"/>
    </row>
    <row r="362" spans="2:14" x14ac:dyDescent="0.3">
      <c r="B362" s="66">
        <v>45741</v>
      </c>
      <c r="C362" s="10" t="s">
        <v>7</v>
      </c>
      <c r="D362" s="2" t="s">
        <v>4</v>
      </c>
      <c r="E362" s="10">
        <v>80014027</v>
      </c>
      <c r="F362" s="3">
        <v>462</v>
      </c>
      <c r="G362" s="9">
        <v>1522</v>
      </c>
      <c r="H362" s="8">
        <f t="shared" si="44"/>
        <v>3696</v>
      </c>
      <c r="I362" s="8">
        <f t="shared" si="45"/>
        <v>2174</v>
      </c>
      <c r="J362" s="6">
        <v>282</v>
      </c>
      <c r="K362" s="7">
        <v>0</v>
      </c>
      <c r="L362" s="7">
        <v>0</v>
      </c>
      <c r="M362" s="5">
        <v>0.41</v>
      </c>
      <c r="N362" s="3"/>
    </row>
    <row r="363" spans="2:14" x14ac:dyDescent="0.3">
      <c r="B363" s="66">
        <v>45741</v>
      </c>
      <c r="C363" s="10" t="s">
        <v>8</v>
      </c>
      <c r="D363" s="2" t="s">
        <v>4</v>
      </c>
      <c r="E363" s="10">
        <v>80014027</v>
      </c>
      <c r="F363" s="3">
        <v>462</v>
      </c>
      <c r="G363" s="9">
        <v>3696</v>
      </c>
      <c r="H363" s="8">
        <f t="shared" si="44"/>
        <v>3696</v>
      </c>
      <c r="I363" s="8">
        <f t="shared" si="45"/>
        <v>0</v>
      </c>
      <c r="J363" s="6">
        <v>0</v>
      </c>
      <c r="K363" s="7">
        <v>0</v>
      </c>
      <c r="L363" s="7">
        <v>0</v>
      </c>
      <c r="M363" s="5">
        <v>1</v>
      </c>
      <c r="N363" s="3"/>
    </row>
    <row r="364" spans="2:14" x14ac:dyDescent="0.3">
      <c r="B364" s="66">
        <v>45741</v>
      </c>
      <c r="C364" s="10" t="s">
        <v>3</v>
      </c>
      <c r="D364" s="2" t="s">
        <v>12</v>
      </c>
      <c r="E364" s="10" t="s">
        <v>13</v>
      </c>
      <c r="F364" s="3">
        <v>1100</v>
      </c>
      <c r="G364" s="9">
        <v>1745</v>
      </c>
      <c r="H364" s="8">
        <f t="shared" si="44"/>
        <v>8800</v>
      </c>
      <c r="I364" s="8">
        <f t="shared" si="45"/>
        <v>7055</v>
      </c>
      <c r="J364" s="6">
        <v>385</v>
      </c>
      <c r="K364" s="7">
        <v>0</v>
      </c>
      <c r="L364" s="7">
        <v>0</v>
      </c>
      <c r="M364" s="5">
        <v>0.2</v>
      </c>
      <c r="N364" s="3"/>
    </row>
    <row r="365" spans="2:14" x14ac:dyDescent="0.3">
      <c r="B365" s="66">
        <v>45741</v>
      </c>
      <c r="C365" s="10" t="s">
        <v>7</v>
      </c>
      <c r="D365" s="2" t="s">
        <v>12</v>
      </c>
      <c r="E365" s="10" t="s">
        <v>13</v>
      </c>
      <c r="F365" s="3">
        <v>1100</v>
      </c>
      <c r="G365" s="9">
        <v>7915</v>
      </c>
      <c r="H365" s="8">
        <f t="shared" si="44"/>
        <v>8800</v>
      </c>
      <c r="I365" s="8">
        <f t="shared" si="45"/>
        <v>885</v>
      </c>
      <c r="J365" s="6">
        <v>48</v>
      </c>
      <c r="K365" s="7">
        <v>0</v>
      </c>
      <c r="L365" s="7">
        <v>0</v>
      </c>
      <c r="M365" s="5">
        <v>0.9</v>
      </c>
      <c r="N365" s="3"/>
    </row>
    <row r="366" spans="2:14" x14ac:dyDescent="0.3">
      <c r="B366" s="66">
        <v>45741</v>
      </c>
      <c r="C366" s="10" t="s">
        <v>8</v>
      </c>
      <c r="D366" s="2" t="s">
        <v>12</v>
      </c>
      <c r="E366" s="10" t="s">
        <v>13</v>
      </c>
      <c r="F366" s="3">
        <v>1100</v>
      </c>
      <c r="G366" s="9">
        <v>6955</v>
      </c>
      <c r="H366" s="8">
        <f t="shared" si="44"/>
        <v>8800</v>
      </c>
      <c r="I366" s="8">
        <f t="shared" si="45"/>
        <v>1845</v>
      </c>
      <c r="J366" s="6">
        <v>0</v>
      </c>
      <c r="K366" s="7">
        <v>1</v>
      </c>
      <c r="L366" s="7">
        <v>90</v>
      </c>
      <c r="M366" s="5">
        <v>0.79</v>
      </c>
      <c r="N366" s="3"/>
    </row>
    <row r="367" spans="2:14" x14ac:dyDescent="0.3">
      <c r="B367" s="66">
        <v>45741</v>
      </c>
      <c r="C367" s="10" t="s">
        <v>3</v>
      </c>
      <c r="D367" s="2" t="s">
        <v>14</v>
      </c>
      <c r="E367" s="10" t="s">
        <v>78</v>
      </c>
      <c r="F367" s="3">
        <v>720</v>
      </c>
      <c r="G367" s="9">
        <v>5300</v>
      </c>
      <c r="H367" s="8">
        <f t="shared" si="44"/>
        <v>5760</v>
      </c>
      <c r="I367" s="8">
        <f t="shared" si="45"/>
        <v>460</v>
      </c>
      <c r="J367" s="6">
        <v>38</v>
      </c>
      <c r="K367" s="7">
        <v>0</v>
      </c>
      <c r="L367" s="7">
        <v>0</v>
      </c>
      <c r="M367" s="5">
        <v>0.92</v>
      </c>
      <c r="N367" s="3"/>
    </row>
    <row r="368" spans="2:14" x14ac:dyDescent="0.3">
      <c r="B368" s="66">
        <v>45741</v>
      </c>
      <c r="C368" s="10" t="s">
        <v>7</v>
      </c>
      <c r="D368" s="2" t="s">
        <v>14</v>
      </c>
      <c r="E368" s="10" t="s">
        <v>78</v>
      </c>
      <c r="F368" s="3">
        <v>720</v>
      </c>
      <c r="G368" s="9">
        <v>5300</v>
      </c>
      <c r="H368" s="8">
        <f t="shared" si="44"/>
        <v>5760</v>
      </c>
      <c r="I368" s="8">
        <f t="shared" si="45"/>
        <v>460</v>
      </c>
      <c r="J368" s="6">
        <v>38</v>
      </c>
      <c r="K368" s="7">
        <v>0</v>
      </c>
      <c r="L368" s="7">
        <v>0</v>
      </c>
      <c r="M368" s="5">
        <v>0.92</v>
      </c>
      <c r="N368" s="3"/>
    </row>
    <row r="369" spans="2:14" x14ac:dyDescent="0.3">
      <c r="B369" s="66">
        <v>45741</v>
      </c>
      <c r="C369" s="10" t="s">
        <v>8</v>
      </c>
      <c r="D369" s="2" t="s">
        <v>14</v>
      </c>
      <c r="E369" s="10" t="s">
        <v>78</v>
      </c>
      <c r="F369" s="3">
        <v>720</v>
      </c>
      <c r="G369" s="9">
        <v>4655</v>
      </c>
      <c r="H369" s="8">
        <f t="shared" si="44"/>
        <v>5760</v>
      </c>
      <c r="I369" s="8">
        <f t="shared" si="45"/>
        <v>1105</v>
      </c>
      <c r="J369" s="6">
        <v>0</v>
      </c>
      <c r="K369" s="7">
        <v>2</v>
      </c>
      <c r="L369" s="7">
        <v>90</v>
      </c>
      <c r="M369" s="5">
        <v>0.81</v>
      </c>
      <c r="N369" s="3"/>
    </row>
    <row r="370" spans="2:14" x14ac:dyDescent="0.3">
      <c r="B370" s="66">
        <v>45741</v>
      </c>
      <c r="C370" s="10" t="s">
        <v>3</v>
      </c>
      <c r="D370" s="2" t="s">
        <v>15</v>
      </c>
      <c r="E370" s="10" t="s">
        <v>13</v>
      </c>
      <c r="F370" s="3">
        <v>1100</v>
      </c>
      <c r="G370" s="9">
        <v>7900</v>
      </c>
      <c r="H370" s="8">
        <f t="shared" si="44"/>
        <v>8800</v>
      </c>
      <c r="I370" s="8">
        <f t="shared" si="45"/>
        <v>900</v>
      </c>
      <c r="J370" s="6">
        <v>49</v>
      </c>
      <c r="K370" s="7">
        <v>0</v>
      </c>
      <c r="L370" s="7">
        <v>0</v>
      </c>
      <c r="M370" s="5">
        <v>0.9</v>
      </c>
      <c r="N370" s="3"/>
    </row>
    <row r="371" spans="2:14" x14ac:dyDescent="0.3">
      <c r="B371" s="66">
        <v>45741</v>
      </c>
      <c r="C371" s="10" t="s">
        <v>7</v>
      </c>
      <c r="D371" s="2" t="s">
        <v>15</v>
      </c>
      <c r="E371" s="10" t="s">
        <v>13</v>
      </c>
      <c r="F371" s="3">
        <v>1100</v>
      </c>
      <c r="G371" s="9">
        <v>7900</v>
      </c>
      <c r="H371" s="8">
        <f t="shared" si="44"/>
        <v>8800</v>
      </c>
      <c r="I371" s="8">
        <f t="shared" si="45"/>
        <v>900</v>
      </c>
      <c r="J371" s="6">
        <v>49</v>
      </c>
      <c r="K371" s="7">
        <v>0</v>
      </c>
      <c r="L371" s="7">
        <v>0</v>
      </c>
      <c r="M371" s="5">
        <v>0.9</v>
      </c>
      <c r="N371" s="3"/>
    </row>
    <row r="372" spans="2:14" x14ac:dyDescent="0.3">
      <c r="B372" s="66">
        <v>45741</v>
      </c>
      <c r="C372" s="10" t="s">
        <v>8</v>
      </c>
      <c r="D372" s="2" t="s">
        <v>15</v>
      </c>
      <c r="E372" s="10" t="s">
        <v>13</v>
      </c>
      <c r="F372" s="3">
        <v>1100</v>
      </c>
      <c r="G372" s="9">
        <v>8580</v>
      </c>
      <c r="H372" s="8">
        <f t="shared" si="44"/>
        <v>8800</v>
      </c>
      <c r="I372" s="8">
        <f t="shared" si="45"/>
        <v>220</v>
      </c>
      <c r="J372" s="6">
        <v>12</v>
      </c>
      <c r="K372" s="7">
        <v>0</v>
      </c>
      <c r="L372" s="7">
        <v>0</v>
      </c>
      <c r="M372" s="5">
        <v>0.98</v>
      </c>
      <c r="N372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H92"/>
  <sheetViews>
    <sheetView workbookViewId="0">
      <pane ySplit="5" topLeftCell="A21" activePane="bottomLeft" state="frozen"/>
      <selection pane="bottomLeft" activeCell="D6" sqref="D6"/>
    </sheetView>
  </sheetViews>
  <sheetFormatPr baseColWidth="10" defaultRowHeight="14.4" x14ac:dyDescent="0.3"/>
  <cols>
    <col min="2" max="2" width="13.77734375" customWidth="1"/>
    <col min="4" max="4" width="16.109375" customWidth="1"/>
    <col min="5" max="5" width="24.109375" customWidth="1"/>
    <col min="6" max="6" width="15.44140625" customWidth="1"/>
    <col min="8" max="8" width="12.109375" customWidth="1"/>
    <col min="13" max="13" width="26.33203125" customWidth="1"/>
  </cols>
  <sheetData>
    <row r="5" spans="2:8" x14ac:dyDescent="0.3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111</v>
      </c>
    </row>
    <row r="6" spans="2:8" x14ac:dyDescent="0.3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109</v>
      </c>
    </row>
    <row r="7" spans="2:8" x14ac:dyDescent="0.3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109</v>
      </c>
    </row>
    <row r="8" spans="2:8" x14ac:dyDescent="0.3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109</v>
      </c>
    </row>
    <row r="9" spans="2:8" x14ac:dyDescent="0.3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109</v>
      </c>
    </row>
    <row r="10" spans="2:8" x14ac:dyDescent="0.3">
      <c r="B10" s="13">
        <v>45694</v>
      </c>
      <c r="C10" s="3" t="s">
        <v>7</v>
      </c>
      <c r="D10" s="3" t="s">
        <v>14</v>
      </c>
      <c r="E10" s="12" t="s">
        <v>100</v>
      </c>
      <c r="F10" s="11">
        <v>30</v>
      </c>
      <c r="G10" s="59">
        <f>Tableau2[[#This Row],[Durées (m)]]/60</f>
        <v>0.5</v>
      </c>
      <c r="H10" s="3" t="s">
        <v>109</v>
      </c>
    </row>
    <row r="11" spans="2:8" x14ac:dyDescent="0.3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109</v>
      </c>
    </row>
    <row r="12" spans="2:8" x14ac:dyDescent="0.3">
      <c r="B12" s="13">
        <v>45698</v>
      </c>
      <c r="C12" s="3" t="s">
        <v>3</v>
      </c>
      <c r="D12" s="3" t="s">
        <v>12</v>
      </c>
      <c r="E12" s="12" t="s">
        <v>95</v>
      </c>
      <c r="F12" s="11">
        <v>20</v>
      </c>
      <c r="G12" s="59">
        <f>Tableau2[[#This Row],[Durées (m)]]/60</f>
        <v>0.33333333333333331</v>
      </c>
      <c r="H12" s="3" t="s">
        <v>109</v>
      </c>
    </row>
    <row r="13" spans="2:8" x14ac:dyDescent="0.3">
      <c r="B13" s="13">
        <v>45698</v>
      </c>
      <c r="C13" s="3" t="s">
        <v>3</v>
      </c>
      <c r="D13" s="3" t="s">
        <v>14</v>
      </c>
      <c r="E13" s="12" t="s">
        <v>95</v>
      </c>
      <c r="F13" s="11">
        <v>110</v>
      </c>
      <c r="G13" s="59">
        <f>Tableau2[[#This Row],[Durées (m)]]/60</f>
        <v>1.8333333333333333</v>
      </c>
      <c r="H13" s="3" t="s">
        <v>109</v>
      </c>
    </row>
    <row r="14" spans="2:8" x14ac:dyDescent="0.3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109</v>
      </c>
    </row>
    <row r="15" spans="2:8" x14ac:dyDescent="0.3">
      <c r="B15" s="13">
        <v>45698</v>
      </c>
      <c r="C15" s="3" t="s">
        <v>3</v>
      </c>
      <c r="D15" s="3" t="s">
        <v>15</v>
      </c>
      <c r="E15" s="12" t="s">
        <v>95</v>
      </c>
      <c r="F15" s="11">
        <v>40</v>
      </c>
      <c r="G15" s="59">
        <f>Tableau2[[#This Row],[Durées (m)]]/60</f>
        <v>0.66666666666666663</v>
      </c>
      <c r="H15" s="3" t="s">
        <v>109</v>
      </c>
    </row>
    <row r="16" spans="2:8" x14ac:dyDescent="0.3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109</v>
      </c>
    </row>
    <row r="17" spans="2:8" x14ac:dyDescent="0.3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109</v>
      </c>
    </row>
    <row r="18" spans="2:8" x14ac:dyDescent="0.3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109</v>
      </c>
    </row>
    <row r="19" spans="2:8" x14ac:dyDescent="0.3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109</v>
      </c>
    </row>
    <row r="20" spans="2:8" x14ac:dyDescent="0.3">
      <c r="B20" s="13">
        <v>45702</v>
      </c>
      <c r="C20" s="3" t="s">
        <v>3</v>
      </c>
      <c r="D20" s="3" t="s">
        <v>15</v>
      </c>
      <c r="E20" s="12" t="s">
        <v>96</v>
      </c>
      <c r="F20" s="11">
        <v>60</v>
      </c>
      <c r="G20" s="59">
        <f>Tableau2[[#This Row],[Durées (m)]]/60</f>
        <v>1</v>
      </c>
      <c r="H20" s="3" t="s">
        <v>109</v>
      </c>
    </row>
    <row r="21" spans="2:8" x14ac:dyDescent="0.3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109</v>
      </c>
    </row>
    <row r="22" spans="2:8" x14ac:dyDescent="0.3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109</v>
      </c>
    </row>
    <row r="23" spans="2:8" x14ac:dyDescent="0.3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109</v>
      </c>
    </row>
    <row r="24" spans="2:8" x14ac:dyDescent="0.3">
      <c r="B24" s="13">
        <v>45708</v>
      </c>
      <c r="C24" s="3" t="s">
        <v>7</v>
      </c>
      <c r="D24" s="3" t="s">
        <v>15</v>
      </c>
      <c r="E24" s="12" t="s">
        <v>97</v>
      </c>
      <c r="F24" s="11">
        <v>100</v>
      </c>
      <c r="G24" s="59">
        <f>Tableau2[[#This Row],[Durées (m)]]/60</f>
        <v>1.6666666666666667</v>
      </c>
      <c r="H24" s="3" t="s">
        <v>109</v>
      </c>
    </row>
    <row r="25" spans="2:8" x14ac:dyDescent="0.3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109</v>
      </c>
    </row>
    <row r="26" spans="2:8" x14ac:dyDescent="0.3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109</v>
      </c>
    </row>
    <row r="27" spans="2:8" x14ac:dyDescent="0.3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109</v>
      </c>
    </row>
    <row r="28" spans="2:8" x14ac:dyDescent="0.3">
      <c r="B28" s="13">
        <v>45712</v>
      </c>
      <c r="C28" s="3" t="s">
        <v>3</v>
      </c>
      <c r="D28" s="3" t="s">
        <v>12</v>
      </c>
      <c r="E28" s="12" t="s">
        <v>95</v>
      </c>
      <c r="F28" s="11">
        <v>20</v>
      </c>
      <c r="G28" s="59">
        <f>Tableau2[[#This Row],[Durées (m)]]/60</f>
        <v>0.33333333333333331</v>
      </c>
      <c r="H28" s="3" t="s">
        <v>109</v>
      </c>
    </row>
    <row r="29" spans="2:8" x14ac:dyDescent="0.3">
      <c r="B29" s="13">
        <v>45712</v>
      </c>
      <c r="C29" s="3" t="s">
        <v>3</v>
      </c>
      <c r="D29" s="3" t="s">
        <v>15</v>
      </c>
      <c r="E29" s="12" t="s">
        <v>95</v>
      </c>
      <c r="F29" s="11">
        <v>20</v>
      </c>
      <c r="G29" s="59">
        <f>Tableau2[[#This Row],[Durées (m)]]/60</f>
        <v>0.33333333333333331</v>
      </c>
      <c r="H29" s="3" t="s">
        <v>109</v>
      </c>
    </row>
    <row r="30" spans="2:8" x14ac:dyDescent="0.3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109</v>
      </c>
    </row>
    <row r="31" spans="2:8" x14ac:dyDescent="0.3">
      <c r="B31" s="13">
        <v>45713</v>
      </c>
      <c r="C31" s="3" t="s">
        <v>3</v>
      </c>
      <c r="D31" s="3" t="s">
        <v>12</v>
      </c>
      <c r="E31" s="12" t="s">
        <v>95</v>
      </c>
      <c r="F31" s="11">
        <v>50</v>
      </c>
      <c r="G31" s="59">
        <f>Tableau2[[#This Row],[Durées (m)]]/60</f>
        <v>0.83333333333333337</v>
      </c>
      <c r="H31" s="3" t="s">
        <v>109</v>
      </c>
    </row>
    <row r="32" spans="2:8" x14ac:dyDescent="0.3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109</v>
      </c>
    </row>
    <row r="33" spans="2:8" x14ac:dyDescent="0.3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109</v>
      </c>
    </row>
    <row r="34" spans="2:8" x14ac:dyDescent="0.3">
      <c r="B34" s="13">
        <v>45713</v>
      </c>
      <c r="C34" s="3" t="s">
        <v>3</v>
      </c>
      <c r="D34" s="3" t="s">
        <v>15</v>
      </c>
      <c r="E34" s="12" t="s">
        <v>95</v>
      </c>
      <c r="F34" s="11">
        <v>20</v>
      </c>
      <c r="G34" s="59">
        <f>Tableau2[[#This Row],[Durées (m)]]/60</f>
        <v>0.33333333333333331</v>
      </c>
      <c r="H34" s="3" t="s">
        <v>109</v>
      </c>
    </row>
    <row r="35" spans="2:8" x14ac:dyDescent="0.3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110</v>
      </c>
    </row>
    <row r="36" spans="2:8" x14ac:dyDescent="0.3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110</v>
      </c>
    </row>
    <row r="37" spans="2:8" x14ac:dyDescent="0.3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110</v>
      </c>
    </row>
    <row r="38" spans="2:8" x14ac:dyDescent="0.3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110</v>
      </c>
    </row>
    <row r="39" spans="2:8" x14ac:dyDescent="0.3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110</v>
      </c>
    </row>
    <row r="40" spans="2:8" x14ac:dyDescent="0.3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110</v>
      </c>
    </row>
    <row r="41" spans="2:8" x14ac:dyDescent="0.3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110</v>
      </c>
    </row>
    <row r="42" spans="2:8" x14ac:dyDescent="0.3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110</v>
      </c>
    </row>
    <row r="43" spans="2:8" x14ac:dyDescent="0.3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110</v>
      </c>
    </row>
    <row r="44" spans="2:8" x14ac:dyDescent="0.3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110</v>
      </c>
    </row>
    <row r="45" spans="2:8" x14ac:dyDescent="0.3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110</v>
      </c>
    </row>
    <row r="46" spans="2:8" x14ac:dyDescent="0.3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110</v>
      </c>
    </row>
    <row r="47" spans="2:8" x14ac:dyDescent="0.3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110</v>
      </c>
    </row>
    <row r="48" spans="2:8" x14ac:dyDescent="0.3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110</v>
      </c>
    </row>
    <row r="49" spans="2:8" x14ac:dyDescent="0.3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110</v>
      </c>
    </row>
    <row r="50" spans="2:8" x14ac:dyDescent="0.3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110</v>
      </c>
    </row>
    <row r="51" spans="2:8" x14ac:dyDescent="0.3">
      <c r="B51" s="13">
        <v>45721</v>
      </c>
      <c r="C51" s="3" t="s">
        <v>7</v>
      </c>
      <c r="D51" s="3" t="s">
        <v>12</v>
      </c>
      <c r="E51" s="12" t="s">
        <v>100</v>
      </c>
      <c r="F51" s="11">
        <v>30</v>
      </c>
      <c r="G51" s="59">
        <f>Tableau2[[#This Row],[Durées (m)]]/60</f>
        <v>0.5</v>
      </c>
      <c r="H51" s="3" t="s">
        <v>110</v>
      </c>
    </row>
    <row r="52" spans="2:8" x14ac:dyDescent="0.3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110</v>
      </c>
    </row>
    <row r="53" spans="2:8" x14ac:dyDescent="0.3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110</v>
      </c>
    </row>
    <row r="54" spans="2:8" x14ac:dyDescent="0.3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110</v>
      </c>
    </row>
    <row r="55" spans="2:8" x14ac:dyDescent="0.3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110</v>
      </c>
    </row>
    <row r="56" spans="2:8" x14ac:dyDescent="0.3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110</v>
      </c>
    </row>
    <row r="57" spans="2:8" x14ac:dyDescent="0.3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110</v>
      </c>
    </row>
    <row r="58" spans="2:8" x14ac:dyDescent="0.3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110</v>
      </c>
    </row>
    <row r="59" spans="2:8" x14ac:dyDescent="0.3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110</v>
      </c>
    </row>
    <row r="60" spans="2:8" x14ac:dyDescent="0.3">
      <c r="B60" s="13">
        <v>45722</v>
      </c>
      <c r="C60" s="3" t="s">
        <v>7</v>
      </c>
      <c r="D60" s="3" t="s">
        <v>12</v>
      </c>
      <c r="E60" s="12" t="s">
        <v>100</v>
      </c>
      <c r="F60" s="11">
        <v>80</v>
      </c>
      <c r="G60" s="59">
        <f>Tableau2[[#This Row],[Durées (m)]]/60</f>
        <v>1.3333333333333333</v>
      </c>
      <c r="H60" s="3" t="s">
        <v>110</v>
      </c>
    </row>
    <row r="61" spans="2:8" x14ac:dyDescent="0.3">
      <c r="B61" s="13">
        <v>45722</v>
      </c>
      <c r="C61" s="3" t="s">
        <v>7</v>
      </c>
      <c r="D61" s="3" t="s">
        <v>12</v>
      </c>
      <c r="E61" s="12" t="s">
        <v>103</v>
      </c>
      <c r="F61" s="11">
        <v>100</v>
      </c>
      <c r="G61" s="59">
        <f>Tableau2[[#This Row],[Durées (m)]]/60</f>
        <v>1.6666666666666667</v>
      </c>
      <c r="H61" s="3" t="s">
        <v>110</v>
      </c>
    </row>
    <row r="62" spans="2:8" x14ac:dyDescent="0.3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110</v>
      </c>
    </row>
    <row r="63" spans="2:8" x14ac:dyDescent="0.3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110</v>
      </c>
    </row>
    <row r="64" spans="2:8" x14ac:dyDescent="0.3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110</v>
      </c>
    </row>
    <row r="65" spans="2:8" x14ac:dyDescent="0.3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110</v>
      </c>
    </row>
    <row r="66" spans="2:8" x14ac:dyDescent="0.3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110</v>
      </c>
    </row>
    <row r="67" spans="2:8" x14ac:dyDescent="0.3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110</v>
      </c>
    </row>
    <row r="68" spans="2:8" x14ac:dyDescent="0.3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110</v>
      </c>
    </row>
    <row r="69" spans="2:8" x14ac:dyDescent="0.3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110</v>
      </c>
    </row>
    <row r="70" spans="2:8" x14ac:dyDescent="0.3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110</v>
      </c>
    </row>
    <row r="71" spans="2:8" x14ac:dyDescent="0.3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110</v>
      </c>
    </row>
    <row r="72" spans="2:8" x14ac:dyDescent="0.3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110</v>
      </c>
    </row>
    <row r="73" spans="2:8" x14ac:dyDescent="0.3">
      <c r="B73" s="13">
        <v>45733</v>
      </c>
      <c r="C73" s="4" t="s">
        <v>3</v>
      </c>
      <c r="D73" s="3" t="s">
        <v>12</v>
      </c>
      <c r="E73" s="12" t="s">
        <v>92</v>
      </c>
      <c r="F73" s="11">
        <v>480</v>
      </c>
      <c r="G73" s="59">
        <f>Tableau2[[#This Row],[Durées (m)]]/60</f>
        <v>8</v>
      </c>
      <c r="H73" s="3" t="s">
        <v>110</v>
      </c>
    </row>
    <row r="74" spans="2:8" x14ac:dyDescent="0.3">
      <c r="B74" s="13">
        <v>45733</v>
      </c>
      <c r="C74" s="3" t="s">
        <v>8</v>
      </c>
      <c r="D74" s="3" t="s">
        <v>12</v>
      </c>
      <c r="E74" s="12" t="s">
        <v>17</v>
      </c>
      <c r="F74" s="11">
        <v>70</v>
      </c>
      <c r="G74" s="59">
        <f>Tableau2[[#This Row],[Durées (m)]]/60</f>
        <v>1.1666666666666667</v>
      </c>
      <c r="H74" s="3" t="s">
        <v>110</v>
      </c>
    </row>
    <row r="75" spans="2:8" x14ac:dyDescent="0.3">
      <c r="B75" s="13">
        <v>45733</v>
      </c>
      <c r="C75" s="3" t="s">
        <v>8</v>
      </c>
      <c r="D75" s="3" t="s">
        <v>12</v>
      </c>
      <c r="E75" s="12" t="s">
        <v>17</v>
      </c>
      <c r="F75" s="11">
        <v>30</v>
      </c>
      <c r="G75" s="59">
        <f>Tableau2[[#This Row],[Durées (m)]]/60</f>
        <v>0.5</v>
      </c>
      <c r="H75" s="3" t="s">
        <v>110</v>
      </c>
    </row>
    <row r="76" spans="2:8" x14ac:dyDescent="0.3">
      <c r="B76" s="13">
        <v>45733</v>
      </c>
      <c r="C76" s="3" t="s">
        <v>8</v>
      </c>
      <c r="D76" s="3" t="s">
        <v>15</v>
      </c>
      <c r="E76" s="12" t="s">
        <v>92</v>
      </c>
      <c r="F76" s="11">
        <v>30</v>
      </c>
      <c r="G76" s="59">
        <f>Tableau2[[#This Row],[Durées (m)]]/60</f>
        <v>0.5</v>
      </c>
      <c r="H76" s="3" t="s">
        <v>110</v>
      </c>
    </row>
    <row r="77" spans="2:8" x14ac:dyDescent="0.3">
      <c r="B77" s="13">
        <v>45735</v>
      </c>
      <c r="C77" s="3" t="s">
        <v>8</v>
      </c>
      <c r="D77" s="3" t="s">
        <v>4</v>
      </c>
      <c r="E77" s="12" t="s">
        <v>17</v>
      </c>
      <c r="F77" s="11">
        <v>40</v>
      </c>
      <c r="G77" s="59">
        <f>Tableau2[[#This Row],[Durées (m)]]/60</f>
        <v>0.66666666666666663</v>
      </c>
      <c r="H77" s="3" t="s">
        <v>110</v>
      </c>
    </row>
    <row r="78" spans="2:8" x14ac:dyDescent="0.3">
      <c r="B78" s="13">
        <v>45735</v>
      </c>
      <c r="C78" s="3" t="s">
        <v>7</v>
      </c>
      <c r="D78" s="3" t="s">
        <v>12</v>
      </c>
      <c r="E78" s="12" t="s">
        <v>16</v>
      </c>
      <c r="F78" s="11">
        <v>120</v>
      </c>
      <c r="G78" s="59">
        <f>Tableau2[[#This Row],[Durées (m)]]/60</f>
        <v>2</v>
      </c>
      <c r="H78" s="3" t="s">
        <v>110</v>
      </c>
    </row>
    <row r="79" spans="2:8" x14ac:dyDescent="0.3">
      <c r="B79" s="13">
        <v>45735</v>
      </c>
      <c r="C79" s="3" t="s">
        <v>8</v>
      </c>
      <c r="D79" s="3" t="s">
        <v>14</v>
      </c>
      <c r="E79" s="12" t="s">
        <v>92</v>
      </c>
      <c r="F79" s="11">
        <v>30</v>
      </c>
      <c r="G79" s="59">
        <f>Tableau2[[#This Row],[Durées (m)]]/60</f>
        <v>0.5</v>
      </c>
      <c r="H79" s="3" t="s">
        <v>110</v>
      </c>
    </row>
    <row r="80" spans="2:8" x14ac:dyDescent="0.3">
      <c r="B80" s="13">
        <v>45735</v>
      </c>
      <c r="C80" s="3" t="s">
        <v>8</v>
      </c>
      <c r="D80" s="3" t="s">
        <v>14</v>
      </c>
      <c r="E80" s="12" t="s">
        <v>92</v>
      </c>
      <c r="F80" s="11">
        <v>20</v>
      </c>
      <c r="G80" s="59">
        <f>Tableau2[[#This Row],[Durées (m)]]/60</f>
        <v>0.33333333333333331</v>
      </c>
      <c r="H80" s="3" t="s">
        <v>110</v>
      </c>
    </row>
    <row r="81" spans="2:8" x14ac:dyDescent="0.3">
      <c r="B81" s="13">
        <v>45735</v>
      </c>
      <c r="C81" s="3" t="s">
        <v>8</v>
      </c>
      <c r="D81" s="3" t="s">
        <v>14</v>
      </c>
      <c r="E81" s="12" t="s">
        <v>92</v>
      </c>
      <c r="F81" s="11">
        <v>10</v>
      </c>
      <c r="G81" s="59">
        <f>Tableau2[[#This Row],[Durées (m)]]/60</f>
        <v>0.16666666666666666</v>
      </c>
      <c r="H81" s="3" t="s">
        <v>110</v>
      </c>
    </row>
    <row r="82" spans="2:8" x14ac:dyDescent="0.3">
      <c r="B82" s="13">
        <v>45736</v>
      </c>
      <c r="C82" s="3" t="s">
        <v>7</v>
      </c>
      <c r="D82" s="3" t="s">
        <v>12</v>
      </c>
      <c r="E82" s="12" t="s">
        <v>92</v>
      </c>
      <c r="F82" s="11">
        <v>60</v>
      </c>
      <c r="G82" s="59">
        <f>Tableau2[[#This Row],[Durées (m)]]/60</f>
        <v>1</v>
      </c>
      <c r="H82" s="3" t="s">
        <v>110</v>
      </c>
    </row>
    <row r="83" spans="2:8" x14ac:dyDescent="0.3">
      <c r="B83" s="13">
        <v>45736</v>
      </c>
      <c r="C83" s="3" t="s">
        <v>8</v>
      </c>
      <c r="D83" s="3" t="s">
        <v>12</v>
      </c>
      <c r="E83" s="12" t="s">
        <v>92</v>
      </c>
      <c r="F83" s="11">
        <v>110</v>
      </c>
      <c r="G83" s="59">
        <f>Tableau2[[#This Row],[Durées (m)]]/60</f>
        <v>1.8333333333333333</v>
      </c>
      <c r="H83" s="3" t="s">
        <v>110</v>
      </c>
    </row>
    <row r="84" spans="2:8" x14ac:dyDescent="0.3">
      <c r="B84" s="13">
        <v>45736</v>
      </c>
      <c r="C84" s="3" t="s">
        <v>8</v>
      </c>
      <c r="D84" s="3" t="s">
        <v>14</v>
      </c>
      <c r="E84" s="12" t="s">
        <v>92</v>
      </c>
      <c r="F84" s="11">
        <v>90</v>
      </c>
      <c r="G84" s="59">
        <f>Tableau2[[#This Row],[Durées (m)]]/60</f>
        <v>1.5</v>
      </c>
      <c r="H84" s="3" t="s">
        <v>110</v>
      </c>
    </row>
    <row r="85" spans="2:8" x14ac:dyDescent="0.3">
      <c r="B85" s="13">
        <v>45740</v>
      </c>
      <c r="C85" s="3" t="s">
        <v>8</v>
      </c>
      <c r="D85" s="3" t="s">
        <v>4</v>
      </c>
      <c r="E85" s="12" t="s">
        <v>93</v>
      </c>
      <c r="F85" s="11">
        <v>80</v>
      </c>
      <c r="G85" s="59">
        <f>Tableau2[[#This Row],[Durées (m)]]/60</f>
        <v>1.3333333333333333</v>
      </c>
      <c r="H85" s="3" t="s">
        <v>110</v>
      </c>
    </row>
    <row r="86" spans="2:8" x14ac:dyDescent="0.3">
      <c r="B86" s="13">
        <v>45740</v>
      </c>
      <c r="C86" s="3" t="s">
        <v>7</v>
      </c>
      <c r="D86" s="3" t="s">
        <v>12</v>
      </c>
      <c r="E86" s="12" t="s">
        <v>17</v>
      </c>
      <c r="F86" s="11">
        <v>60</v>
      </c>
      <c r="G86" s="59">
        <f>Tableau2[[#This Row],[Durées (m)]]/60</f>
        <v>1</v>
      </c>
      <c r="H86" s="3" t="s">
        <v>110</v>
      </c>
    </row>
    <row r="87" spans="2:8" x14ac:dyDescent="0.3">
      <c r="B87" s="13">
        <v>45740</v>
      </c>
      <c r="C87" s="3" t="s">
        <v>8</v>
      </c>
      <c r="D87" s="3" t="s">
        <v>12</v>
      </c>
      <c r="E87" s="12" t="s">
        <v>17</v>
      </c>
      <c r="F87" s="11">
        <v>480</v>
      </c>
      <c r="G87" s="59">
        <f>Tableau2[[#This Row],[Durées (m)]]/60</f>
        <v>8</v>
      </c>
      <c r="H87" s="3" t="s">
        <v>110</v>
      </c>
    </row>
    <row r="88" spans="2:8" x14ac:dyDescent="0.3">
      <c r="B88" s="13">
        <v>45740</v>
      </c>
      <c r="C88" s="3" t="s">
        <v>7</v>
      </c>
      <c r="D88" s="3" t="s">
        <v>15</v>
      </c>
      <c r="E88" s="12" t="s">
        <v>17</v>
      </c>
      <c r="F88" s="11">
        <v>60</v>
      </c>
      <c r="G88" s="59">
        <f>Tableau2[[#This Row],[Durées (m)]]/60</f>
        <v>1</v>
      </c>
      <c r="H88" s="3" t="s">
        <v>110</v>
      </c>
    </row>
    <row r="89" spans="2:8" x14ac:dyDescent="0.3">
      <c r="B89" s="13">
        <v>45740</v>
      </c>
      <c r="C89" s="3" t="s">
        <v>8</v>
      </c>
      <c r="D89" s="3" t="s">
        <v>15</v>
      </c>
      <c r="E89" s="12" t="s">
        <v>17</v>
      </c>
      <c r="F89" s="11">
        <v>258</v>
      </c>
      <c r="G89" s="59">
        <f>Tableau2[[#This Row],[Durées (m)]]/60</f>
        <v>4.3</v>
      </c>
      <c r="H89" s="3" t="s">
        <v>110</v>
      </c>
    </row>
    <row r="90" spans="2:8" x14ac:dyDescent="0.3">
      <c r="B90" s="13">
        <v>45741</v>
      </c>
      <c r="C90" s="3" t="s">
        <v>8</v>
      </c>
      <c r="D90" s="3" t="s">
        <v>12</v>
      </c>
      <c r="E90" s="12" t="s">
        <v>93</v>
      </c>
      <c r="F90" s="11">
        <v>90</v>
      </c>
      <c r="G90" s="59">
        <f>Tableau2[[#This Row],[Durées (m)]]/60</f>
        <v>1.5</v>
      </c>
      <c r="H90" s="3" t="s">
        <v>110</v>
      </c>
    </row>
    <row r="91" spans="2:8" x14ac:dyDescent="0.3">
      <c r="B91" s="13">
        <v>45741</v>
      </c>
      <c r="C91" s="3" t="s">
        <v>8</v>
      </c>
      <c r="D91" s="3" t="s">
        <v>14</v>
      </c>
      <c r="E91" s="12" t="s">
        <v>93</v>
      </c>
      <c r="F91" s="11">
        <v>20</v>
      </c>
      <c r="G91" s="59">
        <f>Tableau2[[#This Row],[Durées (m)]]/60</f>
        <v>0.33333333333333331</v>
      </c>
      <c r="H91" s="3" t="s">
        <v>110</v>
      </c>
    </row>
    <row r="92" spans="2:8" x14ac:dyDescent="0.3">
      <c r="B92" s="13">
        <v>45741</v>
      </c>
      <c r="C92" s="3" t="s">
        <v>8</v>
      </c>
      <c r="D92" s="3" t="s">
        <v>14</v>
      </c>
      <c r="E92" s="12" t="s">
        <v>17</v>
      </c>
      <c r="F92" s="11">
        <v>70</v>
      </c>
      <c r="G92" s="59">
        <f>Tableau2[[#This Row],[Durées (m)]]/60</f>
        <v>1.1666666666666667</v>
      </c>
      <c r="H92" s="3" t="s">
        <v>110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25"/>
  <sheetViews>
    <sheetView workbookViewId="0">
      <pane ySplit="5" topLeftCell="A102" activePane="bottomLeft" state="frozen"/>
      <selection pane="bottomLeft" activeCell="F122" sqref="F122"/>
    </sheetView>
  </sheetViews>
  <sheetFormatPr baseColWidth="10" defaultRowHeight="14.4" x14ac:dyDescent="0.3"/>
  <cols>
    <col min="3" max="3" width="14.109375" customWidth="1"/>
    <col min="4" max="4" width="8.109375" style="10" customWidth="1"/>
    <col min="5" max="5" width="8.77734375" style="10" customWidth="1"/>
    <col min="6" max="6" width="15.44140625" customWidth="1"/>
    <col min="7" max="7" width="12.6640625" customWidth="1"/>
    <col min="8" max="8" width="14.44140625" customWidth="1"/>
  </cols>
  <sheetData>
    <row r="5" spans="2:8" x14ac:dyDescent="0.3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x14ac:dyDescent="0.3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x14ac:dyDescent="0.3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x14ac:dyDescent="0.3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x14ac:dyDescent="0.3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x14ac:dyDescent="0.3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x14ac:dyDescent="0.3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x14ac:dyDescent="0.3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x14ac:dyDescent="0.3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x14ac:dyDescent="0.3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x14ac:dyDescent="0.3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x14ac:dyDescent="0.3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x14ac:dyDescent="0.3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x14ac:dyDescent="0.3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x14ac:dyDescent="0.3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x14ac:dyDescent="0.3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x14ac:dyDescent="0.3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x14ac:dyDescent="0.3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x14ac:dyDescent="0.3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x14ac:dyDescent="0.3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x14ac:dyDescent="0.3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x14ac:dyDescent="0.3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x14ac:dyDescent="0.3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x14ac:dyDescent="0.3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x14ac:dyDescent="0.3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x14ac:dyDescent="0.3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x14ac:dyDescent="0.3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x14ac:dyDescent="0.3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x14ac:dyDescent="0.3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x14ac:dyDescent="0.3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x14ac:dyDescent="0.3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x14ac:dyDescent="0.3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x14ac:dyDescent="0.3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x14ac:dyDescent="0.3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x14ac:dyDescent="0.3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x14ac:dyDescent="0.3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x14ac:dyDescent="0.3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x14ac:dyDescent="0.3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x14ac:dyDescent="0.3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x14ac:dyDescent="0.3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x14ac:dyDescent="0.3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x14ac:dyDescent="0.3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x14ac:dyDescent="0.3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x14ac:dyDescent="0.3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x14ac:dyDescent="0.3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x14ac:dyDescent="0.3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x14ac:dyDescent="0.3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x14ac:dyDescent="0.3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x14ac:dyDescent="0.3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x14ac:dyDescent="0.3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x14ac:dyDescent="0.3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x14ac:dyDescent="0.3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x14ac:dyDescent="0.3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x14ac:dyDescent="0.3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x14ac:dyDescent="0.3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x14ac:dyDescent="0.3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3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x14ac:dyDescent="0.3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x14ac:dyDescent="0.3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x14ac:dyDescent="0.3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3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x14ac:dyDescent="0.3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x14ac:dyDescent="0.3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x14ac:dyDescent="0.3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x14ac:dyDescent="0.3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x14ac:dyDescent="0.3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x14ac:dyDescent="0.3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x14ac:dyDescent="0.3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x14ac:dyDescent="0.3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x14ac:dyDescent="0.3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x14ac:dyDescent="0.3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x14ac:dyDescent="0.3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x14ac:dyDescent="0.3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x14ac:dyDescent="0.3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x14ac:dyDescent="0.3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x14ac:dyDescent="0.3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x14ac:dyDescent="0.3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x14ac:dyDescent="0.3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x14ac:dyDescent="0.3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x14ac:dyDescent="0.3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x14ac:dyDescent="0.3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x14ac:dyDescent="0.3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x14ac:dyDescent="0.3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x14ac:dyDescent="0.3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x14ac:dyDescent="0.3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x14ac:dyDescent="0.3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x14ac:dyDescent="0.3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x14ac:dyDescent="0.3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x14ac:dyDescent="0.3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x14ac:dyDescent="0.3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x14ac:dyDescent="0.3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x14ac:dyDescent="0.3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x14ac:dyDescent="0.3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x14ac:dyDescent="0.3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x14ac:dyDescent="0.3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x14ac:dyDescent="0.3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x14ac:dyDescent="0.3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  <row r="102" spans="2:8" x14ac:dyDescent="0.3">
      <c r="B102" s="58">
        <v>45733</v>
      </c>
      <c r="C102" t="s">
        <v>4</v>
      </c>
      <c r="D102" s="67">
        <v>0</v>
      </c>
      <c r="E102" s="67">
        <v>0</v>
      </c>
      <c r="F102">
        <v>0</v>
      </c>
      <c r="G102">
        <v>0</v>
      </c>
      <c r="H102" s="57">
        <f t="shared" ref="H102:H105" si="11">F102+G102</f>
        <v>0</v>
      </c>
    </row>
    <row r="103" spans="2:8" x14ac:dyDescent="0.3">
      <c r="B103" s="58">
        <v>45733</v>
      </c>
      <c r="C103" t="s">
        <v>12</v>
      </c>
      <c r="D103" s="67">
        <v>0.33</v>
      </c>
      <c r="E103" s="67">
        <v>0.43</v>
      </c>
      <c r="F103">
        <v>5775</v>
      </c>
      <c r="G103">
        <v>5600</v>
      </c>
      <c r="H103" s="57">
        <f t="shared" si="11"/>
        <v>11375</v>
      </c>
    </row>
    <row r="104" spans="2:8" x14ac:dyDescent="0.3">
      <c r="B104" s="58">
        <v>45733</v>
      </c>
      <c r="C104" t="s">
        <v>14</v>
      </c>
      <c r="D104" s="67">
        <v>0.88</v>
      </c>
      <c r="E104" s="67">
        <v>0.92</v>
      </c>
      <c r="F104">
        <v>10138</v>
      </c>
      <c r="G104">
        <v>5760</v>
      </c>
      <c r="H104" s="57">
        <f t="shared" si="11"/>
        <v>15898</v>
      </c>
    </row>
    <row r="105" spans="2:8" x14ac:dyDescent="0.3">
      <c r="B105" s="58">
        <v>45733</v>
      </c>
      <c r="C105" t="s">
        <v>15</v>
      </c>
      <c r="D105" s="67">
        <v>0.55000000000000004</v>
      </c>
      <c r="E105" s="67">
        <v>0.66</v>
      </c>
      <c r="F105">
        <v>9700</v>
      </c>
      <c r="G105">
        <v>7700</v>
      </c>
      <c r="H105" s="57">
        <f t="shared" si="11"/>
        <v>17400</v>
      </c>
    </row>
    <row r="106" spans="2:8" x14ac:dyDescent="0.3">
      <c r="B106" s="58">
        <v>45734</v>
      </c>
      <c r="C106" t="s">
        <v>4</v>
      </c>
      <c r="D106" s="67">
        <v>0</v>
      </c>
      <c r="E106" s="67">
        <v>0</v>
      </c>
      <c r="F106">
        <v>0</v>
      </c>
      <c r="G106">
        <v>0</v>
      </c>
      <c r="H106" s="57">
        <f t="shared" ref="H106:H109" si="12">F106+G106</f>
        <v>0</v>
      </c>
    </row>
    <row r="107" spans="2:8" x14ac:dyDescent="0.3">
      <c r="B107" s="58">
        <v>45734</v>
      </c>
      <c r="C107" t="s">
        <v>12</v>
      </c>
      <c r="D107" s="67">
        <v>0.66</v>
      </c>
      <c r="E107" s="67">
        <v>0.73</v>
      </c>
      <c r="F107">
        <v>11620</v>
      </c>
      <c r="G107">
        <v>7700</v>
      </c>
      <c r="H107" s="57">
        <f t="shared" si="12"/>
        <v>19320</v>
      </c>
    </row>
    <row r="108" spans="2:8" x14ac:dyDescent="0.3">
      <c r="B108" s="58">
        <v>45734</v>
      </c>
      <c r="C108" t="s">
        <v>14</v>
      </c>
      <c r="D108" s="67">
        <v>0.78</v>
      </c>
      <c r="E108" s="67">
        <v>0.74</v>
      </c>
      <c r="F108">
        <v>8970</v>
      </c>
      <c r="G108">
        <v>3800</v>
      </c>
      <c r="H108" s="57">
        <f t="shared" si="12"/>
        <v>12770</v>
      </c>
    </row>
    <row r="109" spans="2:8" x14ac:dyDescent="0.3">
      <c r="B109" s="58">
        <v>45734</v>
      </c>
      <c r="C109" t="s">
        <v>15</v>
      </c>
      <c r="D109" s="67">
        <v>0.83</v>
      </c>
      <c r="E109" s="67">
        <v>0.82</v>
      </c>
      <c r="F109">
        <v>14680</v>
      </c>
      <c r="G109">
        <v>7100</v>
      </c>
      <c r="H109" s="57">
        <f t="shared" si="12"/>
        <v>21780</v>
      </c>
    </row>
    <row r="110" spans="2:8" x14ac:dyDescent="0.3">
      <c r="B110" s="58">
        <v>45735</v>
      </c>
      <c r="C110" t="s">
        <v>4</v>
      </c>
      <c r="D110" s="67">
        <v>0.32</v>
      </c>
      <c r="E110" s="67">
        <v>0.54</v>
      </c>
      <c r="F110">
        <v>2210</v>
      </c>
      <c r="G110">
        <v>3800</v>
      </c>
      <c r="H110" s="57">
        <f t="shared" ref="H110:H113" si="13">F110+G110</f>
        <v>6010</v>
      </c>
    </row>
    <row r="111" spans="2:8" x14ac:dyDescent="0.3">
      <c r="B111" s="58">
        <v>45735</v>
      </c>
      <c r="C111" t="s">
        <v>12</v>
      </c>
      <c r="D111" s="67">
        <v>0.7</v>
      </c>
      <c r="E111" s="67">
        <v>0.66</v>
      </c>
      <c r="F111">
        <v>12235</v>
      </c>
      <c r="G111">
        <v>5200</v>
      </c>
      <c r="H111" s="57">
        <f t="shared" si="13"/>
        <v>17435</v>
      </c>
    </row>
    <row r="112" spans="2:8" x14ac:dyDescent="0.3">
      <c r="B112" s="58">
        <v>45735</v>
      </c>
      <c r="C112" t="s">
        <v>14</v>
      </c>
      <c r="D112" s="67">
        <v>0.95</v>
      </c>
      <c r="E112" s="67">
        <v>0.86</v>
      </c>
      <c r="F112">
        <v>10930</v>
      </c>
      <c r="G112">
        <v>4000</v>
      </c>
      <c r="H112" s="57">
        <f t="shared" si="13"/>
        <v>14930</v>
      </c>
    </row>
    <row r="113" spans="2:8" x14ac:dyDescent="0.3">
      <c r="B113" s="58">
        <v>45735</v>
      </c>
      <c r="C113" t="s">
        <v>15</v>
      </c>
      <c r="D113" s="67">
        <v>0.9</v>
      </c>
      <c r="E113" s="67">
        <v>0.91</v>
      </c>
      <c r="F113">
        <v>15800</v>
      </c>
      <c r="G113">
        <v>8300</v>
      </c>
      <c r="H113" s="57">
        <f t="shared" si="13"/>
        <v>24100</v>
      </c>
    </row>
    <row r="114" spans="2:8" x14ac:dyDescent="0.3">
      <c r="B114" s="58">
        <v>45736</v>
      </c>
      <c r="C114" t="s">
        <v>4</v>
      </c>
      <c r="D114" s="67">
        <v>0.88</v>
      </c>
      <c r="E114" s="67">
        <v>0.92</v>
      </c>
      <c r="F114">
        <v>6484</v>
      </c>
      <c r="G114">
        <v>3696</v>
      </c>
      <c r="H114" s="57">
        <f t="shared" ref="H114:H117" si="14">F114+G114</f>
        <v>10180</v>
      </c>
    </row>
    <row r="115" spans="2:8" x14ac:dyDescent="0.3">
      <c r="B115" s="58">
        <v>45736</v>
      </c>
      <c r="C115" t="s">
        <v>12</v>
      </c>
      <c r="D115" s="67">
        <v>0.48</v>
      </c>
      <c r="E115" s="67">
        <v>0.55000000000000004</v>
      </c>
      <c r="F115">
        <v>8485</v>
      </c>
      <c r="G115">
        <v>6150</v>
      </c>
      <c r="H115" s="57">
        <f t="shared" si="14"/>
        <v>14635</v>
      </c>
    </row>
    <row r="116" spans="2:8" x14ac:dyDescent="0.3">
      <c r="B116" s="58">
        <v>45736</v>
      </c>
      <c r="C116" t="s">
        <v>14</v>
      </c>
      <c r="D116" s="67">
        <v>0.56000000000000005</v>
      </c>
      <c r="E116" s="67">
        <v>0.62</v>
      </c>
      <c r="F116">
        <v>6425</v>
      </c>
      <c r="G116">
        <v>4200</v>
      </c>
      <c r="H116" s="57">
        <f t="shared" si="14"/>
        <v>10625</v>
      </c>
    </row>
    <row r="117" spans="2:8" x14ac:dyDescent="0.3">
      <c r="B117" s="58">
        <v>45736</v>
      </c>
      <c r="C117" t="s">
        <v>15</v>
      </c>
      <c r="D117" s="67">
        <v>0.92</v>
      </c>
      <c r="E117" s="67">
        <v>0.86</v>
      </c>
      <c r="F117">
        <v>16240</v>
      </c>
      <c r="G117">
        <v>6600</v>
      </c>
      <c r="H117" s="57">
        <f t="shared" si="14"/>
        <v>22840</v>
      </c>
    </row>
    <row r="118" spans="2:8" x14ac:dyDescent="0.3">
      <c r="B118" s="58">
        <v>45740</v>
      </c>
      <c r="C118" t="s">
        <v>4</v>
      </c>
      <c r="D118" s="67">
        <v>1</v>
      </c>
      <c r="E118" s="67">
        <v>0.99</v>
      </c>
      <c r="F118">
        <v>12570</v>
      </c>
      <c r="G118">
        <v>3560</v>
      </c>
      <c r="H118" s="57">
        <f t="shared" ref="H118:H121" si="15">F118+G118</f>
        <v>16130</v>
      </c>
    </row>
    <row r="119" spans="2:8" x14ac:dyDescent="0.3">
      <c r="B119" s="58">
        <v>45740</v>
      </c>
      <c r="C119" t="s">
        <v>12</v>
      </c>
      <c r="D119" s="67">
        <v>0.56000000000000005</v>
      </c>
      <c r="E119" s="67">
        <v>0.37</v>
      </c>
      <c r="F119">
        <v>9875</v>
      </c>
      <c r="G119">
        <v>0</v>
      </c>
      <c r="H119" s="57">
        <f t="shared" si="15"/>
        <v>9875</v>
      </c>
    </row>
    <row r="120" spans="2:8" x14ac:dyDescent="0.3">
      <c r="B120" s="58">
        <v>45740</v>
      </c>
      <c r="C120" t="s">
        <v>14</v>
      </c>
      <c r="D120" s="67">
        <v>0.78</v>
      </c>
      <c r="E120" s="67">
        <v>0.81</v>
      </c>
      <c r="F120">
        <v>8985</v>
      </c>
      <c r="G120">
        <v>4970</v>
      </c>
      <c r="H120" s="57">
        <f t="shared" si="15"/>
        <v>13955</v>
      </c>
    </row>
    <row r="121" spans="2:8" x14ac:dyDescent="0.3">
      <c r="B121" s="58">
        <v>45740</v>
      </c>
      <c r="C121" t="s">
        <v>15</v>
      </c>
      <c r="D121" s="67">
        <v>0.44</v>
      </c>
      <c r="E121" s="67">
        <v>0.45</v>
      </c>
      <c r="F121">
        <v>7733</v>
      </c>
      <c r="G121">
        <v>4075</v>
      </c>
      <c r="H121" s="57">
        <f t="shared" si="15"/>
        <v>11808</v>
      </c>
    </row>
    <row r="122" spans="2:8" x14ac:dyDescent="0.3">
      <c r="B122" s="58">
        <v>45741</v>
      </c>
      <c r="C122" t="s">
        <v>4</v>
      </c>
      <c r="D122" s="67">
        <v>0.33</v>
      </c>
      <c r="E122" s="67">
        <v>0.55000000000000004</v>
      </c>
      <c r="F122">
        <v>1800</v>
      </c>
      <c r="G122">
        <v>4318</v>
      </c>
      <c r="H122" s="57">
        <f t="shared" ref="H122:H125" si="16">F122+G122</f>
        <v>6118</v>
      </c>
    </row>
    <row r="123" spans="2:8" x14ac:dyDescent="0.3">
      <c r="B123" s="58">
        <v>45741</v>
      </c>
      <c r="C123" t="s">
        <v>12</v>
      </c>
      <c r="D123" s="67">
        <v>0.55000000000000004</v>
      </c>
      <c r="E123" s="67">
        <v>0.63</v>
      </c>
      <c r="F123">
        <v>9660</v>
      </c>
      <c r="G123">
        <v>6955</v>
      </c>
      <c r="H123" s="57">
        <f t="shared" si="16"/>
        <v>16615</v>
      </c>
    </row>
    <row r="124" spans="2:8" x14ac:dyDescent="0.3">
      <c r="B124" s="58">
        <v>45741</v>
      </c>
      <c r="C124" t="s">
        <v>14</v>
      </c>
      <c r="D124" s="67">
        <v>0.92</v>
      </c>
      <c r="E124" s="67">
        <v>0.88</v>
      </c>
      <c r="F124">
        <v>10600</v>
      </c>
      <c r="G124">
        <v>4655</v>
      </c>
      <c r="H124" s="57">
        <f t="shared" si="16"/>
        <v>15255</v>
      </c>
    </row>
    <row r="125" spans="2:8" x14ac:dyDescent="0.3">
      <c r="B125" s="58">
        <v>45741</v>
      </c>
      <c r="C125" t="s">
        <v>15</v>
      </c>
      <c r="D125" s="67">
        <v>0.9</v>
      </c>
      <c r="E125" s="67">
        <v>0.93</v>
      </c>
      <c r="F125">
        <v>15800</v>
      </c>
      <c r="G125">
        <v>8580</v>
      </c>
      <c r="H125" s="57">
        <f t="shared" si="16"/>
        <v>24380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workbookViewId="0">
      <selection activeCell="I30" sqref="I30"/>
    </sheetView>
  </sheetViews>
  <sheetFormatPr baseColWidth="10" defaultRowHeight="14.4" x14ac:dyDescent="0.3"/>
  <cols>
    <col min="2" max="2" width="20.33203125" customWidth="1"/>
    <col min="3" max="3" width="13.44140625" customWidth="1"/>
  </cols>
  <sheetData>
    <row r="5" spans="2:8" x14ac:dyDescent="0.3">
      <c r="B5" t="s">
        <v>19</v>
      </c>
      <c r="C5" t="s">
        <v>57</v>
      </c>
      <c r="D5" t="s">
        <v>107</v>
      </c>
      <c r="G5" s="12" t="s">
        <v>105</v>
      </c>
      <c r="H5">
        <f>SUM(Tableau5[Durées (m)])</f>
        <v>7487</v>
      </c>
    </row>
    <row r="6" spans="2:8" x14ac:dyDescent="0.3">
      <c r="B6" s="10" t="s">
        <v>17</v>
      </c>
      <c r="C6">
        <v>2198</v>
      </c>
      <c r="D6" s="88">
        <f>Tableau5[[#This Row],[Durées (m)]]/H5</f>
        <v>0.29357553092026178</v>
      </c>
    </row>
    <row r="7" spans="2:8" x14ac:dyDescent="0.3">
      <c r="B7" s="10" t="s">
        <v>92</v>
      </c>
      <c r="C7">
        <v>1630</v>
      </c>
      <c r="D7" s="88">
        <f>D6+Tableau5[[#This Row],[Durées (m)]]/H5</f>
        <v>0.51128622946440494</v>
      </c>
    </row>
    <row r="8" spans="2:8" x14ac:dyDescent="0.3">
      <c r="B8" s="10" t="s">
        <v>93</v>
      </c>
      <c r="C8">
        <v>1523</v>
      </c>
      <c r="D8" s="88">
        <f>D7+Tableau5[[#This Row],[Durées (m)]]/H5</f>
        <v>0.71470548951515955</v>
      </c>
    </row>
    <row r="9" spans="2:8" x14ac:dyDescent="0.3">
      <c r="B9" s="10" t="s">
        <v>16</v>
      </c>
      <c r="C9">
        <v>1146</v>
      </c>
      <c r="D9" s="88">
        <f>D8+(C9/H5)</f>
        <v>0.86777080272472285</v>
      </c>
    </row>
    <row r="10" spans="2:8" x14ac:dyDescent="0.3">
      <c r="B10" s="10" t="s">
        <v>20</v>
      </c>
      <c r="C10">
        <v>310</v>
      </c>
      <c r="D10" s="88">
        <f>D9+(C10/H5)</f>
        <v>0.90917590490182987</v>
      </c>
    </row>
    <row r="11" spans="2:8" x14ac:dyDescent="0.3">
      <c r="B11" s="10" t="s">
        <v>95</v>
      </c>
      <c r="C11">
        <v>280</v>
      </c>
      <c r="D11" s="88">
        <f>D10+(C11/H5)</f>
        <v>0.94657406170695879</v>
      </c>
    </row>
    <row r="12" spans="2:8" x14ac:dyDescent="0.3">
      <c r="B12" s="10" t="s">
        <v>100</v>
      </c>
      <c r="C12">
        <v>140</v>
      </c>
      <c r="D12" s="88">
        <f>D11+(C12/H5)</f>
        <v>0.96527314010952325</v>
      </c>
    </row>
    <row r="13" spans="2:8" x14ac:dyDescent="0.3">
      <c r="B13" s="10" t="s">
        <v>103</v>
      </c>
      <c r="C13">
        <v>100</v>
      </c>
      <c r="D13" s="88">
        <f>D12+(C13/H5)</f>
        <v>0.97862962468278358</v>
      </c>
    </row>
    <row r="14" spans="2:8" x14ac:dyDescent="0.3">
      <c r="B14" s="10" t="s">
        <v>97</v>
      </c>
      <c r="C14">
        <v>100</v>
      </c>
      <c r="D14" s="88">
        <f>D13+(C14/H5)</f>
        <v>0.99198610925604391</v>
      </c>
    </row>
    <row r="15" spans="2:8" x14ac:dyDescent="0.3">
      <c r="B15" s="10" t="s">
        <v>96</v>
      </c>
      <c r="C15">
        <v>60</v>
      </c>
      <c r="D15" s="88">
        <f>D14+(C15/H5)</f>
        <v>1</v>
      </c>
    </row>
    <row r="16" spans="2:8" x14ac:dyDescent="0.3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0D3-9BA8-C84A-9206-0B23B732268D}">
  <dimension ref="B5:I17"/>
  <sheetViews>
    <sheetView workbookViewId="0">
      <selection activeCell="K27" sqref="K27"/>
    </sheetView>
  </sheetViews>
  <sheetFormatPr baseColWidth="10" defaultRowHeight="14.4" x14ac:dyDescent="0.3"/>
  <cols>
    <col min="3" max="3" width="14.109375" customWidth="1"/>
    <col min="6" max="6" width="13.44140625" customWidth="1"/>
  </cols>
  <sheetData>
    <row r="5" spans="2:9" x14ac:dyDescent="0.3">
      <c r="B5" s="83" t="s">
        <v>112</v>
      </c>
      <c r="C5" s="83" t="s">
        <v>113</v>
      </c>
      <c r="D5" s="83" t="s">
        <v>114</v>
      </c>
      <c r="E5" s="83" t="s">
        <v>10</v>
      </c>
      <c r="F5" s="83" t="s">
        <v>115</v>
      </c>
      <c r="G5" s="83" t="s">
        <v>116</v>
      </c>
      <c r="H5" s="83" t="s">
        <v>11</v>
      </c>
      <c r="I5" t="s">
        <v>119</v>
      </c>
    </row>
    <row r="6" spans="2:9" x14ac:dyDescent="0.3">
      <c r="B6" s="83" t="s">
        <v>117</v>
      </c>
      <c r="C6" s="83" t="s">
        <v>4</v>
      </c>
      <c r="D6" s="83" t="s">
        <v>5</v>
      </c>
      <c r="E6" s="83">
        <v>46400</v>
      </c>
      <c r="F6" s="83">
        <v>29693</v>
      </c>
      <c r="G6" s="83">
        <f>E6-F6</f>
        <v>16707</v>
      </c>
      <c r="H6" s="87">
        <v>64</v>
      </c>
    </row>
    <row r="7" spans="2:9" x14ac:dyDescent="0.3">
      <c r="B7" s="83" t="s">
        <v>117</v>
      </c>
      <c r="C7" s="84" t="s">
        <v>12</v>
      </c>
      <c r="D7" s="83" t="s">
        <v>13</v>
      </c>
      <c r="E7" s="83">
        <v>70400</v>
      </c>
      <c r="F7" s="83">
        <v>44608</v>
      </c>
      <c r="G7" s="83">
        <f t="shared" ref="G7:G13" si="0">E7-F7</f>
        <v>25792</v>
      </c>
      <c r="H7" s="87">
        <v>64</v>
      </c>
    </row>
    <row r="8" spans="2:9" x14ac:dyDescent="0.3">
      <c r="B8" s="83" t="s">
        <v>117</v>
      </c>
      <c r="C8" s="85" t="s">
        <v>14</v>
      </c>
      <c r="D8" s="86" t="s">
        <v>78</v>
      </c>
      <c r="E8" s="83">
        <v>46080</v>
      </c>
      <c r="F8" s="83">
        <v>0</v>
      </c>
      <c r="G8" s="83">
        <f t="shared" si="0"/>
        <v>46080</v>
      </c>
      <c r="H8" s="87">
        <v>0</v>
      </c>
    </row>
    <row r="9" spans="2:9" x14ac:dyDescent="0.3">
      <c r="B9" s="83" t="s">
        <v>117</v>
      </c>
      <c r="C9" s="85" t="s">
        <v>15</v>
      </c>
      <c r="D9" s="86" t="s">
        <v>13</v>
      </c>
      <c r="E9" s="83">
        <v>70400</v>
      </c>
      <c r="F9" s="83">
        <v>46539</v>
      </c>
      <c r="G9" s="83">
        <f t="shared" si="0"/>
        <v>23861</v>
      </c>
      <c r="H9" s="87">
        <v>66</v>
      </c>
    </row>
    <row r="10" spans="2:9" x14ac:dyDescent="0.3">
      <c r="B10" s="83" t="s">
        <v>118</v>
      </c>
      <c r="C10" s="83" t="s">
        <v>4</v>
      </c>
      <c r="D10" s="86" t="s">
        <v>79</v>
      </c>
      <c r="E10" s="83">
        <v>36360</v>
      </c>
      <c r="F10" s="83">
        <v>35638</v>
      </c>
      <c r="G10" s="83">
        <f t="shared" si="0"/>
        <v>722</v>
      </c>
      <c r="H10" s="87">
        <v>98</v>
      </c>
    </row>
    <row r="11" spans="2:9" x14ac:dyDescent="0.3">
      <c r="B11" s="83" t="s">
        <v>118</v>
      </c>
      <c r="C11" s="84" t="s">
        <v>12</v>
      </c>
      <c r="D11" s="83" t="s">
        <v>13</v>
      </c>
      <c r="E11" s="83">
        <v>70400</v>
      </c>
      <c r="F11" s="83">
        <v>51133</v>
      </c>
      <c r="G11" s="83">
        <f t="shared" si="0"/>
        <v>19267</v>
      </c>
      <c r="H11" s="87">
        <v>73</v>
      </c>
    </row>
    <row r="12" spans="2:9" x14ac:dyDescent="0.3">
      <c r="B12" s="83" t="s">
        <v>118</v>
      </c>
      <c r="C12" s="85" t="s">
        <v>14</v>
      </c>
      <c r="D12" s="86" t="s">
        <v>78</v>
      </c>
      <c r="E12" s="83">
        <v>46080</v>
      </c>
      <c r="F12" s="83">
        <v>0</v>
      </c>
      <c r="G12" s="83">
        <f t="shared" si="0"/>
        <v>46080</v>
      </c>
      <c r="H12" s="87">
        <v>0</v>
      </c>
    </row>
    <row r="13" spans="2:9" x14ac:dyDescent="0.3">
      <c r="B13" s="83" t="s">
        <v>118</v>
      </c>
      <c r="C13" s="85" t="s">
        <v>15</v>
      </c>
      <c r="D13" s="86" t="s">
        <v>13</v>
      </c>
      <c r="E13" s="83">
        <v>70400</v>
      </c>
      <c r="F13" s="83">
        <v>56086</v>
      </c>
      <c r="G13" s="83">
        <f t="shared" si="0"/>
        <v>14314</v>
      </c>
      <c r="H13" s="87">
        <v>80</v>
      </c>
    </row>
    <row r="14" spans="2:9" x14ac:dyDescent="0.3">
      <c r="B14" s="83" t="s">
        <v>143</v>
      </c>
      <c r="C14" s="85" t="s">
        <v>4</v>
      </c>
      <c r="D14" s="86">
        <v>80014027</v>
      </c>
      <c r="E14" s="83">
        <v>14784</v>
      </c>
      <c r="F14">
        <v>8798</v>
      </c>
      <c r="G14">
        <f t="shared" ref="G14:G17" si="1">E14-F14</f>
        <v>5986</v>
      </c>
      <c r="H14" s="102">
        <v>60</v>
      </c>
    </row>
    <row r="15" spans="2:9" x14ac:dyDescent="0.3">
      <c r="B15" s="83" t="s">
        <v>143</v>
      </c>
      <c r="C15" s="85" t="s">
        <v>12</v>
      </c>
      <c r="D15" s="86" t="s">
        <v>13</v>
      </c>
      <c r="E15" s="83">
        <v>70400</v>
      </c>
      <c r="F15">
        <v>38115</v>
      </c>
      <c r="G15">
        <f t="shared" si="1"/>
        <v>32285</v>
      </c>
      <c r="H15" s="102">
        <v>54</v>
      </c>
    </row>
    <row r="16" spans="2:9" x14ac:dyDescent="0.3">
      <c r="B16" s="83" t="s">
        <v>143</v>
      </c>
      <c r="C16" s="85" t="s">
        <v>14</v>
      </c>
      <c r="D16" s="86" t="s">
        <v>78</v>
      </c>
      <c r="E16" s="83">
        <v>46080</v>
      </c>
      <c r="F16">
        <v>36463</v>
      </c>
      <c r="G16">
        <f t="shared" si="1"/>
        <v>9617</v>
      </c>
      <c r="H16" s="102">
        <v>79</v>
      </c>
    </row>
    <row r="17" spans="2:8" x14ac:dyDescent="0.3">
      <c r="B17" s="83" t="s">
        <v>143</v>
      </c>
      <c r="C17" s="85" t="s">
        <v>15</v>
      </c>
      <c r="D17" s="86" t="s">
        <v>13</v>
      </c>
      <c r="E17" s="83">
        <v>70400</v>
      </c>
      <c r="F17">
        <v>56426</v>
      </c>
      <c r="G17">
        <f t="shared" si="1"/>
        <v>13974</v>
      </c>
      <c r="H17" s="102">
        <v>80</v>
      </c>
    </row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81FC-4991-4038-B11E-598C346657B5}">
  <dimension ref="B4:AF8"/>
  <sheetViews>
    <sheetView topLeftCell="I1" zoomScale="90" zoomScaleNormal="90" workbookViewId="0">
      <selection activeCell="Z17" sqref="Z17"/>
    </sheetView>
  </sheetViews>
  <sheetFormatPr baseColWidth="10" defaultRowHeight="14.4" x14ac:dyDescent="0.3"/>
  <sheetData>
    <row r="4" spans="2:32" x14ac:dyDescent="0.3">
      <c r="B4" t="s">
        <v>4</v>
      </c>
      <c r="J4" t="s">
        <v>120</v>
      </c>
      <c r="R4" t="s">
        <v>121</v>
      </c>
      <c r="Z4" t="s">
        <v>122</v>
      </c>
    </row>
    <row r="5" spans="2:32" x14ac:dyDescent="0.3">
      <c r="B5" t="s">
        <v>112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H5" t="s">
        <v>160</v>
      </c>
      <c r="J5" t="s">
        <v>112</v>
      </c>
      <c r="K5" t="s">
        <v>128</v>
      </c>
      <c r="L5" t="s">
        <v>129</v>
      </c>
      <c r="M5" t="s">
        <v>130</v>
      </c>
      <c r="N5" t="s">
        <v>131</v>
      </c>
      <c r="O5" t="s">
        <v>132</v>
      </c>
      <c r="P5" t="s">
        <v>160</v>
      </c>
      <c r="R5" t="s">
        <v>112</v>
      </c>
      <c r="S5" t="s">
        <v>133</v>
      </c>
      <c r="T5" t="s">
        <v>134</v>
      </c>
      <c r="U5" t="s">
        <v>135</v>
      </c>
      <c r="V5" t="s">
        <v>136</v>
      </c>
      <c r="W5" t="s">
        <v>137</v>
      </c>
      <c r="X5" t="s">
        <v>160</v>
      </c>
      <c r="Z5" t="s">
        <v>112</v>
      </c>
      <c r="AA5" t="s">
        <v>138</v>
      </c>
      <c r="AB5" t="s">
        <v>139</v>
      </c>
      <c r="AC5" t="s">
        <v>140</v>
      </c>
      <c r="AD5" t="s">
        <v>141</v>
      </c>
      <c r="AE5" t="s">
        <v>142</v>
      </c>
      <c r="AF5" t="s">
        <v>160</v>
      </c>
    </row>
    <row r="6" spans="2:32" x14ac:dyDescent="0.3">
      <c r="B6" t="s">
        <v>157</v>
      </c>
      <c r="C6" s="89" t="s">
        <v>5</v>
      </c>
      <c r="D6" s="89">
        <v>46400</v>
      </c>
      <c r="E6" s="89">
        <v>29693</v>
      </c>
      <c r="F6">
        <f>D6-E6</f>
        <v>16707</v>
      </c>
      <c r="G6" s="90">
        <v>0.64</v>
      </c>
      <c r="H6" s="106">
        <v>1</v>
      </c>
      <c r="J6" t="s">
        <v>157</v>
      </c>
      <c r="K6" s="89" t="s">
        <v>13</v>
      </c>
      <c r="L6" s="89">
        <v>70400</v>
      </c>
      <c r="M6" s="89">
        <v>44608</v>
      </c>
      <c r="N6" s="89">
        <f t="shared" ref="N6:N7" si="0">L6-M6</f>
        <v>25792</v>
      </c>
      <c r="O6" s="91">
        <v>0.64</v>
      </c>
      <c r="P6" s="107">
        <v>1</v>
      </c>
      <c r="R6" t="s">
        <v>157</v>
      </c>
      <c r="S6" s="92" t="s">
        <v>78</v>
      </c>
      <c r="T6" s="89">
        <v>46080</v>
      </c>
      <c r="U6" s="89">
        <v>0</v>
      </c>
      <c r="V6" s="89">
        <f t="shared" ref="V6:V7" si="1">T6-U6</f>
        <v>46080</v>
      </c>
      <c r="W6" s="90">
        <v>0</v>
      </c>
      <c r="X6" s="106">
        <v>1</v>
      </c>
      <c r="Z6" t="s">
        <v>157</v>
      </c>
      <c r="AA6" s="92" t="s">
        <v>13</v>
      </c>
      <c r="AB6" s="89">
        <v>70400</v>
      </c>
      <c r="AC6" s="89">
        <v>46539</v>
      </c>
      <c r="AD6" s="89">
        <f t="shared" ref="AD6:AD7" si="2">AB6-AC6</f>
        <v>23861</v>
      </c>
      <c r="AE6" s="90">
        <v>0.66</v>
      </c>
      <c r="AF6" s="106">
        <v>1</v>
      </c>
    </row>
    <row r="7" spans="2:32" x14ac:dyDescent="0.3">
      <c r="B7" t="s">
        <v>159</v>
      </c>
      <c r="C7" s="92" t="s">
        <v>79</v>
      </c>
      <c r="D7" s="89">
        <v>36360</v>
      </c>
      <c r="E7" s="89">
        <v>35638</v>
      </c>
      <c r="F7">
        <f>D7-E7</f>
        <v>722</v>
      </c>
      <c r="G7" s="90">
        <v>0.98</v>
      </c>
      <c r="H7" s="108">
        <v>1</v>
      </c>
      <c r="J7" t="s">
        <v>159</v>
      </c>
      <c r="K7" s="89" t="s">
        <v>13</v>
      </c>
      <c r="L7" s="89">
        <v>70400</v>
      </c>
      <c r="M7" s="89">
        <v>51133</v>
      </c>
      <c r="N7" s="89">
        <f t="shared" si="0"/>
        <v>19267</v>
      </c>
      <c r="O7" s="91">
        <v>0.73</v>
      </c>
      <c r="P7" s="109">
        <v>1</v>
      </c>
      <c r="R7" t="s">
        <v>159</v>
      </c>
      <c r="S7" s="92" t="s">
        <v>78</v>
      </c>
      <c r="T7" s="89">
        <v>46080</v>
      </c>
      <c r="U7" s="89">
        <v>0</v>
      </c>
      <c r="V7" s="89">
        <f t="shared" si="1"/>
        <v>46080</v>
      </c>
      <c r="W7" s="90">
        <v>0</v>
      </c>
      <c r="X7" s="108">
        <v>1</v>
      </c>
      <c r="Z7" t="s">
        <v>159</v>
      </c>
      <c r="AA7" s="92" t="s">
        <v>13</v>
      </c>
      <c r="AB7" s="89">
        <v>70400</v>
      </c>
      <c r="AC7" s="89">
        <v>56086</v>
      </c>
      <c r="AD7" s="89">
        <f t="shared" si="2"/>
        <v>14314</v>
      </c>
      <c r="AE7" s="90">
        <v>0.8</v>
      </c>
      <c r="AF7" s="108">
        <v>1</v>
      </c>
    </row>
    <row r="8" spans="2:32" x14ac:dyDescent="0.3">
      <c r="B8" t="s">
        <v>158</v>
      </c>
      <c r="C8">
        <v>80014027</v>
      </c>
      <c r="D8" s="89">
        <v>14784</v>
      </c>
      <c r="E8" s="89">
        <v>8798</v>
      </c>
      <c r="F8">
        <f>D8-E8</f>
        <v>5986</v>
      </c>
      <c r="G8" s="1">
        <v>0.6</v>
      </c>
      <c r="H8" s="1">
        <v>1</v>
      </c>
      <c r="J8" t="s">
        <v>158</v>
      </c>
      <c r="K8" s="89" t="s">
        <v>13</v>
      </c>
      <c r="L8" s="89">
        <v>70400</v>
      </c>
      <c r="M8" s="89">
        <v>38115</v>
      </c>
      <c r="N8" s="89">
        <f>L8-M8</f>
        <v>32285</v>
      </c>
      <c r="O8" s="91">
        <v>0.54</v>
      </c>
      <c r="P8" s="91">
        <v>1</v>
      </c>
      <c r="R8" t="s">
        <v>158</v>
      </c>
      <c r="S8" s="92" t="s">
        <v>78</v>
      </c>
      <c r="T8" s="89">
        <v>46080</v>
      </c>
      <c r="U8" s="89">
        <v>36463</v>
      </c>
      <c r="V8" s="89">
        <f>T8-U8</f>
        <v>9617</v>
      </c>
      <c r="W8" s="90">
        <v>0.79</v>
      </c>
      <c r="X8" s="91">
        <v>1</v>
      </c>
      <c r="Z8" t="s">
        <v>158</v>
      </c>
      <c r="AA8" s="92" t="s">
        <v>13</v>
      </c>
      <c r="AB8" s="89">
        <v>70400</v>
      </c>
      <c r="AC8" s="89">
        <v>56426</v>
      </c>
      <c r="AD8" s="89">
        <f>AB8-AC8</f>
        <v>13974</v>
      </c>
      <c r="AE8" s="90">
        <v>0.8</v>
      </c>
      <c r="AF8" s="91">
        <v>1</v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19"/>
  <sheetViews>
    <sheetView workbookViewId="0">
      <selection activeCell="L5" sqref="L5"/>
    </sheetView>
  </sheetViews>
  <sheetFormatPr baseColWidth="10" defaultRowHeight="14.4" x14ac:dyDescent="0.3"/>
  <cols>
    <col min="2" max="2" width="20.77734375" bestFit="1" customWidth="1"/>
    <col min="3" max="3" width="16.5546875" bestFit="1" customWidth="1"/>
    <col min="4" max="5" width="2.77734375" customWidth="1"/>
    <col min="7" max="7" width="4" customWidth="1"/>
    <col min="8" max="8" width="3.77734375" customWidth="1"/>
    <col min="9" max="9" width="22.77734375" bestFit="1" customWidth="1"/>
    <col min="10" max="10" width="20.77734375" bestFit="1" customWidth="1"/>
    <col min="11" max="11" width="8.6640625" customWidth="1"/>
    <col min="12" max="12" width="5.77734375" customWidth="1"/>
    <col min="13" max="13" width="4.44140625" customWidth="1"/>
    <col min="14" max="15" width="20.77734375" bestFit="1" customWidth="1"/>
    <col min="16" max="16" width="20.109375" bestFit="1" customWidth="1"/>
    <col min="17" max="18" width="2.77734375" customWidth="1"/>
    <col min="19" max="19" width="20.77734375" bestFit="1" customWidth="1"/>
    <col min="20" max="20" width="15.44140625" bestFit="1" customWidth="1"/>
    <col min="21" max="21" width="16" bestFit="1" customWidth="1"/>
    <col min="22" max="22" width="24.109375" bestFit="1" customWidth="1"/>
    <col min="23" max="23" width="21.109375" bestFit="1" customWidth="1"/>
    <col min="24" max="24" width="23" bestFit="1" customWidth="1"/>
    <col min="28" max="28" width="20.77734375" bestFit="1" customWidth="1"/>
    <col min="29" max="29" width="15.77734375" bestFit="1" customWidth="1"/>
    <col min="30" max="30" width="16" bestFit="1" customWidth="1"/>
    <col min="31" max="31" width="24.109375" bestFit="1" customWidth="1"/>
    <col min="32" max="32" width="21.109375" bestFit="1" customWidth="1"/>
    <col min="33" max="33" width="23" bestFit="1" customWidth="1"/>
    <col min="37" max="37" width="20.77734375" bestFit="1" customWidth="1"/>
    <col min="38" max="38" width="15.77734375" bestFit="1" customWidth="1"/>
    <col min="39" max="39" width="16" bestFit="1" customWidth="1"/>
    <col min="40" max="40" width="24.109375" bestFit="1" customWidth="1"/>
    <col min="41" max="41" width="21.109375" bestFit="1" customWidth="1"/>
    <col min="42" max="42" width="23" bestFit="1" customWidth="1"/>
    <col min="45" max="45" width="20.77734375" bestFit="1" customWidth="1"/>
    <col min="46" max="46" width="15.77734375" bestFit="1" customWidth="1"/>
    <col min="47" max="47" width="16" bestFit="1" customWidth="1"/>
    <col min="48" max="48" width="24.109375" bestFit="1" customWidth="1"/>
    <col min="49" max="49" width="21.109375" bestFit="1" customWidth="1"/>
    <col min="50" max="50" width="23" bestFit="1" customWidth="1"/>
    <col min="54" max="54" width="20.77734375" bestFit="1" customWidth="1"/>
    <col min="55" max="55" width="15.44140625" bestFit="1" customWidth="1"/>
    <col min="56" max="56" width="24.109375" bestFit="1" customWidth="1"/>
    <col min="59" max="59" width="20.77734375" bestFit="1" customWidth="1"/>
    <col min="60" max="60" width="15.77734375" bestFit="1" customWidth="1"/>
    <col min="61" max="61" width="24.109375" bestFit="1" customWidth="1"/>
    <col min="64" max="64" width="20.77734375" bestFit="1" customWidth="1"/>
    <col min="65" max="65" width="15.77734375" bestFit="1" customWidth="1"/>
    <col min="66" max="66" width="24.109375" bestFit="1" customWidth="1"/>
    <col min="69" max="69" width="20.77734375" bestFit="1" customWidth="1"/>
    <col min="70" max="70" width="15.77734375" bestFit="1" customWidth="1"/>
    <col min="71" max="71" width="24.109375" bestFit="1" customWidth="1"/>
  </cols>
  <sheetData>
    <row r="1" spans="2:71" x14ac:dyDescent="0.3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3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3">
      <c r="B4" s="61" t="s">
        <v>12</v>
      </c>
      <c r="C4" s="82">
        <v>32</v>
      </c>
      <c r="F4" t="s">
        <v>64</v>
      </c>
      <c r="G4">
        <f>GETPIVOTDATA("Arrêts",$B$3)</f>
        <v>87</v>
      </c>
      <c r="I4" s="61" t="s">
        <v>16</v>
      </c>
      <c r="J4" s="63">
        <v>1146</v>
      </c>
      <c r="K4" t="s">
        <v>65</v>
      </c>
      <c r="L4">
        <f>GETPIVOTDATA("Durées (m)",$I$3)/60</f>
        <v>124.28333333333333</v>
      </c>
      <c r="N4" s="61" t="s">
        <v>12</v>
      </c>
      <c r="O4" s="82">
        <v>3130</v>
      </c>
      <c r="P4" s="62">
        <v>52.166666666666671</v>
      </c>
      <c r="S4" s="64">
        <v>45740</v>
      </c>
      <c r="T4" s="65">
        <v>1</v>
      </c>
      <c r="U4" s="65">
        <v>0.99</v>
      </c>
      <c r="V4" s="82">
        <v>12570</v>
      </c>
      <c r="W4" s="82">
        <v>3560</v>
      </c>
      <c r="X4" s="82">
        <v>16130</v>
      </c>
      <c r="Y4" t="s">
        <v>71</v>
      </c>
      <c r="Z4" s="1">
        <f>GETPIVOTDATA("Somme de TRS 1",$S$3)</f>
        <v>1</v>
      </c>
      <c r="AB4" s="64">
        <v>45740</v>
      </c>
      <c r="AC4" s="65">
        <v>0.56000000000000005</v>
      </c>
      <c r="AD4" s="65">
        <v>0.37</v>
      </c>
      <c r="AE4" s="82">
        <v>9875</v>
      </c>
      <c r="AF4" s="82">
        <v>0</v>
      </c>
      <c r="AG4" s="82">
        <v>9875</v>
      </c>
      <c r="AH4" t="s">
        <v>71</v>
      </c>
      <c r="AI4" s="1">
        <f>GETPIVOTDATA("Somme de TRS 1",$AB$3)</f>
        <v>0.56000000000000005</v>
      </c>
      <c r="AK4" s="64">
        <v>45740</v>
      </c>
      <c r="AL4" s="65">
        <v>0.78</v>
      </c>
      <c r="AM4" s="65">
        <v>0.81</v>
      </c>
      <c r="AN4" s="82">
        <v>8985</v>
      </c>
      <c r="AO4" s="82">
        <v>4970</v>
      </c>
      <c r="AP4" s="82">
        <v>13955</v>
      </c>
      <c r="AQ4" t="s">
        <v>71</v>
      </c>
      <c r="AR4" s="1">
        <f>GETPIVOTDATA("Somme de TRS 1",$AK$3)</f>
        <v>0.78</v>
      </c>
      <c r="AS4" s="64">
        <v>45740</v>
      </c>
      <c r="AT4" s="65">
        <v>0.44</v>
      </c>
      <c r="AU4" s="65">
        <v>0.45</v>
      </c>
      <c r="AV4" s="82">
        <v>7733</v>
      </c>
      <c r="AW4" s="82">
        <v>4075</v>
      </c>
      <c r="AX4" s="82">
        <v>11808</v>
      </c>
      <c r="AY4" t="s">
        <v>71</v>
      </c>
      <c r="AZ4" s="1">
        <f>GETPIVOTDATA("Somme de TRS 1",$AS$3)</f>
        <v>0.44</v>
      </c>
      <c r="BB4" s="64">
        <v>45719</v>
      </c>
      <c r="BC4" s="65">
        <v>0.88</v>
      </c>
      <c r="BD4" s="82">
        <v>10150</v>
      </c>
      <c r="BG4" s="64">
        <v>45719</v>
      </c>
      <c r="BH4" s="65">
        <v>0.74</v>
      </c>
      <c r="BI4" s="82">
        <v>13051</v>
      </c>
      <c r="BL4" s="64">
        <v>45719</v>
      </c>
      <c r="BM4" s="65">
        <v>0</v>
      </c>
      <c r="BN4" s="82">
        <v>0</v>
      </c>
      <c r="BQ4" s="64">
        <v>45719</v>
      </c>
      <c r="BR4" s="65">
        <v>0.81</v>
      </c>
      <c r="BS4" s="82">
        <v>14246</v>
      </c>
    </row>
    <row r="5" spans="2:71" x14ac:dyDescent="0.3">
      <c r="B5" s="61" t="s">
        <v>15</v>
      </c>
      <c r="C5" s="82">
        <v>34</v>
      </c>
      <c r="I5" s="61" t="s">
        <v>20</v>
      </c>
      <c r="J5" s="63">
        <v>310</v>
      </c>
      <c r="L5" s="62">
        <f>L4/24</f>
        <v>5.1784722222222221</v>
      </c>
      <c r="N5" s="61" t="s">
        <v>15</v>
      </c>
      <c r="O5" s="82">
        <v>2141</v>
      </c>
      <c r="P5" s="62">
        <v>35.68333333333333</v>
      </c>
      <c r="S5" s="64" t="s">
        <v>60</v>
      </c>
      <c r="T5" s="65">
        <v>1</v>
      </c>
      <c r="U5" s="65">
        <v>0.99</v>
      </c>
      <c r="V5" s="82">
        <v>12570</v>
      </c>
      <c r="W5" s="82">
        <v>3560</v>
      </c>
      <c r="X5" s="82">
        <v>16130</v>
      </c>
      <c r="Y5" t="s">
        <v>72</v>
      </c>
      <c r="Z5" s="1">
        <f>GETPIVOTDATA("Somme de TRS 2 ",$S$3)</f>
        <v>0.99</v>
      </c>
      <c r="AB5" s="64" t="s">
        <v>60</v>
      </c>
      <c r="AC5" s="65">
        <v>0.56000000000000005</v>
      </c>
      <c r="AD5" s="65">
        <v>0.37</v>
      </c>
      <c r="AE5" s="82">
        <v>9875</v>
      </c>
      <c r="AF5" s="82">
        <v>0</v>
      </c>
      <c r="AG5" s="82">
        <v>9875</v>
      </c>
      <c r="AH5" t="s">
        <v>72</v>
      </c>
      <c r="AI5" s="1">
        <f>GETPIVOTDATA("Somme de TRS 2 ",$AB$3)</f>
        <v>0.37</v>
      </c>
      <c r="AK5" s="64" t="s">
        <v>60</v>
      </c>
      <c r="AL5" s="65">
        <v>0.78</v>
      </c>
      <c r="AM5" s="65">
        <v>0.81</v>
      </c>
      <c r="AN5" s="82">
        <v>8985</v>
      </c>
      <c r="AO5" s="82">
        <v>4970</v>
      </c>
      <c r="AP5" s="82">
        <v>13955</v>
      </c>
      <c r="AQ5" t="s">
        <v>72</v>
      </c>
      <c r="AR5" s="1">
        <f>GETPIVOTDATA("Somme de TRS 2 ",$AK$3)</f>
        <v>0.81</v>
      </c>
      <c r="AS5" s="64" t="s">
        <v>60</v>
      </c>
      <c r="AT5" s="65">
        <v>0.44</v>
      </c>
      <c r="AU5" s="65">
        <v>0.45</v>
      </c>
      <c r="AV5" s="82">
        <v>7733</v>
      </c>
      <c r="AW5" s="82">
        <v>4075</v>
      </c>
      <c r="AX5" s="82">
        <v>11808</v>
      </c>
      <c r="AY5" t="s">
        <v>72</v>
      </c>
      <c r="AZ5" s="1">
        <f>GETPIVOTDATA("Somme de TRS 2 ",$AS$3)</f>
        <v>0.45</v>
      </c>
      <c r="BB5" s="64">
        <v>45720</v>
      </c>
      <c r="BC5" s="65">
        <v>0.25</v>
      </c>
      <c r="BD5" s="82">
        <v>2888</v>
      </c>
      <c r="BG5" s="64">
        <v>45720</v>
      </c>
      <c r="BH5" s="65">
        <v>0.82</v>
      </c>
      <c r="BI5" s="82">
        <v>14372</v>
      </c>
      <c r="BL5" s="64">
        <v>45720</v>
      </c>
      <c r="BM5" s="65">
        <v>0</v>
      </c>
      <c r="BN5" s="82">
        <v>0</v>
      </c>
      <c r="BQ5" s="64">
        <v>45720</v>
      </c>
      <c r="BR5" s="65">
        <v>0.76</v>
      </c>
      <c r="BS5" s="82">
        <v>13345</v>
      </c>
    </row>
    <row r="6" spans="2:71" x14ac:dyDescent="0.3">
      <c r="B6" s="61" t="s">
        <v>14</v>
      </c>
      <c r="C6" s="82">
        <v>11</v>
      </c>
      <c r="I6" s="61" t="s">
        <v>17</v>
      </c>
      <c r="J6" s="63">
        <v>2238</v>
      </c>
      <c r="N6" s="61" t="s">
        <v>14</v>
      </c>
      <c r="O6" s="82">
        <v>510</v>
      </c>
      <c r="P6" s="62">
        <v>8.5</v>
      </c>
      <c r="Y6" t="s">
        <v>73</v>
      </c>
      <c r="Z6">
        <f>GETPIVOTDATA("Somme de Quantité E1+E2",$S$3)</f>
        <v>12570</v>
      </c>
      <c r="AH6" t="s">
        <v>73</v>
      </c>
      <c r="AI6">
        <f>GETPIVOTDATA("Somme de Quantité E1+E2",$AB$3)</f>
        <v>9875</v>
      </c>
      <c r="AQ6" t="s">
        <v>73</v>
      </c>
      <c r="AR6">
        <f>GETPIVOTDATA("Somme de Quantité E1+E2",$AK$3)</f>
        <v>8985</v>
      </c>
      <c r="AY6" t="s">
        <v>73</v>
      </c>
      <c r="AZ6">
        <f>GETPIVOTDATA("Somme de Quantité E1+E2",$AS$3)</f>
        <v>7733</v>
      </c>
      <c r="BB6" s="64">
        <v>45721</v>
      </c>
      <c r="BC6" s="65">
        <v>0.56999999999999995</v>
      </c>
      <c r="BD6" s="82">
        <v>7155</v>
      </c>
      <c r="BG6" s="64">
        <v>45721</v>
      </c>
      <c r="BH6" s="65">
        <v>0.73</v>
      </c>
      <c r="BI6" s="82">
        <v>12925</v>
      </c>
      <c r="BL6" s="64">
        <v>45721</v>
      </c>
      <c r="BM6" s="65">
        <v>0</v>
      </c>
      <c r="BN6" s="82">
        <v>0</v>
      </c>
      <c r="BQ6" s="64">
        <v>45721</v>
      </c>
      <c r="BR6" s="65">
        <v>0.67</v>
      </c>
      <c r="BS6" s="82">
        <v>11808</v>
      </c>
    </row>
    <row r="7" spans="2:71" x14ac:dyDescent="0.3">
      <c r="B7" s="61" t="s">
        <v>4</v>
      </c>
      <c r="C7" s="82">
        <v>10</v>
      </c>
      <c r="I7" s="61" t="s">
        <v>92</v>
      </c>
      <c r="J7" s="63">
        <v>1560</v>
      </c>
      <c r="N7" s="61" t="s">
        <v>4</v>
      </c>
      <c r="O7" s="82">
        <v>1676</v>
      </c>
      <c r="P7" s="62">
        <v>27.93333333333333</v>
      </c>
      <c r="Y7" t="s">
        <v>74</v>
      </c>
      <c r="Z7">
        <f>GETPIVOTDATA("Somme de Quantité E3",$S$3)</f>
        <v>3560</v>
      </c>
      <c r="AH7" t="s">
        <v>74</v>
      </c>
      <c r="AI7">
        <f>GETPIVOTDATA("Somme de Quantité E3",$AB$3)</f>
        <v>0</v>
      </c>
      <c r="AQ7" t="s">
        <v>74</v>
      </c>
      <c r="AR7">
        <f>GETPIVOTDATA("Somme de Quantité E3",$AK$3)</f>
        <v>4970</v>
      </c>
      <c r="AY7" t="s">
        <v>74</v>
      </c>
      <c r="AZ7">
        <f>GETPIVOTDATA("Somme de Quantité E3",$AS$3)</f>
        <v>4075</v>
      </c>
      <c r="BB7" s="64">
        <v>45722</v>
      </c>
      <c r="BC7" s="65">
        <v>0.82</v>
      </c>
      <c r="BD7" s="82">
        <v>9500</v>
      </c>
      <c r="BG7" s="64">
        <v>45722</v>
      </c>
      <c r="BH7" s="65">
        <v>0.24</v>
      </c>
      <c r="BI7" s="82">
        <v>4260</v>
      </c>
      <c r="BL7" s="64">
        <v>45722</v>
      </c>
      <c r="BM7" s="65">
        <v>0</v>
      </c>
      <c r="BN7" s="82">
        <v>0</v>
      </c>
      <c r="BQ7" s="64">
        <v>45722</v>
      </c>
      <c r="BR7" s="65">
        <v>0.41</v>
      </c>
      <c r="BS7" s="82">
        <v>7160</v>
      </c>
    </row>
    <row r="8" spans="2:71" x14ac:dyDescent="0.3">
      <c r="B8" s="61" t="s">
        <v>60</v>
      </c>
      <c r="C8" s="82">
        <v>87</v>
      </c>
      <c r="I8" s="61" t="s">
        <v>93</v>
      </c>
      <c r="J8" s="63">
        <v>1523</v>
      </c>
      <c r="N8" s="61" t="s">
        <v>60</v>
      </c>
      <c r="O8" s="82">
        <v>7457</v>
      </c>
      <c r="P8" s="82">
        <v>124.28333333333333</v>
      </c>
      <c r="Y8" t="s">
        <v>75</v>
      </c>
      <c r="Z8">
        <f>GETPIVOTDATA("Somme de Quantité total",$S$3)</f>
        <v>16130</v>
      </c>
      <c r="AH8" t="s">
        <v>75</v>
      </c>
      <c r="AI8">
        <f>GETPIVOTDATA("Somme de Quantité total",$AB$3)</f>
        <v>9875</v>
      </c>
      <c r="AQ8" t="s">
        <v>75</v>
      </c>
      <c r="AR8">
        <f>GETPIVOTDATA("Somme de Quantité total",$AK$3)</f>
        <v>13955</v>
      </c>
      <c r="AY8" t="s">
        <v>75</v>
      </c>
      <c r="AZ8">
        <f>GETPIVOTDATA("Somme de Quantité total",$AS$3)</f>
        <v>11808</v>
      </c>
      <c r="BB8" s="64">
        <v>45723</v>
      </c>
      <c r="BC8" s="65">
        <v>1</v>
      </c>
      <c r="BD8" s="82">
        <v>13726</v>
      </c>
      <c r="BG8" s="64">
        <v>45723</v>
      </c>
      <c r="BH8" s="65">
        <v>1</v>
      </c>
      <c r="BI8" s="82">
        <v>7460</v>
      </c>
      <c r="BL8" s="64">
        <v>45723</v>
      </c>
      <c r="BM8" s="65">
        <v>0</v>
      </c>
      <c r="BN8" s="82">
        <v>0</v>
      </c>
      <c r="BQ8" s="64">
        <v>45723</v>
      </c>
      <c r="BR8" s="65">
        <v>1</v>
      </c>
      <c r="BS8" s="82">
        <v>7935</v>
      </c>
    </row>
    <row r="9" spans="2:71" x14ac:dyDescent="0.3">
      <c r="I9" s="61" t="s">
        <v>95</v>
      </c>
      <c r="J9" s="63">
        <v>280</v>
      </c>
      <c r="BB9" s="64">
        <v>45726</v>
      </c>
      <c r="BC9" s="65">
        <v>0</v>
      </c>
      <c r="BD9" s="82">
        <v>0</v>
      </c>
      <c r="BG9" s="64">
        <v>45726</v>
      </c>
      <c r="BH9" s="65">
        <v>0.62</v>
      </c>
      <c r="BI9" s="82">
        <v>10800</v>
      </c>
      <c r="BL9" s="64">
        <v>45726</v>
      </c>
      <c r="BM9" s="65">
        <v>0</v>
      </c>
      <c r="BN9" s="82">
        <v>0</v>
      </c>
      <c r="BQ9" s="64">
        <v>45726</v>
      </c>
      <c r="BR9" s="65">
        <v>0.66</v>
      </c>
      <c r="BS9" s="82">
        <v>11500</v>
      </c>
    </row>
    <row r="10" spans="2:71" x14ac:dyDescent="0.3">
      <c r="I10" s="61" t="s">
        <v>96</v>
      </c>
      <c r="J10" s="63">
        <v>60</v>
      </c>
      <c r="BB10" s="64">
        <v>45727</v>
      </c>
      <c r="BC10" s="65">
        <v>0.96</v>
      </c>
      <c r="BD10" s="82">
        <v>10050</v>
      </c>
      <c r="BG10" s="64">
        <v>45727</v>
      </c>
      <c r="BH10" s="65">
        <v>0.82</v>
      </c>
      <c r="BI10" s="82">
        <v>14403</v>
      </c>
      <c r="BL10" s="64">
        <v>45727</v>
      </c>
      <c r="BM10" s="65">
        <v>0</v>
      </c>
      <c r="BN10" s="82">
        <v>0</v>
      </c>
      <c r="BQ10" s="64">
        <v>45727</v>
      </c>
      <c r="BR10" s="65">
        <v>0.9</v>
      </c>
      <c r="BS10" s="82">
        <v>15776</v>
      </c>
    </row>
    <row r="11" spans="2:71" x14ac:dyDescent="0.3">
      <c r="I11" s="61" t="s">
        <v>97</v>
      </c>
      <c r="J11" s="63">
        <v>100</v>
      </c>
      <c r="BB11" s="64">
        <v>45728</v>
      </c>
      <c r="BC11" s="65">
        <v>0.98</v>
      </c>
      <c r="BD11" s="82">
        <v>12660</v>
      </c>
      <c r="BG11" s="64">
        <v>45728</v>
      </c>
      <c r="BH11" s="65">
        <v>0.84</v>
      </c>
      <c r="BI11" s="82">
        <v>14750</v>
      </c>
      <c r="BL11" s="64">
        <v>45728</v>
      </c>
      <c r="BM11" s="65">
        <v>0</v>
      </c>
      <c r="BN11" s="82">
        <v>0</v>
      </c>
      <c r="BQ11" s="64">
        <v>45728</v>
      </c>
      <c r="BR11" s="65">
        <v>0.81</v>
      </c>
      <c r="BS11" s="82">
        <v>14340</v>
      </c>
    </row>
    <row r="12" spans="2:71" x14ac:dyDescent="0.3">
      <c r="I12" s="61" t="s">
        <v>100</v>
      </c>
      <c r="J12" s="63">
        <v>140</v>
      </c>
      <c r="BB12" s="64">
        <v>45729</v>
      </c>
      <c r="BC12" s="65">
        <v>1</v>
      </c>
      <c r="BD12" s="82">
        <v>12928</v>
      </c>
      <c r="BG12" s="64">
        <v>45729</v>
      </c>
      <c r="BH12" s="65">
        <v>0.64</v>
      </c>
      <c r="BI12" s="82">
        <v>11180</v>
      </c>
      <c r="BL12" s="64">
        <v>45729</v>
      </c>
      <c r="BM12" s="65">
        <v>0</v>
      </c>
      <c r="BN12" s="82">
        <v>0</v>
      </c>
      <c r="BQ12" s="64">
        <v>45729</v>
      </c>
      <c r="BR12" s="65">
        <v>0.82</v>
      </c>
      <c r="BS12" s="82">
        <v>14470</v>
      </c>
    </row>
    <row r="13" spans="2:71" x14ac:dyDescent="0.3">
      <c r="I13" s="61" t="s">
        <v>103</v>
      </c>
      <c r="J13" s="63">
        <v>100</v>
      </c>
      <c r="BB13" s="64">
        <v>45733</v>
      </c>
      <c r="BC13" s="65">
        <v>0</v>
      </c>
      <c r="BD13" s="82">
        <v>0</v>
      </c>
      <c r="BG13" s="64">
        <v>45733</v>
      </c>
      <c r="BH13" s="65">
        <v>0.33</v>
      </c>
      <c r="BI13" s="82">
        <v>5775</v>
      </c>
      <c r="BL13" s="64">
        <v>45733</v>
      </c>
      <c r="BM13" s="65">
        <v>0.88</v>
      </c>
      <c r="BN13" s="82">
        <v>10138</v>
      </c>
      <c r="BQ13" s="64">
        <v>45733</v>
      </c>
      <c r="BR13" s="65">
        <v>0.55000000000000004</v>
      </c>
      <c r="BS13" s="82">
        <v>9700</v>
      </c>
    </row>
    <row r="14" spans="2:71" x14ac:dyDescent="0.3">
      <c r="I14" s="61" t="s">
        <v>60</v>
      </c>
      <c r="J14" s="82">
        <v>7457</v>
      </c>
      <c r="BB14" s="64">
        <v>45734</v>
      </c>
      <c r="BC14" s="65">
        <v>0</v>
      </c>
      <c r="BD14" s="82">
        <v>0</v>
      </c>
      <c r="BG14" s="64">
        <v>45734</v>
      </c>
      <c r="BH14" s="65">
        <v>0.66</v>
      </c>
      <c r="BI14" s="82">
        <v>11620</v>
      </c>
      <c r="BL14" s="64">
        <v>45734</v>
      </c>
      <c r="BM14" s="65">
        <v>0.78</v>
      </c>
      <c r="BN14" s="82">
        <v>8970</v>
      </c>
      <c r="BQ14" s="64">
        <v>45734</v>
      </c>
      <c r="BR14" s="65">
        <v>0.83</v>
      </c>
      <c r="BS14" s="82">
        <v>14680</v>
      </c>
    </row>
    <row r="15" spans="2:71" x14ac:dyDescent="0.3">
      <c r="BB15" s="64">
        <v>45735</v>
      </c>
      <c r="BC15" s="65">
        <v>0.32</v>
      </c>
      <c r="BD15" s="82">
        <v>2210</v>
      </c>
      <c r="BG15" s="64">
        <v>45735</v>
      </c>
      <c r="BH15" s="65">
        <v>0.7</v>
      </c>
      <c r="BI15" s="82">
        <v>12235</v>
      </c>
      <c r="BL15" s="64">
        <v>45735</v>
      </c>
      <c r="BM15" s="65">
        <v>0.95</v>
      </c>
      <c r="BN15" s="82">
        <v>10930</v>
      </c>
      <c r="BQ15" s="64">
        <v>45735</v>
      </c>
      <c r="BR15" s="65">
        <v>0.9</v>
      </c>
      <c r="BS15" s="82">
        <v>15800</v>
      </c>
    </row>
    <row r="16" spans="2:71" x14ac:dyDescent="0.3">
      <c r="BB16" s="64">
        <v>45736</v>
      </c>
      <c r="BC16" s="65">
        <v>0.88</v>
      </c>
      <c r="BD16" s="82">
        <v>6484</v>
      </c>
      <c r="BG16" s="64">
        <v>45736</v>
      </c>
      <c r="BH16" s="65">
        <v>0.48</v>
      </c>
      <c r="BI16" s="82">
        <v>8485</v>
      </c>
      <c r="BL16" s="64">
        <v>45736</v>
      </c>
      <c r="BM16" s="65">
        <v>0.56000000000000005</v>
      </c>
      <c r="BN16" s="82">
        <v>6425</v>
      </c>
      <c r="BQ16" s="64">
        <v>45736</v>
      </c>
      <c r="BR16" s="65">
        <v>0.92</v>
      </c>
      <c r="BS16" s="82">
        <v>16240</v>
      </c>
    </row>
    <row r="17" spans="54:71" x14ac:dyDescent="0.3">
      <c r="BB17" s="64">
        <v>45740</v>
      </c>
      <c r="BC17" s="65">
        <v>1</v>
      </c>
      <c r="BD17" s="82">
        <v>12570</v>
      </c>
      <c r="BG17" s="64">
        <v>45740</v>
      </c>
      <c r="BH17" s="65">
        <v>0.56000000000000005</v>
      </c>
      <c r="BI17" s="82">
        <v>9875</v>
      </c>
      <c r="BL17" s="64">
        <v>45740</v>
      </c>
      <c r="BM17" s="65">
        <v>0.78</v>
      </c>
      <c r="BN17" s="82">
        <v>8985</v>
      </c>
      <c r="BQ17" s="64">
        <v>45740</v>
      </c>
      <c r="BR17" s="65">
        <v>0.44</v>
      </c>
      <c r="BS17" s="82">
        <v>7733</v>
      </c>
    </row>
    <row r="18" spans="54:71" x14ac:dyDescent="0.3">
      <c r="BB18" s="64">
        <v>45741</v>
      </c>
      <c r="BC18" s="65">
        <v>0.33</v>
      </c>
      <c r="BD18" s="82">
        <v>1800</v>
      </c>
      <c r="BG18" s="64">
        <v>45741</v>
      </c>
      <c r="BH18" s="65">
        <v>0.55000000000000004</v>
      </c>
      <c r="BI18" s="82">
        <v>9660</v>
      </c>
      <c r="BL18" s="64">
        <v>45741</v>
      </c>
      <c r="BM18" s="65">
        <v>0.92</v>
      </c>
      <c r="BN18" s="82">
        <v>10600</v>
      </c>
      <c r="BQ18" s="64">
        <v>45741</v>
      </c>
      <c r="BR18" s="65">
        <v>0.9</v>
      </c>
      <c r="BS18" s="82">
        <v>15800</v>
      </c>
    </row>
    <row r="19" spans="54:71" x14ac:dyDescent="0.3">
      <c r="BB19" s="64" t="s">
        <v>60</v>
      </c>
      <c r="BC19" s="65">
        <v>8.99</v>
      </c>
      <c r="BD19" s="82">
        <v>102121</v>
      </c>
      <c r="BG19" s="64" t="s">
        <v>60</v>
      </c>
      <c r="BH19" s="65">
        <v>9.7300000000000022</v>
      </c>
      <c r="BI19" s="82">
        <v>160851</v>
      </c>
      <c r="BL19" s="64" t="s">
        <v>60</v>
      </c>
      <c r="BM19" s="65">
        <v>4.87</v>
      </c>
      <c r="BN19" s="82">
        <v>56048</v>
      </c>
      <c r="BQ19" s="64" t="s">
        <v>60</v>
      </c>
      <c r="BR19" s="65">
        <v>11.38</v>
      </c>
      <c r="BS19" s="82">
        <v>190533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topLeftCell="A2" workbookViewId="0">
      <selection activeCell="P13" sqref="P13"/>
    </sheetView>
  </sheetViews>
  <sheetFormatPr baseColWidth="10" defaultRowHeight="14.4" x14ac:dyDescent="0.3"/>
  <cols>
    <col min="6" max="6" width="29.44140625" customWidth="1"/>
  </cols>
  <sheetData>
    <row r="35" spans="2:8" x14ac:dyDescent="0.3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3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TDB</vt:lpstr>
      <vt:lpstr>Données</vt:lpstr>
      <vt:lpstr>Arrêts</vt:lpstr>
      <vt:lpstr>TRS Machine</vt:lpstr>
      <vt:lpstr>Pareto</vt:lpstr>
      <vt:lpstr>Semaine</vt:lpstr>
      <vt:lpstr>DétailTRS</vt:lpstr>
      <vt:lpstr>Traitement</vt:lpstr>
      <vt:lpstr>Feuil6</vt:lpstr>
      <vt:lpstr>Feuil7</vt:lpstr>
      <vt:lpstr>Feuil8</vt:lpstr>
      <vt:lpstr>Feuil9</vt:lpstr>
      <vt:lpstr>Feuil10</vt:lpstr>
      <vt:lpstr>Feuil11</vt:lpstr>
      <vt:lpstr>Feuil1</vt:lpstr>
      <vt:lpstr>waterfall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Olivier Youmbi</cp:lastModifiedBy>
  <cp:lastPrinted>2025-03-24T09:48:26Z</cp:lastPrinted>
  <dcterms:created xsi:type="dcterms:W3CDTF">2025-03-03T09:02:42Z</dcterms:created>
  <dcterms:modified xsi:type="dcterms:W3CDTF">2025-03-26T10:58:43Z</dcterms:modified>
</cp:coreProperties>
</file>