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imelineCaches/timelineCache1.xml" ContentType="application/vnd.ms-excel.timeline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slicers/slicer1.xml" ContentType="application/vnd.ms-excel.slicer+xml"/>
  <Override PartName="/xl/timelines/timeline1.xml" ContentType="application/vnd.ms-excel.timelin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3.xml" ContentType="application/vnd.openxmlformats-officedocument.drawing+xml"/>
  <Override PartName="/xl/slicers/slicer2.xml" ContentType="application/vnd.ms-excel.slicer+xml"/>
  <Override PartName="/xl/timelines/timeline2.xml" ContentType="application/vnd.ms-excel.timelin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tables/table10.xml" ContentType="application/vnd.openxmlformats-officedocument.spreadsheetml.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9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Ex1.xml" ContentType="application/vnd.ms-office.chartex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52500\Desktop\"/>
    </mc:Choice>
  </mc:AlternateContent>
  <xr:revisionPtr revIDLastSave="0" documentId="13_ncr:1_{2E1A070C-48FB-46D1-8070-7DFC0F28A576}" xr6:coauthVersionLast="47" xr6:coauthVersionMax="47" xr10:uidLastSave="{00000000-0000-0000-0000-000000000000}"/>
  <bookViews>
    <workbookView xWindow="28740" yWindow="-15" windowWidth="28920" windowHeight="15720" activeTab="6" xr2:uid="{CE313274-5B01-40DA-823C-A22BABA46CF0}"/>
  </bookViews>
  <sheets>
    <sheet name="TDB" sheetId="4" r:id="rId1"/>
    <sheet name="Données" sheetId="1" r:id="rId2"/>
    <sheet name="Arrêts" sheetId="2" r:id="rId3"/>
    <sheet name="TRS Machine" sheetId="3" r:id="rId4"/>
    <sheet name="Pareto" sheetId="12" r:id="rId5"/>
    <sheet name="Semaine" sheetId="13" r:id="rId6"/>
    <sheet name="DétailTRS" sheetId="14" r:id="rId7"/>
    <sheet name="Traitement" sheetId="5" r:id="rId8"/>
    <sheet name="Feuil6" sheetId="6" r:id="rId9"/>
    <sheet name="Feuil7" sheetId="7" r:id="rId10"/>
    <sheet name="Feuil8" sheetId="8" r:id="rId11"/>
    <sheet name="Feuil9" sheetId="9" r:id="rId12"/>
    <sheet name="Feuil10" sheetId="10" r:id="rId13"/>
    <sheet name="Feuil11" sheetId="11" r:id="rId14"/>
  </sheets>
  <definedNames>
    <definedName name="_xlchart.v1.0" hidden="1">Feuil11!$G$6:$G$27</definedName>
    <definedName name="_xlchart.v1.1" hidden="1">Feuil11!$H$5</definedName>
    <definedName name="_xlchart.v1.2" hidden="1">Feuil11!$H$6:$H$27</definedName>
    <definedName name="_xlchart.v1.3" hidden="1">Feuil11!$I$5</definedName>
    <definedName name="_xlchart.v1.4" hidden="1">Feuil11!$I$6:$I$27</definedName>
    <definedName name="ChronologieNative_Date">#N/A</definedName>
    <definedName name="Segment_Date">#N/A</definedName>
    <definedName name="Segment_Date1">#N/A</definedName>
    <definedName name="Segment_Machine">#N/A</definedName>
  </definedNames>
  <calcPr calcId="191029"/>
  <pivotCaches>
    <pivotCache cacheId="19" r:id="rId15"/>
    <pivotCache cacheId="25" r:id="rId16"/>
  </pivotCaches>
  <fileRecoveryPr repairLoad="1"/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D0CA8CA8-9F24-4464-BF8E-62219DCF47F9}">
      <x15:timelineCacheRefs>
        <x15:timelineCacheRef r:id="rId20"/>
      </x15:timelineCacheRef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4" i="13" l="1"/>
  <c r="G15" i="13"/>
  <c r="G16" i="13"/>
  <c r="G17" i="13"/>
  <c r="AD8" i="14"/>
  <c r="V8" i="14"/>
  <c r="N8" i="14"/>
  <c r="F8" i="14"/>
  <c r="H114" i="3"/>
  <c r="H115" i="3"/>
  <c r="H116" i="3"/>
  <c r="H117" i="3"/>
  <c r="G84" i="2"/>
  <c r="G83" i="2"/>
  <c r="G82" i="2"/>
  <c r="H337" i="1"/>
  <c r="H338" i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I337" i="1"/>
  <c r="I338" i="1"/>
  <c r="I342" i="1"/>
  <c r="I344" i="1"/>
  <c r="AD7" i="14"/>
  <c r="V7" i="14"/>
  <c r="N7" i="14"/>
  <c r="F7" i="14"/>
  <c r="AD6" i="14"/>
  <c r="V6" i="14"/>
  <c r="N6" i="14"/>
  <c r="F6" i="14"/>
  <c r="L4" i="5"/>
  <c r="G4" i="5"/>
  <c r="H110" i="3" l="1"/>
  <c r="H111" i="3"/>
  <c r="H112" i="3"/>
  <c r="H113" i="3"/>
  <c r="G79" i="2"/>
  <c r="G80" i="2"/>
  <c r="G81" i="2"/>
  <c r="G78" i="2"/>
  <c r="H5" i="12"/>
  <c r="D6" i="12" s="1"/>
  <c r="D7" i="12" s="1"/>
  <c r="D8" i="12" s="1"/>
  <c r="G77" i="2"/>
  <c r="I327" i="1"/>
  <c r="H325" i="1"/>
  <c r="I325" i="1" s="1"/>
  <c r="H326" i="1"/>
  <c r="I326" i="1" s="1"/>
  <c r="H327" i="1"/>
  <c r="H328" i="1"/>
  <c r="H329" i="1"/>
  <c r="I329" i="1" s="1"/>
  <c r="H330" i="1"/>
  <c r="H331" i="1"/>
  <c r="H332" i="1"/>
  <c r="H333" i="1"/>
  <c r="I333" i="1" s="1"/>
  <c r="H334" i="1"/>
  <c r="H335" i="1"/>
  <c r="I335" i="1" s="1"/>
  <c r="H336" i="1"/>
  <c r="I336" i="1" s="1"/>
  <c r="I328" i="1"/>
  <c r="I330" i="1"/>
  <c r="I331" i="1"/>
  <c r="I332" i="1"/>
  <c r="I334" i="1"/>
  <c r="H106" i="3"/>
  <c r="H107" i="3"/>
  <c r="H108" i="3"/>
  <c r="H109" i="3"/>
  <c r="H313" i="1"/>
  <c r="H314" i="1"/>
  <c r="H315" i="1"/>
  <c r="H316" i="1"/>
  <c r="H317" i="1"/>
  <c r="H318" i="1"/>
  <c r="H319" i="1"/>
  <c r="H320" i="1"/>
  <c r="H321" i="1"/>
  <c r="H322" i="1"/>
  <c r="H323" i="1"/>
  <c r="H324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G7" i="13"/>
  <c r="G8" i="13"/>
  <c r="G9" i="13"/>
  <c r="G10" i="13"/>
  <c r="G11" i="13"/>
  <c r="G12" i="13"/>
  <c r="G13" i="13"/>
  <c r="G6" i="13"/>
  <c r="H102" i="3"/>
  <c r="H103" i="3"/>
  <c r="H104" i="3"/>
  <c r="H105" i="3"/>
  <c r="G73" i="2"/>
  <c r="G74" i="2"/>
  <c r="G75" i="2"/>
  <c r="G76" i="2"/>
  <c r="H301" i="1"/>
  <c r="I301" i="1" s="1"/>
  <c r="H302" i="1"/>
  <c r="I302" i="1" s="1"/>
  <c r="H303" i="1"/>
  <c r="I303" i="1" s="1"/>
  <c r="H304" i="1"/>
  <c r="I304" i="1" s="1"/>
  <c r="H305" i="1"/>
  <c r="I305" i="1" s="1"/>
  <c r="H306" i="1"/>
  <c r="I306" i="1" s="1"/>
  <c r="H307" i="1"/>
  <c r="I307" i="1" s="1"/>
  <c r="H308" i="1"/>
  <c r="I308" i="1" s="1"/>
  <c r="H309" i="1"/>
  <c r="H310" i="1"/>
  <c r="H311" i="1"/>
  <c r="I311" i="1" s="1"/>
  <c r="H312" i="1"/>
  <c r="I312" i="1" s="1"/>
  <c r="I309" i="1"/>
  <c r="I310" i="1"/>
  <c r="AZ8" i="5"/>
  <c r="AZ4" i="5"/>
  <c r="AR5" i="5"/>
  <c r="AI6" i="5"/>
  <c r="Z7" i="5"/>
  <c r="AR7" i="5"/>
  <c r="AI4" i="5"/>
  <c r="AR6" i="5"/>
  <c r="AI7" i="5"/>
  <c r="Z4" i="5"/>
  <c r="AZ7" i="5"/>
  <c r="AR8" i="5"/>
  <c r="AR4" i="5"/>
  <c r="AI5" i="5"/>
  <c r="Z6" i="5"/>
  <c r="AZ6" i="5"/>
  <c r="AI8" i="5"/>
  <c r="Z5" i="5"/>
  <c r="AZ5" i="5"/>
  <c r="Z8" i="5"/>
  <c r="H297" i="1" l="1"/>
  <c r="I297" i="1" s="1"/>
  <c r="H296" i="1"/>
  <c r="I296" i="1" s="1"/>
  <c r="H295" i="1"/>
  <c r="I295" i="1" s="1"/>
  <c r="H98" i="3"/>
  <c r="H99" i="3"/>
  <c r="H100" i="3"/>
  <c r="H101" i="3"/>
  <c r="G72" i="2"/>
  <c r="H289" i="1"/>
  <c r="H290" i="1"/>
  <c r="H291" i="1"/>
  <c r="I291" i="1" s="1"/>
  <c r="H292" i="1"/>
  <c r="I292" i="1" s="1"/>
  <c r="H293" i="1"/>
  <c r="H294" i="1"/>
  <c r="I294" i="1" s="1"/>
  <c r="H298" i="1"/>
  <c r="I298" i="1" s="1"/>
  <c r="H299" i="1"/>
  <c r="I299" i="1" s="1"/>
  <c r="H300" i="1"/>
  <c r="I289" i="1"/>
  <c r="I290" i="1"/>
  <c r="I293" i="1"/>
  <c r="I300" i="1"/>
  <c r="H96" i="3"/>
  <c r="H94" i="3"/>
  <c r="H95" i="3"/>
  <c r="H97" i="3"/>
  <c r="G71" i="2"/>
  <c r="H285" i="1"/>
  <c r="I285" i="1" s="1"/>
  <c r="H284" i="1"/>
  <c r="I284" i="1" s="1"/>
  <c r="H283" i="1"/>
  <c r="I283" i="1" s="1"/>
  <c r="H277" i="1"/>
  <c r="I277" i="1" s="1"/>
  <c r="H278" i="1"/>
  <c r="I278" i="1" s="1"/>
  <c r="H279" i="1"/>
  <c r="I279" i="1" s="1"/>
  <c r="H280" i="1"/>
  <c r="I280" i="1" s="1"/>
  <c r="H281" i="1"/>
  <c r="I281" i="1" s="1"/>
  <c r="H282" i="1"/>
  <c r="I282" i="1" s="1"/>
  <c r="H286" i="1"/>
  <c r="I286" i="1" s="1"/>
  <c r="H287" i="1"/>
  <c r="I287" i="1" s="1"/>
  <c r="H288" i="1"/>
  <c r="I288" i="1" s="1"/>
  <c r="H273" i="1"/>
  <c r="I273" i="1" s="1"/>
  <c r="H272" i="1"/>
  <c r="I272" i="1" s="1"/>
  <c r="H271" i="1"/>
  <c r="I271" i="1" s="1"/>
  <c r="G70" i="2"/>
  <c r="H90" i="3"/>
  <c r="H91" i="3"/>
  <c r="H92" i="3"/>
  <c r="H93" i="3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I270" i="1" s="1"/>
  <c r="H274" i="1"/>
  <c r="I274" i="1" s="1"/>
  <c r="H275" i="1"/>
  <c r="I275" i="1" s="1"/>
  <c r="H276" i="1"/>
  <c r="I276" i="1" s="1"/>
  <c r="H35" i="8"/>
  <c r="H36" i="8"/>
  <c r="H34" i="8"/>
  <c r="H36" i="7"/>
  <c r="H37" i="7"/>
  <c r="H35" i="7"/>
  <c r="E9" i="11"/>
  <c r="E10" i="11"/>
  <c r="E11" i="11"/>
  <c r="E12" i="11"/>
  <c r="E13" i="11" s="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8" i="11"/>
  <c r="E7" i="11"/>
  <c r="E6" i="11"/>
  <c r="D27" i="11"/>
  <c r="D26" i="11"/>
  <c r="D25" i="11"/>
  <c r="D24" i="11"/>
  <c r="D23" i="11"/>
  <c r="D22" i="11"/>
  <c r="D21" i="11"/>
  <c r="D20" i="11"/>
  <c r="D19" i="11"/>
  <c r="D18" i="11"/>
  <c r="D17" i="11"/>
  <c r="D16" i="11"/>
  <c r="D15" i="11"/>
  <c r="D14" i="11"/>
  <c r="D13" i="11"/>
  <c r="D12" i="11"/>
  <c r="D11" i="11"/>
  <c r="D10" i="11"/>
  <c r="D9" i="11"/>
  <c r="D8" i="11"/>
  <c r="D7" i="11"/>
  <c r="D6" i="11"/>
  <c r="C28" i="11"/>
  <c r="E12" i="10"/>
  <c r="E11" i="10"/>
  <c r="E10" i="10"/>
  <c r="E9" i="10"/>
  <c r="E8" i="10"/>
  <c r="E7" i="10"/>
  <c r="E6" i="10"/>
  <c r="D12" i="10"/>
  <c r="D11" i="10"/>
  <c r="D10" i="10"/>
  <c r="D9" i="10"/>
  <c r="D8" i="10"/>
  <c r="D7" i="10"/>
  <c r="D6" i="10"/>
  <c r="C13" i="10"/>
  <c r="H89" i="3"/>
  <c r="H88" i="3"/>
  <c r="H86" i="3"/>
  <c r="G68" i="2"/>
  <c r="G69" i="2"/>
  <c r="G67" i="2"/>
  <c r="H261" i="1"/>
  <c r="I261" i="1" s="1"/>
  <c r="H260" i="1"/>
  <c r="I260" i="1" s="1"/>
  <c r="H259" i="1"/>
  <c r="I259" i="1" s="1"/>
  <c r="G66" i="2"/>
  <c r="G65" i="2"/>
  <c r="G64" i="2"/>
  <c r="H87" i="3"/>
  <c r="H253" i="1"/>
  <c r="I253" i="1" s="1"/>
  <c r="H254" i="1"/>
  <c r="I254" i="1" s="1"/>
  <c r="H255" i="1"/>
  <c r="I255" i="1" s="1"/>
  <c r="H256" i="1"/>
  <c r="I256" i="1" s="1"/>
  <c r="H257" i="1"/>
  <c r="I257" i="1" s="1"/>
  <c r="H258" i="1"/>
  <c r="I258" i="1" s="1"/>
  <c r="H262" i="1"/>
  <c r="I262" i="1" s="1"/>
  <c r="H263" i="1"/>
  <c r="I263" i="1" s="1"/>
  <c r="H264" i="1"/>
  <c r="I264" i="1" s="1"/>
  <c r="H82" i="3"/>
  <c r="H83" i="3"/>
  <c r="H84" i="3"/>
  <c r="H85" i="3"/>
  <c r="H242" i="1"/>
  <c r="I242" i="1" s="1"/>
  <c r="H243" i="1"/>
  <c r="I243" i="1" s="1"/>
  <c r="H241" i="1"/>
  <c r="I241" i="1" s="1"/>
  <c r="H249" i="1"/>
  <c r="I249" i="1" s="1"/>
  <c r="H248" i="1"/>
  <c r="I248" i="1" s="1"/>
  <c r="H247" i="1"/>
  <c r="I247" i="1" s="1"/>
  <c r="H245" i="1"/>
  <c r="I245" i="1" s="1"/>
  <c r="H246" i="1"/>
  <c r="I246" i="1" s="1"/>
  <c r="H250" i="1"/>
  <c r="I250" i="1" s="1"/>
  <c r="H251" i="1"/>
  <c r="I251" i="1" s="1"/>
  <c r="H252" i="1"/>
  <c r="I252" i="1" s="1"/>
  <c r="I244" i="1"/>
  <c r="H78" i="3"/>
  <c r="H79" i="3"/>
  <c r="H80" i="3"/>
  <c r="H81" i="3"/>
  <c r="G63" i="2"/>
  <c r="G62" i="2"/>
  <c r="G61" i="2"/>
  <c r="G60" i="2"/>
  <c r="H229" i="1"/>
  <c r="H230" i="1"/>
  <c r="H231" i="1"/>
  <c r="H232" i="1"/>
  <c r="H233" i="1"/>
  <c r="H234" i="1"/>
  <c r="H235" i="1"/>
  <c r="H236" i="1"/>
  <c r="H237" i="1"/>
  <c r="H238" i="1"/>
  <c r="H239" i="1"/>
  <c r="H240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H36" i="6" l="1"/>
  <c r="H35" i="6"/>
  <c r="G59" i="2"/>
  <c r="G58" i="2"/>
  <c r="G57" i="2"/>
  <c r="G56" i="2"/>
  <c r="G55" i="2"/>
  <c r="G54" i="2"/>
  <c r="G53" i="2"/>
  <c r="G50" i="2"/>
  <c r="G51" i="2"/>
  <c r="G52" i="2"/>
  <c r="G49" i="2"/>
  <c r="H74" i="3"/>
  <c r="H75" i="3"/>
  <c r="H76" i="3"/>
  <c r="H77" i="3"/>
  <c r="G48" i="2"/>
  <c r="G47" i="2"/>
  <c r="H217" i="1"/>
  <c r="H218" i="1"/>
  <c r="H219" i="1"/>
  <c r="H220" i="1"/>
  <c r="H221" i="1"/>
  <c r="I221" i="1" s="1"/>
  <c r="H222" i="1"/>
  <c r="H223" i="1"/>
  <c r="I223" i="1" s="1"/>
  <c r="H224" i="1"/>
  <c r="I224" i="1" s="1"/>
  <c r="H225" i="1"/>
  <c r="I225" i="1" s="1"/>
  <c r="H226" i="1"/>
  <c r="H227" i="1"/>
  <c r="I227" i="1" s="1"/>
  <c r="H228" i="1"/>
  <c r="I228" i="1" s="1"/>
  <c r="I217" i="1"/>
  <c r="I218" i="1"/>
  <c r="I219" i="1"/>
  <c r="I220" i="1"/>
  <c r="I222" i="1"/>
  <c r="I226" i="1"/>
  <c r="H70" i="3"/>
  <c r="H71" i="3"/>
  <c r="H72" i="3"/>
  <c r="H73" i="3"/>
  <c r="G46" i="2"/>
  <c r="G45" i="2"/>
  <c r="H213" i="1"/>
  <c r="I213" i="1" s="1"/>
  <c r="H212" i="1"/>
  <c r="I212" i="1" s="1"/>
  <c r="H211" i="1"/>
  <c r="I211" i="1" s="1"/>
  <c r="G44" i="2"/>
  <c r="G43" i="2"/>
  <c r="G42" i="2"/>
  <c r="G41" i="2"/>
  <c r="H205" i="1"/>
  <c r="I205" i="1" s="1"/>
  <c r="H206" i="1"/>
  <c r="H207" i="1"/>
  <c r="I207" i="1" s="1"/>
  <c r="H208" i="1"/>
  <c r="I208" i="1" s="1"/>
  <c r="H209" i="1"/>
  <c r="I209" i="1" s="1"/>
  <c r="H210" i="1"/>
  <c r="I210" i="1" s="1"/>
  <c r="H214" i="1"/>
  <c r="I214" i="1" s="1"/>
  <c r="H215" i="1"/>
  <c r="I215" i="1" s="1"/>
  <c r="H216" i="1"/>
  <c r="I216" i="1" s="1"/>
  <c r="I206" i="1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6" i="2"/>
  <c r="G7" i="2"/>
  <c r="G8" i="2"/>
  <c r="G9" i="2"/>
  <c r="G10" i="2"/>
  <c r="G11" i="2"/>
  <c r="H13" i="1"/>
  <c r="I13" i="1" s="1"/>
  <c r="H14" i="1"/>
  <c r="I14" i="1" s="1"/>
  <c r="H15" i="1"/>
  <c r="I15" i="1" s="1"/>
  <c r="H16" i="1"/>
  <c r="I16" i="1" s="1"/>
  <c r="H17" i="1"/>
  <c r="H18" i="1"/>
  <c r="I18" i="1" s="1"/>
  <c r="H19" i="1"/>
  <c r="I19" i="1" s="1"/>
  <c r="H20" i="1"/>
  <c r="I20" i="1" s="1"/>
  <c r="H21" i="1"/>
  <c r="I21" i="1" s="1"/>
  <c r="H22" i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I29" i="1" s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I43" i="1" s="1"/>
  <c r="H44" i="1"/>
  <c r="I44" i="1" s="1"/>
  <c r="H45" i="1"/>
  <c r="I45" i="1" s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I54" i="1" s="1"/>
  <c r="H55" i="1"/>
  <c r="I55" i="1" s="1"/>
  <c r="H56" i="1"/>
  <c r="I56" i="1" s="1"/>
  <c r="H57" i="1"/>
  <c r="I57" i="1" s="1"/>
  <c r="H58" i="1"/>
  <c r="I58" i="1" s="1"/>
  <c r="H59" i="1"/>
  <c r="I59" i="1" s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I67" i="1" s="1"/>
  <c r="H68" i="1"/>
  <c r="I68" i="1" s="1"/>
  <c r="H69" i="1"/>
  <c r="I69" i="1" s="1"/>
  <c r="H70" i="1"/>
  <c r="I70" i="1" s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I93" i="1" s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I107" i="1" s="1"/>
  <c r="H108" i="1"/>
  <c r="I108" i="1" s="1"/>
  <c r="H109" i="1"/>
  <c r="I109" i="1" s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I118" i="1" s="1"/>
  <c r="H119" i="1"/>
  <c r="I119" i="1" s="1"/>
  <c r="H120" i="1"/>
  <c r="I120" i="1" s="1"/>
  <c r="H121" i="1"/>
  <c r="I121" i="1" s="1"/>
  <c r="H122" i="1"/>
  <c r="I122" i="1" s="1"/>
  <c r="H123" i="1"/>
  <c r="I123" i="1" s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I132" i="1" s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I157" i="1" s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I171" i="1" s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I182" i="1" s="1"/>
  <c r="H183" i="1"/>
  <c r="I183" i="1" s="1"/>
  <c r="H184" i="1"/>
  <c r="I184" i="1" s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I190" i="1" s="1"/>
  <c r="H191" i="1"/>
  <c r="I191" i="1" s="1"/>
  <c r="H192" i="1"/>
  <c r="I192" i="1" s="1"/>
  <c r="I17" i="1"/>
  <c r="I22" i="1"/>
  <c r="G35" i="2"/>
  <c r="G36" i="2"/>
  <c r="G37" i="2"/>
  <c r="G38" i="2"/>
  <c r="G39" i="2"/>
  <c r="G40" i="2"/>
  <c r="H69" i="3"/>
  <c r="H68" i="3"/>
  <c r="H67" i="3"/>
  <c r="H66" i="3"/>
  <c r="F4" i="1"/>
  <c r="F5" i="1" s="1"/>
  <c r="I4" i="1" s="1"/>
  <c r="M7" i="1" s="1"/>
  <c r="D8" i="1"/>
  <c r="D7" i="1"/>
  <c r="L10" i="1"/>
  <c r="M10" i="1" s="1"/>
  <c r="L9" i="1"/>
  <c r="M9" i="1" s="1"/>
  <c r="L5" i="1"/>
  <c r="M5" i="1" s="1"/>
  <c r="L4" i="1"/>
  <c r="M4" i="1" s="1"/>
  <c r="H204" i="1"/>
  <c r="I204" i="1" s="1"/>
  <c r="H203" i="1"/>
  <c r="I203" i="1" s="1"/>
  <c r="H202" i="1"/>
  <c r="I202" i="1" s="1"/>
  <c r="H199" i="1"/>
  <c r="I199" i="1" s="1"/>
  <c r="H200" i="1"/>
  <c r="I200" i="1" s="1"/>
  <c r="H201" i="1"/>
  <c r="I201" i="1" s="1"/>
  <c r="H196" i="1"/>
  <c r="I196" i="1" s="1"/>
  <c r="H197" i="1"/>
  <c r="I197" i="1" s="1"/>
  <c r="H198" i="1"/>
  <c r="I198" i="1" s="1"/>
  <c r="H194" i="1"/>
  <c r="I194" i="1" s="1"/>
  <c r="H195" i="1"/>
  <c r="I195" i="1" s="1"/>
  <c r="H193" i="1"/>
  <c r="I193" i="1" s="1"/>
  <c r="L5" i="5" l="1"/>
  <c r="C9" i="1"/>
  <c r="I5" i="1" s="1"/>
  <c r="M6" i="1" s="1"/>
  <c r="L6" i="1" s="1"/>
  <c r="Q5" i="1"/>
  <c r="R5" i="1" s="1"/>
  <c r="Q6" i="1"/>
  <c r="L7" i="1"/>
  <c r="K7" i="1" s="1"/>
  <c r="I7" i="1" l="1"/>
  <c r="R6" i="1"/>
  <c r="Q7" i="1"/>
  <c r="I8" i="1" s="1"/>
  <c r="K6" i="1"/>
  <c r="R7" i="1" l="1"/>
  <c r="Q8" i="1"/>
  <c r="I9" i="1" s="1"/>
  <c r="I10" i="1" s="1"/>
  <c r="R8" i="1" l="1"/>
  <c r="R10" i="1" s="1"/>
  <c r="N4" i="1"/>
  <c r="E8" i="1"/>
  <c r="D9" i="12" l="1"/>
  <c r="D10" i="12" s="1"/>
  <c r="D11" i="12" s="1"/>
  <c r="D12" i="12" s="1"/>
  <c r="D13" i="12" s="1"/>
  <c r="D14" i="12" s="1"/>
  <c r="D15" i="12" s="1"/>
</calcChain>
</file>

<file path=xl/sharedStrings.xml><?xml version="1.0" encoding="utf-8"?>
<sst xmlns="http://schemas.openxmlformats.org/spreadsheetml/2006/main" count="1981" uniqueCount="144">
  <si>
    <t>Date</t>
  </si>
  <si>
    <t>Machine</t>
  </si>
  <si>
    <t>Reference</t>
  </si>
  <si>
    <t>Matin</t>
  </si>
  <si>
    <t>MS20</t>
  </si>
  <si>
    <t>ZG742977</t>
  </si>
  <si>
    <t>Cadence</t>
  </si>
  <si>
    <t>Après-midi</t>
  </si>
  <si>
    <t>Soir</t>
  </si>
  <si>
    <t>Quantité</t>
  </si>
  <si>
    <t>Objectif</t>
  </si>
  <si>
    <t>TRS</t>
  </si>
  <si>
    <t>Shinko 1(V831)</t>
  </si>
  <si>
    <t>ZG577936</t>
  </si>
  <si>
    <t>Shinko 2(V832)</t>
  </si>
  <si>
    <t>Shinko 3(V833)</t>
  </si>
  <si>
    <t>Changement de botte</t>
  </si>
  <si>
    <t>Réglage</t>
  </si>
  <si>
    <t>Équipe</t>
  </si>
  <si>
    <t>Arrêts</t>
  </si>
  <si>
    <t>Manque de main d'œuvre</t>
  </si>
  <si>
    <t>Écart pièces</t>
  </si>
  <si>
    <t>Écart temps</t>
  </si>
  <si>
    <t>Nombre d'arrêt</t>
  </si>
  <si>
    <t>Durée arrêts</t>
  </si>
  <si>
    <t>CT ==&gt;</t>
  </si>
  <si>
    <t>CR 1h ==&gt;</t>
  </si>
  <si>
    <t xml:space="preserve">3600s ==&gt; </t>
  </si>
  <si>
    <t>1s ==&gt;</t>
  </si>
  <si>
    <t>Rbt (pcs)</t>
  </si>
  <si>
    <t>TPPD(s)</t>
  </si>
  <si>
    <t>TPPR(s)</t>
  </si>
  <si>
    <t>m</t>
  </si>
  <si>
    <t>s</t>
  </si>
  <si>
    <t>TRS = TU/TR</t>
  </si>
  <si>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B050"/>
        <rFont val="Aptos Narrow"/>
        <family val="2"/>
        <scheme val="minor"/>
      </rPr>
      <t>TO</t>
    </r>
    <r>
      <rPr>
        <b/>
        <sz val="11"/>
        <color theme="1"/>
        <rFont val="Aptos Narrow"/>
        <family val="2"/>
        <scheme val="minor"/>
      </rPr>
      <t xml:space="preserve"> -</t>
    </r>
    <r>
      <rPr>
        <b/>
        <sz val="11"/>
        <color theme="5"/>
        <rFont val="Aptos Narrow"/>
        <family val="2"/>
        <scheme val="minor"/>
      </rPr>
      <t xml:space="preserve"> AP</t>
    </r>
  </si>
  <si>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FF99CC"/>
        <rFont val="Aptos Narrow"/>
        <family val="2"/>
        <scheme val="minor"/>
      </rPr>
      <t>TR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FF0000"/>
        <rFont val="Aptos Narrow"/>
        <family val="2"/>
        <scheme val="minor"/>
      </rPr>
      <t>TPPA</t>
    </r>
  </si>
  <si>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7030A0"/>
        <rFont val="Aptos Narrow"/>
        <family val="2"/>
        <scheme val="minor"/>
      </rPr>
      <t>TB</t>
    </r>
    <r>
      <rPr>
        <b/>
        <sz val="11"/>
        <color theme="1"/>
        <rFont val="Aptos Narrow"/>
        <family val="2"/>
        <scheme val="minor"/>
      </rPr>
      <t xml:space="preserve"> - </t>
    </r>
    <r>
      <rPr>
        <b/>
        <sz val="11"/>
        <color rgb="FF0000CC"/>
        <rFont val="Aptos Narrow"/>
        <family val="2"/>
        <scheme val="minor"/>
      </rPr>
      <t>TPPR</t>
    </r>
  </si>
  <si>
    <r>
      <rPr>
        <b/>
        <sz val="11"/>
        <color rgb="FFCC00CC"/>
        <rFont val="Aptos Narrow"/>
        <family val="2"/>
        <scheme val="minor"/>
      </rPr>
      <t>TU</t>
    </r>
    <r>
      <rPr>
        <b/>
        <sz val="11"/>
        <color theme="1"/>
        <rFont val="Aptos Narrow"/>
        <family val="2"/>
        <scheme val="minor"/>
      </rPr>
      <t xml:space="preserve"> = </t>
    </r>
    <r>
      <rPr>
        <b/>
        <sz val="11"/>
        <color rgb="FF008080"/>
        <rFont val="Aptos Narrow"/>
        <family val="2"/>
        <scheme val="minor"/>
      </rPr>
      <t>TN</t>
    </r>
    <r>
      <rPr>
        <b/>
        <sz val="11"/>
        <color theme="1"/>
        <rFont val="Aptos Narrow"/>
        <family val="2"/>
        <scheme val="minor"/>
      </rPr>
      <t xml:space="preserve"> - TPPD</t>
    </r>
  </si>
  <si>
    <t>h</t>
  </si>
  <si>
    <t>AP</t>
  </si>
  <si>
    <t>TPPA</t>
  </si>
  <si>
    <t>TPPR</t>
  </si>
  <si>
    <t>TPPD</t>
  </si>
  <si>
    <t>TRS = TD*TP*TQ</t>
  </si>
  <si>
    <r>
      <t xml:space="preserve">TD = 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>/</t>
    </r>
    <r>
      <rPr>
        <sz val="11"/>
        <color rgb="FFFF99CC"/>
        <rFont val="Aptos Narrow"/>
        <family val="2"/>
        <scheme val="minor"/>
      </rPr>
      <t>TR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</si>
  <si>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TP = 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>/</t>
    </r>
    <r>
      <rPr>
        <sz val="11"/>
        <color rgb="FF7030A0"/>
        <rFont val="Aptos Narrow"/>
        <family val="2"/>
        <scheme val="minor"/>
      </rPr>
      <t>TB</t>
    </r>
    <r>
      <rPr>
        <sz val="11"/>
        <color theme="1"/>
        <rFont val="Aptos Narrow"/>
        <family val="2"/>
        <scheme val="minor"/>
      </rPr>
      <t xml:space="preserve"> ==&gt;</t>
    </r>
  </si>
  <si>
    <r>
      <t xml:space="preserve">TQ = </t>
    </r>
    <r>
      <rPr>
        <sz val="11"/>
        <color rgb="FFCC00CC"/>
        <rFont val="Aptos Narrow"/>
        <family val="2"/>
        <scheme val="minor"/>
      </rPr>
      <t>TU</t>
    </r>
    <r>
      <rPr>
        <sz val="11"/>
        <color theme="1"/>
        <rFont val="Aptos Narrow"/>
        <family val="2"/>
        <scheme val="minor"/>
      </rPr>
      <t>/</t>
    </r>
    <r>
      <rPr>
        <sz val="11"/>
        <color rgb="FF008080"/>
        <rFont val="Aptos Narrow"/>
        <family val="2"/>
        <scheme val="minor"/>
      </rPr>
      <t>TN</t>
    </r>
    <r>
      <rPr>
        <sz val="11"/>
        <color theme="1"/>
        <rFont val="Aptos Narrow"/>
        <family val="2"/>
        <scheme val="minor"/>
      </rPr>
      <t xml:space="preserve"> ==&gt;</t>
    </r>
  </si>
  <si>
    <t>TT</t>
  </si>
  <si>
    <t>TO</t>
  </si>
  <si>
    <t>Commentaire</t>
  </si>
  <si>
    <t>CT-CR</t>
  </si>
  <si>
    <t>TRS 1</t>
  </si>
  <si>
    <t xml:space="preserve">TRS 2 </t>
  </si>
  <si>
    <t>Quantité E1+E2</t>
  </si>
  <si>
    <t>Quantité E3</t>
  </si>
  <si>
    <t>Quantité total</t>
  </si>
  <si>
    <t>Durées (m)</t>
  </si>
  <si>
    <t>Durées (h)</t>
  </si>
  <si>
    <t>Étiquettes de lignes</t>
  </si>
  <si>
    <t>Total général</t>
  </si>
  <si>
    <t>Nombre de Arrêts</t>
  </si>
  <si>
    <t>Somme de Durées (m)</t>
  </si>
  <si>
    <t>Somme de Durées (h)</t>
  </si>
  <si>
    <t>Total arrets</t>
  </si>
  <si>
    <t>Total en heure</t>
  </si>
  <si>
    <t>Somme de TRS 1</t>
  </si>
  <si>
    <t xml:space="preserve">Somme de TRS 2 </t>
  </si>
  <si>
    <t>Somme de Quantité E1+E2</t>
  </si>
  <si>
    <t>Somme de Quantité E3</t>
  </si>
  <si>
    <t>Somme de Quantité total</t>
  </si>
  <si>
    <t xml:space="preserve">TRS 1 </t>
  </si>
  <si>
    <t>TRS 2</t>
  </si>
  <si>
    <t>Q E1+E2</t>
  </si>
  <si>
    <t>Q E3</t>
  </si>
  <si>
    <t>Q total</t>
  </si>
  <si>
    <t>ZG878479</t>
  </si>
  <si>
    <t>ZG877936</t>
  </si>
  <si>
    <t>SRR100039A1</t>
  </si>
  <si>
    <t>SRR100093A1</t>
  </si>
  <si>
    <t>RAS</t>
  </si>
  <si>
    <t>256 pièces en plus</t>
  </si>
  <si>
    <t>écart par rapport à la cadence</t>
  </si>
  <si>
    <t>Compteur fin (matin) non relevé, calcul selon cadence théorique</t>
  </si>
  <si>
    <t>456pcs en plus selon cadence théorique</t>
  </si>
  <si>
    <t>7500pcs en plus selon cadence théorique</t>
  </si>
  <si>
    <t>2740pcs en plus selon cadence théorique</t>
  </si>
  <si>
    <t>4850pcs en plus selon cadence théorique</t>
  </si>
  <si>
    <t>Arrêt production</t>
  </si>
  <si>
    <t>Début réglage</t>
  </si>
  <si>
    <t xml:space="preserve">Pas de relever </t>
  </si>
  <si>
    <t>Relever incohérant</t>
  </si>
  <si>
    <t>Panne</t>
  </si>
  <si>
    <t>Problème qualité</t>
  </si>
  <si>
    <t>Manque main d'œuvre</t>
  </si>
  <si>
    <t>Mise en route</t>
  </si>
  <si>
    <t>Changement de série</t>
  </si>
  <si>
    <t>MN1,MN2,TPM</t>
  </si>
  <si>
    <t>SHINKO3</t>
  </si>
  <si>
    <t>SHINKO1</t>
  </si>
  <si>
    <t>Réunion Pause</t>
  </si>
  <si>
    <t>Qté</t>
  </si>
  <si>
    <t xml:space="preserve"> </t>
  </si>
  <si>
    <t>Changement d'outils</t>
  </si>
  <si>
    <t>Fermeture</t>
  </si>
  <si>
    <t>Total</t>
  </si>
  <si>
    <t>Pourcentage</t>
  </si>
  <si>
    <t>PC</t>
  </si>
  <si>
    <t>Pourcentage PC</t>
  </si>
  <si>
    <t>Février</t>
  </si>
  <si>
    <t>Mars</t>
  </si>
  <si>
    <t>pds</t>
  </si>
  <si>
    <t>Semaine</t>
  </si>
  <si>
    <t xml:space="preserve">Machine </t>
  </si>
  <si>
    <t>Ref</t>
  </si>
  <si>
    <t>Qté produite</t>
  </si>
  <si>
    <t>Écart</t>
  </si>
  <si>
    <t>Semaine 10</t>
  </si>
  <si>
    <t>Semaine 11</t>
  </si>
  <si>
    <t>Commmentaire</t>
  </si>
  <si>
    <t>Shinko 1 V831</t>
  </si>
  <si>
    <t>Shinko 2 V832</t>
  </si>
  <si>
    <t>Shinko 3 V833</t>
  </si>
  <si>
    <t>Réf1</t>
  </si>
  <si>
    <t>Objectif1</t>
  </si>
  <si>
    <t>Qté produite1</t>
  </si>
  <si>
    <t>Écart1</t>
  </si>
  <si>
    <t>TRS1</t>
  </si>
  <si>
    <t>Réf2</t>
  </si>
  <si>
    <t>Objectif2</t>
  </si>
  <si>
    <t>Qté produite2</t>
  </si>
  <si>
    <t>Écart2</t>
  </si>
  <si>
    <t>TRS2</t>
  </si>
  <si>
    <t>Réf3</t>
  </si>
  <si>
    <t>Objectif3</t>
  </si>
  <si>
    <t>Qté produite3</t>
  </si>
  <si>
    <t>Écart3</t>
  </si>
  <si>
    <t>TRS3</t>
  </si>
  <si>
    <t>Réf4</t>
  </si>
  <si>
    <t>Objectif4</t>
  </si>
  <si>
    <t>Qté produite4</t>
  </si>
  <si>
    <t>Écart4</t>
  </si>
  <si>
    <t>TRS4</t>
  </si>
  <si>
    <t>Semaine 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</si>
</sst>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rgb="FFFF99CC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1"/>
      <color theme="5"/>
      <name val="Aptos Narrow"/>
      <family val="2"/>
      <scheme val="minor"/>
    </font>
    <font>
      <b/>
      <sz val="11"/>
      <color rgb="FF7030A0"/>
      <name val="Aptos Narrow"/>
      <family val="2"/>
      <scheme val="minor"/>
    </font>
    <font>
      <b/>
      <sz val="11"/>
      <color rgb="FF008080"/>
      <name val="Aptos Narrow"/>
      <family val="2"/>
      <scheme val="minor"/>
    </font>
    <font>
      <b/>
      <sz val="11"/>
      <color rgb="FF0000CC"/>
      <name val="Aptos Narrow"/>
      <family val="2"/>
      <scheme val="minor"/>
    </font>
    <font>
      <b/>
      <sz val="11"/>
      <color rgb="FFCC00CC"/>
      <name val="Aptos Narrow"/>
      <family val="2"/>
      <scheme val="minor"/>
    </font>
    <font>
      <sz val="11"/>
      <color rgb="FF7030A0"/>
      <name val="Aptos Narrow"/>
      <family val="2"/>
      <scheme val="minor"/>
    </font>
    <font>
      <sz val="11"/>
      <color rgb="FFFF99CC"/>
      <name val="Aptos Narrow"/>
      <family val="2"/>
      <scheme val="minor"/>
    </font>
    <font>
      <sz val="11"/>
      <color rgb="FF008080"/>
      <name val="Aptos Narrow"/>
      <family val="2"/>
      <scheme val="minor"/>
    </font>
    <font>
      <sz val="11"/>
      <color rgb="FFCC00CC"/>
      <name val="Aptos Narrow"/>
      <family val="2"/>
      <scheme val="minor"/>
    </font>
    <font>
      <b/>
      <sz val="28"/>
      <color theme="1"/>
      <name val="Aptos Narrow"/>
      <family val="2"/>
      <scheme val="minor"/>
    </font>
    <font>
      <b/>
      <sz val="48"/>
      <color theme="1"/>
      <name val="Aptos Narrow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00FF00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indexed="64"/>
      </left>
      <right style="thin">
        <color theme="1"/>
      </right>
      <top style="thin">
        <color theme="1"/>
      </top>
      <bottom style="thin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indexed="64"/>
      </left>
      <right style="thin">
        <color theme="1"/>
      </right>
      <top style="thin">
        <color indexed="64"/>
      </top>
      <bottom style="thin">
        <color indexed="64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13">
    <xf numFmtId="0" fontId="0" fillId="0" borderId="0" xfId="0"/>
    <xf numFmtId="9" fontId="0" fillId="0" borderId="0" xfId="1" applyFont="1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9" fontId="4" fillId="4" borderId="0" xfId="1" applyFon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center" vertical="center"/>
    </xf>
    <xf numFmtId="0" fontId="0" fillId="6" borderId="0" xfId="0" applyFill="1" applyAlignment="1">
      <alignment horizontal="left" vertical="center"/>
    </xf>
    <xf numFmtId="14" fontId="0" fillId="8" borderId="0" xfId="0" applyNumberFormat="1" applyFill="1" applyAlignment="1">
      <alignment horizontal="center" vertical="center"/>
    </xf>
    <xf numFmtId="0" fontId="4" fillId="0" borderId="6" xfId="0" applyFont="1" applyBorder="1"/>
    <xf numFmtId="0" fontId="2" fillId="9" borderId="6" xfId="0" applyFont="1" applyFill="1" applyBorder="1"/>
    <xf numFmtId="0" fontId="7" fillId="0" borderId="0" xfId="0" applyFont="1" applyAlignment="1">
      <alignment horizontal="left"/>
    </xf>
    <xf numFmtId="0" fontId="2" fillId="10" borderId="6" xfId="0" applyFont="1" applyFill="1" applyBorder="1"/>
    <xf numFmtId="0" fontId="0" fillId="0" borderId="6" xfId="0" applyBorder="1"/>
    <xf numFmtId="0" fontId="2" fillId="11" borderId="6" xfId="0" applyFont="1" applyFill="1" applyBorder="1"/>
    <xf numFmtId="0" fontId="4" fillId="0" borderId="0" xfId="0" applyFont="1"/>
    <xf numFmtId="0" fontId="2" fillId="10" borderId="0" xfId="0" applyFont="1" applyFill="1"/>
    <xf numFmtId="0" fontId="3" fillId="11" borderId="10" xfId="0" applyFont="1" applyFill="1" applyBorder="1"/>
    <xf numFmtId="0" fontId="4" fillId="0" borderId="7" xfId="0" applyFont="1" applyBorder="1"/>
    <xf numFmtId="0" fontId="4" fillId="0" borderId="7" xfId="0" applyFont="1" applyBorder="1" applyAlignment="1">
      <alignment horizontal="right"/>
    </xf>
    <xf numFmtId="0" fontId="4" fillId="0" borderId="8" xfId="0" applyFont="1" applyBorder="1" applyAlignment="1">
      <alignment horizontal="right"/>
    </xf>
    <xf numFmtId="0" fontId="8" fillId="0" borderId="9" xfId="0" applyFont="1" applyBorder="1"/>
    <xf numFmtId="0" fontId="11" fillId="0" borderId="9" xfId="0" applyFont="1" applyBorder="1"/>
    <xf numFmtId="0" fontId="12" fillId="0" borderId="9" xfId="0" applyFont="1" applyBorder="1"/>
    <xf numFmtId="0" fontId="14" fillId="0" borderId="9" xfId="0" applyFont="1" applyBorder="1"/>
    <xf numFmtId="0" fontId="0" fillId="0" borderId="9" xfId="0" applyBorder="1"/>
    <xf numFmtId="9" fontId="7" fillId="11" borderId="10" xfId="1" applyFont="1" applyFill="1" applyBorder="1"/>
    <xf numFmtId="9" fontId="7" fillId="11" borderId="11" xfId="1" applyFont="1" applyFill="1" applyBorder="1"/>
    <xf numFmtId="0" fontId="10" fillId="12" borderId="0" xfId="0" applyFont="1" applyFill="1" applyAlignment="1">
      <alignment horizontal="right" vertical="top"/>
    </xf>
    <xf numFmtId="0" fontId="13" fillId="13" borderId="0" xfId="0" applyFont="1" applyFill="1"/>
    <xf numFmtId="0" fontId="7" fillId="12" borderId="0" xfId="0" applyFont="1" applyFill="1" applyAlignment="1">
      <alignment horizontal="right" vertical="top"/>
    </xf>
    <xf numFmtId="0" fontId="13" fillId="12" borderId="0" xfId="0" applyFont="1" applyFill="1" applyAlignment="1">
      <alignment horizontal="right" vertical="top"/>
    </xf>
    <xf numFmtId="0" fontId="4" fillId="12" borderId="0" xfId="0" applyFont="1" applyFill="1" applyAlignment="1">
      <alignment horizontal="right" vertical="top"/>
    </xf>
    <xf numFmtId="0" fontId="7" fillId="0" borderId="0" xfId="0" applyFont="1"/>
    <xf numFmtId="9" fontId="7" fillId="0" borderId="0" xfId="0" quotePrefix="1" applyNumberFormat="1" applyFont="1" applyAlignment="1">
      <alignment horizontal="center" vertical="center"/>
    </xf>
    <xf numFmtId="0" fontId="3" fillId="0" borderId="0" xfId="0" applyFont="1"/>
    <xf numFmtId="9" fontId="7" fillId="0" borderId="0" xfId="1" applyFont="1" applyFill="1" applyBorder="1"/>
    <xf numFmtId="0" fontId="4" fillId="12" borderId="0" xfId="0" applyFont="1" applyFill="1" applyAlignment="1">
      <alignment horizontal="right"/>
    </xf>
    <xf numFmtId="0" fontId="9" fillId="12" borderId="0" xfId="0" applyFont="1" applyFill="1" applyAlignment="1">
      <alignment horizontal="right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2" fillId="11" borderId="0" xfId="0" applyFont="1" applyFill="1" applyAlignment="1">
      <alignment horizontal="right"/>
    </xf>
    <xf numFmtId="0" fontId="5" fillId="11" borderId="0" xfId="0" applyFont="1" applyFill="1"/>
    <xf numFmtId="0" fontId="0" fillId="0" borderId="13" xfId="0" applyBorder="1"/>
    <xf numFmtId="9" fontId="1" fillId="14" borderId="14" xfId="1" quotePrefix="1" applyFont="1" applyFill="1" applyBorder="1" applyAlignment="1">
      <alignment horizontal="center" vertical="center"/>
    </xf>
    <xf numFmtId="0" fontId="0" fillId="0" borderId="15" xfId="0" applyBorder="1"/>
    <xf numFmtId="9" fontId="1" fillId="14" borderId="16" xfId="1" quotePrefix="1" applyFont="1" applyFill="1" applyBorder="1" applyAlignment="1">
      <alignment horizontal="center" vertical="center"/>
    </xf>
    <xf numFmtId="0" fontId="3" fillId="11" borderId="17" xfId="0" applyFont="1" applyFill="1" applyBorder="1"/>
    <xf numFmtId="9" fontId="3" fillId="11" borderId="18" xfId="0" quotePrefix="1" applyNumberFormat="1" applyFont="1" applyFill="1" applyBorder="1" applyAlignment="1">
      <alignment horizontal="center" vertical="center"/>
    </xf>
    <xf numFmtId="0" fontId="2" fillId="11" borderId="20" xfId="0" applyFont="1" applyFill="1" applyBorder="1"/>
    <xf numFmtId="0" fontId="0" fillId="0" borderId="7" xfId="0" applyBorder="1"/>
    <xf numFmtId="0" fontId="7" fillId="11" borderId="10" xfId="0" applyFont="1" applyFill="1" applyBorder="1"/>
    <xf numFmtId="0" fontId="0" fillId="4" borderId="0" xfId="0" applyFill="1"/>
    <xf numFmtId="14" fontId="0" fillId="8" borderId="0" xfId="0" applyNumberFormat="1" applyFill="1"/>
    <xf numFmtId="164" fontId="0" fillId="7" borderId="0" xfId="0" applyNumberFormat="1" applyFill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1" fontId="0" fillId="0" borderId="0" xfId="0" applyNumberFormat="1"/>
    <xf numFmtId="14" fontId="0" fillId="0" borderId="0" xfId="0" applyNumberFormat="1" applyAlignment="1">
      <alignment horizontal="left"/>
    </xf>
    <xf numFmtId="9" fontId="0" fillId="0" borderId="0" xfId="0" applyNumberFormat="1"/>
    <xf numFmtId="14" fontId="0" fillId="8" borderId="0" xfId="0" applyNumberFormat="1" applyFill="1" applyAlignment="1">
      <alignment horizontal="left" vertical="center"/>
    </xf>
    <xf numFmtId="9" fontId="0" fillId="6" borderId="0" xfId="1" applyFont="1" applyFill="1" applyAlignment="1">
      <alignment horizontal="left" vertical="center"/>
    </xf>
    <xf numFmtId="14" fontId="0" fillId="8" borderId="1" xfId="0" applyNumberFormat="1" applyFill="1" applyBorder="1" applyAlignment="1">
      <alignment horizontal="center" vertical="center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6" borderId="2" xfId="0" applyFill="1" applyBorder="1" applyAlignment="1">
      <alignment horizontal="left" vertical="center"/>
    </xf>
    <xf numFmtId="0" fontId="0" fillId="4" borderId="2" xfId="0" applyFill="1" applyBorder="1" applyAlignment="1">
      <alignment horizontal="center" vertical="center"/>
    </xf>
    <xf numFmtId="164" fontId="0" fillId="7" borderId="3" xfId="0" applyNumberFormat="1" applyFill="1" applyBorder="1" applyAlignment="1">
      <alignment horizontal="center" vertical="center"/>
    </xf>
    <xf numFmtId="14" fontId="0" fillId="8" borderId="4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6" borderId="5" xfId="0" applyFill="1" applyBorder="1" applyAlignment="1">
      <alignment horizontal="left" vertical="center"/>
    </xf>
    <xf numFmtId="0" fontId="0" fillId="4" borderId="5" xfId="0" applyFill="1" applyBorder="1" applyAlignment="1">
      <alignment horizontal="center" vertical="center"/>
    </xf>
    <xf numFmtId="0" fontId="0" fillId="8" borderId="0" xfId="0" applyFill="1"/>
    <xf numFmtId="9" fontId="0" fillId="0" borderId="0" xfId="1" applyFont="1" applyFill="1" applyAlignment="1">
      <alignment horizontal="left" vertical="center"/>
    </xf>
    <xf numFmtId="0" fontId="0" fillId="5" borderId="0" xfId="0" applyFill="1"/>
    <xf numFmtId="0" fontId="2" fillId="2" borderId="2" xfId="0" applyFont="1" applyFill="1" applyBorder="1" applyAlignment="1">
      <alignment horizontal="center" vertical="center"/>
    </xf>
    <xf numFmtId="0" fontId="0" fillId="0" borderId="0" xfId="0" applyNumberFormat="1"/>
    <xf numFmtId="0" fontId="0" fillId="0" borderId="0" xfId="0" applyBorder="1"/>
    <xf numFmtId="0" fontId="0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left" vertical="center"/>
    </xf>
    <xf numFmtId="0" fontId="0" fillId="0" borderId="0" xfId="1" applyNumberFormat="1" applyFont="1" applyBorder="1"/>
    <xf numFmtId="1" fontId="0" fillId="0" borderId="0" xfId="1" applyNumberFormat="1" applyFont="1" applyBorder="1"/>
    <xf numFmtId="2" fontId="0" fillId="0" borderId="0" xfId="1" applyNumberFormat="1" applyFont="1" applyFill="1" applyBorder="1"/>
    <xf numFmtId="0" fontId="0" fillId="0" borderId="24" xfId="0" applyBorder="1"/>
    <xf numFmtId="9" fontId="0" fillId="0" borderId="24" xfId="1" applyFont="1" applyFill="1" applyBorder="1"/>
    <xf numFmtId="9" fontId="0" fillId="0" borderId="24" xfId="1" applyFont="1" applyBorder="1"/>
    <xf numFmtId="0" fontId="0" fillId="0" borderId="24" xfId="0" applyBorder="1" applyAlignment="1">
      <alignment horizontal="left" vertical="center"/>
    </xf>
    <xf numFmtId="0" fontId="2" fillId="11" borderId="13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horizontal="center" vertical="center"/>
    </xf>
    <xf numFmtId="9" fontId="19" fillId="15" borderId="15" xfId="0" applyNumberFormat="1" applyFont="1" applyFill="1" applyBorder="1" applyAlignment="1">
      <alignment horizontal="center" vertical="center"/>
    </xf>
    <xf numFmtId="9" fontId="19" fillId="15" borderId="12" xfId="0" applyNumberFormat="1" applyFont="1" applyFill="1" applyBorder="1" applyAlignment="1">
      <alignment horizontal="center" vertical="center"/>
    </xf>
    <xf numFmtId="9" fontId="19" fillId="15" borderId="17" xfId="0" applyNumberFormat="1" applyFont="1" applyFill="1" applyBorder="1" applyAlignment="1">
      <alignment horizontal="center" vertical="center"/>
    </xf>
    <xf numFmtId="9" fontId="19" fillId="15" borderId="18" xfId="0" applyNumberFormat="1" applyFont="1" applyFill="1" applyBorder="1" applyAlignment="1">
      <alignment horizontal="center" vertical="center"/>
    </xf>
    <xf numFmtId="9" fontId="20" fillId="7" borderId="21" xfId="0" applyNumberFormat="1" applyFont="1" applyFill="1" applyBorder="1" applyAlignment="1">
      <alignment horizontal="center" vertical="center"/>
    </xf>
    <xf numFmtId="0" fontId="20" fillId="7" borderId="22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0" fillId="0" borderId="25" xfId="0" applyFont="1" applyFill="1" applyBorder="1"/>
    <xf numFmtId="0" fontId="0" fillId="0" borderId="25" xfId="0" applyFont="1" applyBorder="1"/>
    <xf numFmtId="0" fontId="0" fillId="0" borderId="25" xfId="0" applyFont="1" applyFill="1" applyBorder="1" applyAlignment="1">
      <alignment horizontal="left" vertical="center"/>
    </xf>
    <xf numFmtId="0" fontId="0" fillId="0" borderId="24" xfId="0" applyBorder="1" applyAlignment="1">
      <alignment horizontal="right"/>
    </xf>
    <xf numFmtId="0" fontId="0" fillId="0" borderId="0" xfId="0" applyAlignment="1">
      <alignment horizontal="right"/>
    </xf>
    <xf numFmtId="9" fontId="0" fillId="0" borderId="24" xfId="1" applyFont="1" applyFill="1" applyBorder="1" applyAlignment="1">
      <alignment horizontal="right"/>
    </xf>
    <xf numFmtId="0" fontId="0" fillId="0" borderId="24" xfId="0" applyBorder="1" applyAlignment="1">
      <alignment horizontal="right" vertical="center"/>
    </xf>
    <xf numFmtId="0" fontId="0" fillId="0" borderId="0" xfId="0" applyFill="1" applyBorder="1" applyAlignment="1">
      <alignment horizontal="right"/>
    </xf>
    <xf numFmtId="0" fontId="0" fillId="0" borderId="25" xfId="0" applyFont="1" applyFill="1" applyBorder="1" applyAlignment="1">
      <alignment horizontal="right"/>
    </xf>
    <xf numFmtId="9" fontId="0" fillId="0" borderId="0" xfId="1" applyFont="1" applyFill="1" applyBorder="1" applyAlignment="1">
      <alignment horizontal="right"/>
    </xf>
  </cellXfs>
  <cellStyles count="2">
    <cellStyle name="Normal" xfId="0" builtinId="0"/>
    <cellStyle name="Pourcentage" xfId="1" builtinId="5"/>
  </cellStyles>
  <dxfs count="188"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2" formatCode="0.00"/>
    </dxf>
    <dxf>
      <numFmt numFmtId="1" formatCode="0"/>
    </dxf>
    <dxf>
      <numFmt numFmtId="2" formatCode="0.00"/>
    </dxf>
    <dxf>
      <numFmt numFmtId="1" formatCode="0"/>
    </dxf>
    <dxf>
      <numFmt numFmtId="164" formatCode="0.0"/>
    </dxf>
    <dxf>
      <numFmt numFmtId="2" formatCode="0.00"/>
    </dxf>
    <dxf>
      <numFmt numFmtId="1" formatCode="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64" formatCode="0.0"/>
    </dxf>
    <dxf>
      <numFmt numFmtId="2" formatCode="0.00"/>
    </dxf>
    <dxf>
      <numFmt numFmtId="1" formatCode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right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  <alignment horizontal="right" textRotation="0" wrapText="0" indent="0" justifyLastLine="0" shrinkToFit="0" readingOrder="0"/>
    </dxf>
    <dxf>
      <fill>
        <patternFill patternType="none">
          <bgColor auto="1"/>
        </patternFill>
      </fill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</dxf>
    <dxf>
      <numFmt numFmtId="13" formatCode="0%"/>
    </dxf>
    <dxf>
      <numFmt numFmtId="13" formatCode="0%"/>
    </dxf>
    <dxf>
      <numFmt numFmtId="13" formatCode="0%"/>
    </dxf>
    <dxf>
      <numFmt numFmtId="1" formatCode="0"/>
    </dxf>
    <dxf>
      <numFmt numFmtId="2" formatCode="0.00"/>
    </dxf>
    <dxf>
      <numFmt numFmtId="164" formatCode="0.0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  <alignment horizontal="left" vertical="center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theme="4" tint="0.79998168889431442"/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solid">
          <fgColor indexed="64"/>
          <bgColor rgb="FFFF9999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</dxf>
    <dxf>
      <alignment horizontal="center" vertical="center" textRotation="0" wrapText="0" indent="0" justifyLastLine="0" shrinkToFit="0" readingOrder="0"/>
    </dxf>
    <dxf>
      <numFmt numFmtId="164" formatCode="0.0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fill>
        <patternFill patternType="solid">
          <fgColor indexed="64"/>
          <bgColor rgb="FFFF9999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rgb="FF66FF66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</dxf>
    <dxf>
      <font>
        <b/>
      </font>
      <fill>
        <patternFill patternType="solid">
          <fgColor indexed="64"/>
          <bgColor rgb="FF00FF00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19" formatCode="dd/mm/yyyy"/>
      <fill>
        <patternFill patternType="solid">
          <fgColor indexed="64"/>
          <bgColor theme="0" tint="-0.14999847407452621"/>
        </patternFill>
      </fill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66FF66"/>
      <color rgb="FFFF7C80"/>
      <color rgb="FF071420"/>
      <color rgb="FFFF9999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2.xml"/><Relationship Id="rId20" Type="http://schemas.microsoft.com/office/2011/relationships/timelineCache" Target="timelineCaches/timelineCach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5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7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tx2">
              <a:lumMod val="90000"/>
              <a:lumOff val="10000"/>
            </a:schemeClr>
          </a:solidFill>
          <a:ln w="19050">
            <a:noFill/>
          </a:ln>
          <a:effectLst/>
        </c:spPr>
      </c:pivotFmt>
      <c:pivotFmt>
        <c:idx val="12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13"/>
        <c:spPr>
          <a:solidFill>
            <a:schemeClr val="bg2">
              <a:lumMod val="75000"/>
            </a:schemeClr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explosion val="2"/>
          <c:dPt>
            <c:idx val="0"/>
            <c:bubble3D val="0"/>
            <c:spPr>
              <a:solidFill>
                <a:schemeClr val="tx2">
                  <a:lumMod val="90000"/>
                  <a:lumOff val="1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7767-4C8D-B328-2CB1DFDAFCC0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767-4C8D-B328-2CB1DFDAFCC0}"/>
              </c:ext>
            </c:extLst>
          </c:dPt>
          <c:dPt>
            <c:idx val="2"/>
            <c:bubble3D val="0"/>
            <c:spPr>
              <a:solidFill>
                <a:schemeClr val="bg2">
                  <a:lumMod val="7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767-4C8D-B328-2CB1DFDAFCC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767-4C8D-B328-2CB1DFDAFCC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767-4C8D-B328-2CB1DFDAFCC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53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613440235834682"/>
          <c:y val="0.67197502679029031"/>
          <c:w val="0.25249710721643664"/>
          <c:h val="0.3116365301982681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bg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92B1-4996-ACE9-AD2906DD765C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92B1-4996-ACE9-AD2906DD765C}"/>
              </c:ext>
            </c:extLst>
          </c:dPt>
          <c:dLbls>
            <c:dLbl>
              <c:idx val="0"/>
              <c:layout>
                <c:manualLayout>
                  <c:x val="0"/>
                  <c:y val="-0.342431466899970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2B1-4996-ACE9-AD2906DD765C}"/>
                </c:ext>
              </c:extLst>
            </c:dLbl>
            <c:dLbl>
              <c:idx val="1"/>
              <c:layout>
                <c:manualLayout>
                  <c:x val="0"/>
                  <c:y val="-0.3378018372703412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B1-4996-ACE9-AD2906DD765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B1-4996-ACE9-AD2906DD7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5D-444D-838B-6D37BB0EEF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F2-421B-B571-6691931B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B-4FA6-8A26-8FD7FEE9B3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E63-4331-8EF1-9593A9151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89-4155-AB92-E2F9A4A49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bg1">
              <a:lumMod val="75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339A-A945-BDB2-015797C6A4B0}"/>
              </c:ext>
            </c:extLst>
          </c:dPt>
          <c:dPt>
            <c:idx val="16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D093-5440-B3AB-A66C515A0F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A-4A4A-A6C6-788796E5BE16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0A-4A4A-A6C6-788796E5BE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6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5D-4008-9109-19148B17E415}"/>
            </c:ext>
          </c:extLst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5D-4008-9109-19148B17E4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Feuil9!$AK$32</c:f>
              <c:strCache>
                <c:ptCount val="1"/>
                <c:pt idx="0">
                  <c:v>Qté</c:v>
                </c:pt>
              </c:strCache>
            </c:strRef>
          </c:tx>
          <c:spPr>
            <a:noFill/>
            <a:ln>
              <a:solidFill>
                <a:schemeClr val="bg1"/>
              </a:solidFill>
            </a:ln>
            <a:effectLst/>
          </c:spPr>
          <c:invertIfNegative val="0"/>
          <c:val>
            <c:numRef>
              <c:f>Feuil9!$AK$33:$AK$62</c:f>
              <c:numCache>
                <c:formatCode>General</c:formatCode>
                <c:ptCount val="30"/>
                <c:pt idx="0">
                  <c:v>17600</c:v>
                </c:pt>
                <c:pt idx="1">
                  <c:v>17600</c:v>
                </c:pt>
                <c:pt idx="2">
                  <c:v>17600</c:v>
                </c:pt>
                <c:pt idx="3">
                  <c:v>17600</c:v>
                </c:pt>
                <c:pt idx="4">
                  <c:v>17600</c:v>
                </c:pt>
                <c:pt idx="5">
                  <c:v>17600</c:v>
                </c:pt>
                <c:pt idx="6">
                  <c:v>17600</c:v>
                </c:pt>
                <c:pt idx="7">
                  <c:v>17600</c:v>
                </c:pt>
                <c:pt idx="8">
                  <c:v>17600</c:v>
                </c:pt>
                <c:pt idx="9">
                  <c:v>17600</c:v>
                </c:pt>
                <c:pt idx="10">
                  <c:v>17600</c:v>
                </c:pt>
                <c:pt idx="11">
                  <c:v>17600</c:v>
                </c:pt>
                <c:pt idx="12">
                  <c:v>17600</c:v>
                </c:pt>
                <c:pt idx="13">
                  <c:v>17600</c:v>
                </c:pt>
                <c:pt idx="14">
                  <c:v>17600</c:v>
                </c:pt>
                <c:pt idx="15">
                  <c:v>17600</c:v>
                </c:pt>
                <c:pt idx="16">
                  <c:v>17600</c:v>
                </c:pt>
                <c:pt idx="17">
                  <c:v>17600</c:v>
                </c:pt>
                <c:pt idx="18">
                  <c:v>17600</c:v>
                </c:pt>
                <c:pt idx="19">
                  <c:v>17600</c:v>
                </c:pt>
                <c:pt idx="20">
                  <c:v>17600</c:v>
                </c:pt>
                <c:pt idx="21">
                  <c:v>17600</c:v>
                </c:pt>
                <c:pt idx="22">
                  <c:v>17600</c:v>
                </c:pt>
                <c:pt idx="23">
                  <c:v>17600</c:v>
                </c:pt>
                <c:pt idx="24">
                  <c:v>17600</c:v>
                </c:pt>
                <c:pt idx="25">
                  <c:v>17600</c:v>
                </c:pt>
                <c:pt idx="26">
                  <c:v>17600</c:v>
                </c:pt>
                <c:pt idx="27">
                  <c:v>17600</c:v>
                </c:pt>
                <c:pt idx="28">
                  <c:v>17600</c:v>
                </c:pt>
                <c:pt idx="29">
                  <c:v>17600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"/>
        <c:overlap val="-27"/>
        <c:axId val="250872256"/>
        <c:axId val="2508655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Feuil9!$AI$32</c15:sqref>
                        </c15:formulaRef>
                      </c:ext>
                    </c:extLst>
                    <c:strCache>
                      <c:ptCount val="1"/>
                      <c:pt idx="0">
                        <c:v>Date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Feuil9!$AI$33:$AI$62</c15:sqref>
                        </c15:formulaRef>
                      </c:ext>
                    </c:extLst>
                    <c:numCache>
                      <c:formatCode>General</c:formatCode>
                      <c:ptCount val="30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1</c:v>
                      </c:pt>
                      <c:pt idx="11">
                        <c:v>1</c:v>
                      </c:pt>
                      <c:pt idx="12">
                        <c:v>1</c:v>
                      </c:pt>
                      <c:pt idx="13">
                        <c:v>1</c:v>
                      </c:pt>
                      <c:pt idx="14">
                        <c:v>1</c:v>
                      </c:pt>
                      <c:pt idx="15">
                        <c:v>1</c:v>
                      </c:pt>
                      <c:pt idx="16">
                        <c:v>1</c:v>
                      </c:pt>
                      <c:pt idx="17">
                        <c:v>1</c:v>
                      </c:pt>
                      <c:pt idx="18">
                        <c:v>1</c:v>
                      </c:pt>
                      <c:pt idx="19">
                        <c:v>1</c:v>
                      </c:pt>
                      <c:pt idx="20">
                        <c:v>1</c:v>
                      </c:pt>
                      <c:pt idx="21">
                        <c:v>1</c:v>
                      </c:pt>
                      <c:pt idx="22">
                        <c:v>1</c:v>
                      </c:pt>
                      <c:pt idx="23">
                        <c:v>1</c:v>
                      </c:pt>
                      <c:pt idx="24">
                        <c:v>1</c:v>
                      </c:pt>
                      <c:pt idx="25">
                        <c:v>1</c:v>
                      </c:pt>
                      <c:pt idx="26">
                        <c:v>1</c:v>
                      </c:pt>
                      <c:pt idx="27">
                        <c:v>1</c:v>
                      </c:pt>
                      <c:pt idx="28">
                        <c:v>1</c:v>
                      </c:pt>
                      <c:pt idx="29">
                        <c:v>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6B-4AE3-B552-0623A34B8019}"/>
                  </c:ext>
                </c:extLst>
              </c15:ser>
            </c15:filteredBarSeries>
          </c:ext>
        </c:extLst>
      </c:barChart>
      <c:lineChart>
        <c:grouping val="standard"/>
        <c:varyColors val="0"/>
        <c:ser>
          <c:idx val="1"/>
          <c:order val="1"/>
          <c:tx>
            <c:strRef>
              <c:f>Feuil9!$AJ$32</c:f>
              <c:strCache>
                <c:ptCount val="1"/>
                <c:pt idx="0">
                  <c:v>TRS</c:v>
                </c:pt>
              </c:strCache>
            </c:strRef>
          </c:tx>
          <c:spPr>
            <a:ln w="22225" cap="rnd">
              <a:solidFill>
                <a:schemeClr val="bg1">
                  <a:lumMod val="9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Feuil9!$AJ$33:$AJ$62</c:f>
              <c:numCache>
                <c:formatCode>0%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B-4AE3-B552-0623A34B80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0870336"/>
        <c:axId val="250863136"/>
      </c:lineChart>
      <c:catAx>
        <c:axId val="25087033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ajorGridlines>
        <c:majorTickMark val="out"/>
        <c:minorTickMark val="none"/>
        <c:tickLblPos val="nextTo"/>
        <c:crossAx val="250863136"/>
        <c:crosses val="autoZero"/>
        <c:auto val="1"/>
        <c:lblAlgn val="ctr"/>
        <c:lblOffset val="100"/>
        <c:noMultiLvlLbl val="0"/>
      </c:catAx>
      <c:valAx>
        <c:axId val="250863136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in"/>
        <c:minorTickMark val="in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0336"/>
        <c:crosses val="autoZero"/>
        <c:crossBetween val="between"/>
        <c:majorUnit val="5.000000000000001E-2"/>
      </c:valAx>
      <c:valAx>
        <c:axId val="250865536"/>
        <c:scaling>
          <c:orientation val="minMax"/>
          <c:max val="17600"/>
          <c:min val="0"/>
        </c:scaling>
        <c:delete val="0"/>
        <c:axPos val="r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bg2">
                <a:lumMod val="2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2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50872256"/>
        <c:crosses val="max"/>
        <c:crossBetween val="between"/>
        <c:majorUnit val="500"/>
        <c:minorUnit val="10"/>
      </c:valAx>
      <c:catAx>
        <c:axId val="250872256"/>
        <c:scaling>
          <c:orientation val="minMax"/>
        </c:scaling>
        <c:delete val="1"/>
        <c:axPos val="b"/>
        <c:majorTickMark val="out"/>
        <c:minorTickMark val="none"/>
        <c:tickLblPos val="nextTo"/>
        <c:crossAx val="25086553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PARETO MS20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Feuil10!$H$5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Feuil10!$H$6:$H$12</c:f>
              <c:numCache>
                <c:formatCode>General</c:formatCode>
                <c:ptCount val="7"/>
                <c:pt idx="0">
                  <c:v>480</c:v>
                </c:pt>
                <c:pt idx="1">
                  <c:v>466</c:v>
                </c:pt>
                <c:pt idx="2">
                  <c:v>360</c:v>
                </c:pt>
                <c:pt idx="3">
                  <c:v>90</c:v>
                </c:pt>
                <c:pt idx="4">
                  <c:v>80</c:v>
                </c:pt>
                <c:pt idx="5">
                  <c:v>30</c:v>
                </c:pt>
                <c:pt idx="6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4-432B-9A14-1CACBA180E10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98954208"/>
        <c:axId val="798949408"/>
      </c:barChart>
      <c:lineChart>
        <c:grouping val="standard"/>
        <c:varyColors val="0"/>
        <c:ser>
          <c:idx val="1"/>
          <c:order val="1"/>
          <c:tx>
            <c:strRef>
              <c:f>Feuil10!$I$5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Feuil10!$G$6:$G$12</c:f>
              <c:strCache>
                <c:ptCount val="7"/>
                <c:pt idx="0">
                  <c:v>Réglage</c:v>
                </c:pt>
                <c:pt idx="1">
                  <c:v>Problème qualité</c:v>
                </c:pt>
                <c:pt idx="2">
                  <c:v>Changement de botte</c:v>
                </c:pt>
                <c:pt idx="3">
                  <c:v>Changement de botte</c:v>
                </c:pt>
                <c:pt idx="4">
                  <c:v>Réglage</c:v>
                </c:pt>
                <c:pt idx="5">
                  <c:v>Problème qualité</c:v>
                </c:pt>
                <c:pt idx="6">
                  <c:v>Problème qualité</c:v>
                </c:pt>
              </c:strCache>
            </c:strRef>
          </c:cat>
          <c:val>
            <c:numRef>
              <c:f>Feuil10!$I$6:$I$12</c:f>
              <c:numCache>
                <c:formatCode>0%</c:formatCode>
                <c:ptCount val="7"/>
                <c:pt idx="0">
                  <c:v>0.3125</c:v>
                </c:pt>
                <c:pt idx="1">
                  <c:v>0.61588541666666674</c:v>
                </c:pt>
                <c:pt idx="2">
                  <c:v>0.85026041666666674</c:v>
                </c:pt>
                <c:pt idx="3">
                  <c:v>0.90885416666666674</c:v>
                </c:pt>
                <c:pt idx="4">
                  <c:v>0.96093750000000011</c:v>
                </c:pt>
                <c:pt idx="5">
                  <c:v>0.98046875000000011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84-432B-9A14-1CACBA180E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34528"/>
        <c:axId val="798948448"/>
      </c:lineChart>
      <c:catAx>
        <c:axId val="79895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408"/>
        <c:crosses val="autoZero"/>
        <c:auto val="1"/>
        <c:lblAlgn val="ctr"/>
        <c:lblOffset val="100"/>
        <c:noMultiLvlLbl val="0"/>
      </c:catAx>
      <c:valAx>
        <c:axId val="79894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54208"/>
        <c:crosses val="autoZero"/>
        <c:crossBetween val="between"/>
      </c:valAx>
      <c:valAx>
        <c:axId val="7989484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34528"/>
        <c:crosses val="max"/>
        <c:crossBetween val="between"/>
      </c:valAx>
      <c:catAx>
        <c:axId val="79893452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484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DE-475D-89A4-CA775907FE5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Feuil11!$H$5</c:f>
              <c:strCache>
                <c:ptCount val="1"/>
                <c:pt idx="0">
                  <c:v>Durées (m)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Feuil11!$H$6:$H$27</c:f>
              <c:numCache>
                <c:formatCode>General</c:formatCode>
                <c:ptCount val="22"/>
                <c:pt idx="0">
                  <c:v>480</c:v>
                </c:pt>
                <c:pt idx="1">
                  <c:v>150</c:v>
                </c:pt>
                <c:pt idx="2">
                  <c:v>100</c:v>
                </c:pt>
                <c:pt idx="3">
                  <c:v>90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  <c:pt idx="7">
                  <c:v>60</c:v>
                </c:pt>
                <c:pt idx="8">
                  <c:v>60</c:v>
                </c:pt>
                <c:pt idx="9">
                  <c:v>50</c:v>
                </c:pt>
                <c:pt idx="10">
                  <c:v>50</c:v>
                </c:pt>
                <c:pt idx="11">
                  <c:v>40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8F-4F70-9BAD-1AC53A760D67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8"/>
        <c:overlap val="-100"/>
        <c:axId val="798924928"/>
        <c:axId val="798949888"/>
      </c:barChart>
      <c:lineChart>
        <c:grouping val="standard"/>
        <c:varyColors val="0"/>
        <c:ser>
          <c:idx val="1"/>
          <c:order val="1"/>
          <c:tx>
            <c:strRef>
              <c:f>Feuil11!$I$5</c:f>
              <c:strCache>
                <c:ptCount val="1"/>
                <c:pt idx="0">
                  <c:v>PC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Feuil11!$G$6:$G$27</c:f>
              <c:strCache>
                <c:ptCount val="22"/>
                <c:pt idx="0">
                  <c:v>Panne</c:v>
                </c:pt>
                <c:pt idx="1">
                  <c:v>Panne</c:v>
                </c:pt>
                <c:pt idx="2">
                  <c:v>Changement d'outils</c:v>
                </c:pt>
                <c:pt idx="3">
                  <c:v>Problème qualité</c:v>
                </c:pt>
                <c:pt idx="4">
                  <c:v>Manque main d'œuvre</c:v>
                </c:pt>
                <c:pt idx="5">
                  <c:v>Problème qualité</c:v>
                </c:pt>
                <c:pt idx="6">
                  <c:v>Réunion Pause</c:v>
                </c:pt>
                <c:pt idx="7">
                  <c:v>Manque de main d'œuvre</c:v>
                </c:pt>
                <c:pt idx="8">
                  <c:v>Réglage</c:v>
                </c:pt>
                <c:pt idx="9">
                  <c:v>Changement de botte</c:v>
                </c:pt>
                <c:pt idx="10">
                  <c:v>Mise en route</c:v>
                </c:pt>
                <c:pt idx="11">
                  <c:v>Changement de botte</c:v>
                </c:pt>
                <c:pt idx="12">
                  <c:v>Changement de botte</c:v>
                </c:pt>
                <c:pt idx="13">
                  <c:v>Réglage</c:v>
                </c:pt>
                <c:pt idx="14">
                  <c:v>Réglage</c:v>
                </c:pt>
                <c:pt idx="15">
                  <c:v>Réunion Pause</c:v>
                </c:pt>
                <c:pt idx="16">
                  <c:v>Changement de botte</c:v>
                </c:pt>
                <c:pt idx="17">
                  <c:v>Mise en route</c:v>
                </c:pt>
                <c:pt idx="18">
                  <c:v>Manque main d'œuvre</c:v>
                </c:pt>
                <c:pt idx="19">
                  <c:v>Mise en route</c:v>
                </c:pt>
                <c:pt idx="20">
                  <c:v>Manque de main d'œuvre</c:v>
                </c:pt>
                <c:pt idx="21">
                  <c:v>Problème qualité</c:v>
                </c:pt>
              </c:strCache>
            </c:strRef>
          </c:cat>
          <c:val>
            <c:numRef>
              <c:f>Feuil11!$I$6:$I$27</c:f>
              <c:numCache>
                <c:formatCode>0%</c:formatCode>
                <c:ptCount val="22"/>
                <c:pt idx="0">
                  <c:v>0.30573248407643311</c:v>
                </c:pt>
                <c:pt idx="1">
                  <c:v>0.40127388535031849</c:v>
                </c:pt>
                <c:pt idx="2">
                  <c:v>0.46496815286624205</c:v>
                </c:pt>
                <c:pt idx="3">
                  <c:v>0.52229299363057324</c:v>
                </c:pt>
                <c:pt idx="4">
                  <c:v>0.57324840764331209</c:v>
                </c:pt>
                <c:pt idx="5">
                  <c:v>0.62420382165605093</c:v>
                </c:pt>
                <c:pt idx="6">
                  <c:v>0.67515923566878977</c:v>
                </c:pt>
                <c:pt idx="7">
                  <c:v>0.7133757961783439</c:v>
                </c:pt>
                <c:pt idx="8">
                  <c:v>0.75159235668789803</c:v>
                </c:pt>
                <c:pt idx="9">
                  <c:v>0.78343949044585981</c:v>
                </c:pt>
                <c:pt idx="10">
                  <c:v>0.81528662420382159</c:v>
                </c:pt>
                <c:pt idx="11">
                  <c:v>0.84076433121019101</c:v>
                </c:pt>
                <c:pt idx="12">
                  <c:v>0.85987261146496807</c:v>
                </c:pt>
                <c:pt idx="13">
                  <c:v>0.87898089171974514</c:v>
                </c:pt>
                <c:pt idx="14">
                  <c:v>0.8980891719745222</c:v>
                </c:pt>
                <c:pt idx="15">
                  <c:v>0.91719745222929927</c:v>
                </c:pt>
                <c:pt idx="16">
                  <c:v>0.93630573248407634</c:v>
                </c:pt>
                <c:pt idx="17">
                  <c:v>0.94904458598726105</c:v>
                </c:pt>
                <c:pt idx="18">
                  <c:v>0.96178343949044576</c:v>
                </c:pt>
                <c:pt idx="19">
                  <c:v>0.97452229299363047</c:v>
                </c:pt>
                <c:pt idx="20">
                  <c:v>0.98726114649681518</c:v>
                </c:pt>
                <c:pt idx="21">
                  <c:v>0.99999999999999989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A8F-4F70-9BAD-1AC53A760D6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798926848"/>
        <c:axId val="798929248"/>
      </c:lineChart>
      <c:catAx>
        <c:axId val="79892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49888"/>
        <c:crosses val="autoZero"/>
        <c:auto val="1"/>
        <c:lblAlgn val="ctr"/>
        <c:lblOffset val="100"/>
        <c:noMultiLvlLbl val="0"/>
      </c:catAx>
      <c:valAx>
        <c:axId val="79894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4928"/>
        <c:crosses val="autoZero"/>
        <c:crossBetween val="between"/>
      </c:valAx>
      <c:valAx>
        <c:axId val="798929248"/>
        <c:scaling>
          <c:orientation val="minMax"/>
        </c:scaling>
        <c:delete val="0"/>
        <c:axPos val="r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98926848"/>
        <c:crosses val="max"/>
        <c:crossBetween val="between"/>
      </c:valAx>
      <c:catAx>
        <c:axId val="798926848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989292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dynamique3</c:name>
    <c:fmtId val="1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424314668999708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"/>
              <c:y val="-0.33780183727034124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bg1">
              <a:lumMod val="8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5400000" spcFirstLastPara="1" vertOverflow="ellipsis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rgbClr val="FF0000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l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5649220318048483E-2"/>
          <c:y val="4.8500881834215165E-2"/>
          <c:w val="0.81627189184472149"/>
          <c:h val="0.801131802969073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Traitement!$O$3</c:f>
              <c:strCache>
                <c:ptCount val="1"/>
                <c:pt idx="0">
                  <c:v>Somme de Durées (m)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5400000" spcFirstLastPara="1" vertOverflow="ellipsis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Traitement!$O$4:$O$8</c:f>
              <c:numCache>
                <c:formatCode>General</c:formatCode>
                <c:ptCount val="4"/>
                <c:pt idx="0">
                  <c:v>2500</c:v>
                </c:pt>
                <c:pt idx="1">
                  <c:v>1823</c:v>
                </c:pt>
                <c:pt idx="2">
                  <c:v>420</c:v>
                </c:pt>
                <c:pt idx="3">
                  <c:v>1596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30"/>
        <c:overlap val="100"/>
        <c:axId val="732027472"/>
        <c:axId val="732040912"/>
      </c:barChart>
      <c:lineChart>
        <c:grouping val="standard"/>
        <c:varyColors val="0"/>
        <c:ser>
          <c:idx val="1"/>
          <c:order val="1"/>
          <c:tx>
            <c:strRef>
              <c:f>Traitement!$P$3</c:f>
              <c:strCache>
                <c:ptCount val="1"/>
                <c:pt idx="0">
                  <c:v>Somme de Durées (h)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none"/>
            </c:marker>
            <c:bubble3D val="0"/>
            <c:spPr>
              <a:ln w="28575" cap="rnd">
                <a:solidFill>
                  <a:srgbClr val="FF000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4-E01F-4CAA-8336-D5D6792E46E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rgbClr val="FF0000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l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Traitement!$N$4:$N$8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Traitement!$P$4:$P$8</c:f>
              <c:numCache>
                <c:formatCode>0.0</c:formatCode>
                <c:ptCount val="4"/>
                <c:pt idx="0">
                  <c:v>41.666666666666671</c:v>
                </c:pt>
                <c:pt idx="1">
                  <c:v>30.383333333333333</c:v>
                </c:pt>
                <c:pt idx="2">
                  <c:v>7</c:v>
                </c:pt>
                <c:pt idx="3">
                  <c:v>26.599999999999998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01F-4CAA-8336-D5D6792E4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503456"/>
        <c:axId val="605496256"/>
      </c:lineChart>
      <c:catAx>
        <c:axId val="732027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40912"/>
        <c:crosses val="autoZero"/>
        <c:auto val="1"/>
        <c:lblAlgn val="ctr"/>
        <c:lblOffset val="100"/>
        <c:noMultiLvlLbl val="0"/>
      </c:catAx>
      <c:valAx>
        <c:axId val="7320409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7472"/>
        <c:crosses val="autoZero"/>
        <c:crossBetween val="between"/>
      </c:valAx>
      <c:valAx>
        <c:axId val="605496256"/>
        <c:scaling>
          <c:orientation val="minMax"/>
        </c:scaling>
        <c:delete val="0"/>
        <c:axPos val="r"/>
        <c:numFmt formatCode="0.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071420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5503456"/>
        <c:crosses val="max"/>
        <c:crossBetween val="between"/>
      </c:valAx>
      <c:catAx>
        <c:axId val="6055034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54962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dynamique9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Traitement!$BD$3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Traitement!$BD$4:$BD$17</c:f>
              <c:numCache>
                <c:formatCode>General</c:formatCode>
                <c:ptCount val="13"/>
                <c:pt idx="0">
                  <c:v>10150</c:v>
                </c:pt>
                <c:pt idx="1">
                  <c:v>2888</c:v>
                </c:pt>
                <c:pt idx="2">
                  <c:v>7155</c:v>
                </c:pt>
                <c:pt idx="3">
                  <c:v>9500</c:v>
                </c:pt>
                <c:pt idx="4">
                  <c:v>13726</c:v>
                </c:pt>
                <c:pt idx="5">
                  <c:v>0</c:v>
                </c:pt>
                <c:pt idx="6">
                  <c:v>10050</c:v>
                </c:pt>
                <c:pt idx="7">
                  <c:v>12660</c:v>
                </c:pt>
                <c:pt idx="8">
                  <c:v>12928</c:v>
                </c:pt>
                <c:pt idx="9">
                  <c:v>0</c:v>
                </c:pt>
                <c:pt idx="10">
                  <c:v>0</c:v>
                </c:pt>
                <c:pt idx="11">
                  <c:v>2210</c:v>
                </c:pt>
                <c:pt idx="12">
                  <c:v>6484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429135552"/>
        <c:axId val="429133632"/>
      </c:barChart>
      <c:lineChart>
        <c:grouping val="standard"/>
        <c:varyColors val="0"/>
        <c:ser>
          <c:idx val="0"/>
          <c:order val="0"/>
          <c:tx>
            <c:strRef>
              <c:f>Traitement!$BC$3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Traitement!$BB$4:$BB$17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Traitement!$BC$4:$BC$17</c:f>
              <c:numCache>
                <c:formatCode>0%</c:formatCode>
                <c:ptCount val="13"/>
                <c:pt idx="0">
                  <c:v>0.88</c:v>
                </c:pt>
                <c:pt idx="1">
                  <c:v>0.25</c:v>
                </c:pt>
                <c:pt idx="2">
                  <c:v>0.56999999999999995</c:v>
                </c:pt>
                <c:pt idx="3">
                  <c:v>0.82</c:v>
                </c:pt>
                <c:pt idx="4">
                  <c:v>1</c:v>
                </c:pt>
                <c:pt idx="5">
                  <c:v>0</c:v>
                </c:pt>
                <c:pt idx="6">
                  <c:v>0.96</c:v>
                </c:pt>
                <c:pt idx="7">
                  <c:v>0.98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0.32</c:v>
                </c:pt>
                <c:pt idx="12">
                  <c:v>0.88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E4-4844-8487-D2A4FA9A92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9127392"/>
        <c:axId val="429132672"/>
      </c:lineChart>
      <c:catAx>
        <c:axId val="429127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2672"/>
        <c:crosses val="autoZero"/>
        <c:auto val="1"/>
        <c:lblAlgn val="ctr"/>
        <c:lblOffset val="100"/>
        <c:noMultiLvlLbl val="0"/>
      </c:catAx>
      <c:valAx>
        <c:axId val="429132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27392"/>
        <c:crosses val="autoZero"/>
        <c:crossBetween val="between"/>
      </c:valAx>
      <c:valAx>
        <c:axId val="4291336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29135552"/>
        <c:crosses val="max"/>
        <c:crossBetween val="between"/>
      </c:valAx>
      <c:catAx>
        <c:axId val="42913555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91336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dynamique10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Traitement!$BI$3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Traitement!$BI$4:$BI$17</c:f>
              <c:numCache>
                <c:formatCode>General</c:formatCode>
                <c:ptCount val="13"/>
                <c:pt idx="0">
                  <c:v>13051</c:v>
                </c:pt>
                <c:pt idx="1">
                  <c:v>14372</c:v>
                </c:pt>
                <c:pt idx="2">
                  <c:v>12925</c:v>
                </c:pt>
                <c:pt idx="3">
                  <c:v>4260</c:v>
                </c:pt>
                <c:pt idx="4">
                  <c:v>7460</c:v>
                </c:pt>
                <c:pt idx="5">
                  <c:v>10800</c:v>
                </c:pt>
                <c:pt idx="6">
                  <c:v>14403</c:v>
                </c:pt>
                <c:pt idx="7">
                  <c:v>14750</c:v>
                </c:pt>
                <c:pt idx="8">
                  <c:v>11180</c:v>
                </c:pt>
                <c:pt idx="9">
                  <c:v>5775</c:v>
                </c:pt>
                <c:pt idx="10">
                  <c:v>11620</c:v>
                </c:pt>
                <c:pt idx="11">
                  <c:v>12235</c:v>
                </c:pt>
                <c:pt idx="12">
                  <c:v>8485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602648064"/>
        <c:axId val="602647584"/>
      </c:barChart>
      <c:lineChart>
        <c:grouping val="standard"/>
        <c:varyColors val="0"/>
        <c:ser>
          <c:idx val="0"/>
          <c:order val="0"/>
          <c:tx>
            <c:strRef>
              <c:f>Traitement!$BH$3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Traitement!$BG$4:$BG$17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Traitement!$BH$4:$BH$17</c:f>
              <c:numCache>
                <c:formatCode>0%</c:formatCode>
                <c:ptCount val="13"/>
                <c:pt idx="0">
                  <c:v>0.74</c:v>
                </c:pt>
                <c:pt idx="1">
                  <c:v>0.82</c:v>
                </c:pt>
                <c:pt idx="2">
                  <c:v>0.73</c:v>
                </c:pt>
                <c:pt idx="3">
                  <c:v>0.24</c:v>
                </c:pt>
                <c:pt idx="4">
                  <c:v>1</c:v>
                </c:pt>
                <c:pt idx="5">
                  <c:v>0.62</c:v>
                </c:pt>
                <c:pt idx="6">
                  <c:v>0.82</c:v>
                </c:pt>
                <c:pt idx="7">
                  <c:v>0.84</c:v>
                </c:pt>
                <c:pt idx="8">
                  <c:v>0.64</c:v>
                </c:pt>
                <c:pt idx="9">
                  <c:v>0.33</c:v>
                </c:pt>
                <c:pt idx="10">
                  <c:v>0.66</c:v>
                </c:pt>
                <c:pt idx="11">
                  <c:v>0.7</c:v>
                </c:pt>
                <c:pt idx="12">
                  <c:v>0.48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A4-4A2D-9A8E-F36663ADD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2645664"/>
        <c:axId val="602646144"/>
      </c:lineChart>
      <c:catAx>
        <c:axId val="602645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6144"/>
        <c:crosses val="autoZero"/>
        <c:auto val="1"/>
        <c:lblAlgn val="ctr"/>
        <c:lblOffset val="100"/>
        <c:noMultiLvlLbl val="0"/>
      </c:catAx>
      <c:valAx>
        <c:axId val="60264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5664"/>
        <c:crosses val="autoZero"/>
        <c:crossBetween val="between"/>
      </c:valAx>
      <c:valAx>
        <c:axId val="60264758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02648064"/>
        <c:crosses val="max"/>
        <c:crossBetween val="between"/>
      </c:valAx>
      <c:catAx>
        <c:axId val="602648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60264758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dynamique11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Traitement!$BN$3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Traitement!$BN$4:$BN$17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10138</c:v>
                </c:pt>
                <c:pt idx="10">
                  <c:v>8970</c:v>
                </c:pt>
                <c:pt idx="11">
                  <c:v>10930</c:v>
                </c:pt>
                <c:pt idx="12">
                  <c:v>6425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732037072"/>
        <c:axId val="732031792"/>
      </c:barChart>
      <c:lineChart>
        <c:grouping val="standard"/>
        <c:varyColors val="0"/>
        <c:ser>
          <c:idx val="0"/>
          <c:order val="0"/>
          <c:tx>
            <c:strRef>
              <c:f>Traitement!$BM$3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Traitement!$BL$4:$BL$17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Traitement!$BM$4:$BM$17</c:f>
              <c:numCache>
                <c:formatCode>0%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0.88</c:v>
                </c:pt>
                <c:pt idx="10">
                  <c:v>0.78</c:v>
                </c:pt>
                <c:pt idx="11">
                  <c:v>0.95</c:v>
                </c:pt>
                <c:pt idx="12">
                  <c:v>0.56000000000000005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EA-4CD4-BFE6-60AD9B57C1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2026032"/>
        <c:axId val="732026512"/>
      </c:lineChart>
      <c:catAx>
        <c:axId val="7320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512"/>
        <c:crosses val="autoZero"/>
        <c:auto val="1"/>
        <c:lblAlgn val="ctr"/>
        <c:lblOffset val="100"/>
        <c:noMultiLvlLbl val="0"/>
      </c:catAx>
      <c:valAx>
        <c:axId val="73202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6032"/>
        <c:crosses val="autoZero"/>
        <c:crossBetween val="between"/>
      </c:valAx>
      <c:valAx>
        <c:axId val="7320317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37072"/>
        <c:crosses val="max"/>
        <c:crossBetween val="between"/>
      </c:valAx>
      <c:catAx>
        <c:axId val="73203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320317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Traitement!$BS$3</c:f>
              <c:strCache>
                <c:ptCount val="1"/>
                <c:pt idx="0">
                  <c:v>Somme de Quantité E1+E2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Traitement!$BS$4:$BS$17</c:f>
              <c:numCache>
                <c:formatCode>General</c:formatCode>
                <c:ptCount val="13"/>
                <c:pt idx="0">
                  <c:v>14246</c:v>
                </c:pt>
                <c:pt idx="1">
                  <c:v>13345</c:v>
                </c:pt>
                <c:pt idx="2">
                  <c:v>11808</c:v>
                </c:pt>
                <c:pt idx="3">
                  <c:v>7160</c:v>
                </c:pt>
                <c:pt idx="4">
                  <c:v>7935</c:v>
                </c:pt>
                <c:pt idx="5">
                  <c:v>11500</c:v>
                </c:pt>
                <c:pt idx="6">
                  <c:v>15776</c:v>
                </c:pt>
                <c:pt idx="7">
                  <c:v>14340</c:v>
                </c:pt>
                <c:pt idx="8">
                  <c:v>14470</c:v>
                </c:pt>
                <c:pt idx="9">
                  <c:v>9700</c:v>
                </c:pt>
                <c:pt idx="10">
                  <c:v>14680</c:v>
                </c:pt>
                <c:pt idx="11">
                  <c:v>15800</c:v>
                </c:pt>
                <c:pt idx="12">
                  <c:v>16240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axId val="1978419808"/>
        <c:axId val="1978418848"/>
      </c:barChart>
      <c:lineChart>
        <c:grouping val="standard"/>
        <c:varyColors val="0"/>
        <c:ser>
          <c:idx val="0"/>
          <c:order val="0"/>
          <c:tx>
            <c:strRef>
              <c:f>Traitement!$BR$3</c:f>
              <c:strCache>
                <c:ptCount val="1"/>
                <c:pt idx="0">
                  <c:v>Somme de TRS 1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cat>
            <c:strRef>
              <c:f>Traitement!$BQ$4:$BQ$17</c:f>
              <c:strCache>
                <c:ptCount val="13"/>
                <c:pt idx="0">
                  <c:v>03/03/2025</c:v>
                </c:pt>
                <c:pt idx="1">
                  <c:v>04/03/2025</c:v>
                </c:pt>
                <c:pt idx="2">
                  <c:v>05/03/2025</c:v>
                </c:pt>
                <c:pt idx="3">
                  <c:v>06/03/2025</c:v>
                </c:pt>
                <c:pt idx="4">
                  <c:v>07/03/2025</c:v>
                </c:pt>
                <c:pt idx="5">
                  <c:v>10/03/2025</c:v>
                </c:pt>
                <c:pt idx="6">
                  <c:v>11/03/2025</c:v>
                </c:pt>
                <c:pt idx="7">
                  <c:v>12/03/2025</c:v>
                </c:pt>
                <c:pt idx="8">
                  <c:v>13/03/2025</c:v>
                </c:pt>
                <c:pt idx="9">
                  <c:v>17/03/2025</c:v>
                </c:pt>
                <c:pt idx="10">
                  <c:v>18/03/2025</c:v>
                </c:pt>
                <c:pt idx="11">
                  <c:v>19/03/2025</c:v>
                </c:pt>
                <c:pt idx="12">
                  <c:v>20/03/2025</c:v>
                </c:pt>
              </c:strCache>
            </c:strRef>
          </c:cat>
          <c:val>
            <c:numRef>
              <c:f>Traitement!$BR$4:$BR$17</c:f>
              <c:numCache>
                <c:formatCode>0%</c:formatCode>
                <c:ptCount val="13"/>
                <c:pt idx="0">
                  <c:v>0.81</c:v>
                </c:pt>
                <c:pt idx="1">
                  <c:v>0.76</c:v>
                </c:pt>
                <c:pt idx="2">
                  <c:v>0.67</c:v>
                </c:pt>
                <c:pt idx="3">
                  <c:v>0.41</c:v>
                </c:pt>
                <c:pt idx="4">
                  <c:v>1</c:v>
                </c:pt>
                <c:pt idx="5">
                  <c:v>0.66</c:v>
                </c:pt>
                <c:pt idx="6">
                  <c:v>0.9</c:v>
                </c:pt>
                <c:pt idx="7">
                  <c:v>0.81</c:v>
                </c:pt>
                <c:pt idx="8">
                  <c:v>0.82</c:v>
                </c:pt>
                <c:pt idx="9">
                  <c:v>0.55000000000000004</c:v>
                </c:pt>
                <c:pt idx="10">
                  <c:v>0.83</c:v>
                </c:pt>
                <c:pt idx="11">
                  <c:v>0.9</c:v>
                </c:pt>
                <c:pt idx="12">
                  <c:v>0.92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AF-4BC3-88C8-2E11E95941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339424"/>
        <c:axId val="71340384"/>
      </c:lineChart>
      <c:catAx>
        <c:axId val="7133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40384"/>
        <c:crosses val="autoZero"/>
        <c:auto val="1"/>
        <c:lblAlgn val="ctr"/>
        <c:lblOffset val="100"/>
        <c:noMultiLvlLbl val="0"/>
      </c:catAx>
      <c:valAx>
        <c:axId val="713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1339424"/>
        <c:crosses val="autoZero"/>
        <c:crossBetween val="between"/>
      </c:valAx>
      <c:valAx>
        <c:axId val="19784188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419808"/>
        <c:crosses val="max"/>
        <c:crossBetween val="between"/>
      </c:valAx>
      <c:catAx>
        <c:axId val="197841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784188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dynamique1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tx2">
              <a:lumMod val="50000"/>
              <a:lumOff val="50000"/>
            </a:schemeClr>
          </a:solidFill>
          <a:ln w="19050">
            <a:noFill/>
          </a:ln>
          <a:effectLst/>
        </c:spPr>
      </c:pivotFmt>
      <c:pivotFmt>
        <c:idx val="4"/>
        <c:spPr>
          <a:solidFill>
            <a:schemeClr val="tx1">
              <a:lumMod val="75000"/>
              <a:lumOff val="25000"/>
            </a:schemeClr>
          </a:solidFill>
          <a:ln w="19050">
            <a:noFill/>
          </a:ln>
          <a:effectLst/>
        </c:spPr>
      </c:pivotFmt>
      <c:pivotFmt>
        <c:idx val="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Traitement!$C$3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2C8-43B7-97D1-530E44145C92}"/>
              </c:ext>
            </c:extLst>
          </c:dPt>
          <c:dPt>
            <c:idx val="1"/>
            <c:bubble3D val="0"/>
            <c:spPr>
              <a:solidFill>
                <a:schemeClr val="tx1">
                  <a:lumMod val="75000"/>
                  <a:lumOff val="25000"/>
                </a:scheme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2C8-43B7-97D1-530E44145C9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58C4-AF41-BE4B-C20BFADD2E7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58C4-AF41-BE4B-C20BFADD2E7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Traitement!$B$4:$B$8</c:f>
              <c:strCache>
                <c:ptCount val="4"/>
                <c:pt idx="0">
                  <c:v>Shinko 1(V831)</c:v>
                </c:pt>
                <c:pt idx="1">
                  <c:v>Shinko 3(V833)</c:v>
                </c:pt>
                <c:pt idx="2">
                  <c:v>Shinko 2(V832)</c:v>
                </c:pt>
                <c:pt idx="3">
                  <c:v>MS20</c:v>
                </c:pt>
              </c:strCache>
            </c:strRef>
          </c:cat>
          <c:val>
            <c:numRef>
              <c:f>Traitement!$C$4:$C$8</c:f>
              <c:numCache>
                <c:formatCode>General</c:formatCode>
                <c:ptCount val="4"/>
                <c:pt idx="0">
                  <c:v>29</c:v>
                </c:pt>
                <c:pt idx="1">
                  <c:v>32</c:v>
                </c:pt>
                <c:pt idx="2">
                  <c:v>9</c:v>
                </c:pt>
                <c:pt idx="3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8-43B7-97D1-530E44145C92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[CALCUL_TRS.xlsx]Traitement!Tableau croisé dynamique2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Traitement!$J$3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Traitement!$I$4:$I$14</c:f>
              <c:strCache>
                <c:ptCount val="10"/>
                <c:pt idx="0">
                  <c:v>Changement de botte</c:v>
                </c:pt>
                <c:pt idx="1">
                  <c:v>Manque de main d'œuvre</c:v>
                </c:pt>
                <c:pt idx="2">
                  <c:v>Réglage</c:v>
                </c:pt>
                <c:pt idx="3">
                  <c:v>Panne</c:v>
                </c:pt>
                <c:pt idx="4">
                  <c:v>Problème qualité</c:v>
                </c:pt>
                <c:pt idx="5">
                  <c:v>Mise en route</c:v>
                </c:pt>
                <c:pt idx="6">
                  <c:v>Changement de série</c:v>
                </c:pt>
                <c:pt idx="7">
                  <c:v>MN1,MN2,TPM</c:v>
                </c:pt>
                <c:pt idx="8">
                  <c:v>Réunion Pause</c:v>
                </c:pt>
                <c:pt idx="9">
                  <c:v>Changement d'outils</c:v>
                </c:pt>
              </c:strCache>
            </c:strRef>
          </c:cat>
          <c:val>
            <c:numRef>
              <c:f>Traitement!$J$4:$J$14</c:f>
              <c:numCache>
                <c:formatCode>0</c:formatCode>
                <c:ptCount val="10"/>
                <c:pt idx="0">
                  <c:v>1146</c:v>
                </c:pt>
                <c:pt idx="1">
                  <c:v>310</c:v>
                </c:pt>
                <c:pt idx="2">
                  <c:v>1310</c:v>
                </c:pt>
                <c:pt idx="3">
                  <c:v>1560</c:v>
                </c:pt>
                <c:pt idx="4">
                  <c:v>1333</c:v>
                </c:pt>
                <c:pt idx="5">
                  <c:v>280</c:v>
                </c:pt>
                <c:pt idx="6">
                  <c:v>60</c:v>
                </c:pt>
                <c:pt idx="7">
                  <c:v>100</c:v>
                </c:pt>
                <c:pt idx="8">
                  <c:v>140</c:v>
                </c:pt>
                <c:pt idx="9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6C-41C3-8E9B-F19E97EAE44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35"/>
        <c:axId val="732029392"/>
        <c:axId val="732023152"/>
      </c:barChart>
      <c:catAx>
        <c:axId val="732029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2023152"/>
        <c:crosses val="autoZero"/>
        <c:auto val="1"/>
        <c:lblAlgn val="ctr"/>
        <c:lblOffset val="100"/>
        <c:noMultiLvlLbl val="0"/>
      </c:catAx>
      <c:valAx>
        <c:axId val="732023152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732029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_xlchart.v1.2</cx:f>
      </cx:numDim>
    </cx:data>
    <cx:data id="1">
      <cx:strDim type="cat">
        <cx:f>_xlchart.v1.0</cx:f>
      </cx:strDim>
      <cx:numDim type="val">
        <cx:f>_xlchart.v1.4</cx:f>
      </cx:numDim>
    </cx:data>
  </cx:chartData>
  <cx:chart>
    <cx:title pos="t" align="ctr" overlay="0"/>
    <cx:plotArea>
      <cx:plotAreaRegion>
        <cx:series layoutId="clusteredColumn" uniqueId="{C37328AB-B140-487A-8007-E81C22BFECB4}" formatIdx="0">
          <cx:tx>
            <cx:txData>
              <cx:f>_xlchart.v1.1</cx:f>
              <cx:v>Durées (m)</cx:v>
            </cx:txData>
          </cx:tx>
          <cx:dataLabels pos="ctr">
            <cx:visibility seriesName="0" categoryName="0" value="1"/>
          </cx:dataLabels>
          <cx:dataId val="0"/>
          <cx:layoutPr>
            <cx:aggregation/>
          </cx:layoutPr>
          <cx:axisId val="1"/>
        </cx:series>
        <cx:series layoutId="paretoLine" ownerIdx="0" uniqueId="{8D6C7CDB-5753-4A93-AECD-7A1801AC4D8B}" formatIdx="1">
          <cx:axisId val="2"/>
        </cx:series>
        <cx:series layoutId="clusteredColumn" hidden="1" uniqueId="{2AA5CD16-2A71-4E4D-80EB-31D33A39E273}" formatIdx="2">
          <cx:tx>
            <cx:txData>
              <cx:f>_xlchart.v1.3</cx:f>
              <cx:v>PC</cx:v>
            </cx:txData>
          </cx:tx>
          <cx:dataLabels/>
          <cx:dataId val="1"/>
          <cx:layoutPr>
            <cx:aggregation/>
          </cx:layoutPr>
          <cx:axisId val="1"/>
        </cx:series>
        <cx:series layoutId="paretoLine" ownerIdx="2" uniqueId="{0BB416A2-30FF-4757-A575-61092FB8CE52}" formatIdx="3">
          <cx:axisId val="2"/>
        </cx:series>
      </cx:plotAreaRegion>
      <cx:axis id="0">
        <cx:catScaling gapWidth="0"/>
        <cx:tickLabels/>
      </cx:axis>
      <cx:axis id="1">
        <cx:valScaling/>
        <cx:majorGridlines/>
        <cx:tickLabels/>
      </cx:axis>
      <cx:axis id="2">
        <cx:valScaling max="1" min="0"/>
        <cx:units unit="percentage"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2" Type="http://schemas.openxmlformats.org/officeDocument/2006/relationships/chart" Target="../charts/chart1.xml"/><Relationship Id="rId1" Type="http://schemas.openxmlformats.org/officeDocument/2006/relationships/hyperlink" Target="#TDB!B5"/><Relationship Id="rId6" Type="http://schemas.openxmlformats.org/officeDocument/2006/relationships/chart" Target="../charts/chart5.xml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7" Type="http://schemas.openxmlformats.org/officeDocument/2006/relationships/chart" Target="../charts/chart14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6" Type="http://schemas.openxmlformats.org/officeDocument/2006/relationships/chart" Target="../charts/chart13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8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9.xml"/></Relationships>
</file>

<file path=xl/drawings/_rels/drawing9.xml.rels><?xml version="1.0" encoding="UTF-8" standalone="yes"?>
<Relationships xmlns="http://schemas.openxmlformats.org/package/2006/relationships"><Relationship Id="rId2" Type="http://schemas.microsoft.com/office/2014/relationships/chartEx" Target="../charts/chartEx1.xml"/><Relationship Id="rId1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102869</xdr:colOff>
      <xdr:row>0</xdr:row>
      <xdr:rowOff>133350</xdr:rowOff>
    </xdr:from>
    <xdr:to>
      <xdr:col>22</xdr:col>
      <xdr:colOff>643890</xdr:colOff>
      <xdr:row>47</xdr:row>
      <xdr:rowOff>91440</xdr:rowOff>
    </xdr:to>
    <xdr:sp macro="" textlink="">
      <xdr:nvSpPr>
        <xdr:cNvPr id="3" name="Rectangle 2">
          <a:hlinkClick xmlns:r="http://schemas.openxmlformats.org/officeDocument/2006/relationships" r:id="rId1" tooltip="-"/>
          <a:extLst>
            <a:ext uri="{FF2B5EF4-FFF2-40B4-BE49-F238E27FC236}">
              <a16:creationId xmlns:a16="http://schemas.microsoft.com/office/drawing/2014/main" id="{75489A77-0F33-4A1E-A808-FD11740FC6A4}"/>
            </a:ext>
          </a:extLst>
        </xdr:cNvPr>
        <xdr:cNvSpPr/>
      </xdr:nvSpPr>
      <xdr:spPr>
        <a:xfrm>
          <a:off x="102869" y="133350"/>
          <a:ext cx="17933671" cy="8463915"/>
        </a:xfrm>
        <a:prstGeom prst="rect">
          <a:avLst/>
        </a:prstGeom>
        <a:solidFill>
          <a:schemeClr val="tx2"/>
        </a:solidFill>
        <a:ln>
          <a:solidFill>
            <a:schemeClr val="tx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152400</xdr:colOff>
      <xdr:row>0</xdr:row>
      <xdr:rowOff>163830</xdr:rowOff>
    </xdr:from>
    <xdr:to>
      <xdr:col>5</xdr:col>
      <xdr:colOff>287097</xdr:colOff>
      <xdr:row>18</xdr:row>
      <xdr:rowOff>164022</xdr:rowOff>
    </xdr:to>
    <xdr:sp macro="" textlink="">
      <xdr:nvSpPr>
        <xdr:cNvPr id="4" name="Rectangle : coins arrondis 3">
          <a:extLst>
            <a:ext uri="{FF2B5EF4-FFF2-40B4-BE49-F238E27FC236}">
              <a16:creationId xmlns:a16="http://schemas.microsoft.com/office/drawing/2014/main" id="{17D21D11-FED7-4AF4-9557-8EF28F60A69D}"/>
            </a:ext>
          </a:extLst>
        </xdr:cNvPr>
        <xdr:cNvSpPr/>
      </xdr:nvSpPr>
      <xdr:spPr>
        <a:xfrm>
          <a:off x="152400" y="163830"/>
          <a:ext cx="4087572" cy="3257742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358140</xdr:colOff>
      <xdr:row>2</xdr:row>
      <xdr:rowOff>59054</xdr:rowOff>
    </xdr:from>
    <xdr:to>
      <xdr:col>5</xdr:col>
      <xdr:colOff>163830</xdr:colOff>
      <xdr:row>18</xdr:row>
      <xdr:rowOff>60959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9FFD61C-3DD6-4B8A-ABEF-01440E0AD8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329565</xdr:colOff>
      <xdr:row>1</xdr:row>
      <xdr:rowOff>1905</xdr:rowOff>
    </xdr:from>
    <xdr:to>
      <xdr:col>11</xdr:col>
      <xdr:colOff>495300</xdr:colOff>
      <xdr:row>18</xdr:row>
      <xdr:rowOff>172989</xdr:rowOff>
    </xdr:to>
    <xdr:sp macro="" textlink="">
      <xdr:nvSpPr>
        <xdr:cNvPr id="6" name="Rectangle : coins arrondis 5">
          <a:extLst>
            <a:ext uri="{FF2B5EF4-FFF2-40B4-BE49-F238E27FC236}">
              <a16:creationId xmlns:a16="http://schemas.microsoft.com/office/drawing/2014/main" id="{1CF763F6-E92F-4A84-9293-D1B09933C563}"/>
            </a:ext>
          </a:extLst>
        </xdr:cNvPr>
        <xdr:cNvSpPr/>
      </xdr:nvSpPr>
      <xdr:spPr>
        <a:xfrm>
          <a:off x="4282440" y="182880"/>
          <a:ext cx="4909185" cy="324765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5</xdr:col>
      <xdr:colOff>325755</xdr:colOff>
      <xdr:row>2</xdr:row>
      <xdr:rowOff>20955</xdr:rowOff>
    </xdr:from>
    <xdr:to>
      <xdr:col>11</xdr:col>
      <xdr:colOff>409574</xdr:colOff>
      <xdr:row>18</xdr:row>
      <xdr:rowOff>139065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615DCA-8E8F-4811-A81E-BEF5826A3E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563879</xdr:colOff>
      <xdr:row>1</xdr:row>
      <xdr:rowOff>24765</xdr:rowOff>
    </xdr:from>
    <xdr:to>
      <xdr:col>16</xdr:col>
      <xdr:colOff>230504</xdr:colOff>
      <xdr:row>18</xdr:row>
      <xdr:rowOff>168429</xdr:rowOff>
    </xdr:to>
    <xdr:sp macro="" textlink="">
      <xdr:nvSpPr>
        <xdr:cNvPr id="8" name="Rectangle : coins arrondis 7">
          <a:extLst>
            <a:ext uri="{FF2B5EF4-FFF2-40B4-BE49-F238E27FC236}">
              <a16:creationId xmlns:a16="http://schemas.microsoft.com/office/drawing/2014/main" id="{123F72B8-65B7-4BE1-A821-005BD8251111}"/>
            </a:ext>
          </a:extLst>
        </xdr:cNvPr>
        <xdr:cNvSpPr/>
      </xdr:nvSpPr>
      <xdr:spPr>
        <a:xfrm>
          <a:off x="9260204" y="205740"/>
          <a:ext cx="3619500" cy="322023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11</xdr:col>
      <xdr:colOff>495300</xdr:colOff>
      <xdr:row>1</xdr:row>
      <xdr:rowOff>167640</xdr:rowOff>
    </xdr:from>
    <xdr:to>
      <xdr:col>16</xdr:col>
      <xdr:colOff>266700</xdr:colOff>
      <xdr:row>17</xdr:row>
      <xdr:rowOff>148590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D58AB70-7CC0-4C71-AA07-444BD50B5E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287655</xdr:colOff>
      <xdr:row>1</xdr:row>
      <xdr:rowOff>34290</xdr:rowOff>
    </xdr:from>
    <xdr:to>
      <xdr:col>22</xdr:col>
      <xdr:colOff>628650</xdr:colOff>
      <xdr:row>18</xdr:row>
      <xdr:rowOff>152400</xdr:rowOff>
    </xdr:to>
    <xdr:sp macro="" textlink="">
      <xdr:nvSpPr>
        <xdr:cNvPr id="10" name="Rectangle : coins arrondis 9">
          <a:extLst>
            <a:ext uri="{FF2B5EF4-FFF2-40B4-BE49-F238E27FC236}">
              <a16:creationId xmlns:a16="http://schemas.microsoft.com/office/drawing/2014/main" id="{102AA8E4-70E4-449C-ACA0-63EB6F063BED}"/>
            </a:ext>
          </a:extLst>
        </xdr:cNvPr>
        <xdr:cNvSpPr/>
      </xdr:nvSpPr>
      <xdr:spPr>
        <a:xfrm>
          <a:off x="12936855" y="215265"/>
          <a:ext cx="5084445" cy="3194685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363855</xdr:colOff>
      <xdr:row>1</xdr:row>
      <xdr:rowOff>167640</xdr:rowOff>
    </xdr:from>
    <xdr:to>
      <xdr:col>18</xdr:col>
      <xdr:colOff>2498</xdr:colOff>
      <xdr:row>17</xdr:row>
      <xdr:rowOff>171450</xdr:rowOff>
    </xdr:to>
    <xdr:sp macro="" textlink="">
      <xdr:nvSpPr>
        <xdr:cNvPr id="11" name="Rectangle : coins arrondis 10">
          <a:extLst>
            <a:ext uri="{FF2B5EF4-FFF2-40B4-BE49-F238E27FC236}">
              <a16:creationId xmlns:a16="http://schemas.microsoft.com/office/drawing/2014/main" id="{365B92AC-1399-413E-B3F7-A8C0D0021097}"/>
            </a:ext>
          </a:extLst>
        </xdr:cNvPr>
        <xdr:cNvSpPr/>
      </xdr:nvSpPr>
      <xdr:spPr>
        <a:xfrm>
          <a:off x="13013055" y="348615"/>
          <a:ext cx="1219793" cy="2899410"/>
        </a:xfrm>
        <a:prstGeom prst="roundRect">
          <a:avLst>
            <a:gd name="adj" fmla="val 7576"/>
          </a:avLst>
        </a:prstGeom>
        <a:solidFill>
          <a:schemeClr val="tx2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18</xdr:col>
      <xdr:colOff>47625</xdr:colOff>
      <xdr:row>1</xdr:row>
      <xdr:rowOff>171450</xdr:rowOff>
    </xdr:from>
    <xdr:to>
      <xdr:col>19</xdr:col>
      <xdr:colOff>463508</xdr:colOff>
      <xdr:row>17</xdr:row>
      <xdr:rowOff>167640</xdr:rowOff>
    </xdr:to>
    <xdr:sp macro="" textlink="">
      <xdr:nvSpPr>
        <xdr:cNvPr id="12" name="Rectangle : coins arrondis 11">
          <a:extLst>
            <a:ext uri="{FF2B5EF4-FFF2-40B4-BE49-F238E27FC236}">
              <a16:creationId xmlns:a16="http://schemas.microsoft.com/office/drawing/2014/main" id="{2C51F799-4506-4324-A594-7F0AFA0FB053}"/>
            </a:ext>
          </a:extLst>
        </xdr:cNvPr>
        <xdr:cNvSpPr/>
      </xdr:nvSpPr>
      <xdr:spPr>
        <a:xfrm>
          <a:off x="14277975" y="352425"/>
          <a:ext cx="1206458" cy="2891790"/>
        </a:xfrm>
        <a:prstGeom prst="roundRect">
          <a:avLst>
            <a:gd name="adj" fmla="val 7576"/>
          </a:avLst>
        </a:prstGeom>
        <a:solidFill>
          <a:schemeClr val="tx1">
            <a:lumMod val="65000"/>
            <a:lumOff val="3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19</xdr:col>
      <xdr:colOff>516255</xdr:colOff>
      <xdr:row>1</xdr:row>
      <xdr:rowOff>171450</xdr:rowOff>
    </xdr:from>
    <xdr:to>
      <xdr:col>21</xdr:col>
      <xdr:colOff>135848</xdr:colOff>
      <xdr:row>17</xdr:row>
      <xdr:rowOff>171450</xdr:rowOff>
    </xdr:to>
    <xdr:sp macro="" textlink="">
      <xdr:nvSpPr>
        <xdr:cNvPr id="13" name="Rectangle : coins arrondis 12">
          <a:extLst>
            <a:ext uri="{FF2B5EF4-FFF2-40B4-BE49-F238E27FC236}">
              <a16:creationId xmlns:a16="http://schemas.microsoft.com/office/drawing/2014/main" id="{0DA7B8DD-891A-4C9D-BC71-4009D276ADF2}"/>
            </a:ext>
          </a:extLst>
        </xdr:cNvPr>
        <xdr:cNvSpPr/>
      </xdr:nvSpPr>
      <xdr:spPr>
        <a:xfrm>
          <a:off x="15537180" y="352425"/>
          <a:ext cx="1200743" cy="2895600"/>
        </a:xfrm>
        <a:prstGeom prst="roundRect">
          <a:avLst>
            <a:gd name="adj" fmla="val 7576"/>
          </a:avLst>
        </a:prstGeom>
        <a:solidFill>
          <a:schemeClr val="tx2">
            <a:lumMod val="90000"/>
            <a:lumOff val="1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21</xdr:col>
      <xdr:colOff>182880</xdr:colOff>
      <xdr:row>1</xdr:row>
      <xdr:rowOff>171450</xdr:rowOff>
    </xdr:from>
    <xdr:to>
      <xdr:col>22</xdr:col>
      <xdr:colOff>602573</xdr:colOff>
      <xdr:row>17</xdr:row>
      <xdr:rowOff>167640</xdr:rowOff>
    </xdr:to>
    <xdr:sp macro="" textlink="">
      <xdr:nvSpPr>
        <xdr:cNvPr id="14" name="Rectangle : coins arrondis 13">
          <a:extLst>
            <a:ext uri="{FF2B5EF4-FFF2-40B4-BE49-F238E27FC236}">
              <a16:creationId xmlns:a16="http://schemas.microsoft.com/office/drawing/2014/main" id="{5DFE6B06-0ACB-4D39-AFF9-B7784F59640E}"/>
            </a:ext>
          </a:extLst>
        </xdr:cNvPr>
        <xdr:cNvSpPr/>
      </xdr:nvSpPr>
      <xdr:spPr>
        <a:xfrm>
          <a:off x="16784955" y="352425"/>
          <a:ext cx="1210268" cy="2891790"/>
        </a:xfrm>
        <a:prstGeom prst="roundRect">
          <a:avLst>
            <a:gd name="adj" fmla="val 7576"/>
          </a:avLst>
        </a:prstGeom>
        <a:solidFill>
          <a:schemeClr val="tx1">
            <a:lumMod val="75000"/>
            <a:lumOff val="25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356234</xdr:colOff>
      <xdr:row>2</xdr:row>
      <xdr:rowOff>24765</xdr:rowOff>
    </xdr:from>
    <xdr:to>
      <xdr:col>17</xdr:col>
      <xdr:colOff>545481</xdr:colOff>
      <xdr:row>3</xdr:row>
      <xdr:rowOff>98096</xdr:rowOff>
    </xdr:to>
    <xdr:sp macro="" textlink="">
      <xdr:nvSpPr>
        <xdr:cNvPr id="15" name="ZoneTexte 14">
          <a:extLst>
            <a:ext uri="{FF2B5EF4-FFF2-40B4-BE49-F238E27FC236}">
              <a16:creationId xmlns:a16="http://schemas.microsoft.com/office/drawing/2014/main" id="{4BE34822-061B-4C78-91C6-97C35CF45057}"/>
            </a:ext>
          </a:extLst>
        </xdr:cNvPr>
        <xdr:cNvSpPr txBox="1"/>
      </xdr:nvSpPr>
      <xdr:spPr>
        <a:xfrm>
          <a:off x="13005434" y="386715"/>
          <a:ext cx="979822" cy="25430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MS20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18</xdr:col>
      <xdr:colOff>47624</xdr:colOff>
      <xdr:row>2</xdr:row>
      <xdr:rowOff>17145</xdr:rowOff>
    </xdr:from>
    <xdr:to>
      <xdr:col>19</xdr:col>
      <xdr:colOff>379746</xdr:colOff>
      <xdr:row>3</xdr:row>
      <xdr:rowOff>98096</xdr:rowOff>
    </xdr:to>
    <xdr:sp macro="" textlink="">
      <xdr:nvSpPr>
        <xdr:cNvPr id="16" name="ZoneTexte 15">
          <a:extLst>
            <a:ext uri="{FF2B5EF4-FFF2-40B4-BE49-F238E27FC236}">
              <a16:creationId xmlns:a16="http://schemas.microsoft.com/office/drawing/2014/main" id="{BF96E7CA-A201-4CA1-A387-E63F8833431C}"/>
            </a:ext>
          </a:extLst>
        </xdr:cNvPr>
        <xdr:cNvSpPr txBox="1"/>
      </xdr:nvSpPr>
      <xdr:spPr>
        <a:xfrm>
          <a:off x="14277974" y="379095"/>
          <a:ext cx="1122697" cy="2619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1 (V831)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19</xdr:col>
      <xdr:colOff>495299</xdr:colOff>
      <xdr:row>2</xdr:row>
      <xdr:rowOff>22860</xdr:rowOff>
    </xdr:from>
    <xdr:to>
      <xdr:col>21</xdr:col>
      <xdr:colOff>15891</xdr:colOff>
      <xdr:row>3</xdr:row>
      <xdr:rowOff>98096</xdr:rowOff>
    </xdr:to>
    <xdr:sp macro="" textlink="">
      <xdr:nvSpPr>
        <xdr:cNvPr id="17" name="ZoneTexte 16">
          <a:extLst>
            <a:ext uri="{FF2B5EF4-FFF2-40B4-BE49-F238E27FC236}">
              <a16:creationId xmlns:a16="http://schemas.microsoft.com/office/drawing/2014/main" id="{FC3896ED-F651-4595-AF25-E0CB7CF78F00}"/>
            </a:ext>
          </a:extLst>
        </xdr:cNvPr>
        <xdr:cNvSpPr txBox="1"/>
      </xdr:nvSpPr>
      <xdr:spPr>
        <a:xfrm>
          <a:off x="15516224" y="384810"/>
          <a:ext cx="1101742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2 (V832)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21</xdr:col>
      <xdr:colOff>163829</xdr:colOff>
      <xdr:row>2</xdr:row>
      <xdr:rowOff>22860</xdr:rowOff>
    </xdr:from>
    <xdr:to>
      <xdr:col>22</xdr:col>
      <xdr:colOff>511191</xdr:colOff>
      <xdr:row>3</xdr:row>
      <xdr:rowOff>98096</xdr:rowOff>
    </xdr:to>
    <xdr:sp macro="" textlink="">
      <xdr:nvSpPr>
        <xdr:cNvPr id="18" name="ZoneTexte 17">
          <a:extLst>
            <a:ext uri="{FF2B5EF4-FFF2-40B4-BE49-F238E27FC236}">
              <a16:creationId xmlns:a16="http://schemas.microsoft.com/office/drawing/2014/main" id="{15C15DF9-C0FD-40AD-9F1C-176A6B5847BD}"/>
            </a:ext>
          </a:extLst>
        </xdr:cNvPr>
        <xdr:cNvSpPr txBox="1"/>
      </xdr:nvSpPr>
      <xdr:spPr>
        <a:xfrm>
          <a:off x="16765904" y="384810"/>
          <a:ext cx="1137937" cy="25621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FR" sz="1100">
              <a:solidFill>
                <a:schemeClr val="bg1">
                  <a:lumMod val="95000"/>
                </a:schemeClr>
              </a:solidFill>
            </a:rPr>
            <a:t>Shinko 3 (V833) </a:t>
          </a:r>
          <a:endParaRPr lang="fr-FR" sz="900">
            <a:solidFill>
              <a:schemeClr val="bg1">
                <a:lumMod val="95000"/>
              </a:schemeClr>
            </a:solidFill>
          </a:endParaRPr>
        </a:p>
      </xdr:txBody>
    </xdr:sp>
    <xdr:clientData/>
  </xdr:twoCellAnchor>
  <xdr:twoCellAnchor>
    <xdr:from>
      <xdr:col>16</xdr:col>
      <xdr:colOff>365759</xdr:colOff>
      <xdr:row>10</xdr:row>
      <xdr:rowOff>116205</xdr:rowOff>
    </xdr:from>
    <xdr:to>
      <xdr:col>22</xdr:col>
      <xdr:colOff>645795</xdr:colOff>
      <xdr:row>10</xdr:row>
      <xdr:rowOff>154304</xdr:rowOff>
    </xdr:to>
    <xdr:sp macro="" textlink="">
      <xdr:nvSpPr>
        <xdr:cNvPr id="19" name="Rectangle : coins arrondis 18">
          <a:extLst>
            <a:ext uri="{FF2B5EF4-FFF2-40B4-BE49-F238E27FC236}">
              <a16:creationId xmlns:a16="http://schemas.microsoft.com/office/drawing/2014/main" id="{51B735C5-6DC4-4BFB-015A-8431E2863F03}"/>
            </a:ext>
          </a:extLst>
        </xdr:cNvPr>
        <xdr:cNvSpPr/>
      </xdr:nvSpPr>
      <xdr:spPr>
        <a:xfrm>
          <a:off x="13014959" y="1925955"/>
          <a:ext cx="5023486" cy="38099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327659</xdr:colOff>
      <xdr:row>4</xdr:row>
      <xdr:rowOff>49530</xdr:rowOff>
    </xdr:from>
    <xdr:to>
      <xdr:col>17</xdr:col>
      <xdr:colOff>112392</xdr:colOff>
      <xdr:row>5</xdr:row>
      <xdr:rowOff>104775</xdr:rowOff>
    </xdr:to>
    <xdr:sp macro="" textlink="">
      <xdr:nvSpPr>
        <xdr:cNvPr id="20" name="ZoneTexte 19">
          <a:extLst>
            <a:ext uri="{FF2B5EF4-FFF2-40B4-BE49-F238E27FC236}">
              <a16:creationId xmlns:a16="http://schemas.microsoft.com/office/drawing/2014/main" id="{C84AAEA2-D486-42CB-989F-0242E0432C1E}"/>
            </a:ext>
          </a:extLst>
        </xdr:cNvPr>
        <xdr:cNvSpPr txBox="1"/>
      </xdr:nvSpPr>
      <xdr:spPr>
        <a:xfrm>
          <a:off x="12976859" y="773430"/>
          <a:ext cx="575308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16</xdr:col>
      <xdr:colOff>321945</xdr:colOff>
      <xdr:row>7</xdr:row>
      <xdr:rowOff>87630</xdr:rowOff>
    </xdr:from>
    <xdr:to>
      <xdr:col>17</xdr:col>
      <xdr:colOff>396241</xdr:colOff>
      <xdr:row>8</xdr:row>
      <xdr:rowOff>150495</xdr:rowOff>
    </xdr:to>
    <xdr:sp macro="" textlink="">
      <xdr:nvSpPr>
        <xdr:cNvPr id="21" name="ZoneTexte 20">
          <a:extLst>
            <a:ext uri="{FF2B5EF4-FFF2-40B4-BE49-F238E27FC236}">
              <a16:creationId xmlns:a16="http://schemas.microsoft.com/office/drawing/2014/main" id="{90664731-E466-EAEC-004E-5AF83E3B4753}"/>
            </a:ext>
          </a:extLst>
        </xdr:cNvPr>
        <xdr:cNvSpPr txBox="1"/>
      </xdr:nvSpPr>
      <xdr:spPr>
        <a:xfrm>
          <a:off x="12971145" y="1354455"/>
          <a:ext cx="86487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18</xdr:col>
      <xdr:colOff>28574</xdr:colOff>
      <xdr:row>4</xdr:row>
      <xdr:rowOff>57150</xdr:rowOff>
    </xdr:from>
    <xdr:to>
      <xdr:col>18</xdr:col>
      <xdr:colOff>613407</xdr:colOff>
      <xdr:row>5</xdr:row>
      <xdr:rowOff>112395</xdr:rowOff>
    </xdr:to>
    <xdr:sp macro="" textlink="">
      <xdr:nvSpPr>
        <xdr:cNvPr id="22" name="ZoneTexte 21">
          <a:extLst>
            <a:ext uri="{FF2B5EF4-FFF2-40B4-BE49-F238E27FC236}">
              <a16:creationId xmlns:a16="http://schemas.microsoft.com/office/drawing/2014/main" id="{D19224DF-179E-8931-85AE-2CF3476AEAC6}"/>
            </a:ext>
          </a:extLst>
        </xdr:cNvPr>
        <xdr:cNvSpPr txBox="1"/>
      </xdr:nvSpPr>
      <xdr:spPr>
        <a:xfrm>
          <a:off x="14258924" y="781050"/>
          <a:ext cx="584833" cy="2362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18</xdr:col>
      <xdr:colOff>91440</xdr:colOff>
      <xdr:row>7</xdr:row>
      <xdr:rowOff>87630</xdr:rowOff>
    </xdr:from>
    <xdr:to>
      <xdr:col>19</xdr:col>
      <xdr:colOff>171451</xdr:colOff>
      <xdr:row>8</xdr:row>
      <xdr:rowOff>154305</xdr:rowOff>
    </xdr:to>
    <xdr:sp macro="" textlink="">
      <xdr:nvSpPr>
        <xdr:cNvPr id="23" name="ZoneTexte 22">
          <a:extLst>
            <a:ext uri="{FF2B5EF4-FFF2-40B4-BE49-F238E27FC236}">
              <a16:creationId xmlns:a16="http://schemas.microsoft.com/office/drawing/2014/main" id="{363B153C-590E-37E1-F125-AAA439A06FF6}"/>
            </a:ext>
          </a:extLst>
        </xdr:cNvPr>
        <xdr:cNvSpPr txBox="1"/>
      </xdr:nvSpPr>
      <xdr:spPr>
        <a:xfrm>
          <a:off x="14321790" y="1354455"/>
          <a:ext cx="870586" cy="2476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19</xdr:col>
      <xdr:colOff>495299</xdr:colOff>
      <xdr:row>4</xdr:row>
      <xdr:rowOff>53340</xdr:rowOff>
    </xdr:from>
    <xdr:to>
      <xdr:col>20</xdr:col>
      <xdr:colOff>287652</xdr:colOff>
      <xdr:row>5</xdr:row>
      <xdr:rowOff>97155</xdr:rowOff>
    </xdr:to>
    <xdr:sp macro="" textlink="">
      <xdr:nvSpPr>
        <xdr:cNvPr id="24" name="ZoneTexte 23">
          <a:extLst>
            <a:ext uri="{FF2B5EF4-FFF2-40B4-BE49-F238E27FC236}">
              <a16:creationId xmlns:a16="http://schemas.microsoft.com/office/drawing/2014/main" id="{96C574F0-C72D-2969-3D8C-31E74AF712E0}"/>
            </a:ext>
          </a:extLst>
        </xdr:cNvPr>
        <xdr:cNvSpPr txBox="1"/>
      </xdr:nvSpPr>
      <xdr:spPr>
        <a:xfrm>
          <a:off x="15516224" y="777240"/>
          <a:ext cx="582928" cy="22479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19</xdr:col>
      <xdr:colOff>514350</xdr:colOff>
      <xdr:row>7</xdr:row>
      <xdr:rowOff>87630</xdr:rowOff>
    </xdr:from>
    <xdr:to>
      <xdr:col>20</xdr:col>
      <xdr:colOff>590551</xdr:colOff>
      <xdr:row>8</xdr:row>
      <xdr:rowOff>152400</xdr:rowOff>
    </xdr:to>
    <xdr:sp macro="" textlink="">
      <xdr:nvSpPr>
        <xdr:cNvPr id="25" name="ZoneTexte 24">
          <a:extLst>
            <a:ext uri="{FF2B5EF4-FFF2-40B4-BE49-F238E27FC236}">
              <a16:creationId xmlns:a16="http://schemas.microsoft.com/office/drawing/2014/main" id="{721823E1-8B29-8554-C45D-BD2964C708D3}"/>
            </a:ext>
          </a:extLst>
        </xdr:cNvPr>
        <xdr:cNvSpPr txBox="1"/>
      </xdr:nvSpPr>
      <xdr:spPr>
        <a:xfrm>
          <a:off x="15535275" y="1354455"/>
          <a:ext cx="866776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21</xdr:col>
      <xdr:colOff>160019</xdr:colOff>
      <xdr:row>4</xdr:row>
      <xdr:rowOff>57150</xdr:rowOff>
    </xdr:from>
    <xdr:to>
      <xdr:col>21</xdr:col>
      <xdr:colOff>731517</xdr:colOff>
      <xdr:row>5</xdr:row>
      <xdr:rowOff>93345</xdr:rowOff>
    </xdr:to>
    <xdr:sp macro="" textlink="">
      <xdr:nvSpPr>
        <xdr:cNvPr id="26" name="ZoneTexte 25">
          <a:extLst>
            <a:ext uri="{FF2B5EF4-FFF2-40B4-BE49-F238E27FC236}">
              <a16:creationId xmlns:a16="http://schemas.microsoft.com/office/drawing/2014/main" id="{56370303-6A0B-6237-2CC4-AA0777E3782D}"/>
            </a:ext>
          </a:extLst>
        </xdr:cNvPr>
        <xdr:cNvSpPr txBox="1"/>
      </xdr:nvSpPr>
      <xdr:spPr>
        <a:xfrm>
          <a:off x="16762094" y="781050"/>
          <a:ext cx="571498" cy="2171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00" b="0">
              <a:solidFill>
                <a:schemeClr val="bg1">
                  <a:lumMod val="85000"/>
                </a:schemeClr>
              </a:solidFill>
            </a:rPr>
            <a:t>TRS 1:</a:t>
          </a:r>
        </a:p>
      </xdr:txBody>
    </xdr:sp>
    <xdr:clientData/>
  </xdr:twoCellAnchor>
  <xdr:twoCellAnchor>
    <xdr:from>
      <xdr:col>21</xdr:col>
      <xdr:colOff>167640</xdr:colOff>
      <xdr:row>7</xdr:row>
      <xdr:rowOff>87630</xdr:rowOff>
    </xdr:from>
    <xdr:to>
      <xdr:col>22</xdr:col>
      <xdr:colOff>226696</xdr:colOff>
      <xdr:row>8</xdr:row>
      <xdr:rowOff>152400</xdr:rowOff>
    </xdr:to>
    <xdr:sp macro="" textlink="">
      <xdr:nvSpPr>
        <xdr:cNvPr id="27" name="ZoneTexte 26">
          <a:extLst>
            <a:ext uri="{FF2B5EF4-FFF2-40B4-BE49-F238E27FC236}">
              <a16:creationId xmlns:a16="http://schemas.microsoft.com/office/drawing/2014/main" id="{E68A0597-D361-08DC-CAB7-E997FD21B8EA}"/>
            </a:ext>
          </a:extLst>
        </xdr:cNvPr>
        <xdr:cNvSpPr txBox="1"/>
      </xdr:nvSpPr>
      <xdr:spPr>
        <a:xfrm>
          <a:off x="16769715" y="1354455"/>
          <a:ext cx="849631" cy="24574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QE1 + QE2:</a:t>
          </a:r>
        </a:p>
      </xdr:txBody>
    </xdr:sp>
    <xdr:clientData/>
  </xdr:twoCellAnchor>
  <xdr:twoCellAnchor>
    <xdr:from>
      <xdr:col>16</xdr:col>
      <xdr:colOff>512445</xdr:colOff>
      <xdr:row>5</xdr:row>
      <xdr:rowOff>93345</xdr:rowOff>
    </xdr:from>
    <xdr:to>
      <xdr:col>17</xdr:col>
      <xdr:colOff>586740</xdr:colOff>
      <xdr:row>7</xdr:row>
      <xdr:rowOff>5715</xdr:rowOff>
    </xdr:to>
    <xdr:sp macro="" textlink="Traitement!Z4">
      <xdr:nvSpPr>
        <xdr:cNvPr id="28" name="ZoneTexte 27">
          <a:extLst>
            <a:ext uri="{FF2B5EF4-FFF2-40B4-BE49-F238E27FC236}">
              <a16:creationId xmlns:a16="http://schemas.microsoft.com/office/drawing/2014/main" id="{4824A882-F286-D052-282F-260A7EFA7AFF}"/>
            </a:ext>
          </a:extLst>
        </xdr:cNvPr>
        <xdr:cNvSpPr txBox="1"/>
      </xdr:nvSpPr>
      <xdr:spPr>
        <a:xfrm>
          <a:off x="13161645" y="998220"/>
          <a:ext cx="864870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F4C5D9B-CB16-441C-B1C6-DCED19295623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1206%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243840</xdr:colOff>
      <xdr:row>5</xdr:row>
      <xdr:rowOff>93345</xdr:rowOff>
    </xdr:from>
    <xdr:to>
      <xdr:col>19</xdr:col>
      <xdr:colOff>323850</xdr:colOff>
      <xdr:row>7</xdr:row>
      <xdr:rowOff>11430</xdr:rowOff>
    </xdr:to>
    <xdr:sp macro="" textlink="Traitement!AI4">
      <xdr:nvSpPr>
        <xdr:cNvPr id="29" name="ZoneTexte 28">
          <a:extLst>
            <a:ext uri="{FF2B5EF4-FFF2-40B4-BE49-F238E27FC236}">
              <a16:creationId xmlns:a16="http://schemas.microsoft.com/office/drawing/2014/main" id="{81E2F305-56B3-FE99-00D9-7E8973B4174F}"/>
            </a:ext>
          </a:extLst>
        </xdr:cNvPr>
        <xdr:cNvSpPr txBox="1"/>
      </xdr:nvSpPr>
      <xdr:spPr>
        <a:xfrm>
          <a:off x="14474190" y="998220"/>
          <a:ext cx="870585" cy="28003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0DA19879-93DD-4212-84EB-4F4060BEE08D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1512%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662940</xdr:colOff>
      <xdr:row>5</xdr:row>
      <xdr:rowOff>93345</xdr:rowOff>
    </xdr:from>
    <xdr:to>
      <xdr:col>20</xdr:col>
      <xdr:colOff>739140</xdr:colOff>
      <xdr:row>7</xdr:row>
      <xdr:rowOff>5715</xdr:rowOff>
    </xdr:to>
    <xdr:sp macro="" textlink="Traitement!AR4">
      <xdr:nvSpPr>
        <xdr:cNvPr id="30" name="ZoneTexte 29">
          <a:extLst>
            <a:ext uri="{FF2B5EF4-FFF2-40B4-BE49-F238E27FC236}">
              <a16:creationId xmlns:a16="http://schemas.microsoft.com/office/drawing/2014/main" id="{F38D9CB1-43CE-5CE1-152B-930DAD3282EE}"/>
            </a:ext>
          </a:extLst>
        </xdr:cNvPr>
        <xdr:cNvSpPr txBox="1"/>
      </xdr:nvSpPr>
      <xdr:spPr>
        <a:xfrm>
          <a:off x="15683865" y="998220"/>
          <a:ext cx="8667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AED51FC-9071-4D63-8870-BF976925EE57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579%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320040</xdr:colOff>
      <xdr:row>5</xdr:row>
      <xdr:rowOff>93345</xdr:rowOff>
    </xdr:from>
    <xdr:to>
      <xdr:col>22</xdr:col>
      <xdr:colOff>400050</xdr:colOff>
      <xdr:row>7</xdr:row>
      <xdr:rowOff>5715</xdr:rowOff>
    </xdr:to>
    <xdr:sp macro="" textlink="Traitement!AZ4">
      <xdr:nvSpPr>
        <xdr:cNvPr id="31" name="ZoneTexte 30">
          <a:extLst>
            <a:ext uri="{FF2B5EF4-FFF2-40B4-BE49-F238E27FC236}">
              <a16:creationId xmlns:a16="http://schemas.microsoft.com/office/drawing/2014/main" id="{7206C91F-8AB2-E23E-7F84-8706331DA84A}"/>
            </a:ext>
          </a:extLst>
        </xdr:cNvPr>
        <xdr:cNvSpPr txBox="1"/>
      </xdr:nvSpPr>
      <xdr:spPr>
        <a:xfrm>
          <a:off x="16922115" y="998220"/>
          <a:ext cx="87058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324F8C5-0DE3-4343-A05D-C94D998CD40F}" type="TxLink">
            <a:rPr lang="en-US" sz="20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1736%</a:t>
          </a:fld>
          <a:endParaRPr lang="fr-FR" sz="20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468630</xdr:colOff>
      <xdr:row>8</xdr:row>
      <xdr:rowOff>104775</xdr:rowOff>
    </xdr:from>
    <xdr:to>
      <xdr:col>17</xdr:col>
      <xdr:colOff>735330</xdr:colOff>
      <xdr:row>10</xdr:row>
      <xdr:rowOff>17145</xdr:rowOff>
    </xdr:to>
    <xdr:sp macro="" textlink="Traitement!Z6">
      <xdr:nvSpPr>
        <xdr:cNvPr id="32" name="ZoneTexte 31">
          <a:extLst>
            <a:ext uri="{FF2B5EF4-FFF2-40B4-BE49-F238E27FC236}">
              <a16:creationId xmlns:a16="http://schemas.microsoft.com/office/drawing/2014/main" id="{D519D98A-34BD-B49C-A5BB-5676F83F9884}"/>
            </a:ext>
          </a:extLst>
        </xdr:cNvPr>
        <xdr:cNvSpPr txBox="1"/>
      </xdr:nvSpPr>
      <xdr:spPr>
        <a:xfrm>
          <a:off x="13117830" y="1552575"/>
          <a:ext cx="1057275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26021F6-4EF0-4945-97CC-0C52BED8B52C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143431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8</xdr:row>
      <xdr:rowOff>104775</xdr:rowOff>
    </xdr:from>
    <xdr:to>
      <xdr:col>19</xdr:col>
      <xdr:colOff>398146</xdr:colOff>
      <xdr:row>10</xdr:row>
      <xdr:rowOff>28575</xdr:rowOff>
    </xdr:to>
    <xdr:sp macro="" textlink="Traitement!AI6">
      <xdr:nvSpPr>
        <xdr:cNvPr id="33" name="ZoneTexte 32">
          <a:extLst>
            <a:ext uri="{FF2B5EF4-FFF2-40B4-BE49-F238E27FC236}">
              <a16:creationId xmlns:a16="http://schemas.microsoft.com/office/drawing/2014/main" id="{0618513C-A56C-7352-F462-FA88A298F2E7}"/>
            </a:ext>
          </a:extLst>
        </xdr:cNvPr>
        <xdr:cNvSpPr txBox="1"/>
      </xdr:nvSpPr>
      <xdr:spPr>
        <a:xfrm>
          <a:off x="14381568" y="1552575"/>
          <a:ext cx="1037503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0159082-C98A-452C-9944-F76ADB51FD29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264971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8</xdr:row>
      <xdr:rowOff>104775</xdr:rowOff>
    </xdr:from>
    <xdr:to>
      <xdr:col>21</xdr:col>
      <xdr:colOff>87630</xdr:colOff>
      <xdr:row>10</xdr:row>
      <xdr:rowOff>17145</xdr:rowOff>
    </xdr:to>
    <xdr:sp macro="" textlink="Traitement!AR6">
      <xdr:nvSpPr>
        <xdr:cNvPr id="34" name="ZoneTexte 33">
          <a:extLst>
            <a:ext uri="{FF2B5EF4-FFF2-40B4-BE49-F238E27FC236}">
              <a16:creationId xmlns:a16="http://schemas.microsoft.com/office/drawing/2014/main" id="{56FEFE51-BACB-8137-1287-AB94A003DF18}"/>
            </a:ext>
          </a:extLst>
        </xdr:cNvPr>
        <xdr:cNvSpPr txBox="1"/>
      </xdr:nvSpPr>
      <xdr:spPr>
        <a:xfrm>
          <a:off x="15643071" y="1552575"/>
          <a:ext cx="1046634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24BBFBD-C5A6-416C-A92E-C82CA5582F3F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70263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8</xdr:row>
      <xdr:rowOff>104775</xdr:rowOff>
    </xdr:from>
    <xdr:to>
      <xdr:col>22</xdr:col>
      <xdr:colOff>533401</xdr:colOff>
      <xdr:row>10</xdr:row>
      <xdr:rowOff>17145</xdr:rowOff>
    </xdr:to>
    <xdr:sp macro="" textlink="Traitement!AZ6">
      <xdr:nvSpPr>
        <xdr:cNvPr id="35" name="ZoneTexte 34">
          <a:extLst>
            <a:ext uri="{FF2B5EF4-FFF2-40B4-BE49-F238E27FC236}">
              <a16:creationId xmlns:a16="http://schemas.microsoft.com/office/drawing/2014/main" id="{404571DB-5216-4F46-3C24-670C1E5E1E61}"/>
            </a:ext>
          </a:extLst>
        </xdr:cNvPr>
        <xdr:cNvSpPr txBox="1"/>
      </xdr:nvSpPr>
      <xdr:spPr>
        <a:xfrm>
          <a:off x="16888548" y="1552575"/>
          <a:ext cx="1037503" cy="2743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B8AB947C-522E-4253-8E6B-8E16E172D761}" type="TxLink">
            <a:rPr lang="en-US" sz="14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ctr"/>
            <a:t>303591</a:t>
          </a:fld>
          <a:endParaRPr lang="fr-FR" sz="14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16</xdr:col>
      <xdr:colOff>337184</xdr:colOff>
      <xdr:row>13</xdr:row>
      <xdr:rowOff>81915</xdr:rowOff>
    </xdr:from>
    <xdr:to>
      <xdr:col>22</xdr:col>
      <xdr:colOff>619125</xdr:colOff>
      <xdr:row>13</xdr:row>
      <xdr:rowOff>118109</xdr:rowOff>
    </xdr:to>
    <xdr:sp macro="" textlink="">
      <xdr:nvSpPr>
        <xdr:cNvPr id="36" name="Rectangle : coins arrondis 35">
          <a:extLst>
            <a:ext uri="{FF2B5EF4-FFF2-40B4-BE49-F238E27FC236}">
              <a16:creationId xmlns:a16="http://schemas.microsoft.com/office/drawing/2014/main" id="{AADCC3F4-12BE-4F65-C489-434C22ABA60B}"/>
            </a:ext>
          </a:extLst>
        </xdr:cNvPr>
        <xdr:cNvSpPr/>
      </xdr:nvSpPr>
      <xdr:spPr>
        <a:xfrm>
          <a:off x="12986384" y="2434590"/>
          <a:ext cx="5025391" cy="36194"/>
        </a:xfrm>
        <a:prstGeom prst="roundRect">
          <a:avLst>
            <a:gd name="adj" fmla="val 1738"/>
          </a:avLst>
        </a:prstGeom>
        <a:solidFill>
          <a:schemeClr val="tx2">
            <a:lumMod val="50000"/>
          </a:schemeClr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16</xdr:col>
      <xdr:colOff>329565</xdr:colOff>
      <xdr:row>10</xdr:row>
      <xdr:rowOff>163830</xdr:rowOff>
    </xdr:from>
    <xdr:to>
      <xdr:col>17</xdr:col>
      <xdr:colOff>401956</xdr:colOff>
      <xdr:row>12</xdr:row>
      <xdr:rowOff>40005</xdr:rowOff>
    </xdr:to>
    <xdr:sp macro="" textlink="">
      <xdr:nvSpPr>
        <xdr:cNvPr id="37" name="ZoneTexte 36">
          <a:extLst>
            <a:ext uri="{FF2B5EF4-FFF2-40B4-BE49-F238E27FC236}">
              <a16:creationId xmlns:a16="http://schemas.microsoft.com/office/drawing/2014/main" id="{EB9A3D77-F70F-DCF9-B2EC-A5E2692729AE}"/>
            </a:ext>
          </a:extLst>
        </xdr:cNvPr>
        <xdr:cNvSpPr txBox="1"/>
      </xdr:nvSpPr>
      <xdr:spPr>
        <a:xfrm>
          <a:off x="12978765" y="1973580"/>
          <a:ext cx="862966" cy="238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18</xdr:col>
      <xdr:colOff>11430</xdr:colOff>
      <xdr:row>10</xdr:row>
      <xdr:rowOff>161925</xdr:rowOff>
    </xdr:from>
    <xdr:to>
      <xdr:col>19</xdr:col>
      <xdr:colOff>76201</xdr:colOff>
      <xdr:row>12</xdr:row>
      <xdr:rowOff>40005</xdr:rowOff>
    </xdr:to>
    <xdr:sp macro="" textlink="">
      <xdr:nvSpPr>
        <xdr:cNvPr id="38" name="ZoneTexte 37">
          <a:extLst>
            <a:ext uri="{FF2B5EF4-FFF2-40B4-BE49-F238E27FC236}">
              <a16:creationId xmlns:a16="http://schemas.microsoft.com/office/drawing/2014/main" id="{1BFF23F7-CC2B-6AA4-49F8-28562C7524CE}"/>
            </a:ext>
          </a:extLst>
        </xdr:cNvPr>
        <xdr:cNvSpPr txBox="1"/>
      </xdr:nvSpPr>
      <xdr:spPr>
        <a:xfrm>
          <a:off x="14241780" y="1971675"/>
          <a:ext cx="855346" cy="2400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19</xdr:col>
      <xdr:colOff>464820</xdr:colOff>
      <xdr:row>10</xdr:row>
      <xdr:rowOff>171450</xdr:rowOff>
    </xdr:from>
    <xdr:to>
      <xdr:col>20</xdr:col>
      <xdr:colOff>539116</xdr:colOff>
      <xdr:row>12</xdr:row>
      <xdr:rowOff>40005</xdr:rowOff>
    </xdr:to>
    <xdr:sp macro="" textlink="">
      <xdr:nvSpPr>
        <xdr:cNvPr id="39" name="ZoneTexte 38">
          <a:extLst>
            <a:ext uri="{FF2B5EF4-FFF2-40B4-BE49-F238E27FC236}">
              <a16:creationId xmlns:a16="http://schemas.microsoft.com/office/drawing/2014/main" id="{2DD82A41-8AEA-9855-DBDE-206192FA540E}"/>
            </a:ext>
          </a:extLst>
        </xdr:cNvPr>
        <xdr:cNvSpPr txBox="1"/>
      </xdr:nvSpPr>
      <xdr:spPr>
        <a:xfrm>
          <a:off x="15485745" y="1981200"/>
          <a:ext cx="864871" cy="2305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21</xdr:col>
      <xdr:colOff>123825</xdr:colOff>
      <xdr:row>10</xdr:row>
      <xdr:rowOff>169545</xdr:rowOff>
    </xdr:from>
    <xdr:to>
      <xdr:col>22</xdr:col>
      <xdr:colOff>198121</xdr:colOff>
      <xdr:row>12</xdr:row>
      <xdr:rowOff>40005</xdr:rowOff>
    </xdr:to>
    <xdr:sp macro="" textlink="">
      <xdr:nvSpPr>
        <xdr:cNvPr id="40" name="ZoneTexte 39">
          <a:extLst>
            <a:ext uri="{FF2B5EF4-FFF2-40B4-BE49-F238E27FC236}">
              <a16:creationId xmlns:a16="http://schemas.microsoft.com/office/drawing/2014/main" id="{DE618176-C328-2419-0F75-BA0AB0BD9072}"/>
            </a:ext>
          </a:extLst>
        </xdr:cNvPr>
        <xdr:cNvSpPr txBox="1"/>
      </xdr:nvSpPr>
      <xdr:spPr>
        <a:xfrm>
          <a:off x="16725900" y="1979295"/>
          <a:ext cx="864871" cy="23241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rgbClr val="FF7C80"/>
              </a:solidFill>
            </a:rPr>
            <a:t>QE3:</a:t>
          </a:r>
        </a:p>
      </xdr:txBody>
    </xdr:sp>
    <xdr:clientData/>
  </xdr:twoCellAnchor>
  <xdr:twoCellAnchor>
    <xdr:from>
      <xdr:col>16</xdr:col>
      <xdr:colOff>468630</xdr:colOff>
      <xdr:row>11</xdr:row>
      <xdr:rowOff>121920</xdr:rowOff>
    </xdr:from>
    <xdr:to>
      <xdr:col>17</xdr:col>
      <xdr:colOff>735330</xdr:colOff>
      <xdr:row>13</xdr:row>
      <xdr:rowOff>45720</xdr:rowOff>
    </xdr:to>
    <xdr:sp macro="" textlink="Traitement!Z7">
      <xdr:nvSpPr>
        <xdr:cNvPr id="41" name="ZoneTexte 40">
          <a:extLst>
            <a:ext uri="{FF2B5EF4-FFF2-40B4-BE49-F238E27FC236}">
              <a16:creationId xmlns:a16="http://schemas.microsoft.com/office/drawing/2014/main" id="{7D893366-8EAD-F087-A175-A80FEFA665F4}"/>
            </a:ext>
          </a:extLst>
        </xdr:cNvPr>
        <xdr:cNvSpPr txBox="1"/>
      </xdr:nvSpPr>
      <xdr:spPr>
        <a:xfrm>
          <a:off x="13117830" y="2112645"/>
          <a:ext cx="1057275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68460036-CCF6-4B08-9625-03E5395E9DA7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51882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18</xdr:col>
      <xdr:colOff>151218</xdr:colOff>
      <xdr:row>11</xdr:row>
      <xdr:rowOff>133350</xdr:rowOff>
    </xdr:from>
    <xdr:to>
      <xdr:col>19</xdr:col>
      <xdr:colOff>407671</xdr:colOff>
      <xdr:row>13</xdr:row>
      <xdr:rowOff>57150</xdr:rowOff>
    </xdr:to>
    <xdr:sp macro="" textlink="Traitement!AI7">
      <xdr:nvSpPr>
        <xdr:cNvPr id="42" name="ZoneTexte 41">
          <a:extLst>
            <a:ext uri="{FF2B5EF4-FFF2-40B4-BE49-F238E27FC236}">
              <a16:creationId xmlns:a16="http://schemas.microsoft.com/office/drawing/2014/main" id="{4E926D81-3EDE-F4CA-49F8-5A554A72EB7F}"/>
            </a:ext>
          </a:extLst>
        </xdr:cNvPr>
        <xdr:cNvSpPr txBox="1"/>
      </xdr:nvSpPr>
      <xdr:spPr>
        <a:xfrm>
          <a:off x="14381568" y="2124075"/>
          <a:ext cx="104702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7B24F691-BCA7-4404-AA92-8D08D3BA0B5F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116572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19</xdr:col>
      <xdr:colOff>622146</xdr:colOff>
      <xdr:row>11</xdr:row>
      <xdr:rowOff>123825</xdr:rowOff>
    </xdr:from>
    <xdr:to>
      <xdr:col>21</xdr:col>
      <xdr:colOff>87630</xdr:colOff>
      <xdr:row>13</xdr:row>
      <xdr:rowOff>47625</xdr:rowOff>
    </xdr:to>
    <xdr:sp macro="" textlink="Traitement!AR7">
      <xdr:nvSpPr>
        <xdr:cNvPr id="43" name="ZoneTexte 42">
          <a:extLst>
            <a:ext uri="{FF2B5EF4-FFF2-40B4-BE49-F238E27FC236}">
              <a16:creationId xmlns:a16="http://schemas.microsoft.com/office/drawing/2014/main" id="{F206D589-77D2-F180-D8DE-2B70DCB977AE}"/>
            </a:ext>
          </a:extLst>
        </xdr:cNvPr>
        <xdr:cNvSpPr txBox="1"/>
      </xdr:nvSpPr>
      <xdr:spPr>
        <a:xfrm>
          <a:off x="15643071" y="2114550"/>
          <a:ext cx="1046634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110E08D-4BFD-4EF9-A80B-8B041FF05BA8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21360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21</xdr:col>
      <xdr:colOff>286473</xdr:colOff>
      <xdr:row>11</xdr:row>
      <xdr:rowOff>129540</xdr:rowOff>
    </xdr:from>
    <xdr:to>
      <xdr:col>22</xdr:col>
      <xdr:colOff>550546</xdr:colOff>
      <xdr:row>13</xdr:row>
      <xdr:rowOff>53340</xdr:rowOff>
    </xdr:to>
    <xdr:sp macro="" textlink="Traitement!AZ7">
      <xdr:nvSpPr>
        <xdr:cNvPr id="44" name="ZoneTexte 43">
          <a:extLst>
            <a:ext uri="{FF2B5EF4-FFF2-40B4-BE49-F238E27FC236}">
              <a16:creationId xmlns:a16="http://schemas.microsoft.com/office/drawing/2014/main" id="{138554F5-AB5B-43E2-1D23-751D5BB65C87}"/>
            </a:ext>
          </a:extLst>
        </xdr:cNvPr>
        <xdr:cNvSpPr txBox="1"/>
      </xdr:nvSpPr>
      <xdr:spPr>
        <a:xfrm>
          <a:off x="16888548" y="2120265"/>
          <a:ext cx="1054648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EC63E222-EE67-4BC5-BB06-B415C2A164DD}" type="TxLink">
            <a:rPr lang="en-US" sz="1400" b="1" i="0" u="none" strike="noStrike">
              <a:solidFill>
                <a:srgbClr val="FF7C80"/>
              </a:solidFill>
              <a:latin typeface="Aptos Narrow"/>
            </a:rPr>
            <a:pPr algn="ctr"/>
            <a:t>108091</a:t>
          </a:fld>
          <a:endParaRPr lang="fr-FR" sz="1400" b="1">
            <a:solidFill>
              <a:srgbClr val="FF7C80"/>
            </a:solidFill>
          </a:endParaRPr>
        </a:p>
      </xdr:txBody>
    </xdr:sp>
    <xdr:clientData/>
  </xdr:twoCellAnchor>
  <xdr:twoCellAnchor>
    <xdr:from>
      <xdr:col>16</xdr:col>
      <xdr:colOff>340995</xdr:colOff>
      <xdr:row>14</xdr:row>
      <xdr:rowOff>1905</xdr:rowOff>
    </xdr:from>
    <xdr:to>
      <xdr:col>17</xdr:col>
      <xdr:colOff>421006</xdr:colOff>
      <xdr:row>15</xdr:row>
      <xdr:rowOff>72390</xdr:rowOff>
    </xdr:to>
    <xdr:sp macro="" textlink="">
      <xdr:nvSpPr>
        <xdr:cNvPr id="45" name="ZoneTexte 44">
          <a:extLst>
            <a:ext uri="{FF2B5EF4-FFF2-40B4-BE49-F238E27FC236}">
              <a16:creationId xmlns:a16="http://schemas.microsoft.com/office/drawing/2014/main" id="{9BBB096D-12F1-F001-C8A1-23637796828A}"/>
            </a:ext>
          </a:extLst>
        </xdr:cNvPr>
        <xdr:cNvSpPr txBox="1"/>
      </xdr:nvSpPr>
      <xdr:spPr>
        <a:xfrm>
          <a:off x="12990195" y="2535555"/>
          <a:ext cx="870586" cy="25146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18</xdr:col>
      <xdr:colOff>15240</xdr:colOff>
      <xdr:row>14</xdr:row>
      <xdr:rowOff>1905</xdr:rowOff>
    </xdr:from>
    <xdr:to>
      <xdr:col>19</xdr:col>
      <xdr:colOff>97156</xdr:colOff>
      <xdr:row>15</xdr:row>
      <xdr:rowOff>64770</xdr:rowOff>
    </xdr:to>
    <xdr:sp macro="" textlink="">
      <xdr:nvSpPr>
        <xdr:cNvPr id="46" name="ZoneTexte 45">
          <a:extLst>
            <a:ext uri="{FF2B5EF4-FFF2-40B4-BE49-F238E27FC236}">
              <a16:creationId xmlns:a16="http://schemas.microsoft.com/office/drawing/2014/main" id="{F83F1B3C-5960-D802-BA3E-C8CF50F24DBE}"/>
            </a:ext>
          </a:extLst>
        </xdr:cNvPr>
        <xdr:cNvSpPr txBox="1"/>
      </xdr:nvSpPr>
      <xdr:spPr>
        <a:xfrm>
          <a:off x="14245590" y="2535555"/>
          <a:ext cx="872491" cy="2438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19</xdr:col>
      <xdr:colOff>476250</xdr:colOff>
      <xdr:row>14</xdr:row>
      <xdr:rowOff>1905</xdr:rowOff>
    </xdr:from>
    <xdr:to>
      <xdr:col>20</xdr:col>
      <xdr:colOff>550546</xdr:colOff>
      <xdr:row>15</xdr:row>
      <xdr:rowOff>76200</xdr:rowOff>
    </xdr:to>
    <xdr:sp macro="" textlink="">
      <xdr:nvSpPr>
        <xdr:cNvPr id="47" name="ZoneTexte 46">
          <a:extLst>
            <a:ext uri="{FF2B5EF4-FFF2-40B4-BE49-F238E27FC236}">
              <a16:creationId xmlns:a16="http://schemas.microsoft.com/office/drawing/2014/main" id="{3FBB788C-A563-37ED-9B54-0D1A2D9948AA}"/>
            </a:ext>
          </a:extLst>
        </xdr:cNvPr>
        <xdr:cNvSpPr txBox="1"/>
      </xdr:nvSpPr>
      <xdr:spPr>
        <a:xfrm>
          <a:off x="15497175" y="2535555"/>
          <a:ext cx="864871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21</xdr:col>
      <xdr:colOff>131445</xdr:colOff>
      <xdr:row>14</xdr:row>
      <xdr:rowOff>1905</xdr:rowOff>
    </xdr:from>
    <xdr:to>
      <xdr:col>22</xdr:col>
      <xdr:colOff>207646</xdr:colOff>
      <xdr:row>15</xdr:row>
      <xdr:rowOff>76200</xdr:rowOff>
    </xdr:to>
    <xdr:sp macro="" textlink="">
      <xdr:nvSpPr>
        <xdr:cNvPr id="48" name="ZoneTexte 47">
          <a:extLst>
            <a:ext uri="{FF2B5EF4-FFF2-40B4-BE49-F238E27FC236}">
              <a16:creationId xmlns:a16="http://schemas.microsoft.com/office/drawing/2014/main" id="{2E2F5433-5DC4-B5F8-6CD7-5016C0DE978B}"/>
            </a:ext>
          </a:extLst>
        </xdr:cNvPr>
        <xdr:cNvSpPr txBox="1"/>
      </xdr:nvSpPr>
      <xdr:spPr>
        <a:xfrm>
          <a:off x="16733520" y="2535555"/>
          <a:ext cx="866776" cy="2552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1050" b="0">
              <a:solidFill>
                <a:schemeClr val="bg1">
                  <a:lumMod val="85000"/>
                </a:schemeClr>
              </a:solidFill>
            </a:rPr>
            <a:t>Q Total: </a:t>
          </a:r>
        </a:p>
      </xdr:txBody>
    </xdr:sp>
    <xdr:clientData/>
  </xdr:twoCellAnchor>
  <xdr:twoCellAnchor>
    <xdr:from>
      <xdr:col>16</xdr:col>
      <xdr:colOff>468630</xdr:colOff>
      <xdr:row>15</xdr:row>
      <xdr:rowOff>53340</xdr:rowOff>
    </xdr:from>
    <xdr:to>
      <xdr:col>17</xdr:col>
      <xdr:colOff>735330</xdr:colOff>
      <xdr:row>16</xdr:row>
      <xdr:rowOff>154305</xdr:rowOff>
    </xdr:to>
    <xdr:sp macro="" textlink="Traitement!Z8">
      <xdr:nvSpPr>
        <xdr:cNvPr id="49" name="ZoneTexte 48">
          <a:extLst>
            <a:ext uri="{FF2B5EF4-FFF2-40B4-BE49-F238E27FC236}">
              <a16:creationId xmlns:a16="http://schemas.microsoft.com/office/drawing/2014/main" id="{73D14D2B-959D-6CA8-96A6-741067800BC6}"/>
            </a:ext>
          </a:extLst>
        </xdr:cNvPr>
        <xdr:cNvSpPr txBox="1"/>
      </xdr:nvSpPr>
      <xdr:spPr>
        <a:xfrm>
          <a:off x="13117830" y="2767965"/>
          <a:ext cx="1057275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98FE26F0-2976-43A1-A4A1-AA7D2205DB2B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195313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18</xdr:col>
      <xdr:colOff>151218</xdr:colOff>
      <xdr:row>15</xdr:row>
      <xdr:rowOff>57150</xdr:rowOff>
    </xdr:from>
    <xdr:to>
      <xdr:col>19</xdr:col>
      <xdr:colOff>426721</xdr:colOff>
      <xdr:row>16</xdr:row>
      <xdr:rowOff>154305</xdr:rowOff>
    </xdr:to>
    <xdr:sp macro="" textlink="Traitement!AI8">
      <xdr:nvSpPr>
        <xdr:cNvPr id="50" name="ZoneTexte 49">
          <a:extLst>
            <a:ext uri="{FF2B5EF4-FFF2-40B4-BE49-F238E27FC236}">
              <a16:creationId xmlns:a16="http://schemas.microsoft.com/office/drawing/2014/main" id="{022F01FA-C944-20F9-E201-44B6DD32F8BC}"/>
            </a:ext>
          </a:extLst>
        </xdr:cNvPr>
        <xdr:cNvSpPr txBox="1"/>
      </xdr:nvSpPr>
      <xdr:spPr>
        <a:xfrm>
          <a:off x="14381568" y="2771775"/>
          <a:ext cx="1066078" cy="2781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360FB2C-7FC6-4339-80BA-8B25C699AA99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381543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19</xdr:col>
      <xdr:colOff>622146</xdr:colOff>
      <xdr:row>15</xdr:row>
      <xdr:rowOff>53340</xdr:rowOff>
    </xdr:from>
    <xdr:to>
      <xdr:col>21</xdr:col>
      <xdr:colOff>87630</xdr:colOff>
      <xdr:row>16</xdr:row>
      <xdr:rowOff>154305</xdr:rowOff>
    </xdr:to>
    <xdr:sp macro="" textlink="Traitement!AR8">
      <xdr:nvSpPr>
        <xdr:cNvPr id="51" name="ZoneTexte 50">
          <a:extLst>
            <a:ext uri="{FF2B5EF4-FFF2-40B4-BE49-F238E27FC236}">
              <a16:creationId xmlns:a16="http://schemas.microsoft.com/office/drawing/2014/main" id="{486C5E2B-B870-4E37-B56A-8C7969459E75}"/>
            </a:ext>
          </a:extLst>
        </xdr:cNvPr>
        <xdr:cNvSpPr txBox="1"/>
      </xdr:nvSpPr>
      <xdr:spPr>
        <a:xfrm>
          <a:off x="15643071" y="2767965"/>
          <a:ext cx="1046634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A57CF7B1-9F50-4313-A42A-10F01D953324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91623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21</xdr:col>
      <xdr:colOff>286473</xdr:colOff>
      <xdr:row>15</xdr:row>
      <xdr:rowOff>53340</xdr:rowOff>
    </xdr:from>
    <xdr:to>
      <xdr:col>22</xdr:col>
      <xdr:colOff>563881</xdr:colOff>
      <xdr:row>16</xdr:row>
      <xdr:rowOff>154305</xdr:rowOff>
    </xdr:to>
    <xdr:sp macro="" textlink="Traitement!AZ8">
      <xdr:nvSpPr>
        <xdr:cNvPr id="52" name="ZoneTexte 51">
          <a:extLst>
            <a:ext uri="{FF2B5EF4-FFF2-40B4-BE49-F238E27FC236}">
              <a16:creationId xmlns:a16="http://schemas.microsoft.com/office/drawing/2014/main" id="{E6536CF2-2B21-F84A-4F79-A0639EFAC005}"/>
            </a:ext>
          </a:extLst>
        </xdr:cNvPr>
        <xdr:cNvSpPr txBox="1"/>
      </xdr:nvSpPr>
      <xdr:spPr>
        <a:xfrm>
          <a:off x="16888548" y="2767965"/>
          <a:ext cx="1067983" cy="2819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C236B904-87F0-47A0-BF1D-456105945FAF}" type="TxLink">
            <a:rPr lang="en-US" sz="1400" b="1" i="0" u="none" strike="noStrike">
              <a:solidFill>
                <a:schemeClr val="accent6">
                  <a:lumMod val="20000"/>
                  <a:lumOff val="80000"/>
                </a:schemeClr>
              </a:solidFill>
              <a:latin typeface="Aptos Narrow"/>
            </a:rPr>
            <a:pPr algn="ctr"/>
            <a:t>411682</a:t>
          </a:fld>
          <a:endParaRPr lang="fr-FR" sz="1400" b="1">
            <a:solidFill>
              <a:schemeClr val="accent6">
                <a:lumMod val="20000"/>
                <a:lumOff val="80000"/>
              </a:schemeClr>
            </a:solidFill>
          </a:endParaRPr>
        </a:p>
      </xdr:txBody>
    </xdr:sp>
    <xdr:clientData/>
  </xdr:twoCellAnchor>
  <xdr:twoCellAnchor>
    <xdr:from>
      <xdr:col>0</xdr:col>
      <xdr:colOff>135255</xdr:colOff>
      <xdr:row>19</xdr:row>
      <xdr:rowOff>17145</xdr:rowOff>
    </xdr:from>
    <xdr:to>
      <xdr:col>22</xdr:col>
      <xdr:colOff>624841</xdr:colOff>
      <xdr:row>37</xdr:row>
      <xdr:rowOff>26670</xdr:rowOff>
    </xdr:to>
    <xdr:sp macro="" textlink="">
      <xdr:nvSpPr>
        <xdr:cNvPr id="54" name="Rectangle : coins arrondis 53">
          <a:extLst>
            <a:ext uri="{FF2B5EF4-FFF2-40B4-BE49-F238E27FC236}">
              <a16:creationId xmlns:a16="http://schemas.microsoft.com/office/drawing/2014/main" id="{E2C8C234-3CF4-459C-8E85-1C815779103A}"/>
            </a:ext>
          </a:extLst>
        </xdr:cNvPr>
        <xdr:cNvSpPr/>
      </xdr:nvSpPr>
      <xdr:spPr>
        <a:xfrm>
          <a:off x="135255" y="3455670"/>
          <a:ext cx="17882236" cy="3267075"/>
        </a:xfrm>
        <a:prstGeom prst="roundRect">
          <a:avLst>
            <a:gd name="adj" fmla="val 1738"/>
          </a:avLst>
        </a:prstGeom>
        <a:solidFill>
          <a:srgbClr val="071420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0</xdr:col>
      <xdr:colOff>190715</xdr:colOff>
      <xdr:row>20</xdr:row>
      <xdr:rowOff>11430</xdr:rowOff>
    </xdr:from>
    <xdr:to>
      <xdr:col>5</xdr:col>
      <xdr:colOff>582930</xdr:colOff>
      <xdr:row>36</xdr:row>
      <xdr:rowOff>55245</xdr:rowOff>
    </xdr:to>
    <xdr:graphicFrame macro="">
      <xdr:nvGraphicFramePr>
        <xdr:cNvPr id="55" name="Graphique 54">
          <a:extLst>
            <a:ext uri="{FF2B5EF4-FFF2-40B4-BE49-F238E27FC236}">
              <a16:creationId xmlns:a16="http://schemas.microsoft.com/office/drawing/2014/main" id="{405510E4-3E08-456A-8371-1BEF7DB04F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704458</xdr:colOff>
      <xdr:row>20</xdr:row>
      <xdr:rowOff>4984</xdr:rowOff>
    </xdr:from>
    <xdr:to>
      <xdr:col>11</xdr:col>
      <xdr:colOff>343906</xdr:colOff>
      <xdr:row>36</xdr:row>
      <xdr:rowOff>59055</xdr:rowOff>
    </xdr:to>
    <xdr:graphicFrame macro="">
      <xdr:nvGraphicFramePr>
        <xdr:cNvPr id="56" name="Graphique 55">
          <a:extLst>
            <a:ext uri="{FF2B5EF4-FFF2-40B4-BE49-F238E27FC236}">
              <a16:creationId xmlns:a16="http://schemas.microsoft.com/office/drawing/2014/main" id="{62F816D0-4500-4CBA-9FCA-C2322A34E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482713</xdr:colOff>
      <xdr:row>20</xdr:row>
      <xdr:rowOff>9379</xdr:rowOff>
    </xdr:from>
    <xdr:to>
      <xdr:col>17</xdr:col>
      <xdr:colOff>77280</xdr:colOff>
      <xdr:row>36</xdr:row>
      <xdr:rowOff>55245</xdr:rowOff>
    </xdr:to>
    <xdr:graphicFrame macro="">
      <xdr:nvGraphicFramePr>
        <xdr:cNvPr id="57" name="Graphique 56">
          <a:extLst>
            <a:ext uri="{FF2B5EF4-FFF2-40B4-BE49-F238E27FC236}">
              <a16:creationId xmlns:a16="http://schemas.microsoft.com/office/drawing/2014/main" id="{EC2DBD56-4D85-48B1-8EAB-B4A8EB7E9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198120</xdr:colOff>
      <xdr:row>20</xdr:row>
      <xdr:rowOff>9525</xdr:rowOff>
    </xdr:from>
    <xdr:to>
      <xdr:col>22</xdr:col>
      <xdr:colOff>601309</xdr:colOff>
      <xdr:row>36</xdr:row>
      <xdr:rowOff>53340</xdr:rowOff>
    </xdr:to>
    <xdr:graphicFrame macro="">
      <xdr:nvGraphicFramePr>
        <xdr:cNvPr id="58" name="Graphique 57">
          <a:extLst>
            <a:ext uri="{FF2B5EF4-FFF2-40B4-BE49-F238E27FC236}">
              <a16:creationId xmlns:a16="http://schemas.microsoft.com/office/drawing/2014/main" id="{D3DE1B36-3657-4574-9863-EC38548373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617220</xdr:colOff>
      <xdr:row>3</xdr:row>
      <xdr:rowOff>62865</xdr:rowOff>
    </xdr:from>
    <xdr:to>
      <xdr:col>5</xdr:col>
      <xdr:colOff>243840</xdr:colOff>
      <xdr:row>5</xdr:row>
      <xdr:rowOff>140970</xdr:rowOff>
    </xdr:to>
    <xdr:sp macro="" textlink="Traitement!G4">
      <xdr:nvSpPr>
        <xdr:cNvPr id="60" name="ZoneTexte 59">
          <a:extLst>
            <a:ext uri="{FF2B5EF4-FFF2-40B4-BE49-F238E27FC236}">
              <a16:creationId xmlns:a16="http://schemas.microsoft.com/office/drawing/2014/main" id="{B9BD5A6C-5D65-2A2A-046D-606AB5E7C6F3}"/>
            </a:ext>
          </a:extLst>
        </xdr:cNvPr>
        <xdr:cNvSpPr txBox="1"/>
      </xdr:nvSpPr>
      <xdr:spPr>
        <a:xfrm>
          <a:off x="2988945" y="605790"/>
          <a:ext cx="1207770" cy="4400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fld id="{5D11DA43-4A64-4564-902B-118335827077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</a:rPr>
            <a:pPr algn="r"/>
            <a:t>79</a:t>
          </a:fld>
          <a:endParaRPr lang="fr-FR" sz="3600" b="1">
            <a:solidFill>
              <a:schemeClr val="bg1">
                <a:lumMod val="85000"/>
              </a:schemeClr>
            </a:solidFill>
          </a:endParaRPr>
        </a:p>
      </xdr:txBody>
    </xdr:sp>
    <xdr:clientData/>
  </xdr:twoCellAnchor>
  <xdr:twoCellAnchor>
    <xdr:from>
      <xdr:col>3</xdr:col>
      <xdr:colOff>607695</xdr:colOff>
      <xdr:row>7</xdr:row>
      <xdr:rowOff>45720</xdr:rowOff>
    </xdr:from>
    <xdr:to>
      <xdr:col>5</xdr:col>
      <xdr:colOff>243840</xdr:colOff>
      <xdr:row>9</xdr:row>
      <xdr:rowOff>133350</xdr:rowOff>
    </xdr:to>
    <xdr:sp macro="" textlink="Traitement!L4">
      <xdr:nvSpPr>
        <xdr:cNvPr id="61" name="ZoneTexte 60">
          <a:extLst>
            <a:ext uri="{FF2B5EF4-FFF2-40B4-BE49-F238E27FC236}">
              <a16:creationId xmlns:a16="http://schemas.microsoft.com/office/drawing/2014/main" id="{EB7B9EF9-53BF-8740-3235-B127ECCC64C2}"/>
            </a:ext>
          </a:extLst>
        </xdr:cNvPr>
        <xdr:cNvSpPr txBox="1"/>
      </xdr:nvSpPr>
      <xdr:spPr>
        <a:xfrm>
          <a:off x="2979420" y="1312545"/>
          <a:ext cx="1217295" cy="4495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721E3CE3-1049-4E5A-95AE-32C871262D10}" type="TxLink">
            <a:rPr lang="en-US" sz="3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105,65</a:t>
          </a:fld>
          <a:endParaRPr lang="fr-FR" sz="36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3</xdr:col>
      <xdr:colOff>443865</xdr:colOff>
      <xdr:row>2</xdr:row>
      <xdr:rowOff>26670</xdr:rowOff>
    </xdr:from>
    <xdr:to>
      <xdr:col>5</xdr:col>
      <xdr:colOff>243840</xdr:colOff>
      <xdr:row>4</xdr:row>
      <xdr:rowOff>34290</xdr:rowOff>
    </xdr:to>
    <xdr:sp macro="" textlink="">
      <xdr:nvSpPr>
        <xdr:cNvPr id="62" name="ZoneTexte 61">
          <a:extLst>
            <a:ext uri="{FF2B5EF4-FFF2-40B4-BE49-F238E27FC236}">
              <a16:creationId xmlns:a16="http://schemas.microsoft.com/office/drawing/2014/main" id="{E9B8407A-4DA0-1F13-ABD2-AD399A66EE9F}"/>
            </a:ext>
          </a:extLst>
        </xdr:cNvPr>
        <xdr:cNvSpPr txBox="1"/>
      </xdr:nvSpPr>
      <xdr:spPr>
        <a:xfrm>
          <a:off x="2815590" y="388620"/>
          <a:ext cx="138112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Total des arrêts</a:t>
          </a:r>
        </a:p>
      </xdr:txBody>
    </xdr:sp>
    <xdr:clientData/>
  </xdr:twoCellAnchor>
  <xdr:twoCellAnchor>
    <xdr:from>
      <xdr:col>3</xdr:col>
      <xdr:colOff>436245</xdr:colOff>
      <xdr:row>6</xdr:row>
      <xdr:rowOff>7620</xdr:rowOff>
    </xdr:from>
    <xdr:to>
      <xdr:col>5</xdr:col>
      <xdr:colOff>243840</xdr:colOff>
      <xdr:row>8</xdr:row>
      <xdr:rowOff>15240</xdr:rowOff>
    </xdr:to>
    <xdr:sp macro="" textlink="">
      <xdr:nvSpPr>
        <xdr:cNvPr id="63" name="ZoneTexte 62">
          <a:extLst>
            <a:ext uri="{FF2B5EF4-FFF2-40B4-BE49-F238E27FC236}">
              <a16:creationId xmlns:a16="http://schemas.microsoft.com/office/drawing/2014/main" id="{7BE79C06-15BE-1DE5-C3D1-0D6E0DFA2B09}"/>
            </a:ext>
          </a:extLst>
        </xdr:cNvPr>
        <xdr:cNvSpPr txBox="1"/>
      </xdr:nvSpPr>
      <xdr:spPr>
        <a:xfrm>
          <a:off x="2807970" y="1093470"/>
          <a:ext cx="1388745" cy="3695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Durée des arrêts</a:t>
          </a:r>
        </a:p>
      </xdr:txBody>
    </xdr:sp>
    <xdr:clientData/>
  </xdr:twoCellAnchor>
  <xdr:twoCellAnchor>
    <xdr:from>
      <xdr:col>4</xdr:col>
      <xdr:colOff>142875</xdr:colOff>
      <xdr:row>10</xdr:row>
      <xdr:rowOff>45721</xdr:rowOff>
    </xdr:from>
    <xdr:to>
      <xdr:col>4</xdr:col>
      <xdr:colOff>733425</xdr:colOff>
      <xdr:row>11</xdr:row>
      <xdr:rowOff>163831</xdr:rowOff>
    </xdr:to>
    <xdr:sp macro="" textlink="Traitement!L5">
      <xdr:nvSpPr>
        <xdr:cNvPr id="64" name="ZoneTexte 63">
          <a:extLst>
            <a:ext uri="{FF2B5EF4-FFF2-40B4-BE49-F238E27FC236}">
              <a16:creationId xmlns:a16="http://schemas.microsoft.com/office/drawing/2014/main" id="{4A31A1B5-A930-2829-7B3D-53BC3884B1B3}"/>
            </a:ext>
          </a:extLst>
        </xdr:cNvPr>
        <xdr:cNvSpPr txBox="1"/>
      </xdr:nvSpPr>
      <xdr:spPr>
        <a:xfrm>
          <a:off x="3305175" y="1855471"/>
          <a:ext cx="590550" cy="2990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marL="0" indent="0" algn="r"/>
          <a:fld id="{53225049-5CA6-40F0-A38C-29227283BBFC}" type="TxLink">
            <a:rPr lang="en-US" sz="1600" b="1" i="0" u="none" strike="noStrike">
              <a:solidFill>
                <a:schemeClr val="bg1">
                  <a:lumMod val="85000"/>
                </a:schemeClr>
              </a:solidFill>
              <a:latin typeface="Aptos Narrow"/>
              <a:ea typeface="+mn-ea"/>
              <a:cs typeface="+mn-cs"/>
            </a:rPr>
            <a:pPr marL="0" indent="0" algn="r"/>
            <a:t>4,4</a:t>
          </a:fld>
          <a:endParaRPr lang="fr-FR" sz="4800" b="1" i="0" u="none" strike="noStrike">
            <a:solidFill>
              <a:schemeClr val="bg1">
                <a:lumMod val="85000"/>
              </a:schemeClr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361950</xdr:colOff>
      <xdr:row>10</xdr:row>
      <xdr:rowOff>68580</xdr:rowOff>
    </xdr:from>
    <xdr:to>
      <xdr:col>5</xdr:col>
      <xdr:colOff>266700</xdr:colOff>
      <xdr:row>11</xdr:row>
      <xdr:rowOff>144780</xdr:rowOff>
    </xdr:to>
    <xdr:sp macro="" textlink="">
      <xdr:nvSpPr>
        <xdr:cNvPr id="65" name="ZoneTexte 64">
          <a:extLst>
            <a:ext uri="{FF2B5EF4-FFF2-40B4-BE49-F238E27FC236}">
              <a16:creationId xmlns:a16="http://schemas.microsoft.com/office/drawing/2014/main" id="{2D03CD60-D0D9-D3F5-9D42-5C6C12292B28}"/>
            </a:ext>
          </a:extLst>
        </xdr:cNvPr>
        <xdr:cNvSpPr txBox="1"/>
      </xdr:nvSpPr>
      <xdr:spPr>
        <a:xfrm>
          <a:off x="3524250" y="1878330"/>
          <a:ext cx="695325" cy="2571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r"/>
          <a:r>
            <a:rPr lang="fr-FR" sz="1100">
              <a:solidFill>
                <a:schemeClr val="bg1">
                  <a:lumMod val="85000"/>
                </a:schemeClr>
              </a:solidFill>
            </a:rPr>
            <a:t>Jours</a:t>
          </a:r>
        </a:p>
      </xdr:txBody>
    </xdr:sp>
    <xdr:clientData/>
  </xdr:twoCellAnchor>
  <xdr:twoCellAnchor editAs="oneCell">
    <xdr:from>
      <xdr:col>0</xdr:col>
      <xdr:colOff>205740</xdr:colOff>
      <xdr:row>38</xdr:row>
      <xdr:rowOff>49530</xdr:rowOff>
    </xdr:from>
    <xdr:to>
      <xdr:col>2</xdr:col>
      <xdr:colOff>464820</xdr:colOff>
      <xdr:row>46</xdr:row>
      <xdr:rowOff>116205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6" name="Machine 1">
              <a:extLst>
                <a:ext uri="{FF2B5EF4-FFF2-40B4-BE49-F238E27FC236}">
                  <a16:creationId xmlns:a16="http://schemas.microsoft.com/office/drawing/2014/main" id="{2422C2A6-DF5C-4AE5-B56D-ADBFFE47A1D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9550" y="6930390"/>
              <a:ext cx="1838325" cy="15106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64770</xdr:colOff>
      <xdr:row>38</xdr:row>
      <xdr:rowOff>72391</xdr:rowOff>
    </xdr:from>
    <xdr:to>
      <xdr:col>7</xdr:col>
      <xdr:colOff>331470</xdr:colOff>
      <xdr:row>46</xdr:row>
      <xdr:rowOff>129541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7" name="Date 1">
              <a:extLst>
                <a:ext uri="{FF2B5EF4-FFF2-40B4-BE49-F238E27FC236}">
                  <a16:creationId xmlns:a16="http://schemas.microsoft.com/office/drawing/2014/main" id="{DC8BA28B-1B1E-494B-8D4C-D42BF534A1E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015740" y="6949441"/>
              <a:ext cx="1847850" cy="150876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539115</xdr:colOff>
      <xdr:row>38</xdr:row>
      <xdr:rowOff>57150</xdr:rowOff>
    </xdr:from>
    <xdr:to>
      <xdr:col>4</xdr:col>
      <xdr:colOff>782955</xdr:colOff>
      <xdr:row>46</xdr:row>
      <xdr:rowOff>129540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8" name="Date 3">
              <a:extLst>
                <a:ext uri="{FF2B5EF4-FFF2-40B4-BE49-F238E27FC236}">
                  <a16:creationId xmlns:a16="http://schemas.microsoft.com/office/drawing/2014/main" id="{20315BC5-77EE-43D4-853A-540BCCD4F9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122170" y="6930390"/>
              <a:ext cx="1819275" cy="1527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403859</xdr:colOff>
      <xdr:row>38</xdr:row>
      <xdr:rowOff>72390</xdr:rowOff>
    </xdr:from>
    <xdr:to>
      <xdr:col>15</xdr:col>
      <xdr:colOff>542925</xdr:colOff>
      <xdr:row>46</xdr:row>
      <xdr:rowOff>133350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69" name="Date 5">
              <a:extLst>
                <a:ext uri="{FF2B5EF4-FFF2-40B4-BE49-F238E27FC236}">
                  <a16:creationId xmlns:a16="http://schemas.microsoft.com/office/drawing/2014/main" id="{EE60D12F-D54F-4970-B4AD-B632BB1242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934074" y="6949440"/>
              <a:ext cx="6469381" cy="15049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9524</xdr:colOff>
      <xdr:row>2</xdr:row>
      <xdr:rowOff>161925</xdr:rowOff>
    </xdr:from>
    <xdr:to>
      <xdr:col>3</xdr:col>
      <xdr:colOff>1045210</xdr:colOff>
      <xdr:row>5</xdr:row>
      <xdr:rowOff>40005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C99BF0D-C446-499B-AF95-9F51FB98F6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0099" y="523875"/>
          <a:ext cx="2769236" cy="4171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68580</xdr:rowOff>
    </xdr:from>
    <xdr:to>
      <xdr:col>3</xdr:col>
      <xdr:colOff>1217295</xdr:colOff>
      <xdr:row>21</xdr:row>
      <xdr:rowOff>93345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4893155-47F1-AD25-C8B9-9DC6BC765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15241</xdr:colOff>
      <xdr:row>18</xdr:row>
      <xdr:rowOff>177165</xdr:rowOff>
    </xdr:from>
    <xdr:to>
      <xdr:col>8</xdr:col>
      <xdr:colOff>392431</xdr:colOff>
      <xdr:row>36</xdr:row>
      <xdr:rowOff>53340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B77E346-2B46-02DB-546E-681C567C43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531496</xdr:colOff>
      <xdr:row>34</xdr:row>
      <xdr:rowOff>62866</xdr:rowOff>
    </xdr:from>
    <xdr:to>
      <xdr:col>8</xdr:col>
      <xdr:colOff>1453516</xdr:colOff>
      <xdr:row>48</xdr:row>
      <xdr:rowOff>135256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8BA98AB-ACA1-CDE9-B6C7-751DD427EA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52</xdr:col>
      <xdr:colOff>78105</xdr:colOff>
      <xdr:row>17</xdr:row>
      <xdr:rowOff>155257</xdr:rowOff>
    </xdr:from>
    <xdr:to>
      <xdr:col>55</xdr:col>
      <xdr:colOff>1373505</xdr:colOff>
      <xdr:row>33</xdr:row>
      <xdr:rowOff>952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B1285F95-1EC7-AA93-7592-2104B393FE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57</xdr:col>
      <xdr:colOff>514350</xdr:colOff>
      <xdr:row>17</xdr:row>
      <xdr:rowOff>132397</xdr:rowOff>
    </xdr:from>
    <xdr:to>
      <xdr:col>61</xdr:col>
      <xdr:colOff>121920</xdr:colOff>
      <xdr:row>32</xdr:row>
      <xdr:rowOff>164782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B489F2D-B9B4-AD84-D9F3-BBE9D1BF9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62</xdr:col>
      <xdr:colOff>617220</xdr:colOff>
      <xdr:row>13</xdr:row>
      <xdr:rowOff>50482</xdr:rowOff>
    </xdr:from>
    <xdr:to>
      <xdr:col>66</xdr:col>
      <xdr:colOff>230505</xdr:colOff>
      <xdr:row>28</xdr:row>
      <xdr:rowOff>77152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A5B92D8F-D0DA-80AC-C9F0-0FD7BA9C8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67</xdr:col>
      <xdr:colOff>750570</xdr:colOff>
      <xdr:row>14</xdr:row>
      <xdr:rowOff>107632</xdr:rowOff>
    </xdr:from>
    <xdr:to>
      <xdr:col>71</xdr:col>
      <xdr:colOff>358140</xdr:colOff>
      <xdr:row>29</xdr:row>
      <xdr:rowOff>134302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20B059A8-2D9C-5590-3C1E-C07A0A408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5</xdr:col>
      <xdr:colOff>257175</xdr:colOff>
      <xdr:row>16</xdr:row>
      <xdr:rowOff>177165</xdr:rowOff>
    </xdr:from>
    <xdr:to>
      <xdr:col>8</xdr:col>
      <xdr:colOff>799465</xdr:colOff>
      <xdr:row>24</xdr:row>
      <xdr:rowOff>154305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1" name="Machine">
              <a:extLst>
                <a:ext uri="{FF2B5EF4-FFF2-40B4-BE49-F238E27FC236}">
                  <a16:creationId xmlns:a16="http://schemas.microsoft.com/office/drawing/2014/main" id="{17A37388-C166-21E9-F15F-51D915491C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chin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989070" y="3068955"/>
              <a:ext cx="1868170" cy="14287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14</xdr:col>
      <xdr:colOff>992505</xdr:colOff>
      <xdr:row>14</xdr:row>
      <xdr:rowOff>102870</xdr:rowOff>
    </xdr:from>
    <xdr:to>
      <xdr:col>16</xdr:col>
      <xdr:colOff>15875</xdr:colOff>
      <xdr:row>28</xdr:row>
      <xdr:rowOff>152400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2" name="Date">
              <a:extLst>
                <a:ext uri="{FF2B5EF4-FFF2-40B4-BE49-F238E27FC236}">
                  <a16:creationId xmlns:a16="http://schemas.microsoft.com/office/drawing/2014/main" id="{97EA6414-B0CD-A74F-7962-E5B9D0714A1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65280" y="2634615"/>
              <a:ext cx="183324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8</xdr:col>
      <xdr:colOff>1381125</xdr:colOff>
      <xdr:row>16</xdr:row>
      <xdr:rowOff>133350</xdr:rowOff>
    </xdr:from>
    <xdr:to>
      <xdr:col>10</xdr:col>
      <xdr:colOff>248285</xdr:colOff>
      <xdr:row>31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13" name="Date 2">
              <a:extLst>
                <a:ext uri="{FF2B5EF4-FFF2-40B4-BE49-F238E27FC236}">
                  <a16:creationId xmlns:a16="http://schemas.microsoft.com/office/drawing/2014/main" id="{C98242F9-AC17-3997-A33C-3522A3B357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at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459855" y="3025140"/>
              <a:ext cx="1815465" cy="258508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58</xdr:col>
      <xdr:colOff>293370</xdr:colOff>
      <xdr:row>34</xdr:row>
      <xdr:rowOff>152400</xdr:rowOff>
    </xdr:from>
    <xdr:to>
      <xdr:col>60</xdr:col>
      <xdr:colOff>1144905</xdr:colOff>
      <xdr:row>42</xdr:row>
      <xdr:rowOff>59055</xdr:rowOff>
    </xdr:to>
    <mc:AlternateContent xmlns:mc="http://schemas.openxmlformats.org/markup-compatibility/2006" xmlns:tsle="http://schemas.microsoft.com/office/drawing/2012/timeslicer">
      <mc:Choice Requires="tsle">
        <xdr:graphicFrame macro="">
          <xdr:nvGraphicFramePr>
            <xdr:cNvPr id="14" name="Date 4">
              <a:extLst>
                <a:ext uri="{FF2B5EF4-FFF2-40B4-BE49-F238E27FC236}">
                  <a16:creationId xmlns:a16="http://schemas.microsoft.com/office/drawing/2014/main" id="{9D4B2678-87C4-F4AD-3E22-7F75756D795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2/timeslicer">
              <tsle:timeslicer name="Dat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861065" y="6305550"/>
              <a:ext cx="3347085" cy="13506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Chronologie : fonctionne dans Excel 2013 ou version ultérieure. Ne pas déplacer ou redimensionner.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2</xdr:row>
      <xdr:rowOff>91440</xdr:rowOff>
    </xdr:from>
    <xdr:to>
      <xdr:col>14</xdr:col>
      <xdr:colOff>238125</xdr:colOff>
      <xdr:row>33</xdr:row>
      <xdr:rowOff>26670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577BD654-6F3C-4222-9372-7AD1DC7B04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87630</xdr:colOff>
      <xdr:row>22</xdr:row>
      <xdr:rowOff>112395</xdr:rowOff>
    </xdr:from>
    <xdr:to>
      <xdr:col>13</xdr:col>
      <xdr:colOff>520065</xdr:colOff>
      <xdr:row>24</xdr:row>
      <xdr:rowOff>163830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14F56E7-C732-4B77-A7F5-ACA800E2C954}"/>
            </a:ext>
          </a:extLst>
        </xdr:cNvPr>
        <xdr:cNvSpPr/>
      </xdr:nvSpPr>
      <xdr:spPr>
        <a:xfrm>
          <a:off x="11593830" y="4093845"/>
          <a:ext cx="432435" cy="41338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3</xdr:row>
      <xdr:rowOff>47625</xdr:rowOff>
    </xdr:from>
    <xdr:to>
      <xdr:col>13</xdr:col>
      <xdr:colOff>644445</xdr:colOff>
      <xdr:row>33</xdr:row>
      <xdr:rowOff>18375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08F9D436-B083-4F79-BED1-1F4F927D5F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487680</xdr:colOff>
      <xdr:row>14</xdr:row>
      <xdr:rowOff>30480</xdr:rowOff>
    </xdr:from>
    <xdr:to>
      <xdr:col>13</xdr:col>
      <xdr:colOff>135255</xdr:colOff>
      <xdr:row>16</xdr:row>
      <xdr:rowOff>83820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DDEBED08-A5F9-4D86-A082-E121454D194B}"/>
            </a:ext>
          </a:extLst>
        </xdr:cNvPr>
        <xdr:cNvSpPr/>
      </xdr:nvSpPr>
      <xdr:spPr>
        <a:xfrm>
          <a:off x="11260455" y="2564130"/>
          <a:ext cx="438150" cy="41529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190499</xdr:colOff>
      <xdr:row>1</xdr:row>
      <xdr:rowOff>20955</xdr:rowOff>
    </xdr:from>
    <xdr:to>
      <xdr:col>14</xdr:col>
      <xdr:colOff>161925</xdr:colOff>
      <xdr:row>31</xdr:row>
      <xdr:rowOff>161925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0E31724-18AD-4FD4-B733-1B168F0CBA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0</xdr:colOff>
      <xdr:row>7</xdr:row>
      <xdr:rowOff>179070</xdr:rowOff>
    </xdr:from>
    <xdr:to>
      <xdr:col>13</xdr:col>
      <xdr:colOff>419100</xdr:colOff>
      <xdr:row>10</xdr:row>
      <xdr:rowOff>59055</xdr:rowOff>
    </xdr:to>
    <xdr:sp macro="" textlink="">
      <xdr:nvSpPr>
        <xdr:cNvPr id="3" name="Organigramme : Connecteur 2">
          <a:extLst>
            <a:ext uri="{FF2B5EF4-FFF2-40B4-BE49-F238E27FC236}">
              <a16:creationId xmlns:a16="http://schemas.microsoft.com/office/drawing/2014/main" id="{92B656BC-A15F-08A9-AD02-406ECF456474}"/>
            </a:ext>
          </a:extLst>
        </xdr:cNvPr>
        <xdr:cNvSpPr/>
      </xdr:nvSpPr>
      <xdr:spPr>
        <a:xfrm>
          <a:off x="11544300" y="1445895"/>
          <a:ext cx="419100" cy="422910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2</xdr:row>
      <xdr:rowOff>173356</xdr:rowOff>
    </xdr:from>
    <xdr:to>
      <xdr:col>30</xdr:col>
      <xdr:colOff>5715</xdr:colOff>
      <xdr:row>30</xdr:row>
      <xdr:rowOff>171450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79A82DA-1D4A-9610-E494-BCEDADAAB2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0</xdr:row>
      <xdr:rowOff>20955</xdr:rowOff>
    </xdr:from>
    <xdr:to>
      <xdr:col>4</xdr:col>
      <xdr:colOff>224790</xdr:colOff>
      <xdr:row>1</xdr:row>
      <xdr:rowOff>72688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BF079BD-FD52-46FA-8D95-5E59266E0A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0955"/>
          <a:ext cx="1520190" cy="232708"/>
        </a:xfrm>
        <a:prstGeom prst="rect">
          <a:avLst/>
        </a:prstGeom>
      </xdr:spPr>
    </xdr:pic>
    <xdr:clientData/>
  </xdr:twoCellAnchor>
  <xdr:twoCellAnchor>
    <xdr:from>
      <xdr:col>5</xdr:col>
      <xdr:colOff>20953</xdr:colOff>
      <xdr:row>0</xdr:row>
      <xdr:rowOff>0</xdr:rowOff>
    </xdr:from>
    <xdr:to>
      <xdr:col>12</xdr:col>
      <xdr:colOff>76200</xdr:colOff>
      <xdr:row>1</xdr:row>
      <xdr:rowOff>95250</xdr:rowOff>
    </xdr:to>
    <xdr:sp macro="" textlink="">
      <xdr:nvSpPr>
        <xdr:cNvPr id="5" name="ZoneTexte 4">
          <a:extLst>
            <a:ext uri="{FF2B5EF4-FFF2-40B4-BE49-F238E27FC236}">
              <a16:creationId xmlns:a16="http://schemas.microsoft.com/office/drawing/2014/main" id="{A56C9FEF-879F-92D5-5232-E9AC3F94B441}"/>
            </a:ext>
          </a:extLst>
        </xdr:cNvPr>
        <xdr:cNvSpPr txBox="1"/>
      </xdr:nvSpPr>
      <xdr:spPr>
        <a:xfrm>
          <a:off x="1640203" y="0"/>
          <a:ext cx="2322197" cy="27622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SUIVI</a:t>
          </a:r>
          <a:r>
            <a:rPr lang="fr-FR" sz="2000" b="0" baseline="0">
              <a:solidFill>
                <a:schemeClr val="bg2">
                  <a:lumMod val="50000"/>
                </a:schemeClr>
              </a:solidFill>
            </a:rPr>
            <a:t> MS20 SHINKO </a:t>
          </a:r>
          <a:endParaRPr lang="fr-FR" sz="2000" b="0">
            <a:solidFill>
              <a:schemeClr val="bg2">
                <a:lumMod val="50000"/>
              </a:schemeClr>
            </a:solidFill>
          </a:endParaRPr>
        </a:p>
      </xdr:txBody>
    </xdr:sp>
    <xdr:clientData/>
  </xdr:twoCellAnchor>
  <xdr:twoCellAnchor>
    <xdr:from>
      <xdr:col>22</xdr:col>
      <xdr:colOff>268603</xdr:colOff>
      <xdr:row>0</xdr:row>
      <xdr:rowOff>0</xdr:rowOff>
    </xdr:from>
    <xdr:to>
      <xdr:col>30</xdr:col>
      <xdr:colOff>0</xdr:colOff>
      <xdr:row>1</xdr:row>
      <xdr:rowOff>87630</xdr:rowOff>
    </xdr:to>
    <xdr:sp macro="" textlink="">
      <xdr:nvSpPr>
        <xdr:cNvPr id="6" name="ZoneTexte 5">
          <a:extLst>
            <a:ext uri="{FF2B5EF4-FFF2-40B4-BE49-F238E27FC236}">
              <a16:creationId xmlns:a16="http://schemas.microsoft.com/office/drawing/2014/main" id="{E56BE04B-26B0-81BC-1708-B6E5070B3A88}"/>
            </a:ext>
          </a:extLst>
        </xdr:cNvPr>
        <xdr:cNvSpPr txBox="1"/>
      </xdr:nvSpPr>
      <xdr:spPr>
        <a:xfrm>
          <a:off x="7393303" y="0"/>
          <a:ext cx="2322197" cy="268605"/>
        </a:xfrm>
        <a:prstGeom prst="rect">
          <a:avLst/>
        </a:prstGeom>
        <a:solidFill>
          <a:schemeClr val="lt1"/>
        </a:solidFill>
        <a:ln w="9525" cmpd="sng">
          <a:solidFill>
            <a:schemeClr val="bg2">
              <a:lumMod val="7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fr-FR" sz="2000" b="0">
              <a:solidFill>
                <a:schemeClr val="bg2">
                  <a:lumMod val="50000"/>
                </a:schemeClr>
              </a:solidFill>
            </a:rPr>
            <a:t>Période: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19594</xdr:colOff>
      <xdr:row>0</xdr:row>
      <xdr:rowOff>0</xdr:rowOff>
    </xdr:from>
    <xdr:to>
      <xdr:col>21</xdr:col>
      <xdr:colOff>762000</xdr:colOff>
      <xdr:row>30</xdr:row>
      <xdr:rowOff>108857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CDE1D9D2-03C4-9C78-DF23-9B85B54CC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506730</xdr:colOff>
      <xdr:row>29</xdr:row>
      <xdr:rowOff>17145</xdr:rowOff>
    </xdr:from>
    <xdr:to>
      <xdr:col>15</xdr:col>
      <xdr:colOff>55245</xdr:colOff>
      <xdr:row>30</xdr:row>
      <xdr:rowOff>87630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7672FB64-B719-E20A-A4B2-DE8EF5A4C509}"/>
            </a:ext>
          </a:extLst>
        </xdr:cNvPr>
        <xdr:cNvSpPr/>
      </xdr:nvSpPr>
      <xdr:spPr>
        <a:xfrm>
          <a:off x="9812655" y="5265420"/>
          <a:ext cx="3501390" cy="251460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>
    <xdr:from>
      <xdr:col>14</xdr:col>
      <xdr:colOff>66675</xdr:colOff>
      <xdr:row>8</xdr:row>
      <xdr:rowOff>24765</xdr:rowOff>
    </xdr:from>
    <xdr:to>
      <xdr:col>14</xdr:col>
      <xdr:colOff>510540</xdr:colOff>
      <xdr:row>10</xdr:row>
      <xdr:rowOff>83820</xdr:rowOff>
    </xdr:to>
    <xdr:sp macro="" textlink="">
      <xdr:nvSpPr>
        <xdr:cNvPr id="6" name="Organigramme : Connecteur 5">
          <a:extLst>
            <a:ext uri="{FF2B5EF4-FFF2-40B4-BE49-F238E27FC236}">
              <a16:creationId xmlns:a16="http://schemas.microsoft.com/office/drawing/2014/main" id="{1BE246B2-11DB-474C-9E54-B3232D1FD171}"/>
            </a:ext>
          </a:extLst>
        </xdr:cNvPr>
        <xdr:cNvSpPr/>
      </xdr:nvSpPr>
      <xdr:spPr>
        <a:xfrm>
          <a:off x="12534900" y="1472565"/>
          <a:ext cx="443865" cy="421005"/>
        </a:xfrm>
        <a:prstGeom prst="flowChartConnector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fr-FR" sz="1100"/>
        </a:p>
      </xdr:txBody>
    </xdr:sp>
    <xdr:clientData/>
  </xdr:twoCellAnchor>
  <xdr:twoCellAnchor editAs="oneCell">
    <xdr:from>
      <xdr:col>10</xdr:col>
      <xdr:colOff>76201</xdr:colOff>
      <xdr:row>0</xdr:row>
      <xdr:rowOff>28575</xdr:rowOff>
    </xdr:from>
    <xdr:to>
      <xdr:col>12</xdr:col>
      <xdr:colOff>573406</xdr:colOff>
      <xdr:row>1</xdr:row>
      <xdr:rowOff>172206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F76FDB8B-AE3E-4A25-A3AF-7C3075A8CA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82126" y="28575"/>
          <a:ext cx="2078355" cy="31698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18233</xdr:colOff>
      <xdr:row>0</xdr:row>
      <xdr:rowOff>0</xdr:rowOff>
    </xdr:from>
    <xdr:to>
      <xdr:col>22</xdr:col>
      <xdr:colOff>762000</xdr:colOff>
      <xdr:row>30</xdr:row>
      <xdr:rowOff>149678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C56618E-D9E5-44FE-9E4B-2623200818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360588</xdr:colOff>
      <xdr:row>31</xdr:row>
      <xdr:rowOff>74566</xdr:rowOff>
    </xdr:from>
    <xdr:to>
      <xdr:col>24</xdr:col>
      <xdr:colOff>311058</xdr:colOff>
      <xdr:row>61</xdr:row>
      <xdr:rowOff>15512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Graphique 2">
              <a:extLst>
                <a:ext uri="{FF2B5EF4-FFF2-40B4-BE49-F238E27FC236}">
                  <a16:creationId xmlns:a16="http://schemas.microsoft.com/office/drawing/2014/main" id="{33D740CB-E0BE-ED48-181A-986FA7779C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75123" y="5684791"/>
              <a:ext cx="11016615" cy="537400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 graphique n’est pas disponible dans votre version d’Excel.
La modification de cette forme ou l’enregistrement de ce classeur dans un autre format de fichier endommagera le graphique de façon irréparable.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2546296" createdVersion="8" refreshedVersion="8" minRefreshableVersion="3" recordCount="112" xr:uid="{F1A403B6-A864-474E-B70C-21F4A741DB8F}">
  <cacheSource type="worksheet">
    <worksheetSource name="Tableau3"/>
  </cacheSource>
  <cacheFields count="9">
    <cacheField name="Date" numFmtId="14">
      <sharedItems containsSemiMixedTypes="0" containsNonDate="0" containsDate="1" containsString="0" minDate="2025-02-05T00:00:00" maxDate="2025-03-21T00:00:00" count="28">
        <d v="2025-02-05T00:00:00"/>
        <d v="2025-02-06T00:00:00"/>
        <d v="2025-02-07T00:00:00"/>
        <d v="2025-02-10T00:00:00"/>
        <d v="2025-02-11T00:00:00"/>
        <d v="2025-02-12T00:00:00"/>
        <d v="2025-02-13T00:00:00"/>
        <d v="2025-02-14T00:00:00"/>
        <d v="2025-02-17T00:00:00"/>
        <d v="2025-02-18T00:00:00"/>
        <d v="2025-02-19T00:00:00"/>
        <d v="2025-02-20T00:00:00"/>
        <d v="2025-02-21T00:00:00"/>
        <d v="2025-02-24T00:00:00"/>
        <d v="2025-02-25T00:00:00"/>
        <d v="2025-03-03T00:00:00"/>
        <d v="2025-03-04T00:00:00"/>
        <d v="2025-03-05T00:00:00"/>
        <d v="2025-03-06T00:00:00"/>
        <d v="2025-03-07T00:00:00"/>
        <d v="2025-03-10T00:00:00"/>
        <d v="2025-03-11T00:00:00"/>
        <d v="2025-03-12T00:00:00"/>
        <d v="2025-03-13T00:00:00"/>
        <d v="2025-03-17T00:00:00"/>
        <d v="2025-03-18T00:00:00"/>
        <d v="2025-03-19T00:00:00"/>
        <d v="2025-03-20T00:00:00"/>
      </sharedItems>
      <fieldGroup par="8"/>
    </cacheField>
    <cacheField name="Machine" numFmtId="0">
      <sharedItems count="4">
        <s v="MS20"/>
        <s v="Shinko 1(V831)"/>
        <s v="Shinko 2(V832)"/>
        <s v="Shinko 3(V833)"/>
      </sharedItems>
    </cacheField>
    <cacheField name="TRS 1" numFmtId="9">
      <sharedItems containsSemiMixedTypes="0" containsString="0" containsNumber="1" minValue="0" maxValue="1"/>
    </cacheField>
    <cacheField name="TRS 2 " numFmtId="9">
      <sharedItems containsSemiMixedTypes="0" containsString="0" containsNumber="1" minValue="0" maxValue="1"/>
    </cacheField>
    <cacheField name="Quantité E1+E2" numFmtId="0">
      <sharedItems containsSemiMixedTypes="0" containsString="0" containsNumber="1" containsInteger="1" minValue="0" maxValue="21250"/>
    </cacheField>
    <cacheField name="Quantité E3" numFmtId="0">
      <sharedItems containsSemiMixedTypes="0" containsString="0" containsNumber="1" containsInteger="1" minValue="0" maxValue="8950"/>
    </cacheField>
    <cacheField name="Quantité total" numFmtId="0">
      <sharedItems containsSemiMixedTypes="0" containsString="0" containsNumber="1" containsInteger="1" minValue="0" maxValue="25300"/>
    </cacheField>
    <cacheField name="Jours (Date)" numFmtId="0" databaseField="0">
      <fieldGroup base="0">
        <rangePr groupBy="days" startDate="2025-02-05T00:00:00" endDate="2025-03-21T00:00:00"/>
        <groupItems count="368">
          <s v="&lt;05/02/2025"/>
          <s v="01-janv"/>
          <s v="02-janv"/>
          <s v="03-janv"/>
          <s v="04-janv"/>
          <s v="05-janv"/>
          <s v="06-janv"/>
          <s v="07-janv"/>
          <s v="08-janv"/>
          <s v="09-janv"/>
          <s v="10-janv"/>
          <s v="11-janv"/>
          <s v="12-janv"/>
          <s v="13-janv"/>
          <s v="14-janv"/>
          <s v="15-janv"/>
          <s v="16-janv"/>
          <s v="17-janv"/>
          <s v="18-janv"/>
          <s v="19-janv"/>
          <s v="20-janv"/>
          <s v="21-janv"/>
          <s v="22-janv"/>
          <s v="23-janv"/>
          <s v="24-janv"/>
          <s v="25-janv"/>
          <s v="26-janv"/>
          <s v="27-janv"/>
          <s v="28-janv"/>
          <s v="29-janv"/>
          <s v="30-janv"/>
          <s v="31-janv"/>
          <s v="01-févr"/>
          <s v="02-févr"/>
          <s v="03-févr"/>
          <s v="04-févr"/>
          <s v="05-févr"/>
          <s v="06-févr"/>
          <s v="07-févr"/>
          <s v="08-févr"/>
          <s v="09-févr"/>
          <s v="10-févr"/>
          <s v="11-févr"/>
          <s v="12-févr"/>
          <s v="13-févr"/>
          <s v="14-févr"/>
          <s v="15-févr"/>
          <s v="16-févr"/>
          <s v="17-févr"/>
          <s v="18-févr"/>
          <s v="19-févr"/>
          <s v="20-févr"/>
          <s v="21-févr"/>
          <s v="22-févr"/>
          <s v="23-févr"/>
          <s v="24-févr"/>
          <s v="25-févr"/>
          <s v="26-févr"/>
          <s v="27-févr"/>
          <s v="28-févr"/>
          <s v="29-févr"/>
          <s v="01-mars"/>
          <s v="02-mars"/>
          <s v="03-mars"/>
          <s v="04-mars"/>
          <s v="05-mars"/>
          <s v="06-mars"/>
          <s v="07-mars"/>
          <s v="08-mars"/>
          <s v="09-mars"/>
          <s v="10-mars"/>
          <s v="11-mars"/>
          <s v="12-mars"/>
          <s v="13-mars"/>
          <s v="14-mars"/>
          <s v="15-mars"/>
          <s v="16-mars"/>
          <s v="17-mars"/>
          <s v="18-mars"/>
          <s v="19-mars"/>
          <s v="20-mars"/>
          <s v="21-mars"/>
          <s v="22-mars"/>
          <s v="23-mars"/>
          <s v="24-mars"/>
          <s v="25-mars"/>
          <s v="26-mars"/>
          <s v="27-mars"/>
          <s v="28-mars"/>
          <s v="29-mars"/>
          <s v="30-mars"/>
          <s v="31-mars"/>
          <s v="01-avr"/>
          <s v="02-avr"/>
          <s v="03-avr"/>
          <s v="04-avr"/>
          <s v="05-avr"/>
          <s v="06-avr"/>
          <s v="07-avr"/>
          <s v="08-avr"/>
          <s v="09-avr"/>
          <s v="10-avr"/>
          <s v="11-avr"/>
          <s v="12-avr"/>
          <s v="13-avr"/>
          <s v="14-avr"/>
          <s v="15-avr"/>
          <s v="16-avr"/>
          <s v="17-avr"/>
          <s v="18-avr"/>
          <s v="19-avr"/>
          <s v="20-avr"/>
          <s v="21-avr"/>
          <s v="22-avr"/>
          <s v="23-avr"/>
          <s v="24-avr"/>
          <s v="25-avr"/>
          <s v="26-avr"/>
          <s v="27-avr"/>
          <s v="28-avr"/>
          <s v="29-avr"/>
          <s v="30-avr"/>
          <s v="01-mai"/>
          <s v="02-mai"/>
          <s v="03-mai"/>
          <s v="04-mai"/>
          <s v="05-mai"/>
          <s v="06-mai"/>
          <s v="07-mai"/>
          <s v="08-mai"/>
          <s v="09-mai"/>
          <s v="10-mai"/>
          <s v="11-mai"/>
          <s v="12-mai"/>
          <s v="13-mai"/>
          <s v="14-mai"/>
          <s v="15-mai"/>
          <s v="16-mai"/>
          <s v="17-mai"/>
          <s v="18-mai"/>
          <s v="19-mai"/>
          <s v="20-mai"/>
          <s v="21-mai"/>
          <s v="22-mai"/>
          <s v="23-mai"/>
          <s v="24-mai"/>
          <s v="25-mai"/>
          <s v="26-mai"/>
          <s v="27-mai"/>
          <s v="28-mai"/>
          <s v="29-mai"/>
          <s v="30-mai"/>
          <s v="31-mai"/>
          <s v="01-juin"/>
          <s v="02-juin"/>
          <s v="03-juin"/>
          <s v="04-juin"/>
          <s v="05-juin"/>
          <s v="06-juin"/>
          <s v="07-juin"/>
          <s v="08-juin"/>
          <s v="09-juin"/>
          <s v="10-juin"/>
          <s v="11-juin"/>
          <s v="12-juin"/>
          <s v="13-juin"/>
          <s v="14-juin"/>
          <s v="15-juin"/>
          <s v="16-juin"/>
          <s v="17-juin"/>
          <s v="18-juin"/>
          <s v="19-juin"/>
          <s v="20-juin"/>
          <s v="21-juin"/>
          <s v="22-juin"/>
          <s v="23-juin"/>
          <s v="24-juin"/>
          <s v="25-juin"/>
          <s v="26-juin"/>
          <s v="27-juin"/>
          <s v="28-juin"/>
          <s v="29-juin"/>
          <s v="30-juin"/>
          <s v="01-juil"/>
          <s v="02-juil"/>
          <s v="03-juil"/>
          <s v="04-juil"/>
          <s v="05-juil"/>
          <s v="06-juil"/>
          <s v="07-juil"/>
          <s v="08-juil"/>
          <s v="09-juil"/>
          <s v="10-juil"/>
          <s v="11-juil"/>
          <s v="12-juil"/>
          <s v="13-juil"/>
          <s v="14-juil"/>
          <s v="15-juil"/>
          <s v="16-juil"/>
          <s v="17-juil"/>
          <s v="18-juil"/>
          <s v="19-juil"/>
          <s v="20-juil"/>
          <s v="21-juil"/>
          <s v="22-juil"/>
          <s v="23-juil"/>
          <s v="24-juil"/>
          <s v="25-juil"/>
          <s v="26-juil"/>
          <s v="27-juil"/>
          <s v="28-juil"/>
          <s v="29-juil"/>
          <s v="30-juil"/>
          <s v="31-juil"/>
          <s v="01-août"/>
          <s v="02-août"/>
          <s v="03-août"/>
          <s v="04-août"/>
          <s v="05-août"/>
          <s v="06-août"/>
          <s v="07-août"/>
          <s v="08-août"/>
          <s v="09-août"/>
          <s v="10-août"/>
          <s v="11-août"/>
          <s v="12-août"/>
          <s v="13-août"/>
          <s v="14-août"/>
          <s v="15-août"/>
          <s v="16-août"/>
          <s v="17-août"/>
          <s v="18-août"/>
          <s v="19-août"/>
          <s v="20-août"/>
          <s v="21-août"/>
          <s v="22-août"/>
          <s v="23-août"/>
          <s v="24-août"/>
          <s v="25-août"/>
          <s v="26-août"/>
          <s v="27-août"/>
          <s v="28-août"/>
          <s v="29-août"/>
          <s v="30-août"/>
          <s v="31-août"/>
          <s v="01-sept"/>
          <s v="02-sept"/>
          <s v="03-sept"/>
          <s v="04-sept"/>
          <s v="05-sept"/>
          <s v="06-sept"/>
          <s v="07-sept"/>
          <s v="08-sept"/>
          <s v="09-sept"/>
          <s v="10-sept"/>
          <s v="11-sept"/>
          <s v="12-sept"/>
          <s v="13-sept"/>
          <s v="14-sept"/>
          <s v="15-sept"/>
          <s v="16-sept"/>
          <s v="17-sept"/>
          <s v="18-sept"/>
          <s v="19-sept"/>
          <s v="20-sept"/>
          <s v="21-sept"/>
          <s v="22-sept"/>
          <s v="23-sept"/>
          <s v="24-sept"/>
          <s v="25-sept"/>
          <s v="26-sept"/>
          <s v="27-sept"/>
          <s v="28-sept"/>
          <s v="29-sept"/>
          <s v="30-sept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éc"/>
          <s v="02-déc"/>
          <s v="03-déc"/>
          <s v="04-déc"/>
          <s v="05-déc"/>
          <s v="06-déc"/>
          <s v="07-déc"/>
          <s v="08-déc"/>
          <s v="09-déc"/>
          <s v="10-déc"/>
          <s v="11-déc"/>
          <s v="12-déc"/>
          <s v="13-déc"/>
          <s v="14-déc"/>
          <s v="15-déc"/>
          <s v="16-déc"/>
          <s v="17-déc"/>
          <s v="18-déc"/>
          <s v="19-déc"/>
          <s v="20-déc"/>
          <s v="21-déc"/>
          <s v="22-déc"/>
          <s v="23-déc"/>
          <s v="24-déc"/>
          <s v="25-déc"/>
          <s v="26-déc"/>
          <s v="27-déc"/>
          <s v="28-déc"/>
          <s v="29-déc"/>
          <s v="30-déc"/>
          <s v="31-déc"/>
          <s v="&gt;21/03/2025"/>
        </groupItems>
      </fieldGroup>
    </cacheField>
    <cacheField name="Mois (Date)" numFmtId="0" databaseField="0">
      <fieldGroup base="0">
        <rangePr groupBy="months" startDate="2025-02-05T00:00:00" endDate="2025-03-21T00:00:00"/>
        <groupItems count="14">
          <s v="&lt;05/02/2025"/>
          <s v="janv"/>
          <s v="févr"/>
          <s v="mars"/>
          <s v="avr"/>
          <s v="mai"/>
          <s v="juin"/>
          <s v="juil"/>
          <s v="août"/>
          <s v="sept"/>
          <s v="oct"/>
          <s v="nov"/>
          <s v="déc"/>
          <s v="&gt;21/03/2025"/>
        </groupItems>
      </fieldGroup>
    </cacheField>
  </cacheFields>
  <extLst>
    <ext xmlns:x14="http://schemas.microsoft.com/office/spreadsheetml/2009/9/main" uri="{725AE2AE-9491-48be-B2B4-4EB974FC3084}">
      <x14:pivotCacheDefinition pivotCacheId="159577730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Olivier Youmbi" refreshedDate="45740.397103587966" createdVersion="8" refreshedVersion="8" minRefreshableVersion="3" recordCount="79" xr:uid="{2F33E81D-33E8-43E3-997A-478039615D70}">
  <cacheSource type="worksheet">
    <worksheetSource name="Tableau2"/>
  </cacheSource>
  <cacheFields count="7">
    <cacheField name="Date" numFmtId="14">
      <sharedItems containsSemiMixedTypes="0" containsNonDate="0" containsDate="1" containsString="0" minDate="2025-02-05T00:00:00" maxDate="2025-03-21T00:00:00" count="22">
        <d v="2025-02-05T00:00:00"/>
        <d v="2025-02-06T00:00:00"/>
        <d v="2025-02-10T00:00:00"/>
        <d v="2025-02-11T00:00:00"/>
        <d v="2025-02-13T00:00:00"/>
        <d v="2025-02-14T00:00:00"/>
        <d v="2025-02-18T00:00:00"/>
        <d v="2025-02-19T00:00:00"/>
        <d v="2025-02-20T00:00:00"/>
        <d v="2025-02-24T00:00:00"/>
        <d v="2025-02-25T00:00:00"/>
        <d v="2025-03-03T00:00:00"/>
        <d v="2025-03-04T00:00:00"/>
        <d v="2025-03-05T00:00:00"/>
        <d v="2025-03-06T00:00:00"/>
        <d v="2025-03-10T00:00:00"/>
        <d v="2025-03-11T00:00:00"/>
        <d v="2025-03-12T00:00:00"/>
        <d v="2025-03-13T00:00:00"/>
        <d v="2025-03-17T00:00:00"/>
        <d v="2025-03-19T00:00:00"/>
        <d v="2025-03-20T00:00:00"/>
      </sharedItems>
    </cacheField>
    <cacheField name="Équipe" numFmtId="0">
      <sharedItems/>
    </cacheField>
    <cacheField name="Machine" numFmtId="0">
      <sharedItems count="5">
        <s v="Shinko 1(V831)"/>
        <s v="Shinko 3(V833)"/>
        <s v="Shinko 2(V832)"/>
        <s v="MS20"/>
        <s v="Shinko 3(V831)" u="1"/>
      </sharedItems>
    </cacheField>
    <cacheField name="Arrêts" numFmtId="0">
      <sharedItems count="12">
        <s v="Panne"/>
        <s v="Problème qualité"/>
        <s v="Changement de botte"/>
        <s v="Manque de main d'œuvre"/>
        <s v="Réunion Pause"/>
        <s v="Mise en route"/>
        <s v="Réglage"/>
        <s v="Changement de série"/>
        <s v="MN1,MN2,TPM"/>
        <s v="Changement d'outils"/>
        <s v="Manque main d'œuvre" u="1"/>
        <s v="Réunion/Pause" u="1"/>
      </sharedItems>
    </cacheField>
    <cacheField name="Durées (m)" numFmtId="0">
      <sharedItems containsSemiMixedTypes="0" containsString="0" containsNumber="1" containsInteger="1" minValue="10" maxValue="480"/>
    </cacheField>
    <cacheField name="Durées (h)" numFmtId="164">
      <sharedItems containsSemiMixedTypes="0" containsString="0" containsNumber="1" minValue="0.16666666666666666" maxValue="8"/>
    </cacheField>
    <cacheField name="pds" numFmtId="0">
      <sharedItems/>
    </cacheField>
  </cacheFields>
  <extLst>
    <ext xmlns:x14="http://schemas.microsoft.com/office/spreadsheetml/2009/9/main" uri="{725AE2AE-9491-48be-B2B4-4EB974FC3084}">
      <x14:pivotCacheDefinition pivotCacheId="157454399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2">
  <r>
    <x v="0"/>
    <x v="0"/>
    <n v="0.96"/>
    <n v="0.96"/>
    <n v="12600"/>
    <n v="6800"/>
    <n v="19400"/>
  </r>
  <r>
    <x v="0"/>
    <x v="1"/>
    <n v="0.315"/>
    <n v="0.39"/>
    <n v="7250"/>
    <n v="4750"/>
    <n v="12000"/>
  </r>
  <r>
    <x v="0"/>
    <x v="2"/>
    <n v="0.81499999999999995"/>
    <n v="0.57599999999999996"/>
    <n v="9400"/>
    <n v="600"/>
    <n v="10000"/>
  </r>
  <r>
    <x v="0"/>
    <x v="3"/>
    <n v="0.76"/>
    <n v="0.84"/>
    <n v="13460"/>
    <n v="8950"/>
    <n v="22410"/>
  </r>
  <r>
    <x v="1"/>
    <x v="0"/>
    <n v="0.99"/>
    <n v="0.99329999999999996"/>
    <n v="12800"/>
    <n v="7000"/>
    <n v="19800"/>
  </r>
  <r>
    <x v="1"/>
    <x v="1"/>
    <n v="0.63"/>
    <n v="0.67330000000000001"/>
    <n v="18600"/>
    <n v="6700"/>
    <n v="25300"/>
  </r>
  <r>
    <x v="1"/>
    <x v="2"/>
    <n v="0.85"/>
    <n v="0.63"/>
    <n v="14000"/>
    <n v="1200"/>
    <n v="15200"/>
  </r>
  <r>
    <x v="1"/>
    <x v="3"/>
    <n v="0.88"/>
    <n v="0.63329999999999997"/>
    <n v="21250"/>
    <n v="1200"/>
    <n v="22450"/>
  </r>
  <r>
    <x v="2"/>
    <x v="0"/>
    <n v="0.75"/>
    <n v="0.75"/>
    <n v="4900"/>
    <n v="0"/>
    <n v="4900"/>
  </r>
  <r>
    <x v="2"/>
    <x v="1"/>
    <n v="0.51"/>
    <n v="0.51"/>
    <n v="4500"/>
    <n v="0"/>
    <n v="4500"/>
  </r>
  <r>
    <x v="2"/>
    <x v="2"/>
    <n v="0.43"/>
    <n v="0.43"/>
    <n v="2500"/>
    <n v="0"/>
    <n v="2500"/>
  </r>
  <r>
    <x v="2"/>
    <x v="3"/>
    <n v="0.34"/>
    <n v="0.34"/>
    <n v="3000"/>
    <n v="0"/>
    <n v="3000"/>
  </r>
  <r>
    <x v="3"/>
    <x v="0"/>
    <n v="0"/>
    <n v="0"/>
    <n v="0"/>
    <n v="0"/>
    <n v="0"/>
  </r>
  <r>
    <x v="3"/>
    <x v="1"/>
    <n v="0.73"/>
    <n v="0.81"/>
    <n v="13250"/>
    <n v="8500"/>
    <n v="21750"/>
  </r>
  <r>
    <x v="3"/>
    <x v="2"/>
    <n v="0.52"/>
    <n v="0.45"/>
    <n v="7900"/>
    <n v="1800"/>
    <n v="9700"/>
  </r>
  <r>
    <x v="3"/>
    <x v="3"/>
    <n v="0.28000000000000003"/>
    <n v="0.19"/>
    <n v="6400"/>
    <n v="0"/>
    <n v="6400"/>
  </r>
  <r>
    <x v="4"/>
    <x v="0"/>
    <n v="0"/>
    <n v="0"/>
    <n v="0"/>
    <n v="0"/>
    <n v="0"/>
  </r>
  <r>
    <x v="4"/>
    <x v="1"/>
    <n v="0.33"/>
    <n v="0.22"/>
    <n v="5850"/>
    <n v="0"/>
    <n v="5850"/>
  </r>
  <r>
    <x v="4"/>
    <x v="2"/>
    <n v="0"/>
    <n v="0"/>
    <n v="0"/>
    <n v="0"/>
    <n v="0"/>
  </r>
  <r>
    <x v="4"/>
    <x v="3"/>
    <n v="7.0000000000000007E-2"/>
    <n v="0.05"/>
    <n v="2340"/>
    <n v="0"/>
    <n v="2340"/>
  </r>
  <r>
    <x v="5"/>
    <x v="0"/>
    <n v="0"/>
    <n v="0"/>
    <n v="0"/>
    <n v="0"/>
    <n v="0"/>
  </r>
  <r>
    <x v="5"/>
    <x v="1"/>
    <n v="0"/>
    <n v="0"/>
    <n v="0"/>
    <n v="0"/>
    <n v="0"/>
  </r>
  <r>
    <x v="5"/>
    <x v="2"/>
    <n v="0"/>
    <n v="0"/>
    <n v="0"/>
    <n v="0"/>
    <n v="0"/>
  </r>
  <r>
    <x v="5"/>
    <x v="3"/>
    <n v="0.39"/>
    <n v="0.26"/>
    <n v="6900"/>
    <n v="0"/>
    <n v="6900"/>
  </r>
  <r>
    <x v="6"/>
    <x v="0"/>
    <n v="0"/>
    <n v="0"/>
    <n v="0"/>
    <n v="0"/>
    <n v="0"/>
  </r>
  <r>
    <x v="6"/>
    <x v="1"/>
    <n v="0.14000000000000001"/>
    <n v="9.2999999999999999E-2"/>
    <n v="5200"/>
    <n v="0"/>
    <n v="5200"/>
  </r>
  <r>
    <x v="6"/>
    <x v="2"/>
    <n v="0"/>
    <n v="0"/>
    <n v="0"/>
    <n v="0"/>
    <n v="0"/>
  </r>
  <r>
    <x v="6"/>
    <x v="3"/>
    <n v="0.41"/>
    <n v="0.27300000000000002"/>
    <n v="7180"/>
    <n v="0"/>
    <n v="7180"/>
  </r>
  <r>
    <x v="7"/>
    <x v="0"/>
    <n v="0"/>
    <n v="0"/>
    <n v="0"/>
    <n v="0"/>
    <n v="0"/>
  </r>
  <r>
    <x v="7"/>
    <x v="1"/>
    <n v="0.245"/>
    <n v="0.16300000000000001"/>
    <n v="4340"/>
    <n v="0"/>
    <n v="4340"/>
  </r>
  <r>
    <x v="7"/>
    <x v="2"/>
    <n v="0"/>
    <n v="0"/>
    <n v="0"/>
    <n v="0"/>
    <n v="0"/>
  </r>
  <r>
    <x v="7"/>
    <x v="3"/>
    <n v="0.253"/>
    <n v="0.126"/>
    <n v="3320"/>
    <n v="0"/>
    <n v="3320"/>
  </r>
  <r>
    <x v="8"/>
    <x v="0"/>
    <n v="0"/>
    <n v="0"/>
    <n v="0"/>
    <n v="0"/>
    <n v="0"/>
  </r>
  <r>
    <x v="8"/>
    <x v="1"/>
    <n v="0.36"/>
    <n v="0.24"/>
    <n v="6400"/>
    <n v="0"/>
    <n v="6400"/>
  </r>
  <r>
    <x v="8"/>
    <x v="2"/>
    <n v="0"/>
    <n v="0"/>
    <n v="0"/>
    <n v="0"/>
    <n v="0"/>
  </r>
  <r>
    <x v="8"/>
    <x v="3"/>
    <n v="0.42"/>
    <n v="0.28000000000000003"/>
    <n v="7350"/>
    <n v="0"/>
    <n v="7350"/>
  </r>
  <r>
    <x v="9"/>
    <x v="0"/>
    <n v="0.33"/>
    <n v="0.22"/>
    <n v="2960"/>
    <n v="0"/>
    <n v="2960"/>
  </r>
  <r>
    <x v="9"/>
    <x v="1"/>
    <n v="0.77"/>
    <n v="0.51"/>
    <n v="13500"/>
    <n v="0"/>
    <n v="13500"/>
  </r>
  <r>
    <x v="9"/>
    <x v="2"/>
    <n v="0"/>
    <n v="0"/>
    <n v="0"/>
    <n v="0"/>
    <n v="0"/>
  </r>
  <r>
    <x v="9"/>
    <x v="3"/>
    <n v="0.71"/>
    <n v="0.47"/>
    <n v="12500"/>
    <n v="0"/>
    <n v="12500"/>
  </r>
  <r>
    <x v="10"/>
    <x v="0"/>
    <n v="0.48"/>
    <n v="0.36"/>
    <n v="4220"/>
    <n v="580"/>
    <n v="4800"/>
  </r>
  <r>
    <x v="10"/>
    <x v="1"/>
    <n v="0.64"/>
    <n v="0.75"/>
    <n v="11200"/>
    <n v="8600"/>
    <n v="19800"/>
  </r>
  <r>
    <x v="10"/>
    <x v="2"/>
    <n v="0"/>
    <n v="0"/>
    <n v="0"/>
    <n v="0"/>
    <n v="0"/>
  </r>
  <r>
    <x v="10"/>
    <x v="3"/>
    <n v="0.56999999999999995"/>
    <n v="0.69"/>
    <n v="10000"/>
    <n v="8400"/>
    <n v="18400"/>
  </r>
  <r>
    <x v="11"/>
    <x v="0"/>
    <n v="0.89"/>
    <n v="0.68"/>
    <n v="18200"/>
    <n v="1200"/>
    <n v="19400"/>
  </r>
  <r>
    <x v="11"/>
    <x v="1"/>
    <n v="0.85"/>
    <n v="0.56999999999999995"/>
    <n v="14950"/>
    <n v="0"/>
    <n v="14950"/>
  </r>
  <r>
    <x v="11"/>
    <x v="2"/>
    <n v="0"/>
    <n v="0"/>
    <n v="0"/>
    <n v="0"/>
    <n v="0"/>
  </r>
  <r>
    <x v="11"/>
    <x v="3"/>
    <n v="0.55000000000000004"/>
    <n v="0.36"/>
    <n v="11425"/>
    <n v="0"/>
    <n v="11425"/>
  </r>
  <r>
    <x v="12"/>
    <x v="0"/>
    <n v="0"/>
    <n v="0"/>
    <n v="0"/>
    <n v="0"/>
    <n v="0"/>
  </r>
  <r>
    <x v="12"/>
    <x v="1"/>
    <n v="0"/>
    <n v="0"/>
    <n v="0"/>
    <n v="0"/>
    <n v="0"/>
  </r>
  <r>
    <x v="12"/>
    <x v="2"/>
    <n v="0"/>
    <n v="0"/>
    <n v="0"/>
    <n v="0"/>
    <n v="0"/>
  </r>
  <r>
    <x v="12"/>
    <x v="3"/>
    <n v="0.56999999999999995"/>
    <n v="0.56999999999999995"/>
    <n v="10066"/>
    <n v="5033"/>
    <n v="15099"/>
  </r>
  <r>
    <x v="13"/>
    <x v="0"/>
    <n v="0"/>
    <n v="0"/>
    <n v="0"/>
    <n v="0"/>
    <n v="0"/>
  </r>
  <r>
    <x v="13"/>
    <x v="1"/>
    <n v="0.73"/>
    <n v="0.49"/>
    <n v="14000"/>
    <n v="0"/>
    <n v="14000"/>
  </r>
  <r>
    <x v="13"/>
    <x v="2"/>
    <n v="0"/>
    <n v="0"/>
    <n v="0"/>
    <n v="0"/>
    <n v="0"/>
  </r>
  <r>
    <x v="13"/>
    <x v="3"/>
    <n v="0.83"/>
    <n v="0.55000000000000004"/>
    <n v="15000"/>
    <n v="0"/>
    <n v="15000"/>
  </r>
  <r>
    <x v="14"/>
    <x v="0"/>
    <n v="0"/>
    <n v="0"/>
    <n v="0"/>
    <n v="0"/>
    <n v="0"/>
  </r>
  <r>
    <x v="14"/>
    <x v="1"/>
    <n v="0.25"/>
    <n v="0.16"/>
    <n v="4615"/>
    <n v="0"/>
    <n v="4615"/>
  </r>
  <r>
    <x v="14"/>
    <x v="2"/>
    <n v="0"/>
    <n v="0"/>
    <n v="0"/>
    <n v="0"/>
    <n v="0"/>
  </r>
  <r>
    <x v="14"/>
    <x v="3"/>
    <n v="0.28999999999999998"/>
    <n v="0.19"/>
    <n v="6400"/>
    <n v="0"/>
    <n v="6400"/>
  </r>
  <r>
    <x v="15"/>
    <x v="0"/>
    <n v="0.88"/>
    <n v="0.76"/>
    <n v="10150"/>
    <n v="3000"/>
    <n v="13150"/>
  </r>
  <r>
    <x v="15"/>
    <x v="1"/>
    <n v="0.74"/>
    <n v="0.82"/>
    <n v="13051"/>
    <n v="8600"/>
    <n v="21651"/>
  </r>
  <r>
    <x v="15"/>
    <x v="2"/>
    <n v="0"/>
    <n v="0"/>
    <n v="0"/>
    <n v="0"/>
    <n v="0"/>
  </r>
  <r>
    <x v="15"/>
    <x v="3"/>
    <n v="0.81"/>
    <n v="0.87"/>
    <n v="14246"/>
    <n v="8600"/>
    <n v="22846"/>
  </r>
  <r>
    <x v="16"/>
    <x v="0"/>
    <n v="0.25"/>
    <n v="0.2"/>
    <n v="2888"/>
    <n v="530"/>
    <n v="3418"/>
  </r>
  <r>
    <x v="16"/>
    <x v="1"/>
    <n v="0.82"/>
    <n v="0.87"/>
    <n v="14372"/>
    <n v="8700"/>
    <n v="23072"/>
  </r>
  <r>
    <x v="16"/>
    <x v="2"/>
    <n v="0"/>
    <n v="0"/>
    <n v="0"/>
    <n v="0"/>
    <n v="0"/>
  </r>
  <r>
    <x v="16"/>
    <x v="3"/>
    <n v="0.76"/>
    <n v="0.73"/>
    <n v="13345"/>
    <n v="6000"/>
    <n v="19345"/>
  </r>
  <r>
    <x v="17"/>
    <x v="0"/>
    <n v="0.56999999999999995"/>
    <n v="0.57999999999999996"/>
    <n v="7155"/>
    <n v="3474"/>
    <n v="10629"/>
  </r>
  <r>
    <x v="17"/>
    <x v="1"/>
    <n v="0.73"/>
    <n v="0.77"/>
    <n v="12925"/>
    <n v="7452"/>
    <n v="20377"/>
  </r>
  <r>
    <x v="17"/>
    <x v="2"/>
    <n v="0"/>
    <n v="0"/>
    <n v="0"/>
    <n v="0"/>
    <n v="0"/>
  </r>
  <r>
    <x v="17"/>
    <x v="3"/>
    <n v="0.67"/>
    <n v="0.55000000000000004"/>
    <n v="11808"/>
    <n v="2598"/>
    <n v="14406"/>
  </r>
  <r>
    <x v="18"/>
    <x v="0"/>
    <n v="0.82"/>
    <n v="0.72"/>
    <n v="9500"/>
    <n v="3000"/>
    <n v="12500"/>
  </r>
  <r>
    <x v="18"/>
    <x v="1"/>
    <n v="0.24"/>
    <n v="0.49"/>
    <n v="4260"/>
    <n v="8800"/>
    <n v="13060"/>
  </r>
  <r>
    <x v="18"/>
    <x v="2"/>
    <n v="0"/>
    <n v="0"/>
    <n v="0"/>
    <n v="0"/>
    <n v="0"/>
  </r>
  <r>
    <x v="18"/>
    <x v="3"/>
    <n v="0.41"/>
    <n v="0.61"/>
    <n v="7160"/>
    <n v="8800"/>
    <n v="15960"/>
  </r>
  <r>
    <x v="19"/>
    <x v="0"/>
    <n v="1"/>
    <n v="1"/>
    <n v="13726"/>
    <n v="0"/>
    <n v="13726"/>
  </r>
  <r>
    <x v="19"/>
    <x v="1"/>
    <n v="1"/>
    <n v="0"/>
    <n v="7460"/>
    <n v="0"/>
    <n v="7460"/>
  </r>
  <r>
    <x v="19"/>
    <x v="2"/>
    <n v="0"/>
    <n v="0"/>
    <n v="0"/>
    <n v="0"/>
    <n v="0"/>
  </r>
  <r>
    <x v="19"/>
    <x v="3"/>
    <n v="1"/>
    <n v="0"/>
    <n v="7935"/>
    <n v="0"/>
    <n v="7935"/>
  </r>
  <r>
    <x v="20"/>
    <x v="0"/>
    <n v="0"/>
    <n v="0"/>
    <n v="0"/>
    <n v="0"/>
    <n v="0"/>
  </r>
  <r>
    <x v="20"/>
    <x v="1"/>
    <n v="0.62"/>
    <n v="0.86"/>
    <n v="10800"/>
    <n v="7570"/>
    <n v="18370"/>
  </r>
  <r>
    <x v="20"/>
    <x v="2"/>
    <n v="0"/>
    <n v="0"/>
    <n v="0"/>
    <n v="0"/>
    <n v="0"/>
  </r>
  <r>
    <x v="20"/>
    <x v="3"/>
    <n v="0.66"/>
    <n v="0.66"/>
    <n v="11500"/>
    <n v="5980"/>
    <n v="17480"/>
  </r>
  <r>
    <x v="21"/>
    <x v="0"/>
    <n v="0.96"/>
    <n v="0.97"/>
    <n v="10050"/>
    <n v="6315"/>
    <n v="16365"/>
  </r>
  <r>
    <x v="21"/>
    <x v="1"/>
    <n v="0.82"/>
    <n v="0.86"/>
    <n v="14403"/>
    <n v="8385"/>
    <n v="22788"/>
  </r>
  <r>
    <x v="21"/>
    <x v="2"/>
    <n v="0"/>
    <n v="0"/>
    <n v="0"/>
    <n v="0"/>
    <n v="0"/>
  </r>
  <r>
    <x v="21"/>
    <x v="3"/>
    <n v="0.9"/>
    <n v="0.91"/>
    <n v="15776"/>
    <n v="8200"/>
    <n v="23976"/>
  </r>
  <r>
    <x v="22"/>
    <x v="0"/>
    <n v="0.98"/>
    <n v="0.99"/>
    <n v="12660"/>
    <n v="6470"/>
    <n v="19130"/>
  </r>
  <r>
    <x v="22"/>
    <x v="1"/>
    <n v="0.84"/>
    <n v="0.87"/>
    <n v="14750"/>
    <n v="8275"/>
    <n v="23025"/>
  </r>
  <r>
    <x v="22"/>
    <x v="2"/>
    <n v="0"/>
    <n v="0"/>
    <n v="0"/>
    <n v="0"/>
    <n v="0"/>
  </r>
  <r>
    <x v="22"/>
    <x v="3"/>
    <n v="0.81"/>
    <n v="0.82"/>
    <n v="14340"/>
    <n v="7395"/>
    <n v="21735"/>
  </r>
  <r>
    <x v="23"/>
    <x v="0"/>
    <n v="1"/>
    <n v="0.98"/>
    <n v="12928"/>
    <n v="6017"/>
    <n v="18945"/>
  </r>
  <r>
    <x v="23"/>
    <x v="1"/>
    <n v="0.64"/>
    <n v="0.64"/>
    <n v="11180"/>
    <n v="5590"/>
    <n v="16770"/>
  </r>
  <r>
    <x v="23"/>
    <x v="2"/>
    <n v="0"/>
    <n v="0"/>
    <n v="0"/>
    <n v="0"/>
    <n v="0"/>
  </r>
  <r>
    <x v="23"/>
    <x v="3"/>
    <n v="0.82"/>
    <n v="0.82"/>
    <n v="14470"/>
    <n v="7235"/>
    <n v="21705"/>
  </r>
  <r>
    <x v="24"/>
    <x v="0"/>
    <n v="0"/>
    <n v="0"/>
    <n v="0"/>
    <n v="0"/>
    <n v="0"/>
  </r>
  <r>
    <x v="24"/>
    <x v="1"/>
    <n v="0.33"/>
    <n v="0.43"/>
    <n v="5775"/>
    <n v="5600"/>
    <n v="11375"/>
  </r>
  <r>
    <x v="24"/>
    <x v="2"/>
    <n v="0.88"/>
    <n v="0.92"/>
    <n v="10138"/>
    <n v="5760"/>
    <n v="15898"/>
  </r>
  <r>
    <x v="24"/>
    <x v="3"/>
    <n v="0.55000000000000004"/>
    <n v="0.66"/>
    <n v="9700"/>
    <n v="7700"/>
    <n v="17400"/>
  </r>
  <r>
    <x v="25"/>
    <x v="0"/>
    <n v="0"/>
    <n v="0"/>
    <n v="0"/>
    <n v="0"/>
    <n v="0"/>
  </r>
  <r>
    <x v="25"/>
    <x v="1"/>
    <n v="0.66"/>
    <n v="0.73"/>
    <n v="11620"/>
    <n v="7700"/>
    <n v="19320"/>
  </r>
  <r>
    <x v="25"/>
    <x v="2"/>
    <n v="0.78"/>
    <n v="0.74"/>
    <n v="8970"/>
    <n v="3800"/>
    <n v="12770"/>
  </r>
  <r>
    <x v="25"/>
    <x v="3"/>
    <n v="0.83"/>
    <n v="0.82"/>
    <n v="14680"/>
    <n v="7100"/>
    <n v="21780"/>
  </r>
  <r>
    <x v="26"/>
    <x v="0"/>
    <n v="0.32"/>
    <n v="0.54"/>
    <n v="2210"/>
    <n v="3800"/>
    <n v="6010"/>
  </r>
  <r>
    <x v="26"/>
    <x v="1"/>
    <n v="0.7"/>
    <n v="0.66"/>
    <n v="12235"/>
    <n v="5200"/>
    <n v="17435"/>
  </r>
  <r>
    <x v="26"/>
    <x v="2"/>
    <n v="0.95"/>
    <n v="0.86"/>
    <n v="10930"/>
    <n v="4000"/>
    <n v="14930"/>
  </r>
  <r>
    <x v="26"/>
    <x v="3"/>
    <n v="0.9"/>
    <n v="0.91"/>
    <n v="15800"/>
    <n v="8300"/>
    <n v="24100"/>
  </r>
  <r>
    <x v="27"/>
    <x v="0"/>
    <n v="0.88"/>
    <n v="0.92"/>
    <n v="6484"/>
    <n v="3696"/>
    <n v="10180"/>
  </r>
  <r>
    <x v="27"/>
    <x v="1"/>
    <n v="0.48"/>
    <n v="0.55000000000000004"/>
    <n v="8485"/>
    <n v="6150"/>
    <n v="14635"/>
  </r>
  <r>
    <x v="27"/>
    <x v="2"/>
    <n v="0.56000000000000005"/>
    <n v="0.62"/>
    <n v="6425"/>
    <n v="4200"/>
    <n v="10625"/>
  </r>
  <r>
    <x v="27"/>
    <x v="3"/>
    <n v="0.92"/>
    <n v="0.86"/>
    <n v="16240"/>
    <n v="6600"/>
    <n v="2284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9">
  <r>
    <x v="0"/>
    <s v="Matin"/>
    <x v="0"/>
    <x v="0"/>
    <n v="480"/>
    <n v="8"/>
    <s v="Février"/>
  </r>
  <r>
    <x v="0"/>
    <s v="Matin"/>
    <x v="1"/>
    <x v="1"/>
    <n v="113"/>
    <n v="1.8833333333333333"/>
    <s v="Février"/>
  </r>
  <r>
    <x v="1"/>
    <s v="Après-midi"/>
    <x v="1"/>
    <x v="2"/>
    <n v="40"/>
    <n v="0.66666666666666663"/>
    <s v="Février"/>
  </r>
  <r>
    <x v="1"/>
    <s v="Après-midi"/>
    <x v="2"/>
    <x v="3"/>
    <n v="60"/>
    <n v="1"/>
    <s v="Février"/>
  </r>
  <r>
    <x v="1"/>
    <s v="Après-midi"/>
    <x v="2"/>
    <x v="4"/>
    <n v="30"/>
    <n v="0.5"/>
    <s v="Février"/>
  </r>
  <r>
    <x v="1"/>
    <s v="Après-midi"/>
    <x v="2"/>
    <x v="2"/>
    <n v="30"/>
    <n v="0.5"/>
    <s v="Février"/>
  </r>
  <r>
    <x v="2"/>
    <s v="Matin"/>
    <x v="0"/>
    <x v="5"/>
    <n v="20"/>
    <n v="0.33333333333333331"/>
    <s v="Février"/>
  </r>
  <r>
    <x v="2"/>
    <s v="Matin"/>
    <x v="2"/>
    <x v="5"/>
    <n v="110"/>
    <n v="1.8333333333333333"/>
    <s v="Février"/>
  </r>
  <r>
    <x v="2"/>
    <s v="Matin"/>
    <x v="2"/>
    <x v="0"/>
    <n v="40"/>
    <n v="0.66666666666666663"/>
    <s v="Février"/>
  </r>
  <r>
    <x v="2"/>
    <s v="Matin"/>
    <x v="1"/>
    <x v="5"/>
    <n v="40"/>
    <n v="0.66666666666666663"/>
    <s v="Février"/>
  </r>
  <r>
    <x v="2"/>
    <s v="Matin"/>
    <x v="1"/>
    <x v="1"/>
    <n v="40"/>
    <n v="0.66666666666666663"/>
    <s v="Février"/>
  </r>
  <r>
    <x v="3"/>
    <s v="Matin"/>
    <x v="1"/>
    <x v="6"/>
    <n v="270"/>
    <n v="4.5"/>
    <s v="Février"/>
  </r>
  <r>
    <x v="4"/>
    <s v="Matin"/>
    <x v="0"/>
    <x v="0"/>
    <n v="150"/>
    <n v="2.5"/>
    <s v="Février"/>
  </r>
  <r>
    <x v="5"/>
    <s v="Matin"/>
    <x v="1"/>
    <x v="2"/>
    <n v="60"/>
    <n v="1"/>
    <s v="Février"/>
  </r>
  <r>
    <x v="5"/>
    <s v="Matin"/>
    <x v="1"/>
    <x v="7"/>
    <n v="60"/>
    <n v="1"/>
    <s v="Février"/>
  </r>
  <r>
    <x v="6"/>
    <s v="Matin"/>
    <x v="3"/>
    <x v="6"/>
    <n v="480"/>
    <n v="8"/>
    <s v="Février"/>
  </r>
  <r>
    <x v="7"/>
    <s v="Après-midi"/>
    <x v="1"/>
    <x v="6"/>
    <n v="120"/>
    <n v="2"/>
    <s v="Février"/>
  </r>
  <r>
    <x v="8"/>
    <s v="Après-midi"/>
    <x v="3"/>
    <x v="1"/>
    <n v="30"/>
    <n v="0.5"/>
    <s v="Février"/>
  </r>
  <r>
    <x v="8"/>
    <s v="Après-midi"/>
    <x v="1"/>
    <x v="8"/>
    <n v="100"/>
    <n v="1.6666666666666667"/>
    <s v="Février"/>
  </r>
  <r>
    <x v="8"/>
    <s v="Après-midi"/>
    <x v="1"/>
    <x v="2"/>
    <n v="50"/>
    <n v="0.83333333333333337"/>
    <s v="Février"/>
  </r>
  <r>
    <x v="9"/>
    <s v="Matin"/>
    <x v="0"/>
    <x v="3"/>
    <n v="20"/>
    <n v="0.33333333333333331"/>
    <s v="Février"/>
  </r>
  <r>
    <x v="9"/>
    <s v="Matin"/>
    <x v="0"/>
    <x v="2"/>
    <n v="50"/>
    <n v="0.83333333333333337"/>
    <s v="Février"/>
  </r>
  <r>
    <x v="9"/>
    <s v="Matin"/>
    <x v="0"/>
    <x v="5"/>
    <n v="20"/>
    <n v="0.33333333333333331"/>
    <s v="Février"/>
  </r>
  <r>
    <x v="9"/>
    <s v="Matin"/>
    <x v="1"/>
    <x v="5"/>
    <n v="20"/>
    <n v="0.33333333333333331"/>
    <s v="Février"/>
  </r>
  <r>
    <x v="10"/>
    <s v="Matin"/>
    <x v="0"/>
    <x v="3"/>
    <n v="80"/>
    <n v="1.3333333333333333"/>
    <s v="Février"/>
  </r>
  <r>
    <x v="10"/>
    <s v="Matin"/>
    <x v="0"/>
    <x v="5"/>
    <n v="50"/>
    <n v="0.83333333333333337"/>
    <s v="Février"/>
  </r>
  <r>
    <x v="10"/>
    <s v="Matin"/>
    <x v="1"/>
    <x v="3"/>
    <n v="40"/>
    <n v="0.66666666666666663"/>
    <s v="Février"/>
  </r>
  <r>
    <x v="10"/>
    <s v="Matin"/>
    <x v="1"/>
    <x v="2"/>
    <n v="40"/>
    <n v="0.66666666666666663"/>
    <s v="Février"/>
  </r>
  <r>
    <x v="10"/>
    <s v="Matin"/>
    <x v="1"/>
    <x v="5"/>
    <n v="20"/>
    <n v="0.33333333333333331"/>
    <s v="Février"/>
  </r>
  <r>
    <x v="11"/>
    <s v="Matin"/>
    <x v="0"/>
    <x v="2"/>
    <n v="30"/>
    <n v="0.5"/>
    <s v="Mars"/>
  </r>
  <r>
    <x v="11"/>
    <s v="Matin"/>
    <x v="0"/>
    <x v="6"/>
    <n v="30"/>
    <n v="0.5"/>
    <s v="Mars"/>
  </r>
  <r>
    <x v="11"/>
    <s v="Après-midi"/>
    <x v="0"/>
    <x v="3"/>
    <n v="20"/>
    <n v="0.33333333333333331"/>
    <s v="Mars"/>
  </r>
  <r>
    <x v="11"/>
    <s v="Matin"/>
    <x v="1"/>
    <x v="6"/>
    <n v="30"/>
    <n v="0.5"/>
    <s v="Mars"/>
  </r>
  <r>
    <x v="11"/>
    <s v="Après-midi"/>
    <x v="1"/>
    <x v="3"/>
    <n v="30"/>
    <n v="0.5"/>
    <s v="Mars"/>
  </r>
  <r>
    <x v="11"/>
    <s v="Après-midi"/>
    <x v="1"/>
    <x v="6"/>
    <n v="10"/>
    <n v="0.16666666666666666"/>
    <s v="Mars"/>
  </r>
  <r>
    <x v="12"/>
    <s v="Matin"/>
    <x v="3"/>
    <x v="2"/>
    <n v="466"/>
    <n v="7.7666666666666666"/>
    <s v="Mars"/>
  </r>
  <r>
    <x v="12"/>
    <s v="Après-midi"/>
    <x v="3"/>
    <x v="2"/>
    <n v="90"/>
    <n v="1.5"/>
    <s v="Mars"/>
  </r>
  <r>
    <x v="12"/>
    <s v="Après-midi"/>
    <x v="3"/>
    <x v="6"/>
    <n v="80"/>
    <n v="1.3333333333333333"/>
    <s v="Mars"/>
  </r>
  <r>
    <x v="12"/>
    <s v="Après-midi"/>
    <x v="0"/>
    <x v="1"/>
    <n v="80"/>
    <n v="1.3333333333333333"/>
    <s v="Mars"/>
  </r>
  <r>
    <x v="12"/>
    <s v="Après-midi"/>
    <x v="1"/>
    <x v="1"/>
    <n v="50"/>
    <n v="0.83333333333333337"/>
    <s v="Mars"/>
  </r>
  <r>
    <x v="12"/>
    <s v="Après-midi"/>
    <x v="1"/>
    <x v="1"/>
    <n v="50"/>
    <n v="0.83333333333333337"/>
    <s v="Mars"/>
  </r>
  <r>
    <x v="13"/>
    <s v="Matin"/>
    <x v="3"/>
    <x v="1"/>
    <n v="360"/>
    <n v="6"/>
    <s v="Mars"/>
  </r>
  <r>
    <x v="13"/>
    <s v="Après-midi"/>
    <x v="3"/>
    <x v="1"/>
    <n v="30"/>
    <n v="0.5"/>
    <s v="Mars"/>
  </r>
  <r>
    <x v="13"/>
    <s v="Matin"/>
    <x v="0"/>
    <x v="6"/>
    <n v="30"/>
    <n v="0.5"/>
    <s v="Mars"/>
  </r>
  <r>
    <x v="13"/>
    <s v="Après-midi"/>
    <x v="0"/>
    <x v="3"/>
    <n v="60"/>
    <n v="1"/>
    <s v="Mars"/>
  </r>
  <r>
    <x v="13"/>
    <s v="Après-midi"/>
    <x v="0"/>
    <x v="4"/>
    <n v="30"/>
    <n v="0.5"/>
    <s v="Mars"/>
  </r>
  <r>
    <x v="13"/>
    <s v="Après-midi"/>
    <x v="0"/>
    <x v="2"/>
    <n v="30"/>
    <n v="0.5"/>
    <s v="Mars"/>
  </r>
  <r>
    <x v="13"/>
    <s v="Matin"/>
    <x v="1"/>
    <x v="1"/>
    <n v="40"/>
    <n v="0.66666666666666663"/>
    <s v="Mars"/>
  </r>
  <r>
    <x v="13"/>
    <s v="Après-midi"/>
    <x v="1"/>
    <x v="1"/>
    <n v="60"/>
    <n v="1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30"/>
    <n v="0.5"/>
    <s v="Mars"/>
  </r>
  <r>
    <x v="13"/>
    <s v="Après-midi"/>
    <x v="1"/>
    <x v="1"/>
    <n v="20"/>
    <n v="0.33333333333333331"/>
    <s v="Mars"/>
  </r>
  <r>
    <x v="13"/>
    <s v="Après-midi"/>
    <x v="1"/>
    <x v="1"/>
    <n v="30"/>
    <n v="0.5"/>
    <s v="Mars"/>
  </r>
  <r>
    <x v="14"/>
    <s v="Après-midi"/>
    <x v="0"/>
    <x v="4"/>
    <n v="80"/>
    <n v="1.3333333333333333"/>
    <s v="Mars"/>
  </r>
  <r>
    <x v="14"/>
    <s v="Après-midi"/>
    <x v="0"/>
    <x v="9"/>
    <n v="100"/>
    <n v="1.6666666666666667"/>
    <s v="Mars"/>
  </r>
  <r>
    <x v="14"/>
    <s v="Après-midi"/>
    <x v="0"/>
    <x v="1"/>
    <n v="90"/>
    <n v="1.5"/>
    <s v="Mars"/>
  </r>
  <r>
    <x v="14"/>
    <s v="Après-midi"/>
    <x v="1"/>
    <x v="1"/>
    <n v="150"/>
    <n v="2.5"/>
    <s v="Mars"/>
  </r>
  <r>
    <x v="15"/>
    <s v="Après-midi"/>
    <x v="0"/>
    <x v="6"/>
    <n v="60"/>
    <n v="1"/>
    <s v="Mars"/>
  </r>
  <r>
    <x v="15"/>
    <s v="Soir"/>
    <x v="0"/>
    <x v="1"/>
    <n v="20"/>
    <n v="0.33333333333333331"/>
    <s v="Mars"/>
  </r>
  <r>
    <x v="15"/>
    <s v="Soir"/>
    <x v="0"/>
    <x v="2"/>
    <n v="40"/>
    <n v="0.66666666666666663"/>
    <s v="Mars"/>
  </r>
  <r>
    <x v="15"/>
    <s v="Après-midi"/>
    <x v="1"/>
    <x v="6"/>
    <n v="60"/>
    <n v="1"/>
    <s v="Mars"/>
  </r>
  <r>
    <x v="15"/>
    <s v="Soir"/>
    <x v="1"/>
    <x v="1"/>
    <n v="60"/>
    <n v="1"/>
    <s v="Mars"/>
  </r>
  <r>
    <x v="15"/>
    <s v="Soir"/>
    <x v="1"/>
    <x v="2"/>
    <n v="60"/>
    <n v="1"/>
    <s v="Mars"/>
  </r>
  <r>
    <x v="16"/>
    <s v="Après-midi"/>
    <x v="0"/>
    <x v="0"/>
    <n v="60"/>
    <n v="1"/>
    <s v="Mars"/>
  </r>
  <r>
    <x v="17"/>
    <s v="Soir"/>
    <x v="1"/>
    <x v="2"/>
    <n v="40"/>
    <n v="0.66666666666666663"/>
    <s v="Mars"/>
  </r>
  <r>
    <x v="18"/>
    <s v="Soir"/>
    <x v="3"/>
    <x v="1"/>
    <n v="20"/>
    <n v="0.33333333333333331"/>
    <s v="Mars"/>
  </r>
  <r>
    <x v="19"/>
    <s v="Matin"/>
    <x v="0"/>
    <x v="0"/>
    <n v="480"/>
    <n v="8"/>
    <s v="Mars"/>
  </r>
  <r>
    <x v="19"/>
    <s v="Soir"/>
    <x v="0"/>
    <x v="6"/>
    <n v="70"/>
    <n v="1.1666666666666667"/>
    <s v="Mars"/>
  </r>
  <r>
    <x v="19"/>
    <s v="Soir"/>
    <x v="0"/>
    <x v="6"/>
    <n v="30"/>
    <n v="0.5"/>
    <s v="Mars"/>
  </r>
  <r>
    <x v="19"/>
    <s v="Soir"/>
    <x v="1"/>
    <x v="0"/>
    <n v="30"/>
    <n v="0.5"/>
    <s v="Mars"/>
  </r>
  <r>
    <x v="20"/>
    <s v="Soir"/>
    <x v="3"/>
    <x v="6"/>
    <n v="40"/>
    <n v="0.66666666666666663"/>
    <s v="Mars"/>
  </r>
  <r>
    <x v="20"/>
    <s v="Après-midi"/>
    <x v="0"/>
    <x v="2"/>
    <n v="120"/>
    <n v="2"/>
    <s v="Mars"/>
  </r>
  <r>
    <x v="20"/>
    <s v="Soir"/>
    <x v="2"/>
    <x v="0"/>
    <n v="30"/>
    <n v="0.5"/>
    <s v="Mars"/>
  </r>
  <r>
    <x v="20"/>
    <s v="Soir"/>
    <x v="2"/>
    <x v="0"/>
    <n v="20"/>
    <n v="0.33333333333333331"/>
    <s v="Mars"/>
  </r>
  <r>
    <x v="20"/>
    <s v="Soir"/>
    <x v="2"/>
    <x v="0"/>
    <n v="10"/>
    <n v="0.16666666666666666"/>
    <s v="Mars"/>
  </r>
  <r>
    <x v="21"/>
    <s v="Après-midi"/>
    <x v="0"/>
    <x v="0"/>
    <n v="60"/>
    <n v="1"/>
    <s v="Mars"/>
  </r>
  <r>
    <x v="21"/>
    <s v="Soir"/>
    <x v="0"/>
    <x v="0"/>
    <n v="110"/>
    <n v="1.8333333333333333"/>
    <s v="Mars"/>
  </r>
  <r>
    <x v="21"/>
    <s v="Soir"/>
    <x v="2"/>
    <x v="0"/>
    <n v="90"/>
    <n v="1.5"/>
    <s v="Mar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B5706C-0F48-4AB0-B310-F2FBA1DFE268}" name="Tableau croisé dynamique1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6">
  <location ref="B3:C8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dataField="1" showAll="0"/>
    <pivotField showAll="0"/>
    <pivotField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Items count="1">
    <i/>
  </colItems>
  <dataFields count="1">
    <dataField name="Nombre de Arrêts" fld="3" subtotal="count" baseField="0" baseItem="0"/>
  </dataFields>
  <chartFormats count="1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1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5" format="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5" format="13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5" format="14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F704887-5EEF-4ED7-A414-518C5D1542B7}" name="Tableau croisé dynamique4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S3: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0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6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A3E8B2-833A-40A4-9BD8-D7FC9B1074BE}" name="Tableau croisé dynamique6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K3:AP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2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7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6CE76D-158C-460F-90CE-E1B005D1D062}" name="Tableau croisé dynamique11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4">
  <location ref="BL3:BN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2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7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82345A-C959-4968-BA88-8DC84CE7B299}" name="Tableau croisé dynamique5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B3:AG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1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18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D0017-22FC-49CD-904C-7091FDB86172}" name="Tableau croisé dynamique10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G3:BI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19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6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FA788F-3015-44E1-9FD7-4A756F076C7F}" name="Tableau croisé dynamique2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4">
  <location ref="I3:J14" firstHeaderRow="1" firstDataRow="1" firstDataCol="1"/>
  <pivotFields count="7">
    <pivotField numFmtId="14" showAll="0">
      <items count="2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t="default"/>
      </items>
    </pivotField>
    <pivotField showAll="0"/>
    <pivotField showAll="0">
      <items count="6">
        <item x="3"/>
        <item x="0"/>
        <item x="2"/>
        <item m="1" x="4"/>
        <item x="1"/>
        <item t="default"/>
      </items>
    </pivotField>
    <pivotField axis="axisRow" showAll="0">
      <items count="13">
        <item x="2"/>
        <item x="3"/>
        <item x="6"/>
        <item x="0"/>
        <item x="1"/>
        <item m="1" x="10"/>
        <item m="1" x="11"/>
        <item x="5"/>
        <item x="7"/>
        <item x="8"/>
        <item x="4"/>
        <item x="9"/>
        <item t="default"/>
      </items>
    </pivotField>
    <pivotField dataField="1" showAll="0"/>
    <pivotField numFmtId="164" showAll="0"/>
    <pivotField showAll="0"/>
  </pivotFields>
  <rowFields count="1">
    <field x="3"/>
  </rowFields>
  <rowItems count="11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omme de Durées (m)" fld="4" baseField="0" baseItem="0"/>
  </dataFields>
  <formats count="2">
    <format dxfId="121">
      <pivotArea collapsedLevelsAreSubtotals="1" fieldPosition="0">
        <references count="1">
          <reference field="3" count="0"/>
        </references>
      </pivotArea>
    </format>
    <format dxfId="120">
      <pivotArea collapsedLevelsAreSubtotals="1" fieldPosition="0">
        <references count="2">
          <reference field="4294967294" count="1" selected="0">
            <x v="0"/>
          </reference>
          <reference field="3" count="0"/>
        </references>
      </pivotArea>
    </format>
  </format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60CD5A6-69D2-4578-8103-D7B909CC757C}" name="Tableau croisé dynamique3" cacheId="25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chartFormat="13">
  <location ref="N3:P8" firstHeaderRow="0" firstDataRow="1" firstDataCol="1"/>
  <pivotFields count="7">
    <pivotField numFmtId="14" showAll="0"/>
    <pivotField showAll="0"/>
    <pivotField axis="axisRow" showAll="0">
      <items count="6">
        <item x="0"/>
        <item m="1" x="4"/>
        <item x="1"/>
        <item x="2"/>
        <item x="3"/>
        <item t="default"/>
      </items>
    </pivotField>
    <pivotField showAll="0"/>
    <pivotField dataField="1" showAll="0"/>
    <pivotField dataField="1" numFmtId="164" showAll="0"/>
    <pivotField showAll="0"/>
  </pivotFields>
  <rowFields count="1">
    <field x="2"/>
  </rowFields>
  <rowItems count="5">
    <i>
      <x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Somme de Durées (m)" fld="4" baseField="0" baseItem="0"/>
    <dataField name="Somme de Durées (h)" fld="5" baseField="0" baseItem="0"/>
  </dataFields>
  <formats count="1">
    <format dxfId="122">
      <pivotArea collapsedLevelsAreSubtotals="1" fieldPosition="0">
        <references count="2">
          <reference field="4294967294" count="1" selected="0">
            <x v="1"/>
          </reference>
          <reference field="2" count="0"/>
        </references>
      </pivotArea>
    </format>
  </format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9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2" format="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12" format="1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12">
      <pivotArea type="data" outline="0" fieldPosition="0">
        <references count="2">
          <reference field="4294967294" count="1" selected="0">
            <x v="1"/>
          </reference>
          <reference field="2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FF9E4D-F940-4EE1-AF8D-9CC4960B3F72}" name="Tableau croisé dynamique9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7">
  <location ref="BB3:BD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  <item t="default"/>
      </items>
    </pivotField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60F6709-EA76-4D6A-9274-0266E4A4C76E}" name="Tableau croisé dynamique7" cacheId="1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AS3:AX32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dataField="1" numFmtId="9" showAll="0"/>
    <pivotField dataField="1" showAll="0"/>
    <pivotField dataField="1" showAll="0"/>
    <pivotField dataField="1" showAll="0"/>
    <pivotField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1">
    <field x="0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1">
    <pageField fld="1" item="3" hier="-1"/>
  </pageFields>
  <dataFields count="5">
    <dataField name="Somme de TRS 1" fld="2" baseField="0" baseItem="0" numFmtId="9"/>
    <dataField name="Somme de TRS 2 " fld="3" baseField="0" baseItem="0" numFmtId="9"/>
    <dataField name="Somme de Quantité E1+E2" fld="4" baseField="0" baseItem="0"/>
    <dataField name="Somme de Quantité E3" fld="5" baseField="0" baseItem="0"/>
    <dataField name="Somme de Quantité total" fld="6" baseField="0" baseItem="0"/>
  </dataFields>
  <formats count="1">
    <format dxfId="124">
      <pivotArea outline="0" collapsedLevelsAreSubtotals="1" fieldPosition="0">
        <references count="1">
          <reference field="4294967294" count="2" selected="0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2D0DE75-CA31-4E77-AF4E-EB468DD214E6}" name="Tableau croisé dynamique12" cacheId="19" applyNumberFormats="0" applyBorderFormats="0" applyFontFormats="0" applyPatternFormats="0" applyAlignmentFormats="0" applyWidthHeightFormats="1" dataCaption="Valeurs" updatedVersion="8" minRefreshableVersion="5" useAutoFormatting="1" itemPrintTitles="1" createdVersion="8" indent="0" outline="1" outlineData="1" multipleFieldFilters="0" chartFormat="5">
  <location ref="BQ3:BS17" firstHeaderRow="0" firstDataRow="1" firstDataCol="1" rowPageCount="1" colPageCount="1"/>
  <pivotFields count="9">
    <pivotField axis="axisRow" numFmtId="14" showAll="0">
      <items count="2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numFmtId="9" showAll="0"/>
    <pivotField numFmtId="9" showAll="0"/>
    <pivotField dataField="1" showAll="0"/>
    <pivotField showAll="0"/>
    <pivotField showAll="0"/>
    <pivotField showAll="0" defaultSubtotal="0">
      <items count="36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367"/>
      </items>
    </pivotField>
    <pivotField showAll="0" defaultSubtota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</items>
    </pivotField>
  </pivotFields>
  <rowFields count="1">
    <field x="0"/>
  </rowFields>
  <rowItems count="14"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3" hier="-1"/>
  </pageFields>
  <dataFields count="2">
    <dataField name="Somme de TRS 1" fld="2" baseField="0" baseItem="0" numFmtId="9"/>
    <dataField name="Somme de Quantité E1+E2" fld="4" baseField="0" baseItem="0"/>
  </dataFields>
  <formats count="1">
    <format dxfId="125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</format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8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dateBetween" evalOrder="-1" id="91" name="Date">
      <autoFilter ref="A1">
        <filterColumn colId="0">
          <customFilters and="1">
            <customFilter operator="greaterThanOrEqual" val="45717"/>
            <customFilter operator="lessThanOrEqual" val="45747"/>
          </customFilters>
        </filterColumn>
      </autoFilter>
      <extLst>
        <ext xmlns:x15="http://schemas.microsoft.com/office/spreadsheetml/2010/11/main" uri="{0605FD5F-26C8-4aeb-8148-2DB25E43C511}">
          <x15:pivotFilter useWholeDay="1"/>
        </ext>
      </extLst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Machine" xr10:uid="{83016124-FFC6-4363-883E-D105E0619D6C}" sourceName="Machine">
  <pivotTables>
    <pivotTable tabId="5" name="Tableau croisé dynamique2"/>
  </pivotTables>
  <data>
    <tabular pivotCacheId="1574543991" showMissing="0">
      <items count="5">
        <i x="3" s="1"/>
        <i x="0" s="1"/>
        <i x="2" s="1"/>
        <i x="1" s="1"/>
        <i x="4" s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" xr10:uid="{C005001D-3A48-4CD9-B3C0-5B3F0FA11248}" sourceName="Date">
  <pivotTables>
    <pivotTable tabId="5" name="Tableau croisé dynamique5"/>
    <pivotTable tabId="5" name="Tableau croisé dynamique6"/>
    <pivotTable tabId="5" name="Tableau croisé dynamique7"/>
    <pivotTable tabId="5" name="Tableau croisé dynamique4"/>
  </pivotTables>
  <data>
    <tabular pivotCacheId="159577730">
      <items count="28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ate1" xr10:uid="{598295F3-1B07-4B97-8548-84224343CE10}" sourceName="Date">
  <pivotTables>
    <pivotTable tabId="5" name="Tableau croisé dynamique2"/>
    <pivotTable tabId="5" name="Tableau croisé dynamique1"/>
  </pivotTables>
  <data>
    <tabular pivotCacheId="1574543991">
      <items count="22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 1" xr10:uid="{1AC1C456-9E33-4F7D-8EBD-80B90A4CDDF9}" cache="Segment_Machine" caption="Machine" rowHeight="247650"/>
  <slicer name="Date 1" xr10:uid="{37D49BB9-CC04-4B48-9716-5D379352E592}" cache="Segment_Date" caption="Date" startItem="24" rowHeight="247650"/>
  <slicer name="Date 3" xr10:uid="{6D57016E-1CA8-41C9-8D62-7C4E19DED976}" cache="Segment_Date1" caption="Date arrets" startItem="18" rowHeight="2476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chine" xr10:uid="{5F8F0DDF-E0CA-43EA-81DA-9BF45E510570}" cache="Segment_Machine" caption="Machine" rowHeight="247650"/>
  <slicer name="Date" xr10:uid="{CFD1DF8E-DB84-4620-B4E1-B1AC5EB639C8}" cache="Segment_Date" caption="Date" startItem="18" rowHeight="247650"/>
  <slicer name="Date 2" xr10:uid="{E23EC64E-52CC-410E-A67E-B197AEF0597B}" cache="Segment_Date1" caption="Date arrets" rowHeight="2476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466EDAC-D66B-4C4E-9139-E81C6DDA4B82}" name="Tableau1" displayName="Tableau1" ref="B12:N348" totalsRowShown="0" headerRowDxfId="187" dataDxfId="186">
  <autoFilter ref="B12:N348" xr:uid="{3466EDAC-D66B-4C4E-9139-E81C6DDA4B82}"/>
  <tableColumns count="13">
    <tableColumn id="1" xr3:uid="{1D039082-F45C-42A3-A96D-5829EEFF21C4}" name="Date" dataDxfId="185"/>
    <tableColumn id="2" xr3:uid="{BBFA4997-538A-476D-BD76-263203FF6ABC}" name="Équipe" dataDxfId="184"/>
    <tableColumn id="3" xr3:uid="{9A20E0DF-9527-4B0D-A550-5EF7167ABF81}" name="Machine" dataDxfId="183"/>
    <tableColumn id="4" xr3:uid="{3B0ED0DB-3A3D-42B9-92CE-C7769A603883}" name="Reference" dataDxfId="182"/>
    <tableColumn id="5" xr3:uid="{60FF7E2E-7F53-4AC9-8137-2A5C65D24895}" name="Cadence" dataDxfId="181"/>
    <tableColumn id="6" xr3:uid="{06210FA9-A842-4E73-9D61-5F5A7ACE1E35}" name="Quantité" dataDxfId="180"/>
    <tableColumn id="7" xr3:uid="{01816378-CFEC-4708-A4F0-66CF1B5F1387}" name="Objectif" dataDxfId="179">
      <calculatedColumnFormula>F13*8</calculatedColumnFormula>
    </tableColumn>
    <tableColumn id="8" xr3:uid="{C4032EF7-3002-493D-8583-34A8B76258DE}" name="Écart pièces" dataDxfId="178">
      <calculatedColumnFormula>H13-G13</calculatedColumnFormula>
    </tableColumn>
    <tableColumn id="9" xr3:uid="{9DAE7675-70FD-445E-BDDB-E8E2238565B6}" name="Écart temps" dataDxfId="177"/>
    <tableColumn id="10" xr3:uid="{1438624C-19DD-48A8-B0D4-4C0454660192}" name="Nombre d'arrêt" dataDxfId="176"/>
    <tableColumn id="11" xr3:uid="{92F0ED0E-5E30-47AC-B9F1-963B5B62C863}" name="Durée arrêts" dataDxfId="175"/>
    <tableColumn id="12" xr3:uid="{21AA2E60-0434-4A20-BDBE-F1BA2A9CF39A}" name="TRS" dataDxfId="174" dataCellStyle="Pourcentage"/>
    <tableColumn id="13" xr3:uid="{19486378-4A9F-497E-9B1F-E475ECBA87F9}" name="Commentaire" dataDxfId="173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5A5BA314-728F-41DF-B436-D7A736B66477}" name="Tableau4" displayName="Tableau4" ref="AI32:AK62" totalsRowShown="0" headerRowDxfId="116" dataDxfId="115">
  <autoFilter ref="AI32:AK62" xr:uid="{5A5BA314-728F-41DF-B436-D7A736B66477}"/>
  <tableColumns count="3">
    <tableColumn id="1" xr3:uid="{DF8A1C01-18E8-494B-83B0-7679C44537BE}" name="Date" dataDxfId="114"/>
    <tableColumn id="2" xr3:uid="{430A7B71-3CE2-4D74-8DAF-18AED78B5B2D}" name="TRS" dataDxfId="113" dataCellStyle="Pourcentage"/>
    <tableColumn id="3" xr3:uid="{F1EF3F5F-838A-436F-8A45-EE6CDF2D8D01}" name="Qté" dataDxfId="1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480CF4-C52E-46FA-9FDF-CF9B3A0AF10E}" name="Tableau2" displayName="Tableau2" ref="B5:H84" totalsRowShown="0" headerRowDxfId="172" dataDxfId="171">
  <autoFilter ref="B5:H84" xr:uid="{C4480CF4-C52E-46FA-9FDF-CF9B3A0AF10E}"/>
  <tableColumns count="7">
    <tableColumn id="1" xr3:uid="{C8979906-7385-4F96-B2E7-4F8FC864FCF7}" name="Date" dataDxfId="170"/>
    <tableColumn id="2" xr3:uid="{C364A27F-09CB-402B-A1F2-43C609B28A7C}" name="Équipe" dataDxfId="169"/>
    <tableColumn id="3" xr3:uid="{1361715B-CE84-4C43-92F7-019565185AAA}" name="Machine" dataDxfId="168"/>
    <tableColumn id="4" xr3:uid="{E770DDB2-0CDE-42F9-A515-5F913C3C5CFA}" name="Arrêts" dataDxfId="167"/>
    <tableColumn id="5" xr3:uid="{95B5CA0A-A6B0-47A6-A582-77BA65A8C587}" name="Durées (m)" dataDxfId="166"/>
    <tableColumn id="6" xr3:uid="{43C12E68-90D4-42CF-BC19-E6722FF7D947}" name="Durées (h)" dataDxfId="165">
      <calculatedColumnFormula>Tableau2[[#This Row],[Durées (m)]]/60</calculatedColumnFormula>
    </tableColumn>
    <tableColumn id="8" xr3:uid="{FDF7BB73-1D0C-A241-A789-075E09936532}" name="pds" dataDxfId="164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4CCDAD-CDD6-465E-80D2-20AB554BBE4E}" name="Tableau3" displayName="Tableau3" ref="B5:H117" totalsRowShown="0">
  <autoFilter ref="B5:H117" xr:uid="{894CCDAD-CDD6-465E-80D2-20AB554BBE4E}"/>
  <tableColumns count="7">
    <tableColumn id="1" xr3:uid="{7C267BB5-CF9B-4D47-8B80-1FB9E42CA5FD}" name="Date" dataDxfId="163"/>
    <tableColumn id="2" xr3:uid="{8A871C23-BE6F-4F7B-B503-1F0217DD11F8}" name="Machine"/>
    <tableColumn id="3" xr3:uid="{E32C80A4-959D-4B04-8450-5951FACD7F0D}" name="TRS 1" dataDxfId="162" dataCellStyle="Pourcentage"/>
    <tableColumn id="4" xr3:uid="{04FDCF70-8941-43FF-9DFD-7BB25B382D43}" name="TRS 2 " dataDxfId="161" dataCellStyle="Pourcentage"/>
    <tableColumn id="5" xr3:uid="{83200B39-5C25-4757-8A04-3BEC7005985C}" name="Quantité E1+E2"/>
    <tableColumn id="6" xr3:uid="{883E0652-4F53-47D8-9F13-A468EEFB9D7B}" name="Quantité E3"/>
    <tableColumn id="7" xr3:uid="{F9AFD7FF-EAC3-44D0-A1CE-D67455A2B1FF}" name="Quantité total" dataDxfId="160">
      <calculatedColumnFormula>F6+G6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0A70D16-E158-5D42-A304-3943D42765B5}" name="Tableau5" displayName="Tableau5" ref="B5:D15" totalsRowShown="0" headerRowDxfId="159" dataDxfId="158">
  <autoFilter ref="B5:D15" xr:uid="{A0A70D16-E158-5D42-A304-3943D42765B5}"/>
  <sortState xmlns:xlrd2="http://schemas.microsoft.com/office/spreadsheetml/2017/richdata2" ref="B6:D15">
    <sortCondition descending="1" ref="C6:C15"/>
  </sortState>
  <tableColumns count="3">
    <tableColumn id="1" xr3:uid="{89A7542E-1751-CB40-B649-E24A7F3492D9}" name="Arrêts" dataDxfId="157"/>
    <tableColumn id="2" xr3:uid="{493BB54B-9250-2D4B-B6C7-D5E559092A71}" name="Durées (m)" dataDxfId="156"/>
    <tableColumn id="3" xr3:uid="{0482A10B-5D20-934F-9D71-A1713F93DF2F}" name="PC" dataDxfId="155" dataCellStyle="Pourcentage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85E77F9-6971-5543-8E10-89E0F2951626}" name="Tableau6" displayName="Tableau6" ref="B5:I17" totalsRowShown="0">
  <autoFilter ref="B5:I17" xr:uid="{985E77F9-6971-5543-8E10-89E0F2951626}"/>
  <tableColumns count="8">
    <tableColumn id="1" xr3:uid="{5FF3DE14-D01D-CC49-850B-BCDA13E32092}" name="Semaine"/>
    <tableColumn id="2" xr3:uid="{D00B9277-446B-FC4B-A4F8-BAD0E1F999D5}" name="Machine " dataDxfId="154"/>
    <tableColumn id="3" xr3:uid="{B2D906ED-F0F7-9448-9AF1-A69813965A44}" name="Ref" dataDxfId="153"/>
    <tableColumn id="4" xr3:uid="{4D0E4E49-F3E9-404C-B205-D9C55910B9E1}" name="Objectif"/>
    <tableColumn id="5" xr3:uid="{1FB481F5-4815-6245-A5D3-BCA9454FBAEF}" name="Qté produite"/>
    <tableColumn id="6" xr3:uid="{6DAFD0A6-7665-B146-A89D-00902FC921DC}" name="Écart">
      <calculatedColumnFormula>E6-F6</calculatedColumnFormula>
    </tableColumn>
    <tableColumn id="7" xr3:uid="{EB814DC3-DAC7-6B45-999C-1AC4C9E7E41E}" name="TRS" dataDxfId="152" dataCellStyle="Pourcentage"/>
    <tableColumn id="8" xr3:uid="{8F9ADACA-4E38-DD4D-8A59-7195BFF9DABC}" name="Commmentair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3ADA027-BDF3-4ADC-9AA0-BBF84EB0BBF6}" name="Tableau7" displayName="Tableau7" ref="B5:G8" totalsRowShown="0" headerRowDxfId="151" dataDxfId="150">
  <autoFilter ref="B5:G8" xr:uid="{C3ADA027-BDF3-4ADC-9AA0-BBF84EB0BBF6}"/>
  <tableColumns count="6">
    <tableColumn id="1" xr3:uid="{82110287-4DA2-4E23-AF4C-934F43091E8A}" name="Semaine" dataDxfId="111"/>
    <tableColumn id="2" xr3:uid="{CE4D20CE-F0F4-4148-A65C-4C15C2BDE80B}" name="Réf1" dataDxfId="110"/>
    <tableColumn id="3" xr3:uid="{5E479AA2-F31D-4499-AD73-8FAEA315829E}" name="Objectif1" dataDxfId="109"/>
    <tableColumn id="4" xr3:uid="{E3ECDC1D-9AB3-42B6-AEC7-8264A60A07CB}" name="Qté produite1" dataDxfId="108"/>
    <tableColumn id="5" xr3:uid="{2DCA57F5-2F35-4155-ACB0-0463D5E13466}" name="Écart1" dataDxfId="107">
      <calculatedColumnFormula>D6-E6</calculatedColumnFormula>
    </tableColumn>
    <tableColumn id="6" xr3:uid="{85FCF25C-40A4-4BCF-AF8F-0823FA6DFFA6}" name="TRS1" dataDxfId="106" dataCellStyle="Pourcentage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F561D414-1E8C-48BE-9676-72AE3EF37E0A}" name="Tableau8" displayName="Tableau8" ref="J5:O8" totalsRowShown="0" dataDxfId="149">
  <autoFilter ref="J5:O8" xr:uid="{F561D414-1E8C-48BE-9676-72AE3EF37E0A}"/>
  <tableColumns count="6">
    <tableColumn id="1" xr3:uid="{905EA822-D8FF-4F98-A0EF-3120D8EEBAD2}" name="Semaine"/>
    <tableColumn id="2" xr3:uid="{2DC4449D-8AF3-49F1-B542-5E50BA7ED098}" name="Réf2" dataDxfId="148"/>
    <tableColumn id="3" xr3:uid="{6165A164-8AE6-4F12-A639-C1F8D2F5D5ED}" name="Objectif2" dataDxfId="147"/>
    <tableColumn id="4" xr3:uid="{EF112BE0-C558-4396-8779-BA18D514B744}" name="Qté produite2" dataDxfId="146"/>
    <tableColumn id="5" xr3:uid="{DC6F2425-920F-4EBD-A310-FADCFF9685F2}" name="Écart2" dataDxfId="145">
      <calculatedColumnFormula>L6-M6</calculatedColumnFormula>
    </tableColumn>
    <tableColumn id="6" xr3:uid="{C00F0051-7E80-4D96-AB31-68207098773D}" name="TRS2" dataDxfId="144" dataCellStyle="Pourcentage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5464C823-5238-467F-AA0D-E974B9917A6B}" name="Tableau9" displayName="Tableau9" ref="R5:W8" totalsRowShown="0" headerRowDxfId="143" dataDxfId="142">
  <autoFilter ref="R5:W8" xr:uid="{5464C823-5238-467F-AA0D-E974B9917A6B}"/>
  <tableColumns count="6">
    <tableColumn id="1" xr3:uid="{5C74E9B3-1BA4-412D-BA84-1C917F00C0F7}" name="Semaine" dataDxfId="141"/>
    <tableColumn id="2" xr3:uid="{75D5B65C-9AC1-4508-BFC0-A55081496313}" name="Réf3" dataDxfId="140"/>
    <tableColumn id="3" xr3:uid="{F180D62A-866C-4FE3-82BF-01E2F39AB36E}" name="Objectif3" dataDxfId="139"/>
    <tableColumn id="4" xr3:uid="{213C728B-BEA4-410A-8F33-DCA051CD5FD5}" name="Qté produite3" dataDxfId="138"/>
    <tableColumn id="5" xr3:uid="{81F0C789-5C90-4D3F-A8A8-5DBB36A2334F}" name="Écart3" dataDxfId="137">
      <calculatedColumnFormula>T6-U6</calculatedColumnFormula>
    </tableColumn>
    <tableColumn id="6" xr3:uid="{4A25E099-B3ED-4CEE-B0CF-1BC8A9873B3F}" name="TRS3" dataDxfId="136" dataCellStyle="Pourcentage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CDB2D2CA-EE62-4387-AEB5-385029A19158}" name="Tableau10" displayName="Tableau10" ref="Z5:AE8" totalsRowShown="0" headerRowDxfId="135" dataDxfId="134">
  <autoFilter ref="Z5:AE8" xr:uid="{CDB2D2CA-EE62-4387-AEB5-385029A19158}"/>
  <tableColumns count="6">
    <tableColumn id="1" xr3:uid="{01D3F3C2-43FD-4D50-AB4C-E28EB81072E7}" name="Semaine" dataDxfId="133"/>
    <tableColumn id="2" xr3:uid="{A3635632-E66D-4D5B-8284-84E4C64256AF}" name="Réf4" dataDxfId="132"/>
    <tableColumn id="3" xr3:uid="{CB8503F3-814B-4471-B077-A174D34DDA63}" name="Objectif4" dataDxfId="131"/>
    <tableColumn id="4" xr3:uid="{FDF250D7-445C-4579-B628-473FBC880E31}" name="Qté produite4" dataDxfId="130"/>
    <tableColumn id="5" xr3:uid="{0390E7E2-8F85-485A-BBDB-99421DD5C1DB}" name="Écart4" dataDxfId="129">
      <calculatedColumnFormula>AB6-AC6</calculatedColumnFormula>
    </tableColumn>
    <tableColumn id="6" xr3:uid="{0EA2FFEC-8C59-4675-BA59-DCB1DB3DEB16}" name="TRS4" dataDxfId="128" dataCellStyle="Pourcentag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imelineCaches/timelineCache1.xml><?xml version="1.0" encoding="utf-8"?>
<timelineCacheDefinition xmlns="http://schemas.microsoft.com/office/spreadsheetml/2010/11/main" xmlns:x15="http://schemas.microsoft.com/office/spreadsheetml/2010/11/main" xmlns:mc="http://schemas.openxmlformats.org/markup-compatibility/2006" xmlns:xr10="http://schemas.microsoft.com/office/spreadsheetml/2016/revision10" mc:Ignorable="xr10" name="ChronologieNative_Date" xr10:uid="{E3614994-52EA-477E-A3DE-15229304AFE0}" sourceName="Date">
  <pivotTables>
    <pivotTable tabId="5" name="Tableau croisé dynamique10"/>
    <pivotTable tabId="5" name="Tableau croisé dynamique11"/>
    <pivotTable tabId="5" name="Tableau croisé dynamique12"/>
    <pivotTable tabId="5" name="Tableau croisé dynamique9"/>
  </pivotTables>
  <state minimalRefreshVersion="6" lastRefreshVersion="6" pivotCacheId="159577730" filterType="dateBetween">
    <selection startDate="2025-03-01T00:00:00" endDate="2025-03-31T00:00:00"/>
    <bounds startDate="2025-01-01T00:00:00" endDate="2026-01-01T00:00:00"/>
  </state>
</timelineCacheDefinition>
</file>

<file path=xl/timelines/timeline1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5" xr10:uid="{0A916EBE-06C8-4AD8-9C5C-FDD004F9DF8F}" cache="ChronologieNative_Date" caption="Date" level="2" selectionLevel="2" scrollPosition="2025-01-01T00:00:00"/>
</timelines>
</file>

<file path=xl/timelines/timeline2.xml><?xml version="1.0" encoding="utf-8"?>
<timelines xmlns="http://schemas.microsoft.com/office/spreadsheetml/2010/11/main" xmlns:mc="http://schemas.openxmlformats.org/markup-compatibility/2006" xmlns:x="http://schemas.openxmlformats.org/spreadsheetml/2006/main" xmlns:xr10="http://schemas.microsoft.com/office/spreadsheetml/2016/revision10" mc:Ignorable="x xr10">
  <timeline name="Date 4" xr10:uid="{9E9175DA-B10F-4897-B557-7D349E703115}" cache="ChronologieNative_Date" caption="Date" level="2" selectionLevel="2" scrollPosition="2025-01-01T00:00:00"/>
</timelines>
</file>

<file path=xl/worksheets/_rels/sheet1.xml.rels><?xml version="1.0" encoding="UTF-8" standalone="yes"?>
<Relationships xmlns="http://schemas.openxmlformats.org/package/2006/relationships"><Relationship Id="rId3" Type="http://schemas.microsoft.com/office/2011/relationships/timeline" Target="../timelines/timeline1.xml"/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2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Relationship Id="rId4" Type="http://schemas.openxmlformats.org/officeDocument/2006/relationships/table" Target="../tables/table9.xm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2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microsoft.com/office/2011/relationships/timeline" Target="../timelines/timeline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5DE2E-B152-465A-A336-DF7EA2E14561}">
  <dimension ref="A34"/>
  <sheetViews>
    <sheetView showGridLines="0" showRowColHeaders="0" zoomScaleNormal="100" workbookViewId="0">
      <selection activeCell="Q50" sqref="Q50"/>
    </sheetView>
  </sheetViews>
  <sheetFormatPr baseColWidth="10" defaultRowHeight="14.4" x14ac:dyDescent="0.3"/>
  <sheetData>
    <row r="34" spans="1:1" x14ac:dyDescent="0.3">
      <c r="A34" t="s">
        <v>102</v>
      </c>
    </row>
  </sheetData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  <ext xmlns:x15="http://schemas.microsoft.com/office/spreadsheetml/2010/11/main" uri="{7E03D99C-DC04-49d9-9315-930204A7B6E9}">
      <x15:timelineRefs>
        <x15:timelineRef r:id="rId3"/>
      </x15:timeline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91E12-FAD3-42EE-8315-E489CB628569}">
  <sheetPr>
    <pageSetUpPr fitToPage="1"/>
  </sheetPr>
  <dimension ref="B35:H37"/>
  <sheetViews>
    <sheetView workbookViewId="0">
      <selection activeCell="H45" sqref="H45"/>
    </sheetView>
  </sheetViews>
  <sheetFormatPr baseColWidth="10" defaultRowHeight="14.4" x14ac:dyDescent="0.3"/>
  <cols>
    <col min="6" max="6" width="30.44140625" customWidth="1"/>
    <col min="7" max="7" width="11.44140625" customWidth="1"/>
  </cols>
  <sheetData>
    <row r="35" spans="2:8" x14ac:dyDescent="0.3">
      <c r="B35" t="s">
        <v>99</v>
      </c>
      <c r="C35" s="68">
        <v>45726</v>
      </c>
      <c r="D35" s="70" t="s">
        <v>7</v>
      </c>
      <c r="E35" s="70" t="s">
        <v>12</v>
      </c>
      <c r="F35" s="71" t="s">
        <v>17</v>
      </c>
      <c r="G35" s="72">
        <v>60</v>
      </c>
      <c r="H35" s="73">
        <f>G35/60</f>
        <v>1</v>
      </c>
    </row>
    <row r="36" spans="2:8" x14ac:dyDescent="0.3">
      <c r="C36" s="68">
        <v>45726</v>
      </c>
      <c r="D36" s="70" t="s">
        <v>8</v>
      </c>
      <c r="E36" s="70" t="s">
        <v>12</v>
      </c>
      <c r="F36" s="71" t="s">
        <v>93</v>
      </c>
      <c r="G36" s="72">
        <v>20</v>
      </c>
      <c r="H36" s="73">
        <f t="shared" ref="H36:H37" si="0">G36/60</f>
        <v>0.33333333333333331</v>
      </c>
    </row>
    <row r="37" spans="2:8" x14ac:dyDescent="0.3">
      <c r="C37" s="68">
        <v>45726</v>
      </c>
      <c r="D37" s="70" t="s">
        <v>8</v>
      </c>
      <c r="E37" s="70" t="s">
        <v>12</v>
      </c>
      <c r="F37" s="71" t="s">
        <v>16</v>
      </c>
      <c r="G37" s="72">
        <v>40</v>
      </c>
      <c r="H37" s="73">
        <f t="shared" si="0"/>
        <v>0.66666666666666663</v>
      </c>
    </row>
  </sheetData>
  <pageMargins left="0.7" right="0.7" top="0.75" bottom="0.75" header="0.3" footer="0.3"/>
  <pageSetup paperSize="9" scale="72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C4D713-E1D4-4792-8A52-E0B153426225}">
  <sheetPr>
    <pageSetUpPr fitToPage="1"/>
  </sheetPr>
  <dimension ref="B34:H36"/>
  <sheetViews>
    <sheetView showGridLines="0" showRowColHeaders="0" workbookViewId="0">
      <selection activeCell="J41" sqref="J41"/>
    </sheetView>
  </sheetViews>
  <sheetFormatPr baseColWidth="10" defaultRowHeight="14.4" x14ac:dyDescent="0.3"/>
  <cols>
    <col min="6" max="6" width="30" customWidth="1"/>
  </cols>
  <sheetData>
    <row r="34" spans="2:8" x14ac:dyDescent="0.3">
      <c r="B34" t="s">
        <v>98</v>
      </c>
      <c r="C34" s="68">
        <v>45726</v>
      </c>
      <c r="D34" s="70" t="s">
        <v>7</v>
      </c>
      <c r="E34" s="70" t="s">
        <v>15</v>
      </c>
      <c r="F34" s="71" t="s">
        <v>17</v>
      </c>
      <c r="G34" s="72">
        <v>60</v>
      </c>
      <c r="H34" s="73">
        <f>G34/60</f>
        <v>1</v>
      </c>
    </row>
    <row r="35" spans="2:8" x14ac:dyDescent="0.3">
      <c r="C35" s="68">
        <v>45726</v>
      </c>
      <c r="D35" s="70" t="s">
        <v>8</v>
      </c>
      <c r="E35" s="70" t="s">
        <v>15</v>
      </c>
      <c r="F35" s="71" t="s">
        <v>93</v>
      </c>
      <c r="G35" s="72">
        <v>60</v>
      </c>
      <c r="H35" s="73">
        <f t="shared" ref="H35:H36" si="0">G35/60</f>
        <v>1</v>
      </c>
    </row>
    <row r="36" spans="2:8" x14ac:dyDescent="0.3">
      <c r="C36" s="74">
        <v>45726</v>
      </c>
      <c r="D36" s="75" t="s">
        <v>8</v>
      </c>
      <c r="E36" s="75" t="s">
        <v>15</v>
      </c>
      <c r="F36" s="76" t="s">
        <v>16</v>
      </c>
      <c r="G36" s="77">
        <v>60</v>
      </c>
      <c r="H36" s="73">
        <f t="shared" si="0"/>
        <v>1</v>
      </c>
    </row>
  </sheetData>
  <pageMargins left="0.25" right="0.25" top="0.75" bottom="0.75" header="0.3" footer="0.3"/>
  <pageSetup paperSize="9" scale="74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4FCCD-D94F-4CE6-B0D0-6FEF2B76089E}">
  <dimension ref="A4:AK86"/>
  <sheetViews>
    <sheetView workbookViewId="0">
      <selection activeCell="Q2" sqref="Q2"/>
    </sheetView>
  </sheetViews>
  <sheetFormatPr baseColWidth="10" defaultRowHeight="14.4" x14ac:dyDescent="0.3"/>
  <cols>
    <col min="1" max="30" width="4.6640625" customWidth="1"/>
  </cols>
  <sheetData>
    <row r="4" spans="1:30" x14ac:dyDescent="0.3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</row>
    <row r="5" spans="1:30" x14ac:dyDescent="0.3">
      <c r="A5" s="78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</row>
    <row r="6" spans="1:30" x14ac:dyDescent="0.3">
      <c r="A6" s="78"/>
      <c r="B6" s="78"/>
      <c r="C6" s="78"/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</row>
    <row r="7" spans="1:30" x14ac:dyDescent="0.3">
      <c r="A7" s="78"/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</row>
    <row r="8" spans="1:30" x14ac:dyDescent="0.3">
      <c r="A8" s="78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</row>
    <row r="9" spans="1:30" x14ac:dyDescent="0.3">
      <c r="A9" s="78"/>
      <c r="B9" s="78"/>
      <c r="C9" s="78"/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</row>
    <row r="10" spans="1:30" x14ac:dyDescent="0.3">
      <c r="A10" s="78"/>
      <c r="B10" s="78"/>
      <c r="C10" s="78"/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</row>
    <row r="11" spans="1:30" x14ac:dyDescent="0.3">
      <c r="A11" s="78"/>
      <c r="B11" s="78"/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</row>
    <row r="12" spans="1:30" x14ac:dyDescent="0.3">
      <c r="A12" s="78"/>
      <c r="B12" s="78"/>
      <c r="C12" s="78"/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</row>
    <row r="13" spans="1:30" x14ac:dyDescent="0.3">
      <c r="A13" s="78"/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</row>
    <row r="14" spans="1:30" x14ac:dyDescent="0.3">
      <c r="A14" s="78"/>
      <c r="B14" s="78"/>
      <c r="C14" s="78"/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</row>
    <row r="15" spans="1:30" x14ac:dyDescent="0.3">
      <c r="A15" s="78"/>
      <c r="B15" s="78"/>
      <c r="C15" s="78"/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</row>
    <row r="16" spans="1:30" x14ac:dyDescent="0.3">
      <c r="A16" s="78"/>
      <c r="B16" s="78"/>
      <c r="C16" s="78"/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</row>
    <row r="17" spans="1:37" x14ac:dyDescent="0.3">
      <c r="A17" s="78"/>
      <c r="B17" s="78"/>
      <c r="C17" s="78"/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</row>
    <row r="18" spans="1:37" x14ac:dyDescent="0.3">
      <c r="A18" s="78"/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</row>
    <row r="19" spans="1:37" x14ac:dyDescent="0.3">
      <c r="A19" s="78"/>
      <c r="B19" s="78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</row>
    <row r="20" spans="1:37" x14ac:dyDescent="0.3">
      <c r="A20" s="78"/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</row>
    <row r="21" spans="1:37" x14ac:dyDescent="0.3">
      <c r="A21" s="78"/>
      <c r="B21" s="78"/>
      <c r="C21" s="78"/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</row>
    <row r="22" spans="1:37" x14ac:dyDescent="0.3">
      <c r="A22" s="78"/>
      <c r="B22" s="78"/>
      <c r="C22" s="78"/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</row>
    <row r="23" spans="1:37" x14ac:dyDescent="0.3">
      <c r="A23" s="78"/>
      <c r="B23" s="78"/>
      <c r="C23" s="78"/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</row>
    <row r="24" spans="1:37" x14ac:dyDescent="0.3">
      <c r="A24" s="78"/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</row>
    <row r="25" spans="1:37" x14ac:dyDescent="0.3">
      <c r="A25" s="78"/>
      <c r="B25" s="78"/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</row>
    <row r="26" spans="1:37" x14ac:dyDescent="0.3">
      <c r="A26" s="78"/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</row>
    <row r="27" spans="1:37" x14ac:dyDescent="0.3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</row>
    <row r="28" spans="1:37" x14ac:dyDescent="0.3">
      <c r="A28" s="78"/>
      <c r="B28" s="78"/>
      <c r="C28" s="78"/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</row>
    <row r="29" spans="1:37" x14ac:dyDescent="0.3">
      <c r="A29" s="78"/>
      <c r="B29" s="78"/>
      <c r="C29" s="78"/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</row>
    <row r="30" spans="1:37" x14ac:dyDescent="0.3">
      <c r="A30" s="78"/>
      <c r="B30" s="78"/>
      <c r="C30" s="78"/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</row>
    <row r="31" spans="1:37" x14ac:dyDescent="0.3">
      <c r="A31" s="78"/>
      <c r="B31" s="78"/>
      <c r="C31" s="78"/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</row>
    <row r="32" spans="1:37" x14ac:dyDescent="0.3">
      <c r="AI32" s="10" t="s">
        <v>0</v>
      </c>
      <c r="AJ32" s="10" t="s">
        <v>11</v>
      </c>
      <c r="AK32" s="10" t="s">
        <v>101</v>
      </c>
    </row>
    <row r="33" spans="35:37" x14ac:dyDescent="0.3">
      <c r="AI33" s="10">
        <v>1</v>
      </c>
      <c r="AJ33" s="67">
        <v>1</v>
      </c>
      <c r="AK33">
        <v>17600</v>
      </c>
    </row>
    <row r="34" spans="35:37" x14ac:dyDescent="0.3">
      <c r="AI34" s="10">
        <v>1</v>
      </c>
      <c r="AJ34" s="67">
        <v>1</v>
      </c>
      <c r="AK34">
        <v>17600</v>
      </c>
    </row>
    <row r="35" spans="35:37" x14ac:dyDescent="0.3">
      <c r="AI35" s="10">
        <v>1</v>
      </c>
      <c r="AJ35" s="67">
        <v>1</v>
      </c>
      <c r="AK35">
        <v>17600</v>
      </c>
    </row>
    <row r="36" spans="35:37" x14ac:dyDescent="0.3">
      <c r="AI36" s="10">
        <v>1</v>
      </c>
      <c r="AJ36" s="67">
        <v>1</v>
      </c>
      <c r="AK36">
        <v>17600</v>
      </c>
    </row>
    <row r="37" spans="35:37" x14ac:dyDescent="0.3">
      <c r="AI37" s="10">
        <v>1</v>
      </c>
      <c r="AJ37" s="67">
        <v>1</v>
      </c>
      <c r="AK37">
        <v>17600</v>
      </c>
    </row>
    <row r="38" spans="35:37" x14ac:dyDescent="0.3">
      <c r="AI38" s="10">
        <v>1</v>
      </c>
      <c r="AJ38" s="67">
        <v>1</v>
      </c>
      <c r="AK38">
        <v>17600</v>
      </c>
    </row>
    <row r="39" spans="35:37" x14ac:dyDescent="0.3">
      <c r="AI39" s="10">
        <v>1</v>
      </c>
      <c r="AJ39" s="67">
        <v>1</v>
      </c>
      <c r="AK39">
        <v>17600</v>
      </c>
    </row>
    <row r="40" spans="35:37" x14ac:dyDescent="0.3">
      <c r="AI40" s="10">
        <v>1</v>
      </c>
      <c r="AJ40" s="67">
        <v>1</v>
      </c>
      <c r="AK40">
        <v>17600</v>
      </c>
    </row>
    <row r="41" spans="35:37" x14ac:dyDescent="0.3">
      <c r="AI41" s="10">
        <v>1</v>
      </c>
      <c r="AJ41" s="67">
        <v>1</v>
      </c>
      <c r="AK41">
        <v>17600</v>
      </c>
    </row>
    <row r="42" spans="35:37" x14ac:dyDescent="0.3">
      <c r="AI42" s="10">
        <v>1</v>
      </c>
      <c r="AJ42" s="67">
        <v>1</v>
      </c>
      <c r="AK42">
        <v>17600</v>
      </c>
    </row>
    <row r="43" spans="35:37" x14ac:dyDescent="0.3">
      <c r="AI43" s="10">
        <v>1</v>
      </c>
      <c r="AJ43" s="67">
        <v>1</v>
      </c>
      <c r="AK43">
        <v>17600</v>
      </c>
    </row>
    <row r="44" spans="35:37" x14ac:dyDescent="0.3">
      <c r="AI44" s="10">
        <v>1</v>
      </c>
      <c r="AJ44" s="67">
        <v>1</v>
      </c>
      <c r="AK44">
        <v>17600</v>
      </c>
    </row>
    <row r="45" spans="35:37" x14ac:dyDescent="0.3">
      <c r="AI45" s="10">
        <v>1</v>
      </c>
      <c r="AJ45" s="67">
        <v>1</v>
      </c>
      <c r="AK45">
        <v>17600</v>
      </c>
    </row>
    <row r="46" spans="35:37" x14ac:dyDescent="0.3">
      <c r="AI46" s="10">
        <v>1</v>
      </c>
      <c r="AJ46" s="67">
        <v>1</v>
      </c>
      <c r="AK46">
        <v>17600</v>
      </c>
    </row>
    <row r="47" spans="35:37" x14ac:dyDescent="0.3">
      <c r="AI47" s="10">
        <v>1</v>
      </c>
      <c r="AJ47" s="67">
        <v>1</v>
      </c>
      <c r="AK47">
        <v>17600</v>
      </c>
    </row>
    <row r="48" spans="35:37" x14ac:dyDescent="0.3">
      <c r="AI48" s="10">
        <v>1</v>
      </c>
      <c r="AJ48" s="67">
        <v>1</v>
      </c>
      <c r="AK48">
        <v>17600</v>
      </c>
    </row>
    <row r="49" spans="35:37" x14ac:dyDescent="0.3">
      <c r="AI49" s="10">
        <v>1</v>
      </c>
      <c r="AJ49" s="67">
        <v>1</v>
      </c>
      <c r="AK49">
        <v>17600</v>
      </c>
    </row>
    <row r="50" spans="35:37" x14ac:dyDescent="0.3">
      <c r="AI50" s="10">
        <v>1</v>
      </c>
      <c r="AJ50" s="67">
        <v>1</v>
      </c>
      <c r="AK50">
        <v>17600</v>
      </c>
    </row>
    <row r="51" spans="35:37" x14ac:dyDescent="0.3">
      <c r="AI51" s="10">
        <v>1</v>
      </c>
      <c r="AJ51" s="67">
        <v>1</v>
      </c>
      <c r="AK51">
        <v>17600</v>
      </c>
    </row>
    <row r="52" spans="35:37" x14ac:dyDescent="0.3">
      <c r="AI52" s="10">
        <v>1</v>
      </c>
      <c r="AJ52" s="67">
        <v>1</v>
      </c>
      <c r="AK52">
        <v>17600</v>
      </c>
    </row>
    <row r="53" spans="35:37" x14ac:dyDescent="0.3">
      <c r="AI53" s="10">
        <v>1</v>
      </c>
      <c r="AJ53" s="67">
        <v>1</v>
      </c>
      <c r="AK53">
        <v>17600</v>
      </c>
    </row>
    <row r="54" spans="35:37" x14ac:dyDescent="0.3">
      <c r="AI54" s="10">
        <v>1</v>
      </c>
      <c r="AJ54" s="67">
        <v>1</v>
      </c>
      <c r="AK54">
        <v>17600</v>
      </c>
    </row>
    <row r="55" spans="35:37" x14ac:dyDescent="0.3">
      <c r="AI55" s="10">
        <v>1</v>
      </c>
      <c r="AJ55" s="67">
        <v>1</v>
      </c>
      <c r="AK55">
        <v>17600</v>
      </c>
    </row>
    <row r="56" spans="35:37" x14ac:dyDescent="0.3">
      <c r="AI56" s="10">
        <v>1</v>
      </c>
      <c r="AJ56" s="67">
        <v>1</v>
      </c>
      <c r="AK56">
        <v>17600</v>
      </c>
    </row>
    <row r="57" spans="35:37" x14ac:dyDescent="0.3">
      <c r="AI57" s="10">
        <v>1</v>
      </c>
      <c r="AJ57" s="67">
        <v>1</v>
      </c>
      <c r="AK57">
        <v>17600</v>
      </c>
    </row>
    <row r="58" spans="35:37" x14ac:dyDescent="0.3">
      <c r="AI58" s="10">
        <v>1</v>
      </c>
      <c r="AJ58" s="67">
        <v>1</v>
      </c>
      <c r="AK58">
        <v>17600</v>
      </c>
    </row>
    <row r="59" spans="35:37" x14ac:dyDescent="0.3">
      <c r="AI59" s="10">
        <v>1</v>
      </c>
      <c r="AJ59" s="67">
        <v>1</v>
      </c>
      <c r="AK59">
        <v>17600</v>
      </c>
    </row>
    <row r="60" spans="35:37" x14ac:dyDescent="0.3">
      <c r="AI60" s="10">
        <v>1</v>
      </c>
      <c r="AJ60" s="67">
        <v>1</v>
      </c>
      <c r="AK60">
        <v>17600</v>
      </c>
    </row>
    <row r="61" spans="35:37" x14ac:dyDescent="0.3">
      <c r="AI61" s="10">
        <v>1</v>
      </c>
      <c r="AJ61" s="67">
        <v>1</v>
      </c>
      <c r="AK61">
        <v>17600</v>
      </c>
    </row>
    <row r="62" spans="35:37" x14ac:dyDescent="0.3">
      <c r="AI62" s="10">
        <v>1</v>
      </c>
      <c r="AJ62" s="67">
        <v>1</v>
      </c>
      <c r="AK62">
        <v>17600</v>
      </c>
    </row>
    <row r="63" spans="35:37" x14ac:dyDescent="0.3">
      <c r="AI63" s="10"/>
      <c r="AJ63" s="79"/>
      <c r="AK63" s="10"/>
    </row>
    <row r="64" spans="35:37" x14ac:dyDescent="0.3">
      <c r="AI64" s="10"/>
      <c r="AJ64" s="79"/>
      <c r="AK64" s="10"/>
    </row>
    <row r="65" spans="35:37" x14ac:dyDescent="0.3">
      <c r="AI65" s="10"/>
      <c r="AJ65" s="79"/>
      <c r="AK65" s="10"/>
    </row>
    <row r="66" spans="35:37" x14ac:dyDescent="0.3">
      <c r="AI66" s="10"/>
      <c r="AJ66" s="79"/>
      <c r="AK66" s="10"/>
    </row>
    <row r="67" spans="35:37" x14ac:dyDescent="0.3">
      <c r="AI67" s="10"/>
      <c r="AJ67" s="79"/>
      <c r="AK67" s="10"/>
    </row>
    <row r="68" spans="35:37" x14ac:dyDescent="0.3">
      <c r="AI68" s="10"/>
      <c r="AJ68" s="79"/>
      <c r="AK68" s="10"/>
    </row>
    <row r="69" spans="35:37" x14ac:dyDescent="0.3">
      <c r="AI69" s="10"/>
      <c r="AJ69" s="79"/>
      <c r="AK69" s="10"/>
    </row>
    <row r="70" spans="35:37" x14ac:dyDescent="0.3">
      <c r="AI70" s="10"/>
      <c r="AJ70" s="79"/>
      <c r="AK70" s="10"/>
    </row>
    <row r="71" spans="35:37" x14ac:dyDescent="0.3">
      <c r="AI71" s="10"/>
      <c r="AJ71" s="79"/>
      <c r="AK71" s="10"/>
    </row>
    <row r="72" spans="35:37" x14ac:dyDescent="0.3">
      <c r="AI72" s="10"/>
      <c r="AJ72" s="79"/>
      <c r="AK72" s="10"/>
    </row>
    <row r="73" spans="35:37" x14ac:dyDescent="0.3">
      <c r="AI73" s="10"/>
      <c r="AJ73" s="79"/>
      <c r="AK73" s="10"/>
    </row>
    <row r="74" spans="35:37" x14ac:dyDescent="0.3">
      <c r="AI74" s="10"/>
      <c r="AJ74" s="79"/>
      <c r="AK74" s="10"/>
    </row>
    <row r="75" spans="35:37" x14ac:dyDescent="0.3">
      <c r="AI75" s="10"/>
      <c r="AJ75" s="79"/>
      <c r="AK75" s="10"/>
    </row>
    <row r="76" spans="35:37" x14ac:dyDescent="0.3">
      <c r="AI76" s="10"/>
      <c r="AJ76" s="79"/>
      <c r="AK76" s="10"/>
    </row>
    <row r="77" spans="35:37" x14ac:dyDescent="0.3">
      <c r="AI77" s="10"/>
      <c r="AJ77" s="79"/>
      <c r="AK77" s="10"/>
    </row>
    <row r="78" spans="35:37" x14ac:dyDescent="0.3">
      <c r="AI78" s="10"/>
      <c r="AJ78" s="79"/>
      <c r="AK78" s="10"/>
    </row>
    <row r="79" spans="35:37" x14ac:dyDescent="0.3">
      <c r="AI79" s="10"/>
      <c r="AJ79" s="79"/>
      <c r="AK79" s="10"/>
    </row>
    <row r="80" spans="35:37" x14ac:dyDescent="0.3">
      <c r="AI80" s="10"/>
      <c r="AJ80" s="79"/>
      <c r="AK80" s="10"/>
    </row>
    <row r="81" spans="35:37" x14ac:dyDescent="0.3">
      <c r="AI81" s="10"/>
      <c r="AJ81" s="79"/>
      <c r="AK81" s="10"/>
    </row>
    <row r="82" spans="35:37" x14ac:dyDescent="0.3">
      <c r="AI82" s="10"/>
      <c r="AJ82" s="79"/>
      <c r="AK82" s="10"/>
    </row>
    <row r="83" spans="35:37" x14ac:dyDescent="0.3">
      <c r="AI83" s="10"/>
      <c r="AJ83" s="79"/>
      <c r="AK83" s="10"/>
    </row>
    <row r="84" spans="35:37" x14ac:dyDescent="0.3">
      <c r="AI84" s="10"/>
      <c r="AJ84" s="79"/>
      <c r="AK84" s="10"/>
    </row>
    <row r="85" spans="35:37" x14ac:dyDescent="0.3">
      <c r="AI85" s="10"/>
      <c r="AJ85" s="79"/>
      <c r="AK85" s="10"/>
    </row>
    <row r="86" spans="35:37" x14ac:dyDescent="0.3">
      <c r="AI86" s="10"/>
      <c r="AJ86" s="79"/>
      <c r="AK86" s="10"/>
    </row>
  </sheetData>
  <pageMargins left="0.25" right="0.25" top="0.75" bottom="0.75" header="0.3" footer="0.3"/>
  <pageSetup paperSize="9" orientation="landscape" r:id="rId1"/>
  <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C7256B-A39F-4936-AB81-89CAAB19787C}">
  <dimension ref="B5:I17"/>
  <sheetViews>
    <sheetView topLeftCell="G1" zoomScaleNormal="100" workbookViewId="0">
      <selection activeCell="L45" sqref="L45"/>
    </sheetView>
  </sheetViews>
  <sheetFormatPr baseColWidth="10" defaultRowHeight="14.4" x14ac:dyDescent="0.3"/>
  <cols>
    <col min="2" max="2" width="19.6640625" customWidth="1"/>
    <col min="3" max="3" width="16.44140625" customWidth="1"/>
    <col min="4" max="4" width="18.77734375" customWidth="1"/>
    <col min="7" max="7" width="20.33203125" customWidth="1"/>
  </cols>
  <sheetData>
    <row r="5" spans="2:9" x14ac:dyDescent="0.3">
      <c r="B5" s="81" t="s">
        <v>19</v>
      </c>
      <c r="C5" s="81" t="s">
        <v>57</v>
      </c>
      <c r="D5" t="s">
        <v>106</v>
      </c>
      <c r="E5" t="s">
        <v>107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17</v>
      </c>
      <c r="C6" s="72">
        <v>480</v>
      </c>
      <c r="D6" s="1">
        <f>C6/C13</f>
        <v>0.3125</v>
      </c>
      <c r="E6" s="1">
        <f>D6</f>
        <v>0.3125</v>
      </c>
      <c r="G6" s="71" t="s">
        <v>17</v>
      </c>
      <c r="H6" s="72">
        <v>480</v>
      </c>
      <c r="I6" s="1">
        <v>0.3125</v>
      </c>
    </row>
    <row r="7" spans="2:9" x14ac:dyDescent="0.3">
      <c r="B7" s="71" t="s">
        <v>93</v>
      </c>
      <c r="C7" s="72">
        <v>466</v>
      </c>
      <c r="D7" s="1">
        <f>C7/C13</f>
        <v>0.30338541666666669</v>
      </c>
      <c r="E7" s="1">
        <f t="shared" ref="E7:E12" si="0">E6+D7</f>
        <v>0.61588541666666674</v>
      </c>
      <c r="G7" s="71" t="s">
        <v>93</v>
      </c>
      <c r="H7" s="72">
        <v>466</v>
      </c>
      <c r="I7" s="1">
        <v>0.61588541666666674</v>
      </c>
    </row>
    <row r="8" spans="2:9" x14ac:dyDescent="0.3">
      <c r="B8" s="71" t="s">
        <v>16</v>
      </c>
      <c r="C8" s="72">
        <v>360</v>
      </c>
      <c r="D8" s="1">
        <f>C8/C13</f>
        <v>0.234375</v>
      </c>
      <c r="E8" s="1">
        <f t="shared" si="0"/>
        <v>0.85026041666666674</v>
      </c>
      <c r="G8" s="71" t="s">
        <v>16</v>
      </c>
      <c r="H8" s="72">
        <v>360</v>
      </c>
      <c r="I8" s="1">
        <v>0.85026041666666674</v>
      </c>
    </row>
    <row r="9" spans="2:9" x14ac:dyDescent="0.3">
      <c r="B9" s="71" t="s">
        <v>16</v>
      </c>
      <c r="C9" s="72">
        <v>90</v>
      </c>
      <c r="D9" s="1">
        <f>C9/C13</f>
        <v>5.859375E-2</v>
      </c>
      <c r="E9" s="1">
        <f t="shared" si="0"/>
        <v>0.90885416666666674</v>
      </c>
      <c r="G9" s="71" t="s">
        <v>16</v>
      </c>
      <c r="H9" s="72">
        <v>90</v>
      </c>
      <c r="I9" s="1">
        <v>0.90885416666666674</v>
      </c>
    </row>
    <row r="10" spans="2:9" x14ac:dyDescent="0.3">
      <c r="B10" s="71" t="s">
        <v>17</v>
      </c>
      <c r="C10" s="72">
        <v>80</v>
      </c>
      <c r="D10" s="1">
        <f>C10/C13</f>
        <v>5.2083333333333336E-2</v>
      </c>
      <c r="E10" s="1">
        <f t="shared" si="0"/>
        <v>0.96093750000000011</v>
      </c>
      <c r="G10" s="71" t="s">
        <v>17</v>
      </c>
      <c r="H10" s="72">
        <v>80</v>
      </c>
      <c r="I10" s="1">
        <v>0.96093750000000011</v>
      </c>
    </row>
    <row r="11" spans="2:9" x14ac:dyDescent="0.3">
      <c r="B11" s="71" t="s">
        <v>93</v>
      </c>
      <c r="C11" s="72">
        <v>30</v>
      </c>
      <c r="D11" s="1">
        <f>C11/C13</f>
        <v>1.953125E-2</v>
      </c>
      <c r="E11" s="1">
        <f t="shared" si="0"/>
        <v>0.98046875000000011</v>
      </c>
      <c r="G11" s="71" t="s">
        <v>93</v>
      </c>
      <c r="H11" s="72">
        <v>30</v>
      </c>
      <c r="I11" s="1">
        <v>0.98046875000000011</v>
      </c>
    </row>
    <row r="12" spans="2:9" x14ac:dyDescent="0.3">
      <c r="B12" s="76" t="s">
        <v>93</v>
      </c>
      <c r="C12" s="77">
        <v>30</v>
      </c>
      <c r="D12" s="1">
        <f>C12/C13</f>
        <v>1.953125E-2</v>
      </c>
      <c r="E12" s="1">
        <f t="shared" si="0"/>
        <v>1</v>
      </c>
      <c r="G12" s="76" t="s">
        <v>93</v>
      </c>
      <c r="H12" s="77">
        <v>30</v>
      </c>
      <c r="I12" s="1">
        <v>1</v>
      </c>
    </row>
    <row r="13" spans="2:9" x14ac:dyDescent="0.3">
      <c r="B13" s="12" t="s">
        <v>105</v>
      </c>
      <c r="C13" s="6">
        <f>SOMME(C6:C12)</f>
        <v>1536</v>
      </c>
    </row>
    <row r="15" spans="2:9" x14ac:dyDescent="0.3">
      <c r="B15" s="12" t="s">
        <v>17</v>
      </c>
      <c r="C15" s="11">
        <v>560</v>
      </c>
    </row>
    <row r="16" spans="2:9" x14ac:dyDescent="0.3">
      <c r="B16" s="12" t="s">
        <v>93</v>
      </c>
      <c r="C16" s="11">
        <v>420</v>
      </c>
    </row>
    <row r="17" spans="2:3" x14ac:dyDescent="0.3">
      <c r="B17" s="71" t="s">
        <v>16</v>
      </c>
      <c r="C17" s="11">
        <v>556</v>
      </c>
    </row>
  </sheetData>
  <sortState xmlns:xlrd2="http://schemas.microsoft.com/office/spreadsheetml/2017/richdata2" ref="C6:C12">
    <sortCondition descending="1" ref="C6:C12"/>
  </sortState>
  <pageMargins left="0.25" right="0.25" top="0.75" bottom="0.75" header="0.3" footer="0.3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BB01C-5372-4A16-B78D-B844DEF5F5F8}">
  <dimension ref="B5:I28"/>
  <sheetViews>
    <sheetView zoomScale="50" zoomScaleNormal="50" workbookViewId="0">
      <selection activeCell="H6" sqref="H6"/>
    </sheetView>
  </sheetViews>
  <sheetFormatPr baseColWidth="10" defaultRowHeight="14.4" x14ac:dyDescent="0.3"/>
  <cols>
    <col min="2" max="2" width="22.44140625" customWidth="1"/>
    <col min="7" max="7" width="25.44140625" customWidth="1"/>
  </cols>
  <sheetData>
    <row r="5" spans="2:9" x14ac:dyDescent="0.3">
      <c r="B5" s="81" t="s">
        <v>19</v>
      </c>
      <c r="C5" s="81" t="s">
        <v>57</v>
      </c>
      <c r="D5" t="s">
        <v>108</v>
      </c>
      <c r="G5" s="81" t="s">
        <v>19</v>
      </c>
      <c r="H5" s="81" t="s">
        <v>57</v>
      </c>
      <c r="I5" s="1" t="s">
        <v>107</v>
      </c>
    </row>
    <row r="6" spans="2:9" x14ac:dyDescent="0.3">
      <c r="B6" s="71" t="s">
        <v>92</v>
      </c>
      <c r="C6" s="72">
        <v>480</v>
      </c>
      <c r="D6" s="1">
        <f>C6/C28</f>
        <v>0.30573248407643311</v>
      </c>
      <c r="E6" s="65">
        <f>D6</f>
        <v>0.30573248407643311</v>
      </c>
      <c r="G6" s="71" t="s">
        <v>92</v>
      </c>
      <c r="H6" s="72">
        <v>480</v>
      </c>
      <c r="I6" s="1">
        <v>0.30573248407643311</v>
      </c>
    </row>
    <row r="7" spans="2:9" x14ac:dyDescent="0.3">
      <c r="B7" s="71" t="s">
        <v>92</v>
      </c>
      <c r="C7" s="72">
        <v>150</v>
      </c>
      <c r="D7" s="1">
        <f>C7/C28</f>
        <v>9.5541401273885357E-2</v>
      </c>
      <c r="E7" s="65">
        <f>E6+D7</f>
        <v>0.40127388535031849</v>
      </c>
      <c r="G7" s="71" t="s">
        <v>92</v>
      </c>
      <c r="H7" s="72">
        <v>150</v>
      </c>
      <c r="I7" s="1">
        <v>0.40127388535031849</v>
      </c>
    </row>
    <row r="8" spans="2:9" x14ac:dyDescent="0.3">
      <c r="B8" s="71" t="s">
        <v>103</v>
      </c>
      <c r="C8" s="72">
        <v>100</v>
      </c>
      <c r="D8" s="1">
        <f>C8/C28</f>
        <v>6.3694267515923567E-2</v>
      </c>
      <c r="E8" s="65">
        <f>E7+D8</f>
        <v>0.46496815286624205</v>
      </c>
      <c r="G8" s="71" t="s">
        <v>103</v>
      </c>
      <c r="H8" s="72">
        <v>100</v>
      </c>
      <c r="I8" s="1">
        <v>0.46496815286624205</v>
      </c>
    </row>
    <row r="9" spans="2:9" x14ac:dyDescent="0.3">
      <c r="B9" s="71" t="s">
        <v>93</v>
      </c>
      <c r="C9" s="72">
        <v>90</v>
      </c>
      <c r="D9" s="1">
        <f>C9/C28</f>
        <v>5.7324840764331211E-2</v>
      </c>
      <c r="E9" s="65">
        <f t="shared" ref="E9:E27" si="0">E8+D9</f>
        <v>0.52229299363057324</v>
      </c>
      <c r="G9" s="71" t="s">
        <v>93</v>
      </c>
      <c r="H9" s="72">
        <v>90</v>
      </c>
      <c r="I9" s="1">
        <v>0.52229299363057324</v>
      </c>
    </row>
    <row r="10" spans="2:9" x14ac:dyDescent="0.3">
      <c r="B10" s="71" t="s">
        <v>94</v>
      </c>
      <c r="C10" s="72">
        <v>80</v>
      </c>
      <c r="D10" s="1">
        <f>C10/C28</f>
        <v>5.0955414012738856E-2</v>
      </c>
      <c r="E10" s="65">
        <f t="shared" si="0"/>
        <v>0.57324840764331209</v>
      </c>
      <c r="G10" s="71" t="s">
        <v>94</v>
      </c>
      <c r="H10" s="72">
        <v>80</v>
      </c>
      <c r="I10" s="1">
        <v>0.57324840764331209</v>
      </c>
    </row>
    <row r="11" spans="2:9" x14ac:dyDescent="0.3">
      <c r="B11" s="71" t="s">
        <v>93</v>
      </c>
      <c r="C11" s="72">
        <v>80</v>
      </c>
      <c r="D11" s="1">
        <f>C11/C28</f>
        <v>5.0955414012738856E-2</v>
      </c>
      <c r="E11" s="65">
        <f t="shared" si="0"/>
        <v>0.62420382165605093</v>
      </c>
      <c r="G11" s="71" t="s">
        <v>93</v>
      </c>
      <c r="H11" s="72">
        <v>80</v>
      </c>
      <c r="I11" s="1">
        <v>0.62420382165605093</v>
      </c>
    </row>
    <row r="12" spans="2:9" x14ac:dyDescent="0.3">
      <c r="B12" s="71" t="s">
        <v>100</v>
      </c>
      <c r="C12" s="72">
        <v>80</v>
      </c>
      <c r="D12" s="1">
        <f>C12/C28</f>
        <v>5.0955414012738856E-2</v>
      </c>
      <c r="E12" s="65">
        <f t="shared" si="0"/>
        <v>0.67515923566878977</v>
      </c>
      <c r="G12" s="71" t="s">
        <v>100</v>
      </c>
      <c r="H12" s="72">
        <v>80</v>
      </c>
      <c r="I12" s="1">
        <v>0.67515923566878977</v>
      </c>
    </row>
    <row r="13" spans="2:9" x14ac:dyDescent="0.3">
      <c r="B13" s="71" t="s">
        <v>20</v>
      </c>
      <c r="C13" s="72">
        <v>60</v>
      </c>
      <c r="D13" s="1">
        <f>C13/C28</f>
        <v>3.8216560509554139E-2</v>
      </c>
      <c r="E13" s="65">
        <f t="shared" si="0"/>
        <v>0.7133757961783439</v>
      </c>
      <c r="G13" s="71" t="s">
        <v>20</v>
      </c>
      <c r="H13" s="72">
        <v>60</v>
      </c>
      <c r="I13" s="1">
        <v>0.7133757961783439</v>
      </c>
    </row>
    <row r="14" spans="2:9" x14ac:dyDescent="0.3">
      <c r="B14" s="71" t="s">
        <v>17</v>
      </c>
      <c r="C14" s="72">
        <v>60</v>
      </c>
      <c r="D14" s="1">
        <f>C14/C28</f>
        <v>3.8216560509554139E-2</v>
      </c>
      <c r="E14" s="65">
        <f t="shared" si="0"/>
        <v>0.75159235668789803</v>
      </c>
      <c r="G14" s="71" t="s">
        <v>17</v>
      </c>
      <c r="H14" s="72">
        <v>60</v>
      </c>
      <c r="I14" s="1">
        <v>0.75159235668789803</v>
      </c>
    </row>
    <row r="15" spans="2:9" x14ac:dyDescent="0.3">
      <c r="B15" s="71" t="s">
        <v>16</v>
      </c>
      <c r="C15" s="72">
        <v>50</v>
      </c>
      <c r="D15" s="1">
        <f>C15/C28</f>
        <v>3.1847133757961783E-2</v>
      </c>
      <c r="E15" s="65">
        <f t="shared" si="0"/>
        <v>0.78343949044585981</v>
      </c>
      <c r="G15" s="71" t="s">
        <v>16</v>
      </c>
      <c r="H15" s="72">
        <v>50</v>
      </c>
      <c r="I15" s="1">
        <v>0.78343949044585981</v>
      </c>
    </row>
    <row r="16" spans="2:9" x14ac:dyDescent="0.3">
      <c r="B16" s="71" t="s">
        <v>95</v>
      </c>
      <c r="C16" s="72">
        <v>50</v>
      </c>
      <c r="D16" s="1">
        <f>C16/C28</f>
        <v>3.1847133757961783E-2</v>
      </c>
      <c r="E16" s="65">
        <f t="shared" si="0"/>
        <v>0.81528662420382159</v>
      </c>
      <c r="G16" s="71" t="s">
        <v>95</v>
      </c>
      <c r="H16" s="72">
        <v>50</v>
      </c>
      <c r="I16" s="1">
        <v>0.81528662420382159</v>
      </c>
    </row>
    <row r="17" spans="2:9" x14ac:dyDescent="0.3">
      <c r="B17" s="71" t="s">
        <v>16</v>
      </c>
      <c r="C17" s="72">
        <v>40</v>
      </c>
      <c r="D17" s="1">
        <f>C17/C28</f>
        <v>2.5477707006369428E-2</v>
      </c>
      <c r="E17" s="65">
        <f t="shared" si="0"/>
        <v>0.84076433121019101</v>
      </c>
      <c r="G17" s="71" t="s">
        <v>16</v>
      </c>
      <c r="H17" s="72">
        <v>40</v>
      </c>
      <c r="I17" s="1">
        <v>0.84076433121019101</v>
      </c>
    </row>
    <row r="18" spans="2:9" x14ac:dyDescent="0.3">
      <c r="B18" s="71" t="s">
        <v>16</v>
      </c>
      <c r="C18" s="72">
        <v>30</v>
      </c>
      <c r="D18" s="1">
        <f>C18/C28</f>
        <v>1.9108280254777069E-2</v>
      </c>
      <c r="E18" s="65">
        <f t="shared" si="0"/>
        <v>0.85987261146496807</v>
      </c>
      <c r="G18" s="71" t="s">
        <v>16</v>
      </c>
      <c r="H18" s="72">
        <v>30</v>
      </c>
      <c r="I18" s="1">
        <v>0.85987261146496807</v>
      </c>
    </row>
    <row r="19" spans="2:9" x14ac:dyDescent="0.3">
      <c r="B19" s="71" t="s">
        <v>17</v>
      </c>
      <c r="C19" s="72">
        <v>30</v>
      </c>
      <c r="D19" s="1">
        <f>C19/C28</f>
        <v>1.9108280254777069E-2</v>
      </c>
      <c r="E19" s="65">
        <f t="shared" si="0"/>
        <v>0.87898089171974514</v>
      </c>
      <c r="G19" s="71" t="s">
        <v>17</v>
      </c>
      <c r="H19" s="72">
        <v>30</v>
      </c>
      <c r="I19" s="1">
        <v>0.87898089171974514</v>
      </c>
    </row>
    <row r="20" spans="2:9" x14ac:dyDescent="0.3">
      <c r="B20" s="71" t="s">
        <v>17</v>
      </c>
      <c r="C20" s="72">
        <v>30</v>
      </c>
      <c r="D20" s="1">
        <f>C20/C28</f>
        <v>1.9108280254777069E-2</v>
      </c>
      <c r="E20" s="65">
        <f t="shared" si="0"/>
        <v>0.8980891719745222</v>
      </c>
      <c r="G20" s="71" t="s">
        <v>17</v>
      </c>
      <c r="H20" s="72">
        <v>30</v>
      </c>
      <c r="I20" s="1">
        <v>0.8980891719745222</v>
      </c>
    </row>
    <row r="21" spans="2:9" x14ac:dyDescent="0.3">
      <c r="B21" s="71" t="s">
        <v>100</v>
      </c>
      <c r="C21" s="72">
        <v>30</v>
      </c>
      <c r="D21" s="1">
        <f>C21/C28</f>
        <v>1.9108280254777069E-2</v>
      </c>
      <c r="E21" s="65">
        <f t="shared" si="0"/>
        <v>0.91719745222929927</v>
      </c>
      <c r="G21" s="71" t="s">
        <v>100</v>
      </c>
      <c r="H21" s="72">
        <v>30</v>
      </c>
      <c r="I21" s="1">
        <v>0.91719745222929927</v>
      </c>
    </row>
    <row r="22" spans="2:9" x14ac:dyDescent="0.3">
      <c r="B22" s="71" t="s">
        <v>16</v>
      </c>
      <c r="C22" s="72">
        <v>30</v>
      </c>
      <c r="D22" s="1">
        <f>C22/C28</f>
        <v>1.9108280254777069E-2</v>
      </c>
      <c r="E22" s="65">
        <f t="shared" si="0"/>
        <v>0.93630573248407634</v>
      </c>
      <c r="G22" s="71" t="s">
        <v>16</v>
      </c>
      <c r="H22" s="72">
        <v>30</v>
      </c>
      <c r="I22" s="1">
        <v>0.93630573248407634</v>
      </c>
    </row>
    <row r="23" spans="2:9" x14ac:dyDescent="0.3">
      <c r="B23" s="71" t="s">
        <v>95</v>
      </c>
      <c r="C23" s="72">
        <v>20</v>
      </c>
      <c r="D23" s="1">
        <f>C23/C28</f>
        <v>1.2738853503184714E-2</v>
      </c>
      <c r="E23" s="65">
        <f t="shared" si="0"/>
        <v>0.94904458598726105</v>
      </c>
      <c r="G23" s="71" t="s">
        <v>95</v>
      </c>
      <c r="H23" s="72">
        <v>20</v>
      </c>
      <c r="I23" s="1">
        <v>0.94904458598726105</v>
      </c>
    </row>
    <row r="24" spans="2:9" x14ac:dyDescent="0.3">
      <c r="B24" s="71" t="s">
        <v>94</v>
      </c>
      <c r="C24" s="72">
        <v>20</v>
      </c>
      <c r="D24" s="1">
        <f>C24/C28</f>
        <v>1.2738853503184714E-2</v>
      </c>
      <c r="E24" s="65">
        <f t="shared" si="0"/>
        <v>0.96178343949044576</v>
      </c>
      <c r="G24" s="71" t="s">
        <v>94</v>
      </c>
      <c r="H24" s="72">
        <v>20</v>
      </c>
      <c r="I24" s="1">
        <v>0.96178343949044576</v>
      </c>
    </row>
    <row r="25" spans="2:9" x14ac:dyDescent="0.3">
      <c r="B25" s="71" t="s">
        <v>95</v>
      </c>
      <c r="C25" s="72">
        <v>20</v>
      </c>
      <c r="D25" s="1">
        <f>C25/C28</f>
        <v>1.2738853503184714E-2</v>
      </c>
      <c r="E25" s="65">
        <f t="shared" si="0"/>
        <v>0.97452229299363047</v>
      </c>
      <c r="G25" s="71" t="s">
        <v>95</v>
      </c>
      <c r="H25" s="72">
        <v>20</v>
      </c>
      <c r="I25" s="1">
        <v>0.97452229299363047</v>
      </c>
    </row>
    <row r="26" spans="2:9" x14ac:dyDescent="0.3">
      <c r="B26" s="71" t="s">
        <v>20</v>
      </c>
      <c r="C26" s="72">
        <v>20</v>
      </c>
      <c r="D26" s="1">
        <f>C26/C28</f>
        <v>1.2738853503184714E-2</v>
      </c>
      <c r="E26" s="65">
        <f t="shared" si="0"/>
        <v>0.98726114649681518</v>
      </c>
      <c r="G26" s="71" t="s">
        <v>20</v>
      </c>
      <c r="H26" s="72">
        <v>20</v>
      </c>
      <c r="I26" s="1">
        <v>0.98726114649681518</v>
      </c>
    </row>
    <row r="27" spans="2:9" x14ac:dyDescent="0.3">
      <c r="B27" s="71" t="s">
        <v>93</v>
      </c>
      <c r="C27" s="72">
        <v>20</v>
      </c>
      <c r="D27" s="1">
        <f>C27/C28</f>
        <v>1.2738853503184714E-2</v>
      </c>
      <c r="E27" s="65">
        <f t="shared" si="0"/>
        <v>0.99999999999999989</v>
      </c>
      <c r="G27" s="71" t="s">
        <v>93</v>
      </c>
      <c r="H27" s="72">
        <v>20</v>
      </c>
      <c r="I27" s="1">
        <v>0.99999999999999989</v>
      </c>
    </row>
    <row r="28" spans="2:9" x14ac:dyDescent="0.3">
      <c r="B28" s="12" t="s">
        <v>105</v>
      </c>
      <c r="C28">
        <f>SOMME(C6:C27)</f>
        <v>1570</v>
      </c>
    </row>
  </sheetData>
  <sortState xmlns:xlrd2="http://schemas.microsoft.com/office/spreadsheetml/2017/richdata2" ref="B6:C27">
    <sortCondition descending="1" ref="C6:C27"/>
  </sortState>
  <pageMargins left="0.25" right="0.25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1D70E-CC24-4FF3-A408-6352BA125E7B}">
  <dimension ref="B3:S348"/>
  <sheetViews>
    <sheetView showGridLines="0" showRowColHeaders="0" workbookViewId="0">
      <pane ySplit="12" topLeftCell="A322" activePane="bottomLeft" state="frozen"/>
      <selection pane="bottomLeft" activeCell="G338" activeCellId="3" sqref="G325 G326 G337 G338"/>
    </sheetView>
  </sheetViews>
  <sheetFormatPr baseColWidth="10" defaultRowHeight="14.4" x14ac:dyDescent="0.3"/>
  <cols>
    <col min="2" max="2" width="13.77734375" customWidth="1"/>
    <col min="4" max="4" width="16.109375" customWidth="1"/>
    <col min="8" max="8" width="13.77734375" customWidth="1"/>
    <col min="9" max="9" width="13.109375" customWidth="1"/>
    <col min="10" max="10" width="12.77734375" customWidth="1"/>
    <col min="11" max="11" width="15.77734375" customWidth="1"/>
    <col min="12" max="12" width="13.33203125" customWidth="1"/>
    <col min="13" max="13" width="14.44140625" customWidth="1"/>
    <col min="14" max="14" width="27.44140625" customWidth="1"/>
  </cols>
  <sheetData>
    <row r="3" spans="2:19" x14ac:dyDescent="0.3">
      <c r="K3" s="46" t="s">
        <v>39</v>
      </c>
      <c r="L3" s="46" t="s">
        <v>32</v>
      </c>
      <c r="M3" s="46" t="s">
        <v>33</v>
      </c>
      <c r="N3" s="44" t="s">
        <v>11</v>
      </c>
      <c r="O3" s="47"/>
      <c r="P3" s="47"/>
      <c r="Q3" s="47"/>
      <c r="R3" s="47"/>
    </row>
    <row r="4" spans="2:19" x14ac:dyDescent="0.3">
      <c r="E4" s="18" t="s">
        <v>27</v>
      </c>
      <c r="F4" s="19">
        <f>C7</f>
        <v>720</v>
      </c>
      <c r="H4" s="14" t="s">
        <v>30</v>
      </c>
      <c r="I4" s="19">
        <f>C10/F5</f>
        <v>48085</v>
      </c>
      <c r="J4" s="33" t="s">
        <v>40</v>
      </c>
      <c r="K4" s="17">
        <v>0</v>
      </c>
      <c r="L4" s="34">
        <f>K4*60</f>
        <v>0</v>
      </c>
      <c r="M4" s="34">
        <f>L4*60</f>
        <v>0</v>
      </c>
      <c r="N4" s="100">
        <f>I10</f>
        <v>0.79129774305555556</v>
      </c>
      <c r="O4" s="55"/>
      <c r="P4" s="23"/>
      <c r="Q4" s="24" t="s">
        <v>32</v>
      </c>
      <c r="R4" s="25" t="s">
        <v>33</v>
      </c>
    </row>
    <row r="5" spans="2:19" x14ac:dyDescent="0.3">
      <c r="E5" s="18" t="s">
        <v>28</v>
      </c>
      <c r="F5" s="19">
        <f>F4/3600</f>
        <v>0.2</v>
      </c>
      <c r="H5" s="14" t="s">
        <v>31</v>
      </c>
      <c r="I5" s="19">
        <f>C9/F5</f>
        <v>0</v>
      </c>
      <c r="J5" s="35" t="s">
        <v>41</v>
      </c>
      <c r="K5" s="17">
        <v>0</v>
      </c>
      <c r="L5" s="34">
        <f>K5*60</f>
        <v>0</v>
      </c>
      <c r="M5" s="34">
        <f>L5*60</f>
        <v>0</v>
      </c>
      <c r="N5" s="101"/>
      <c r="O5" s="20" t="s">
        <v>35</v>
      </c>
      <c r="P5" s="20"/>
      <c r="Q5" s="20">
        <f>L10-L4</f>
        <v>3840</v>
      </c>
      <c r="R5" s="26">
        <f>Q5*60</f>
        <v>230400</v>
      </c>
    </row>
    <row r="6" spans="2:19" x14ac:dyDescent="0.3">
      <c r="J6" s="36" t="s">
        <v>42</v>
      </c>
      <c r="K6" s="34">
        <f>L6/60</f>
        <v>0</v>
      </c>
      <c r="L6" s="34">
        <f>M6/60</f>
        <v>0</v>
      </c>
      <c r="M6" s="34">
        <f>I5</f>
        <v>0</v>
      </c>
      <c r="N6" s="101"/>
      <c r="O6" s="20" t="s">
        <v>36</v>
      </c>
      <c r="P6" s="20"/>
      <c r="Q6" s="20">
        <f>L10-L5</f>
        <v>3840</v>
      </c>
      <c r="R6" s="27">
        <f>Q6*60</f>
        <v>230400</v>
      </c>
    </row>
    <row r="7" spans="2:19" x14ac:dyDescent="0.3">
      <c r="B7" s="14" t="s">
        <v>25</v>
      </c>
      <c r="C7" s="15">
        <v>720</v>
      </c>
      <c r="D7" s="16">
        <f>C7*K10</f>
        <v>46080</v>
      </c>
      <c r="E7" s="94" t="s">
        <v>44</v>
      </c>
      <c r="F7" s="95"/>
      <c r="H7" s="48" t="s">
        <v>45</v>
      </c>
      <c r="I7" s="49">
        <f>Q6/Q5</f>
        <v>1</v>
      </c>
      <c r="J7" s="37" t="s">
        <v>43</v>
      </c>
      <c r="K7" s="34">
        <f>L7/60</f>
        <v>13.356944444444444</v>
      </c>
      <c r="L7" s="34">
        <f>M7/60</f>
        <v>801.41666666666663</v>
      </c>
      <c r="M7" s="34">
        <f>I4</f>
        <v>48085</v>
      </c>
      <c r="N7" s="101"/>
      <c r="O7" s="20" t="s">
        <v>37</v>
      </c>
      <c r="P7" s="20"/>
      <c r="Q7" s="20">
        <f>Q6-L6</f>
        <v>3840</v>
      </c>
      <c r="R7" s="28">
        <f>Q7*60</f>
        <v>230400</v>
      </c>
    </row>
    <row r="8" spans="2:19" x14ac:dyDescent="0.3">
      <c r="B8" s="14" t="s">
        <v>26</v>
      </c>
      <c r="C8" s="17">
        <v>720</v>
      </c>
      <c r="D8" s="16">
        <f>C8*K10</f>
        <v>46080</v>
      </c>
      <c r="E8" s="96">
        <f>I10</f>
        <v>0.79129774305555556</v>
      </c>
      <c r="F8" s="97"/>
      <c r="H8" s="50" t="s">
        <v>46</v>
      </c>
      <c r="I8" s="51">
        <f>Q7/Q6</f>
        <v>1</v>
      </c>
      <c r="N8" s="101"/>
      <c r="O8" s="20" t="s">
        <v>38</v>
      </c>
      <c r="P8" s="20"/>
      <c r="Q8" s="20">
        <f>Q7-L7</f>
        <v>3038.5833333333335</v>
      </c>
      <c r="R8" s="29">
        <f>Q8*60</f>
        <v>182315</v>
      </c>
    </row>
    <row r="9" spans="2:19" x14ac:dyDescent="0.3">
      <c r="B9" t="s">
        <v>51</v>
      </c>
      <c r="C9">
        <f>D7-D8</f>
        <v>0</v>
      </c>
      <c r="E9" s="96"/>
      <c r="F9" s="97"/>
      <c r="H9" s="50" t="s">
        <v>47</v>
      </c>
      <c r="I9" s="51">
        <f>Q8/Q7</f>
        <v>0.79129774305555556</v>
      </c>
      <c r="J9" s="42" t="s">
        <v>48</v>
      </c>
      <c r="K9" s="17">
        <v>24</v>
      </c>
      <c r="L9" s="19">
        <f>K9*60</f>
        <v>1440</v>
      </c>
      <c r="M9" s="54">
        <f>L9*60</f>
        <v>86400</v>
      </c>
      <c r="N9" s="101"/>
      <c r="R9" s="30"/>
    </row>
    <row r="10" spans="2:19" x14ac:dyDescent="0.3">
      <c r="B10" s="20" t="s">
        <v>29</v>
      </c>
      <c r="C10" s="21">
        <v>9617</v>
      </c>
      <c r="E10" s="98"/>
      <c r="F10" s="99"/>
      <c r="H10" s="52" t="s">
        <v>44</v>
      </c>
      <c r="I10" s="53">
        <f>I7*I8*I9</f>
        <v>0.79129774305555556</v>
      </c>
      <c r="J10" s="43" t="s">
        <v>49</v>
      </c>
      <c r="K10" s="17">
        <v>64</v>
      </c>
      <c r="L10" s="19">
        <f>K10*60</f>
        <v>3840</v>
      </c>
      <c r="M10" s="54">
        <f>L10*60</f>
        <v>230400</v>
      </c>
      <c r="N10" s="102"/>
      <c r="O10" s="56" t="s">
        <v>34</v>
      </c>
      <c r="P10" s="22"/>
      <c r="Q10" s="31"/>
      <c r="R10" s="32">
        <f>R8/R5</f>
        <v>0.79129774305555556</v>
      </c>
    </row>
    <row r="11" spans="2:19" x14ac:dyDescent="0.3">
      <c r="H11" s="38"/>
      <c r="I11" s="39"/>
      <c r="N11" s="45"/>
      <c r="P11" s="38"/>
      <c r="Q11" s="40"/>
      <c r="R11" s="41"/>
      <c r="S11" s="41"/>
    </row>
    <row r="12" spans="2:19" x14ac:dyDescent="0.3">
      <c r="B12" s="3" t="s">
        <v>0</v>
      </c>
      <c r="C12" s="3" t="s">
        <v>18</v>
      </c>
      <c r="D12" s="3" t="s">
        <v>1</v>
      </c>
      <c r="E12" s="3" t="s">
        <v>2</v>
      </c>
      <c r="F12" s="3" t="s">
        <v>6</v>
      </c>
      <c r="G12" s="3" t="s">
        <v>9</v>
      </c>
      <c r="H12" s="3" t="s">
        <v>10</v>
      </c>
      <c r="I12" s="3" t="s">
        <v>21</v>
      </c>
      <c r="J12" s="3" t="s">
        <v>22</v>
      </c>
      <c r="K12" s="3" t="s">
        <v>23</v>
      </c>
      <c r="L12" s="3" t="s">
        <v>24</v>
      </c>
      <c r="M12" s="3" t="s">
        <v>11</v>
      </c>
      <c r="N12" s="3" t="s">
        <v>50</v>
      </c>
    </row>
    <row r="13" spans="2:19" x14ac:dyDescent="0.3">
      <c r="B13" s="66">
        <v>45693</v>
      </c>
      <c r="C13" s="10" t="s">
        <v>3</v>
      </c>
      <c r="D13" s="2" t="s">
        <v>4</v>
      </c>
      <c r="E13" s="10" t="s">
        <v>76</v>
      </c>
      <c r="F13" s="3">
        <v>818</v>
      </c>
      <c r="G13" s="9">
        <v>6300</v>
      </c>
      <c r="H13" s="8">
        <f t="shared" ref="H13:H44" si="0">F13*8</f>
        <v>6544</v>
      </c>
      <c r="I13" s="8">
        <f t="shared" ref="I13:I44" si="1">H13-G13</f>
        <v>244</v>
      </c>
      <c r="J13" s="6">
        <v>0</v>
      </c>
      <c r="K13" s="7">
        <v>0</v>
      </c>
      <c r="L13" s="7">
        <v>0</v>
      </c>
      <c r="M13" s="5">
        <v>0.96</v>
      </c>
      <c r="N13" s="10" t="s">
        <v>80</v>
      </c>
    </row>
    <row r="14" spans="2:19" x14ac:dyDescent="0.3">
      <c r="B14" s="66">
        <v>45693</v>
      </c>
      <c r="C14" s="10" t="s">
        <v>7</v>
      </c>
      <c r="D14" s="2" t="s">
        <v>4</v>
      </c>
      <c r="E14" s="10" t="s">
        <v>76</v>
      </c>
      <c r="F14" s="3">
        <v>818</v>
      </c>
      <c r="G14" s="9">
        <v>6300</v>
      </c>
      <c r="H14" s="8">
        <f t="shared" si="0"/>
        <v>6544</v>
      </c>
      <c r="I14" s="8">
        <f t="shared" si="1"/>
        <v>244</v>
      </c>
      <c r="J14" s="6">
        <v>0</v>
      </c>
      <c r="K14" s="7">
        <v>0</v>
      </c>
      <c r="L14" s="7">
        <v>0</v>
      </c>
      <c r="M14" s="5">
        <v>0.96</v>
      </c>
      <c r="N14" s="10" t="s">
        <v>80</v>
      </c>
    </row>
    <row r="15" spans="2:19" x14ac:dyDescent="0.3">
      <c r="B15" s="66">
        <v>45693</v>
      </c>
      <c r="C15" s="10" t="s">
        <v>8</v>
      </c>
      <c r="D15" s="2" t="s">
        <v>4</v>
      </c>
      <c r="E15" s="10" t="s">
        <v>76</v>
      </c>
      <c r="F15" s="3">
        <v>818</v>
      </c>
      <c r="G15" s="9">
        <v>6800</v>
      </c>
      <c r="H15" s="8">
        <f t="shared" si="0"/>
        <v>6544</v>
      </c>
      <c r="I15" s="8">
        <f t="shared" si="1"/>
        <v>-256</v>
      </c>
      <c r="J15" s="6">
        <v>0</v>
      </c>
      <c r="K15" s="7">
        <v>0</v>
      </c>
      <c r="L15" s="7">
        <v>0</v>
      </c>
      <c r="M15" s="5">
        <v>0.97</v>
      </c>
      <c r="N15" s="10" t="s">
        <v>81</v>
      </c>
    </row>
    <row r="16" spans="2:19" x14ac:dyDescent="0.3">
      <c r="B16" s="66">
        <v>45693</v>
      </c>
      <c r="C16" s="10" t="s">
        <v>3</v>
      </c>
      <c r="D16" s="2" t="s">
        <v>12</v>
      </c>
      <c r="E16" s="10" t="s">
        <v>77</v>
      </c>
      <c r="F16" s="3">
        <v>1100</v>
      </c>
      <c r="G16" s="9">
        <v>0</v>
      </c>
      <c r="H16" s="8">
        <f t="shared" si="0"/>
        <v>8800</v>
      </c>
      <c r="I16" s="8">
        <f t="shared" si="1"/>
        <v>8800</v>
      </c>
      <c r="J16" s="6">
        <v>0</v>
      </c>
      <c r="K16" s="7">
        <v>1</v>
      </c>
      <c r="L16" s="7">
        <v>480</v>
      </c>
      <c r="M16" s="5">
        <v>0</v>
      </c>
      <c r="N16" s="10" t="s">
        <v>80</v>
      </c>
    </row>
    <row r="17" spans="2:14" x14ac:dyDescent="0.3">
      <c r="B17" s="66">
        <v>45693</v>
      </c>
      <c r="C17" s="10" t="s">
        <v>7</v>
      </c>
      <c r="D17" s="2" t="s">
        <v>12</v>
      </c>
      <c r="E17" s="10" t="s">
        <v>77</v>
      </c>
      <c r="F17" s="3">
        <v>1100</v>
      </c>
      <c r="G17" s="9">
        <v>7250</v>
      </c>
      <c r="H17" s="8">
        <f t="shared" si="0"/>
        <v>8800</v>
      </c>
      <c r="I17" s="8">
        <f t="shared" si="1"/>
        <v>1550</v>
      </c>
      <c r="J17" s="6">
        <v>193</v>
      </c>
      <c r="K17" s="7">
        <v>0</v>
      </c>
      <c r="L17" s="7">
        <v>0</v>
      </c>
      <c r="M17" s="5">
        <v>0.63</v>
      </c>
      <c r="N17" s="10" t="s">
        <v>82</v>
      </c>
    </row>
    <row r="18" spans="2:14" x14ac:dyDescent="0.3">
      <c r="B18" s="66">
        <v>45693</v>
      </c>
      <c r="C18" s="10" t="s">
        <v>8</v>
      </c>
      <c r="D18" s="2" t="s">
        <v>12</v>
      </c>
      <c r="E18" s="10" t="s">
        <v>77</v>
      </c>
      <c r="F18" s="3">
        <v>1100</v>
      </c>
      <c r="G18" s="9">
        <v>4750</v>
      </c>
      <c r="H18" s="8">
        <f t="shared" si="0"/>
        <v>8800</v>
      </c>
      <c r="I18" s="8">
        <f t="shared" si="1"/>
        <v>4050</v>
      </c>
      <c r="J18" s="6">
        <v>220</v>
      </c>
      <c r="K18" s="7">
        <v>0</v>
      </c>
      <c r="L18" s="7">
        <v>0</v>
      </c>
      <c r="M18" s="5">
        <v>0.54</v>
      </c>
      <c r="N18" s="10" t="s">
        <v>82</v>
      </c>
    </row>
    <row r="19" spans="2:14" x14ac:dyDescent="0.3">
      <c r="B19" s="66">
        <v>45693</v>
      </c>
      <c r="C19" s="10" t="s">
        <v>3</v>
      </c>
      <c r="D19" s="2" t="s">
        <v>14</v>
      </c>
      <c r="E19" s="10" t="s">
        <v>78</v>
      </c>
      <c r="F19" s="3">
        <v>720</v>
      </c>
      <c r="G19" s="9">
        <v>4400</v>
      </c>
      <c r="H19" s="8">
        <f t="shared" si="0"/>
        <v>5760</v>
      </c>
      <c r="I19" s="8">
        <f t="shared" si="1"/>
        <v>1360</v>
      </c>
      <c r="J19" s="6">
        <v>113</v>
      </c>
      <c r="K19" s="7">
        <v>0</v>
      </c>
      <c r="L19" s="7">
        <v>0</v>
      </c>
      <c r="M19" s="5">
        <v>0.76</v>
      </c>
      <c r="N19" s="10" t="s">
        <v>82</v>
      </c>
    </row>
    <row r="20" spans="2:14" x14ac:dyDescent="0.3">
      <c r="B20" s="66">
        <v>45693</v>
      </c>
      <c r="C20" s="10" t="s">
        <v>7</v>
      </c>
      <c r="D20" s="2" t="s">
        <v>14</v>
      </c>
      <c r="E20" s="10" t="s">
        <v>78</v>
      </c>
      <c r="F20" s="3">
        <v>720</v>
      </c>
      <c r="G20" s="9">
        <v>5000</v>
      </c>
      <c r="H20" s="8">
        <f t="shared" si="0"/>
        <v>5760</v>
      </c>
      <c r="I20" s="8">
        <f t="shared" si="1"/>
        <v>760</v>
      </c>
      <c r="J20" s="6">
        <v>63</v>
      </c>
      <c r="K20" s="7">
        <v>0</v>
      </c>
      <c r="L20" s="7">
        <v>0</v>
      </c>
      <c r="M20" s="5">
        <v>0.87</v>
      </c>
      <c r="N20" s="10" t="s">
        <v>82</v>
      </c>
    </row>
    <row r="21" spans="2:14" x14ac:dyDescent="0.3">
      <c r="B21" s="66">
        <v>45693</v>
      </c>
      <c r="C21" s="10" t="s">
        <v>8</v>
      </c>
      <c r="D21" s="2" t="s">
        <v>14</v>
      </c>
      <c r="E21" s="10" t="s">
        <v>78</v>
      </c>
      <c r="F21" s="3">
        <v>720</v>
      </c>
      <c r="G21" s="9">
        <v>600</v>
      </c>
      <c r="H21" s="8">
        <f t="shared" si="0"/>
        <v>5760</v>
      </c>
      <c r="I21" s="8">
        <f t="shared" si="1"/>
        <v>5160</v>
      </c>
      <c r="J21" s="6">
        <v>432</v>
      </c>
      <c r="K21" s="7">
        <v>0</v>
      </c>
      <c r="L21" s="7">
        <v>0</v>
      </c>
      <c r="M21" s="5">
        <v>0.1</v>
      </c>
      <c r="N21" s="10" t="s">
        <v>82</v>
      </c>
    </row>
    <row r="22" spans="2:14" x14ac:dyDescent="0.3">
      <c r="B22" s="66">
        <v>45693</v>
      </c>
      <c r="C22" s="10" t="s">
        <v>3</v>
      </c>
      <c r="D22" s="2" t="s">
        <v>15</v>
      </c>
      <c r="E22" s="10" t="s">
        <v>13</v>
      </c>
      <c r="F22" s="3">
        <v>1100</v>
      </c>
      <c r="G22" s="9">
        <v>6730</v>
      </c>
      <c r="H22" s="8">
        <f t="shared" si="0"/>
        <v>8800</v>
      </c>
      <c r="I22" s="8">
        <f t="shared" si="1"/>
        <v>2070</v>
      </c>
      <c r="J22" s="6">
        <v>113</v>
      </c>
      <c r="K22" s="7">
        <v>0</v>
      </c>
      <c r="L22" s="7">
        <v>0</v>
      </c>
      <c r="M22" s="5">
        <v>0.76</v>
      </c>
      <c r="N22" s="10" t="s">
        <v>82</v>
      </c>
    </row>
    <row r="23" spans="2:14" x14ac:dyDescent="0.3">
      <c r="B23" s="66">
        <v>45693</v>
      </c>
      <c r="C23" s="10" t="s">
        <v>7</v>
      </c>
      <c r="D23" s="2" t="s">
        <v>15</v>
      </c>
      <c r="E23" s="10" t="s">
        <v>13</v>
      </c>
      <c r="F23" s="3">
        <v>1100</v>
      </c>
      <c r="G23" s="9">
        <v>6730</v>
      </c>
      <c r="H23" s="8">
        <f t="shared" si="0"/>
        <v>8800</v>
      </c>
      <c r="I23" s="8">
        <f t="shared" si="1"/>
        <v>2070</v>
      </c>
      <c r="J23" s="6">
        <v>0</v>
      </c>
      <c r="K23" s="7">
        <v>1</v>
      </c>
      <c r="L23" s="7">
        <v>113</v>
      </c>
      <c r="M23" s="5">
        <v>0.76</v>
      </c>
      <c r="N23" s="10" t="s">
        <v>80</v>
      </c>
    </row>
    <row r="24" spans="2:14" x14ac:dyDescent="0.3">
      <c r="B24" s="66">
        <v>45693</v>
      </c>
      <c r="C24" s="10" t="s">
        <v>8</v>
      </c>
      <c r="D24" s="2" t="s">
        <v>15</v>
      </c>
      <c r="E24" s="10" t="s">
        <v>13</v>
      </c>
      <c r="F24" s="3">
        <v>1100</v>
      </c>
      <c r="G24" s="9">
        <v>8950</v>
      </c>
      <c r="H24" s="8">
        <f t="shared" si="0"/>
        <v>8800</v>
      </c>
      <c r="I24" s="8">
        <f t="shared" si="1"/>
        <v>-150</v>
      </c>
      <c r="J24" s="6">
        <v>0</v>
      </c>
      <c r="K24" s="7">
        <v>0</v>
      </c>
      <c r="L24" s="7">
        <v>0</v>
      </c>
      <c r="M24" s="5">
        <v>1</v>
      </c>
      <c r="N24" s="10" t="s">
        <v>80</v>
      </c>
    </row>
    <row r="25" spans="2:14" x14ac:dyDescent="0.3">
      <c r="B25" s="66">
        <v>45694</v>
      </c>
      <c r="C25" s="10" t="s">
        <v>3</v>
      </c>
      <c r="D25" s="2" t="s">
        <v>4</v>
      </c>
      <c r="E25" s="10" t="s">
        <v>76</v>
      </c>
      <c r="F25" s="3">
        <v>818</v>
      </c>
      <c r="G25" s="9">
        <v>6544</v>
      </c>
      <c r="H25" s="8">
        <f t="shared" si="0"/>
        <v>6544</v>
      </c>
      <c r="I25" s="8">
        <f t="shared" si="1"/>
        <v>0</v>
      </c>
      <c r="J25" s="6">
        <v>0</v>
      </c>
      <c r="K25" s="7">
        <v>0</v>
      </c>
      <c r="L25" s="7">
        <v>0</v>
      </c>
      <c r="M25" s="5">
        <v>1</v>
      </c>
      <c r="N25" s="10" t="s">
        <v>83</v>
      </c>
    </row>
    <row r="26" spans="2:14" x14ac:dyDescent="0.3">
      <c r="B26" s="66">
        <v>45694</v>
      </c>
      <c r="C26" s="10" t="s">
        <v>7</v>
      </c>
      <c r="D26" s="2" t="s">
        <v>4</v>
      </c>
      <c r="E26" s="10" t="s">
        <v>76</v>
      </c>
      <c r="F26" s="3">
        <v>818</v>
      </c>
      <c r="G26" s="9">
        <v>6256</v>
      </c>
      <c r="H26" s="8">
        <f t="shared" si="0"/>
        <v>6544</v>
      </c>
      <c r="I26" s="8">
        <f t="shared" si="1"/>
        <v>288</v>
      </c>
      <c r="J26" s="6">
        <v>21</v>
      </c>
      <c r="K26" s="7">
        <v>0</v>
      </c>
      <c r="L26" s="7">
        <v>0</v>
      </c>
      <c r="M26" s="5">
        <v>0.98</v>
      </c>
      <c r="N26" s="10" t="s">
        <v>82</v>
      </c>
    </row>
    <row r="27" spans="2:14" x14ac:dyDescent="0.3">
      <c r="B27" s="66">
        <v>45694</v>
      </c>
      <c r="C27" s="10" t="s">
        <v>8</v>
      </c>
      <c r="D27" s="2" t="s">
        <v>4</v>
      </c>
      <c r="E27" s="10" t="s">
        <v>76</v>
      </c>
      <c r="F27" s="3">
        <v>818</v>
      </c>
      <c r="G27" s="9">
        <v>7000</v>
      </c>
      <c r="H27" s="8">
        <f t="shared" si="0"/>
        <v>6544</v>
      </c>
      <c r="I27" s="8">
        <f t="shared" si="1"/>
        <v>-456</v>
      </c>
      <c r="J27" s="6">
        <v>0</v>
      </c>
      <c r="K27" s="7">
        <v>0</v>
      </c>
      <c r="L27" s="7">
        <v>0</v>
      </c>
      <c r="M27" s="5">
        <v>1</v>
      </c>
      <c r="N27" s="10" t="s">
        <v>84</v>
      </c>
    </row>
    <row r="28" spans="2:14" x14ac:dyDescent="0.3">
      <c r="B28" s="66">
        <v>45694</v>
      </c>
      <c r="C28" s="10" t="s">
        <v>3</v>
      </c>
      <c r="D28" s="2" t="s">
        <v>12</v>
      </c>
      <c r="E28" s="10" t="s">
        <v>77</v>
      </c>
      <c r="F28" s="3">
        <v>1100</v>
      </c>
      <c r="G28" s="9">
        <v>16300</v>
      </c>
      <c r="H28" s="8">
        <f t="shared" si="0"/>
        <v>8800</v>
      </c>
      <c r="I28" s="8">
        <f t="shared" si="1"/>
        <v>-7500</v>
      </c>
      <c r="J28" s="6">
        <v>0</v>
      </c>
      <c r="K28" s="7">
        <v>0</v>
      </c>
      <c r="L28" s="7">
        <v>0</v>
      </c>
      <c r="M28" s="5">
        <v>1</v>
      </c>
      <c r="N28" s="10" t="s">
        <v>85</v>
      </c>
    </row>
    <row r="29" spans="2:14" x14ac:dyDescent="0.3">
      <c r="B29" s="66">
        <v>45694</v>
      </c>
      <c r="C29" s="10" t="s">
        <v>7</v>
      </c>
      <c r="D29" s="2" t="s">
        <v>12</v>
      </c>
      <c r="E29" s="10" t="s">
        <v>77</v>
      </c>
      <c r="F29" s="3">
        <v>1100</v>
      </c>
      <c r="G29" s="9">
        <v>2300</v>
      </c>
      <c r="H29" s="8">
        <f t="shared" si="0"/>
        <v>8800</v>
      </c>
      <c r="I29" s="8">
        <f t="shared" si="1"/>
        <v>6500</v>
      </c>
      <c r="J29" s="6">
        <v>355</v>
      </c>
      <c r="K29" s="7">
        <v>0</v>
      </c>
      <c r="L29" s="7">
        <v>0</v>
      </c>
      <c r="M29" s="5">
        <v>0.26</v>
      </c>
      <c r="N29" s="10" t="s">
        <v>82</v>
      </c>
    </row>
    <row r="30" spans="2:14" x14ac:dyDescent="0.3">
      <c r="B30" s="66">
        <v>45694</v>
      </c>
      <c r="C30" s="10" t="s">
        <v>8</v>
      </c>
      <c r="D30" s="2" t="s">
        <v>12</v>
      </c>
      <c r="E30" s="10" t="s">
        <v>77</v>
      </c>
      <c r="F30" s="3">
        <v>1100</v>
      </c>
      <c r="G30" s="9">
        <v>6700</v>
      </c>
      <c r="H30" s="8">
        <f t="shared" si="0"/>
        <v>8800</v>
      </c>
      <c r="I30" s="8">
        <f t="shared" si="1"/>
        <v>2100</v>
      </c>
      <c r="J30" s="6">
        <v>115</v>
      </c>
      <c r="K30" s="7">
        <v>0</v>
      </c>
      <c r="L30" s="7">
        <v>0</v>
      </c>
      <c r="M30" s="5">
        <v>0.76</v>
      </c>
      <c r="N30" s="10" t="s">
        <v>82</v>
      </c>
    </row>
    <row r="31" spans="2:14" x14ac:dyDescent="0.3">
      <c r="B31" s="66">
        <v>45694</v>
      </c>
      <c r="C31" s="10" t="s">
        <v>3</v>
      </c>
      <c r="D31" s="2" t="s">
        <v>14</v>
      </c>
      <c r="E31" s="10" t="s">
        <v>78</v>
      </c>
      <c r="F31" s="3">
        <v>720</v>
      </c>
      <c r="G31" s="9">
        <v>5500</v>
      </c>
      <c r="H31" s="8">
        <f t="shared" si="0"/>
        <v>5760</v>
      </c>
      <c r="I31" s="8">
        <f t="shared" si="1"/>
        <v>260</v>
      </c>
      <c r="J31" s="6">
        <v>22</v>
      </c>
      <c r="K31" s="7">
        <v>0</v>
      </c>
      <c r="L31" s="7">
        <v>0</v>
      </c>
      <c r="M31" s="5">
        <v>0.95</v>
      </c>
      <c r="N31" s="10" t="s">
        <v>82</v>
      </c>
    </row>
    <row r="32" spans="2:14" x14ac:dyDescent="0.3">
      <c r="B32" s="66">
        <v>45694</v>
      </c>
      <c r="C32" s="10" t="s">
        <v>7</v>
      </c>
      <c r="D32" s="2" t="s">
        <v>14</v>
      </c>
      <c r="E32" s="10" t="s">
        <v>78</v>
      </c>
      <c r="F32" s="3">
        <v>720</v>
      </c>
      <c r="G32" s="9">
        <v>8500</v>
      </c>
      <c r="H32" s="8">
        <f t="shared" si="0"/>
        <v>5760</v>
      </c>
      <c r="I32" s="8">
        <f t="shared" si="1"/>
        <v>-2740</v>
      </c>
      <c r="J32" s="6">
        <v>0</v>
      </c>
      <c r="K32" s="7">
        <v>3</v>
      </c>
      <c r="L32" s="7">
        <v>120</v>
      </c>
      <c r="M32" s="5">
        <v>0.75</v>
      </c>
      <c r="N32" s="10" t="s">
        <v>86</v>
      </c>
    </row>
    <row r="33" spans="2:14" x14ac:dyDescent="0.3">
      <c r="B33" s="66">
        <v>45694</v>
      </c>
      <c r="C33" s="10" t="s">
        <v>8</v>
      </c>
      <c r="D33" s="2" t="s">
        <v>14</v>
      </c>
      <c r="E33" s="10" t="s">
        <v>78</v>
      </c>
      <c r="F33" s="3">
        <v>720</v>
      </c>
      <c r="G33" s="9">
        <v>1200</v>
      </c>
      <c r="H33" s="8">
        <f t="shared" si="0"/>
        <v>5760</v>
      </c>
      <c r="I33" s="8">
        <f t="shared" si="1"/>
        <v>4560</v>
      </c>
      <c r="J33" s="6">
        <v>380</v>
      </c>
      <c r="K33" s="7">
        <v>0</v>
      </c>
      <c r="L33" s="7">
        <v>0</v>
      </c>
      <c r="M33" s="5">
        <v>0.21</v>
      </c>
      <c r="N33" s="10" t="s">
        <v>82</v>
      </c>
    </row>
    <row r="34" spans="2:14" x14ac:dyDescent="0.3">
      <c r="B34" s="66">
        <v>45694</v>
      </c>
      <c r="C34" s="10" t="s">
        <v>3</v>
      </c>
      <c r="D34" s="2" t="s">
        <v>15</v>
      </c>
      <c r="E34" s="10" t="s">
        <v>13</v>
      </c>
      <c r="F34" s="3">
        <v>1100</v>
      </c>
      <c r="G34" s="9">
        <v>7600</v>
      </c>
      <c r="H34" s="8">
        <f t="shared" si="0"/>
        <v>8800</v>
      </c>
      <c r="I34" s="8">
        <f t="shared" si="1"/>
        <v>1200</v>
      </c>
      <c r="J34" s="6">
        <v>66</v>
      </c>
      <c r="K34" s="7">
        <v>0</v>
      </c>
      <c r="L34" s="7">
        <v>0</v>
      </c>
      <c r="M34" s="5">
        <v>0.86</v>
      </c>
      <c r="N34" s="10" t="s">
        <v>82</v>
      </c>
    </row>
    <row r="35" spans="2:14" x14ac:dyDescent="0.3">
      <c r="B35" s="66">
        <v>45694</v>
      </c>
      <c r="C35" s="10" t="s">
        <v>7</v>
      </c>
      <c r="D35" s="2" t="s">
        <v>15</v>
      </c>
      <c r="E35" s="10" t="s">
        <v>13</v>
      </c>
      <c r="F35" s="3">
        <v>1100</v>
      </c>
      <c r="G35" s="9">
        <v>13650</v>
      </c>
      <c r="H35" s="8">
        <f t="shared" si="0"/>
        <v>8800</v>
      </c>
      <c r="I35" s="8">
        <f t="shared" si="1"/>
        <v>-4850</v>
      </c>
      <c r="J35" s="6">
        <v>0</v>
      </c>
      <c r="K35" s="7">
        <v>1</v>
      </c>
      <c r="L35" s="7">
        <v>50</v>
      </c>
      <c r="M35" s="5">
        <v>0.9</v>
      </c>
      <c r="N35" s="10" t="s">
        <v>87</v>
      </c>
    </row>
    <row r="36" spans="2:14" x14ac:dyDescent="0.3">
      <c r="B36" s="66">
        <v>45694</v>
      </c>
      <c r="C36" s="10" t="s">
        <v>8</v>
      </c>
      <c r="D36" s="2" t="s">
        <v>15</v>
      </c>
      <c r="E36" s="10" t="s">
        <v>13</v>
      </c>
      <c r="F36" s="3">
        <v>1100</v>
      </c>
      <c r="G36" s="9">
        <v>1200</v>
      </c>
      <c r="H36" s="8">
        <f t="shared" si="0"/>
        <v>8800</v>
      </c>
      <c r="I36" s="8">
        <f t="shared" si="1"/>
        <v>7600</v>
      </c>
      <c r="J36" s="6">
        <v>415</v>
      </c>
      <c r="K36" s="7">
        <v>0</v>
      </c>
      <c r="L36" s="7">
        <v>0</v>
      </c>
      <c r="M36" s="5">
        <v>0.14000000000000001</v>
      </c>
      <c r="N36" s="10" t="s">
        <v>82</v>
      </c>
    </row>
    <row r="37" spans="2:14" x14ac:dyDescent="0.3">
      <c r="B37" s="66">
        <v>45695</v>
      </c>
      <c r="C37" s="10" t="s">
        <v>3</v>
      </c>
      <c r="D37" s="2" t="s">
        <v>4</v>
      </c>
      <c r="E37" s="10" t="s">
        <v>76</v>
      </c>
      <c r="F37" s="3">
        <v>818</v>
      </c>
      <c r="G37" s="9">
        <v>4900</v>
      </c>
      <c r="H37" s="8">
        <f t="shared" si="0"/>
        <v>6544</v>
      </c>
      <c r="I37" s="8">
        <f t="shared" si="1"/>
        <v>1644</v>
      </c>
      <c r="J37" s="6">
        <v>121</v>
      </c>
      <c r="K37" s="7">
        <v>0</v>
      </c>
      <c r="L37" s="7">
        <v>0</v>
      </c>
      <c r="M37" s="5">
        <v>0.75</v>
      </c>
      <c r="N37" s="10" t="s">
        <v>82</v>
      </c>
    </row>
    <row r="38" spans="2:14" x14ac:dyDescent="0.3">
      <c r="B38" s="66">
        <v>45695</v>
      </c>
      <c r="C38" s="10" t="s">
        <v>7</v>
      </c>
      <c r="D38" s="2" t="s">
        <v>4</v>
      </c>
      <c r="E38" s="10" t="s">
        <v>76</v>
      </c>
      <c r="F38" s="3">
        <v>818</v>
      </c>
      <c r="G38" s="9">
        <v>0</v>
      </c>
      <c r="H38" s="8">
        <f t="shared" si="0"/>
        <v>6544</v>
      </c>
      <c r="I38" s="8">
        <f t="shared" si="1"/>
        <v>6544</v>
      </c>
      <c r="J38" s="6">
        <v>0</v>
      </c>
      <c r="K38" s="7">
        <v>0</v>
      </c>
      <c r="L38" s="7">
        <v>0</v>
      </c>
      <c r="M38" s="5">
        <v>0</v>
      </c>
      <c r="N38" s="10" t="s">
        <v>88</v>
      </c>
    </row>
    <row r="39" spans="2:14" x14ac:dyDescent="0.3">
      <c r="B39" s="66">
        <v>45695</v>
      </c>
      <c r="C39" s="10" t="s">
        <v>8</v>
      </c>
      <c r="D39" s="2" t="s">
        <v>4</v>
      </c>
      <c r="E39" s="10" t="s">
        <v>76</v>
      </c>
      <c r="F39" s="3">
        <v>818</v>
      </c>
      <c r="G39" s="9">
        <v>0</v>
      </c>
      <c r="H39" s="8">
        <f t="shared" si="0"/>
        <v>6544</v>
      </c>
      <c r="I39" s="8">
        <f t="shared" si="1"/>
        <v>6544</v>
      </c>
      <c r="J39" s="6">
        <v>0</v>
      </c>
      <c r="K39" s="7">
        <v>0</v>
      </c>
      <c r="L39" s="7">
        <v>0</v>
      </c>
      <c r="M39" s="5">
        <v>0</v>
      </c>
      <c r="N39" s="10" t="s">
        <v>88</v>
      </c>
    </row>
    <row r="40" spans="2:14" x14ac:dyDescent="0.3">
      <c r="B40" s="66">
        <v>45695</v>
      </c>
      <c r="C40" s="10" t="s">
        <v>3</v>
      </c>
      <c r="D40" s="2" t="s">
        <v>12</v>
      </c>
      <c r="E40" s="10" t="s">
        <v>77</v>
      </c>
      <c r="F40" s="3">
        <v>1100</v>
      </c>
      <c r="G40" s="9">
        <v>4500</v>
      </c>
      <c r="H40" s="8">
        <f t="shared" si="0"/>
        <v>8800</v>
      </c>
      <c r="I40" s="8">
        <f t="shared" si="1"/>
        <v>4300</v>
      </c>
      <c r="J40" s="6">
        <v>235</v>
      </c>
      <c r="K40" s="7">
        <v>0</v>
      </c>
      <c r="L40" s="7">
        <v>0</v>
      </c>
      <c r="M40" s="5">
        <v>0.51</v>
      </c>
      <c r="N40" s="10" t="s">
        <v>82</v>
      </c>
    </row>
    <row r="41" spans="2:14" x14ac:dyDescent="0.3">
      <c r="B41" s="66">
        <v>45695</v>
      </c>
      <c r="C41" s="10" t="s">
        <v>7</v>
      </c>
      <c r="D41" s="2" t="s">
        <v>12</v>
      </c>
      <c r="E41" s="10" t="s">
        <v>77</v>
      </c>
      <c r="F41" s="3">
        <v>1100</v>
      </c>
      <c r="G41" s="9">
        <v>0</v>
      </c>
      <c r="H41" s="8">
        <f t="shared" si="0"/>
        <v>8800</v>
      </c>
      <c r="I41" s="8">
        <f t="shared" si="1"/>
        <v>8800</v>
      </c>
      <c r="J41" s="6">
        <v>0</v>
      </c>
      <c r="K41" s="7">
        <v>0</v>
      </c>
      <c r="L41" s="7">
        <v>0</v>
      </c>
      <c r="M41" s="5">
        <v>0</v>
      </c>
      <c r="N41" s="10" t="s">
        <v>88</v>
      </c>
    </row>
    <row r="42" spans="2:14" x14ac:dyDescent="0.3">
      <c r="B42" s="66">
        <v>45695</v>
      </c>
      <c r="C42" s="10" t="s">
        <v>8</v>
      </c>
      <c r="D42" s="2" t="s">
        <v>12</v>
      </c>
      <c r="E42" s="10" t="s">
        <v>77</v>
      </c>
      <c r="F42" s="3">
        <v>1100</v>
      </c>
      <c r="G42" s="9">
        <v>0</v>
      </c>
      <c r="H42" s="8">
        <f t="shared" si="0"/>
        <v>8800</v>
      </c>
      <c r="I42" s="8">
        <f t="shared" si="1"/>
        <v>8800</v>
      </c>
      <c r="J42" s="6">
        <v>0</v>
      </c>
      <c r="K42" s="7">
        <v>0</v>
      </c>
      <c r="L42" s="7">
        <v>0</v>
      </c>
      <c r="M42" s="5">
        <v>0</v>
      </c>
      <c r="N42" s="10" t="s">
        <v>88</v>
      </c>
    </row>
    <row r="43" spans="2:14" x14ac:dyDescent="0.3">
      <c r="B43" s="66">
        <v>45695</v>
      </c>
      <c r="C43" s="10" t="s">
        <v>3</v>
      </c>
      <c r="D43" s="2" t="s">
        <v>14</v>
      </c>
      <c r="E43" s="10" t="s">
        <v>78</v>
      </c>
      <c r="F43" s="3">
        <v>720</v>
      </c>
      <c r="G43" s="9">
        <v>2500</v>
      </c>
      <c r="H43" s="8">
        <f t="shared" si="0"/>
        <v>5760</v>
      </c>
      <c r="I43" s="8">
        <f t="shared" si="1"/>
        <v>3260</v>
      </c>
      <c r="J43" s="6">
        <v>272</v>
      </c>
      <c r="K43" s="7">
        <v>0</v>
      </c>
      <c r="L43" s="7">
        <v>0</v>
      </c>
      <c r="M43" s="5">
        <v>0.43</v>
      </c>
      <c r="N43" s="10" t="s">
        <v>82</v>
      </c>
    </row>
    <row r="44" spans="2:14" x14ac:dyDescent="0.3">
      <c r="B44" s="66">
        <v>45695</v>
      </c>
      <c r="C44" s="10" t="s">
        <v>7</v>
      </c>
      <c r="D44" s="2" t="s">
        <v>14</v>
      </c>
      <c r="E44" s="10" t="s">
        <v>78</v>
      </c>
      <c r="F44" s="3">
        <v>720</v>
      </c>
      <c r="G44" s="9">
        <v>0</v>
      </c>
      <c r="H44" s="8">
        <f t="shared" si="0"/>
        <v>5760</v>
      </c>
      <c r="I44" s="8">
        <f t="shared" si="1"/>
        <v>5760</v>
      </c>
      <c r="J44" s="6">
        <v>0</v>
      </c>
      <c r="K44" s="7">
        <v>0</v>
      </c>
      <c r="L44" s="7">
        <v>0</v>
      </c>
      <c r="M44" s="5">
        <v>0</v>
      </c>
      <c r="N44" s="10" t="s">
        <v>88</v>
      </c>
    </row>
    <row r="45" spans="2:14" x14ac:dyDescent="0.3">
      <c r="B45" s="66">
        <v>45695</v>
      </c>
      <c r="C45" s="10" t="s">
        <v>8</v>
      </c>
      <c r="D45" s="2" t="s">
        <v>14</v>
      </c>
      <c r="E45" s="10" t="s">
        <v>78</v>
      </c>
      <c r="F45" s="3">
        <v>720</v>
      </c>
      <c r="G45" s="9">
        <v>0</v>
      </c>
      <c r="H45" s="8">
        <f t="shared" ref="H45:H76" si="2">F45*8</f>
        <v>5760</v>
      </c>
      <c r="I45" s="8">
        <f t="shared" ref="I45:I76" si="3">H45-G45</f>
        <v>5760</v>
      </c>
      <c r="J45" s="6">
        <v>0</v>
      </c>
      <c r="K45" s="7">
        <v>0</v>
      </c>
      <c r="L45" s="7">
        <v>0</v>
      </c>
      <c r="M45" s="5">
        <v>0</v>
      </c>
      <c r="N45" s="10" t="s">
        <v>88</v>
      </c>
    </row>
    <row r="46" spans="2:14" x14ac:dyDescent="0.3">
      <c r="B46" s="66">
        <v>45695</v>
      </c>
      <c r="C46" s="10" t="s">
        <v>3</v>
      </c>
      <c r="D46" s="2" t="s">
        <v>15</v>
      </c>
      <c r="E46" s="10" t="s">
        <v>13</v>
      </c>
      <c r="F46" s="3">
        <v>1100</v>
      </c>
      <c r="G46" s="9">
        <v>3000</v>
      </c>
      <c r="H46" s="8">
        <f t="shared" si="2"/>
        <v>8800</v>
      </c>
      <c r="I46" s="8">
        <f t="shared" si="3"/>
        <v>5800</v>
      </c>
      <c r="J46" s="6">
        <v>316</v>
      </c>
      <c r="K46" s="7">
        <v>0</v>
      </c>
      <c r="L46" s="7">
        <v>0</v>
      </c>
      <c r="M46" s="5">
        <v>0.34</v>
      </c>
      <c r="N46" s="10" t="s">
        <v>82</v>
      </c>
    </row>
    <row r="47" spans="2:14" x14ac:dyDescent="0.3">
      <c r="B47" s="66">
        <v>45695</v>
      </c>
      <c r="C47" s="10" t="s">
        <v>7</v>
      </c>
      <c r="D47" s="2" t="s">
        <v>15</v>
      </c>
      <c r="E47" s="10" t="s">
        <v>13</v>
      </c>
      <c r="F47" s="3">
        <v>1100</v>
      </c>
      <c r="G47" s="9">
        <v>0</v>
      </c>
      <c r="H47" s="8">
        <f t="shared" si="2"/>
        <v>8800</v>
      </c>
      <c r="I47" s="8">
        <f t="shared" si="3"/>
        <v>8800</v>
      </c>
      <c r="J47" s="6">
        <v>0</v>
      </c>
      <c r="K47" s="7">
        <v>0</v>
      </c>
      <c r="L47" s="7">
        <v>0</v>
      </c>
      <c r="M47" s="5">
        <v>0</v>
      </c>
      <c r="N47" s="10" t="s">
        <v>88</v>
      </c>
    </row>
    <row r="48" spans="2:14" x14ac:dyDescent="0.3">
      <c r="B48" s="66">
        <v>45695</v>
      </c>
      <c r="C48" s="10" t="s">
        <v>8</v>
      </c>
      <c r="D48" s="2" t="s">
        <v>15</v>
      </c>
      <c r="E48" s="10" t="s">
        <v>13</v>
      </c>
      <c r="F48" s="3">
        <v>1100</v>
      </c>
      <c r="G48" s="9">
        <v>0</v>
      </c>
      <c r="H48" s="8">
        <f t="shared" si="2"/>
        <v>8800</v>
      </c>
      <c r="I48" s="8">
        <f t="shared" si="3"/>
        <v>8800</v>
      </c>
      <c r="J48" s="6">
        <v>0</v>
      </c>
      <c r="K48" s="7">
        <v>0</v>
      </c>
      <c r="L48" s="7">
        <v>0</v>
      </c>
      <c r="M48" s="5">
        <v>0</v>
      </c>
      <c r="N48" s="10" t="s">
        <v>88</v>
      </c>
    </row>
    <row r="49" spans="2:14" x14ac:dyDescent="0.3">
      <c r="B49" s="66">
        <v>45698</v>
      </c>
      <c r="C49" s="10" t="s">
        <v>3</v>
      </c>
      <c r="D49" s="2" t="s">
        <v>4</v>
      </c>
      <c r="E49" s="10" t="s">
        <v>76</v>
      </c>
      <c r="F49" s="3">
        <v>818</v>
      </c>
      <c r="G49" s="9">
        <v>0</v>
      </c>
      <c r="H49" s="8">
        <f t="shared" si="2"/>
        <v>6544</v>
      </c>
      <c r="I49" s="8">
        <f t="shared" si="3"/>
        <v>6544</v>
      </c>
      <c r="J49" s="6">
        <v>0</v>
      </c>
      <c r="K49" s="7">
        <v>0</v>
      </c>
      <c r="L49" s="7">
        <v>0</v>
      </c>
      <c r="M49" s="5">
        <v>0</v>
      </c>
      <c r="N49" s="10" t="s">
        <v>88</v>
      </c>
    </row>
    <row r="50" spans="2:14" x14ac:dyDescent="0.3">
      <c r="B50" s="66">
        <v>45698</v>
      </c>
      <c r="C50" s="10" t="s">
        <v>7</v>
      </c>
      <c r="D50" s="2" t="s">
        <v>4</v>
      </c>
      <c r="E50" s="10" t="s">
        <v>76</v>
      </c>
      <c r="F50" s="3">
        <v>818</v>
      </c>
      <c r="G50" s="9">
        <v>0</v>
      </c>
      <c r="H50" s="8">
        <f t="shared" si="2"/>
        <v>6544</v>
      </c>
      <c r="I50" s="8">
        <f t="shared" si="3"/>
        <v>6544</v>
      </c>
      <c r="J50" s="6">
        <v>0</v>
      </c>
      <c r="K50" s="7">
        <v>0</v>
      </c>
      <c r="L50" s="7">
        <v>0</v>
      </c>
      <c r="M50" s="5">
        <v>0</v>
      </c>
      <c r="N50" s="10" t="s">
        <v>88</v>
      </c>
    </row>
    <row r="51" spans="2:14" x14ac:dyDescent="0.3">
      <c r="B51" s="66">
        <v>45698</v>
      </c>
      <c r="C51" s="10" t="s">
        <v>8</v>
      </c>
      <c r="D51" s="2" t="s">
        <v>4</v>
      </c>
      <c r="E51" s="10" t="s">
        <v>76</v>
      </c>
      <c r="F51" s="3">
        <v>818</v>
      </c>
      <c r="G51" s="9">
        <v>0</v>
      </c>
      <c r="H51" s="8">
        <f t="shared" si="2"/>
        <v>6544</v>
      </c>
      <c r="I51" s="8">
        <f t="shared" si="3"/>
        <v>6544</v>
      </c>
      <c r="J51" s="6">
        <v>0</v>
      </c>
      <c r="K51" s="7">
        <v>0</v>
      </c>
      <c r="L51" s="7">
        <v>0</v>
      </c>
      <c r="M51" s="5">
        <v>0</v>
      </c>
      <c r="N51" s="10" t="s">
        <v>88</v>
      </c>
    </row>
    <row r="52" spans="2:14" x14ac:dyDescent="0.3">
      <c r="B52" s="66">
        <v>45698</v>
      </c>
      <c r="C52" s="10" t="s">
        <v>3</v>
      </c>
      <c r="D52" s="2" t="s">
        <v>12</v>
      </c>
      <c r="E52" s="10" t="s">
        <v>77</v>
      </c>
      <c r="F52" s="3">
        <v>1100</v>
      </c>
      <c r="G52" s="9">
        <v>5250</v>
      </c>
      <c r="H52" s="8">
        <f t="shared" si="2"/>
        <v>8800</v>
      </c>
      <c r="I52" s="8">
        <f t="shared" si="3"/>
        <v>3550</v>
      </c>
      <c r="J52" s="6">
        <v>193</v>
      </c>
      <c r="K52" s="7">
        <v>1</v>
      </c>
      <c r="L52" s="7">
        <v>20</v>
      </c>
      <c r="M52" s="5">
        <v>0.55000000000000004</v>
      </c>
      <c r="N52" s="10" t="s">
        <v>82</v>
      </c>
    </row>
    <row r="53" spans="2:14" x14ac:dyDescent="0.3">
      <c r="B53" s="66">
        <v>45698</v>
      </c>
      <c r="C53" s="10" t="s">
        <v>7</v>
      </c>
      <c r="D53" s="2" t="s">
        <v>12</v>
      </c>
      <c r="E53" s="10" t="s">
        <v>77</v>
      </c>
      <c r="F53" s="3">
        <v>1100</v>
      </c>
      <c r="G53" s="9">
        <v>8000</v>
      </c>
      <c r="H53" s="8">
        <f t="shared" si="2"/>
        <v>8800</v>
      </c>
      <c r="I53" s="8">
        <f t="shared" si="3"/>
        <v>800</v>
      </c>
      <c r="J53" s="6">
        <v>45</v>
      </c>
      <c r="K53" s="7">
        <v>0</v>
      </c>
      <c r="L53" s="7">
        <v>0</v>
      </c>
      <c r="M53" s="5">
        <v>0.91</v>
      </c>
      <c r="N53" s="10" t="s">
        <v>82</v>
      </c>
    </row>
    <row r="54" spans="2:14" x14ac:dyDescent="0.3">
      <c r="B54" s="66">
        <v>45698</v>
      </c>
      <c r="C54" s="10" t="s">
        <v>8</v>
      </c>
      <c r="D54" s="2" t="s">
        <v>12</v>
      </c>
      <c r="E54" s="10" t="s">
        <v>77</v>
      </c>
      <c r="F54" s="3">
        <v>1100</v>
      </c>
      <c r="G54" s="9">
        <v>8500</v>
      </c>
      <c r="H54" s="8">
        <f t="shared" si="2"/>
        <v>8800</v>
      </c>
      <c r="I54" s="8">
        <f t="shared" si="3"/>
        <v>300</v>
      </c>
      <c r="J54" s="6">
        <v>16</v>
      </c>
      <c r="K54" s="7">
        <v>0</v>
      </c>
      <c r="L54" s="7">
        <v>0</v>
      </c>
      <c r="M54" s="5">
        <v>0.97</v>
      </c>
      <c r="N54" s="10" t="s">
        <v>82</v>
      </c>
    </row>
    <row r="55" spans="2:14" x14ac:dyDescent="0.3">
      <c r="B55" s="66">
        <v>45698</v>
      </c>
      <c r="C55" s="10" t="s">
        <v>3</v>
      </c>
      <c r="D55" s="2" t="s">
        <v>14</v>
      </c>
      <c r="E55" s="10" t="s">
        <v>78</v>
      </c>
      <c r="F55" s="3">
        <v>720</v>
      </c>
      <c r="G55" s="9">
        <v>3000</v>
      </c>
      <c r="H55" s="8">
        <f t="shared" si="2"/>
        <v>5760</v>
      </c>
      <c r="I55" s="8">
        <f t="shared" si="3"/>
        <v>2760</v>
      </c>
      <c r="J55" s="6">
        <v>230</v>
      </c>
      <c r="K55" s="7">
        <v>2</v>
      </c>
      <c r="L55" s="7">
        <v>150</v>
      </c>
      <c r="M55" s="5">
        <v>0.19</v>
      </c>
      <c r="N55" s="10" t="s">
        <v>82</v>
      </c>
    </row>
    <row r="56" spans="2:14" x14ac:dyDescent="0.3">
      <c r="B56" s="66">
        <v>45698</v>
      </c>
      <c r="C56" s="10" t="s">
        <v>7</v>
      </c>
      <c r="D56" s="2" t="s">
        <v>14</v>
      </c>
      <c r="E56" s="10" t="s">
        <v>78</v>
      </c>
      <c r="F56" s="3">
        <v>720</v>
      </c>
      <c r="G56" s="9">
        <v>4900</v>
      </c>
      <c r="H56" s="8">
        <f t="shared" si="2"/>
        <v>5760</v>
      </c>
      <c r="I56" s="8">
        <f t="shared" si="3"/>
        <v>860</v>
      </c>
      <c r="J56" s="6">
        <v>72</v>
      </c>
      <c r="K56" s="7">
        <v>0</v>
      </c>
      <c r="L56" s="7">
        <v>0</v>
      </c>
      <c r="M56" s="5">
        <v>0.85</v>
      </c>
      <c r="N56" s="10" t="s">
        <v>82</v>
      </c>
    </row>
    <row r="57" spans="2:14" x14ac:dyDescent="0.3">
      <c r="B57" s="66">
        <v>45698</v>
      </c>
      <c r="C57" s="10" t="s">
        <v>8</v>
      </c>
      <c r="D57" s="2" t="s">
        <v>14</v>
      </c>
      <c r="E57" s="10" t="s">
        <v>78</v>
      </c>
      <c r="F57" s="3">
        <v>720</v>
      </c>
      <c r="G57" s="9">
        <v>1800</v>
      </c>
      <c r="H57" s="8">
        <f t="shared" si="2"/>
        <v>5760</v>
      </c>
      <c r="I57" s="8">
        <f t="shared" si="3"/>
        <v>3960</v>
      </c>
      <c r="J57" s="6">
        <v>330</v>
      </c>
      <c r="K57" s="7">
        <v>0</v>
      </c>
      <c r="L57" s="7">
        <v>0</v>
      </c>
      <c r="M57" s="5">
        <v>0.31</v>
      </c>
      <c r="N57" s="10" t="s">
        <v>82</v>
      </c>
    </row>
    <row r="58" spans="2:14" x14ac:dyDescent="0.3">
      <c r="B58" s="66">
        <v>45698</v>
      </c>
      <c r="C58" s="10" t="s">
        <v>3</v>
      </c>
      <c r="D58" s="2" t="s">
        <v>15</v>
      </c>
      <c r="E58" s="10" t="s">
        <v>13</v>
      </c>
      <c r="F58" s="3">
        <v>1100</v>
      </c>
      <c r="G58" s="9">
        <v>3200</v>
      </c>
      <c r="H58" s="8">
        <f t="shared" si="2"/>
        <v>8800</v>
      </c>
      <c r="I58" s="8">
        <f t="shared" si="3"/>
        <v>5600</v>
      </c>
      <c r="J58" s="6">
        <v>305</v>
      </c>
      <c r="K58" s="7">
        <v>2</v>
      </c>
      <c r="L58" s="7">
        <v>80</v>
      </c>
      <c r="M58" s="5">
        <v>0.2</v>
      </c>
      <c r="N58" s="10" t="s">
        <v>82</v>
      </c>
    </row>
    <row r="59" spans="2:14" x14ac:dyDescent="0.3">
      <c r="B59" s="66">
        <v>45698</v>
      </c>
      <c r="C59" s="10" t="s">
        <v>7</v>
      </c>
      <c r="D59" s="2" t="s">
        <v>15</v>
      </c>
      <c r="E59" s="10" t="s">
        <v>13</v>
      </c>
      <c r="F59" s="3">
        <v>1100</v>
      </c>
      <c r="G59" s="9">
        <v>3200</v>
      </c>
      <c r="H59" s="8">
        <f t="shared" si="2"/>
        <v>8800</v>
      </c>
      <c r="I59" s="8">
        <f t="shared" si="3"/>
        <v>5600</v>
      </c>
      <c r="J59" s="6">
        <v>305</v>
      </c>
      <c r="K59" s="7">
        <v>0</v>
      </c>
      <c r="L59" s="7">
        <v>0</v>
      </c>
      <c r="M59" s="5">
        <v>0.36</v>
      </c>
      <c r="N59" s="10" t="s">
        <v>82</v>
      </c>
    </row>
    <row r="60" spans="2:14" x14ac:dyDescent="0.3">
      <c r="B60" s="66">
        <v>45698</v>
      </c>
      <c r="C60" s="10" t="s">
        <v>8</v>
      </c>
      <c r="D60" s="2" t="s">
        <v>15</v>
      </c>
      <c r="E60" s="10" t="s">
        <v>13</v>
      </c>
      <c r="F60" s="3">
        <v>1100</v>
      </c>
      <c r="G60" s="9">
        <v>0</v>
      </c>
      <c r="H60" s="8">
        <f t="shared" si="2"/>
        <v>8800</v>
      </c>
      <c r="I60" s="8">
        <f t="shared" si="3"/>
        <v>8800</v>
      </c>
      <c r="J60" s="6">
        <v>0</v>
      </c>
      <c r="K60" s="7">
        <v>0</v>
      </c>
      <c r="L60" s="7">
        <v>0</v>
      </c>
      <c r="M60" s="5">
        <v>0</v>
      </c>
      <c r="N60" s="10" t="s">
        <v>89</v>
      </c>
    </row>
    <row r="61" spans="2:14" x14ac:dyDescent="0.3">
      <c r="B61" s="66">
        <v>45699</v>
      </c>
      <c r="C61" s="10" t="s">
        <v>3</v>
      </c>
      <c r="D61" s="2" t="s">
        <v>4</v>
      </c>
      <c r="E61" s="10" t="s">
        <v>76</v>
      </c>
      <c r="F61" s="3">
        <v>818</v>
      </c>
      <c r="G61" s="9">
        <v>0</v>
      </c>
      <c r="H61" s="8">
        <f t="shared" si="2"/>
        <v>6544</v>
      </c>
      <c r="I61" s="8">
        <f t="shared" si="3"/>
        <v>6544</v>
      </c>
      <c r="J61" s="6">
        <v>0</v>
      </c>
      <c r="K61" s="7">
        <v>0</v>
      </c>
      <c r="L61" s="7">
        <v>0</v>
      </c>
      <c r="M61" s="5">
        <v>0</v>
      </c>
      <c r="N61" s="10" t="s">
        <v>88</v>
      </c>
    </row>
    <row r="62" spans="2:14" x14ac:dyDescent="0.3">
      <c r="B62" s="66">
        <v>45699</v>
      </c>
      <c r="C62" s="10" t="s">
        <v>7</v>
      </c>
      <c r="D62" s="2" t="s">
        <v>4</v>
      </c>
      <c r="E62" s="10" t="s">
        <v>76</v>
      </c>
      <c r="F62" s="3">
        <v>818</v>
      </c>
      <c r="G62" s="9">
        <v>0</v>
      </c>
      <c r="H62" s="8">
        <f t="shared" si="2"/>
        <v>6544</v>
      </c>
      <c r="I62" s="8">
        <f t="shared" si="3"/>
        <v>6544</v>
      </c>
      <c r="J62" s="6">
        <v>0</v>
      </c>
      <c r="K62" s="7">
        <v>0</v>
      </c>
      <c r="L62" s="7">
        <v>0</v>
      </c>
      <c r="M62" s="5">
        <v>0</v>
      </c>
      <c r="N62" s="10" t="s">
        <v>88</v>
      </c>
    </row>
    <row r="63" spans="2:14" x14ac:dyDescent="0.3">
      <c r="B63" s="66">
        <v>45699</v>
      </c>
      <c r="C63" s="10" t="s">
        <v>8</v>
      </c>
      <c r="D63" s="2" t="s">
        <v>4</v>
      </c>
      <c r="E63" s="10" t="s">
        <v>76</v>
      </c>
      <c r="F63" s="3">
        <v>818</v>
      </c>
      <c r="G63" s="9">
        <v>0</v>
      </c>
      <c r="H63" s="8">
        <f t="shared" si="2"/>
        <v>6544</v>
      </c>
      <c r="I63" s="8">
        <f t="shared" si="3"/>
        <v>6544</v>
      </c>
      <c r="J63" s="6">
        <v>0</v>
      </c>
      <c r="K63" s="7">
        <v>0</v>
      </c>
      <c r="L63" s="7">
        <v>0</v>
      </c>
      <c r="M63" s="5">
        <v>0</v>
      </c>
      <c r="N63" s="10" t="s">
        <v>88</v>
      </c>
    </row>
    <row r="64" spans="2:14" x14ac:dyDescent="0.3">
      <c r="B64" s="66">
        <v>45699</v>
      </c>
      <c r="C64" s="10" t="s">
        <v>3</v>
      </c>
      <c r="D64" s="2" t="s">
        <v>12</v>
      </c>
      <c r="E64" s="10" t="s">
        <v>77</v>
      </c>
      <c r="F64" s="3">
        <v>1100</v>
      </c>
      <c r="G64" s="9">
        <v>5850</v>
      </c>
      <c r="H64" s="8">
        <f t="shared" si="2"/>
        <v>8800</v>
      </c>
      <c r="I64" s="8">
        <f t="shared" si="3"/>
        <v>2950</v>
      </c>
      <c r="J64" s="6">
        <v>161</v>
      </c>
      <c r="K64" s="7">
        <v>0</v>
      </c>
      <c r="L64" s="7">
        <v>0</v>
      </c>
      <c r="M64" s="5">
        <v>0.66</v>
      </c>
      <c r="N64" s="10" t="s">
        <v>82</v>
      </c>
    </row>
    <row r="65" spans="2:14" x14ac:dyDescent="0.3">
      <c r="B65" s="66">
        <v>45699</v>
      </c>
      <c r="C65" s="10" t="s">
        <v>7</v>
      </c>
      <c r="D65" s="2" t="s">
        <v>12</v>
      </c>
      <c r="E65" s="10" t="s">
        <v>77</v>
      </c>
      <c r="F65" s="3">
        <v>1100</v>
      </c>
      <c r="G65" s="9">
        <v>0</v>
      </c>
      <c r="H65" s="8">
        <f t="shared" si="2"/>
        <v>8800</v>
      </c>
      <c r="I65" s="8">
        <f t="shared" si="3"/>
        <v>8800</v>
      </c>
      <c r="J65" s="6">
        <v>0</v>
      </c>
      <c r="K65" s="7">
        <v>0</v>
      </c>
      <c r="L65" s="7">
        <v>0</v>
      </c>
      <c r="M65" s="5">
        <v>0</v>
      </c>
      <c r="N65" s="10" t="s">
        <v>90</v>
      </c>
    </row>
    <row r="66" spans="2:14" x14ac:dyDescent="0.3">
      <c r="B66" s="66">
        <v>45699</v>
      </c>
      <c r="C66" s="10" t="s">
        <v>8</v>
      </c>
      <c r="D66" s="2" t="s">
        <v>12</v>
      </c>
      <c r="E66" s="10" t="s">
        <v>77</v>
      </c>
      <c r="F66" s="3">
        <v>1100</v>
      </c>
      <c r="G66" s="9">
        <v>0</v>
      </c>
      <c r="H66" s="8">
        <f t="shared" si="2"/>
        <v>8800</v>
      </c>
      <c r="I66" s="8">
        <f t="shared" si="3"/>
        <v>8800</v>
      </c>
      <c r="J66" s="6">
        <v>0</v>
      </c>
      <c r="K66" s="7">
        <v>0</v>
      </c>
      <c r="L66" s="7">
        <v>0</v>
      </c>
      <c r="M66" s="5">
        <v>0</v>
      </c>
      <c r="N66" s="10" t="s">
        <v>90</v>
      </c>
    </row>
    <row r="67" spans="2:14" x14ac:dyDescent="0.3">
      <c r="B67" s="66">
        <v>45699</v>
      </c>
      <c r="C67" s="10" t="s">
        <v>3</v>
      </c>
      <c r="D67" s="2" t="s">
        <v>14</v>
      </c>
      <c r="E67" s="10" t="s">
        <v>78</v>
      </c>
      <c r="F67" s="3">
        <v>720</v>
      </c>
      <c r="G67" s="9">
        <v>0</v>
      </c>
      <c r="H67" s="8">
        <f t="shared" si="2"/>
        <v>5760</v>
      </c>
      <c r="I67" s="8">
        <f t="shared" si="3"/>
        <v>5760</v>
      </c>
      <c r="J67" s="6">
        <v>0</v>
      </c>
      <c r="K67" s="7">
        <v>0</v>
      </c>
      <c r="L67" s="7">
        <v>0</v>
      </c>
      <c r="M67" s="5">
        <v>0</v>
      </c>
      <c r="N67" s="10" t="s">
        <v>90</v>
      </c>
    </row>
    <row r="68" spans="2:14" x14ac:dyDescent="0.3">
      <c r="B68" s="66">
        <v>45699</v>
      </c>
      <c r="C68" s="10" t="s">
        <v>7</v>
      </c>
      <c r="D68" s="2" t="s">
        <v>14</v>
      </c>
      <c r="E68" s="10" t="s">
        <v>78</v>
      </c>
      <c r="F68" s="3">
        <v>720</v>
      </c>
      <c r="G68" s="9">
        <v>0</v>
      </c>
      <c r="H68" s="8">
        <f t="shared" si="2"/>
        <v>5760</v>
      </c>
      <c r="I68" s="8">
        <f t="shared" si="3"/>
        <v>5760</v>
      </c>
      <c r="J68" s="6">
        <v>0</v>
      </c>
      <c r="K68" s="7">
        <v>0</v>
      </c>
      <c r="L68" s="7">
        <v>0</v>
      </c>
      <c r="M68" s="5">
        <v>0</v>
      </c>
      <c r="N68" s="10" t="s">
        <v>90</v>
      </c>
    </row>
    <row r="69" spans="2:14" x14ac:dyDescent="0.3">
      <c r="B69" s="66">
        <v>45699</v>
      </c>
      <c r="C69" s="10" t="s">
        <v>8</v>
      </c>
      <c r="D69" s="2" t="s">
        <v>14</v>
      </c>
      <c r="E69" s="10" t="s">
        <v>78</v>
      </c>
      <c r="F69" s="3">
        <v>720</v>
      </c>
      <c r="G69" s="9">
        <v>0</v>
      </c>
      <c r="H69" s="8">
        <f t="shared" si="2"/>
        <v>5760</v>
      </c>
      <c r="I69" s="8">
        <f t="shared" si="3"/>
        <v>5760</v>
      </c>
      <c r="J69" s="6">
        <v>0</v>
      </c>
      <c r="K69" s="7">
        <v>0</v>
      </c>
      <c r="L69" s="7">
        <v>0</v>
      </c>
      <c r="M69" s="5">
        <v>0</v>
      </c>
      <c r="N69" s="10" t="s">
        <v>90</v>
      </c>
    </row>
    <row r="70" spans="2:14" x14ac:dyDescent="0.3">
      <c r="B70" s="66">
        <v>45699</v>
      </c>
      <c r="C70" s="10" t="s">
        <v>3</v>
      </c>
      <c r="D70" s="2" t="s">
        <v>15</v>
      </c>
      <c r="E70" s="10" t="s">
        <v>13</v>
      </c>
      <c r="F70" s="3">
        <v>1100</v>
      </c>
      <c r="G70" s="9">
        <v>2340</v>
      </c>
      <c r="H70" s="8">
        <f t="shared" si="2"/>
        <v>8800</v>
      </c>
      <c r="I70" s="8">
        <f t="shared" si="3"/>
        <v>6460</v>
      </c>
      <c r="J70" s="6">
        <v>352</v>
      </c>
      <c r="K70" s="7">
        <v>1</v>
      </c>
      <c r="L70" s="7">
        <v>270</v>
      </c>
      <c r="M70" s="5">
        <v>0.14000000000000001</v>
      </c>
      <c r="N70" s="10" t="s">
        <v>82</v>
      </c>
    </row>
    <row r="71" spans="2:14" x14ac:dyDescent="0.3">
      <c r="B71" s="66">
        <v>45699</v>
      </c>
      <c r="C71" s="10" t="s">
        <v>7</v>
      </c>
      <c r="D71" s="2" t="s">
        <v>15</v>
      </c>
      <c r="E71" s="10" t="s">
        <v>13</v>
      </c>
      <c r="F71" s="3">
        <v>1100</v>
      </c>
      <c r="G71" s="9">
        <v>0</v>
      </c>
      <c r="H71" s="8">
        <f t="shared" si="2"/>
        <v>8800</v>
      </c>
      <c r="I71" s="8">
        <f t="shared" si="3"/>
        <v>8800</v>
      </c>
      <c r="J71" s="6">
        <v>0</v>
      </c>
      <c r="K71" s="7">
        <v>0</v>
      </c>
      <c r="L71" s="7">
        <v>0</v>
      </c>
      <c r="M71" s="5">
        <v>0</v>
      </c>
      <c r="N71" s="10" t="s">
        <v>90</v>
      </c>
    </row>
    <row r="72" spans="2:14" x14ac:dyDescent="0.3">
      <c r="B72" s="66">
        <v>45699</v>
      </c>
      <c r="C72" s="10" t="s">
        <v>8</v>
      </c>
      <c r="D72" s="2" t="s">
        <v>15</v>
      </c>
      <c r="E72" s="10" t="s">
        <v>13</v>
      </c>
      <c r="F72" s="3">
        <v>1100</v>
      </c>
      <c r="G72" s="9">
        <v>0</v>
      </c>
      <c r="H72" s="8">
        <f t="shared" si="2"/>
        <v>8800</v>
      </c>
      <c r="I72" s="8">
        <f t="shared" si="3"/>
        <v>8800</v>
      </c>
      <c r="J72" s="6">
        <v>0</v>
      </c>
      <c r="K72" s="7">
        <v>0</v>
      </c>
      <c r="L72" s="7">
        <v>0</v>
      </c>
      <c r="M72" s="5">
        <v>0</v>
      </c>
      <c r="N72" s="10" t="s">
        <v>90</v>
      </c>
    </row>
    <row r="73" spans="2:14" x14ac:dyDescent="0.3">
      <c r="B73" s="66">
        <v>45700</v>
      </c>
      <c r="C73" s="10" t="s">
        <v>3</v>
      </c>
      <c r="D73" s="2" t="s">
        <v>4</v>
      </c>
      <c r="E73" s="10" t="s">
        <v>76</v>
      </c>
      <c r="F73" s="3">
        <v>818</v>
      </c>
      <c r="G73" s="9">
        <v>0</v>
      </c>
      <c r="H73" s="8">
        <f t="shared" si="2"/>
        <v>6544</v>
      </c>
      <c r="I73" s="8">
        <f t="shared" si="3"/>
        <v>6544</v>
      </c>
      <c r="J73" s="6">
        <v>0</v>
      </c>
      <c r="K73" s="7">
        <v>0</v>
      </c>
      <c r="L73" s="7">
        <v>0</v>
      </c>
      <c r="M73" s="5">
        <v>0</v>
      </c>
      <c r="N73" s="10" t="s">
        <v>90</v>
      </c>
    </row>
    <row r="74" spans="2:14" x14ac:dyDescent="0.3">
      <c r="B74" s="66">
        <v>45700</v>
      </c>
      <c r="C74" s="10" t="s">
        <v>7</v>
      </c>
      <c r="D74" s="2" t="s">
        <v>4</v>
      </c>
      <c r="E74" s="10" t="s">
        <v>76</v>
      </c>
      <c r="F74" s="3">
        <v>818</v>
      </c>
      <c r="G74" s="9">
        <v>0</v>
      </c>
      <c r="H74" s="8">
        <f t="shared" si="2"/>
        <v>6544</v>
      </c>
      <c r="I74" s="8">
        <f t="shared" si="3"/>
        <v>6544</v>
      </c>
      <c r="J74" s="6">
        <v>0</v>
      </c>
      <c r="K74" s="7">
        <v>0</v>
      </c>
      <c r="L74" s="7">
        <v>0</v>
      </c>
      <c r="M74" s="5">
        <v>0</v>
      </c>
      <c r="N74" s="10" t="s">
        <v>90</v>
      </c>
    </row>
    <row r="75" spans="2:14" x14ac:dyDescent="0.3">
      <c r="B75" s="66">
        <v>45700</v>
      </c>
      <c r="C75" s="10" t="s">
        <v>8</v>
      </c>
      <c r="D75" s="2" t="s">
        <v>4</v>
      </c>
      <c r="E75" s="10" t="s">
        <v>76</v>
      </c>
      <c r="F75" s="3">
        <v>818</v>
      </c>
      <c r="G75" s="9">
        <v>0</v>
      </c>
      <c r="H75" s="8">
        <f t="shared" si="2"/>
        <v>6544</v>
      </c>
      <c r="I75" s="8">
        <f t="shared" si="3"/>
        <v>6544</v>
      </c>
      <c r="J75" s="6">
        <v>0</v>
      </c>
      <c r="K75" s="7">
        <v>0</v>
      </c>
      <c r="L75" s="7">
        <v>0</v>
      </c>
      <c r="M75" s="5">
        <v>0</v>
      </c>
      <c r="N75" s="10" t="s">
        <v>90</v>
      </c>
    </row>
    <row r="76" spans="2:14" x14ac:dyDescent="0.3">
      <c r="B76" s="66">
        <v>45700</v>
      </c>
      <c r="C76" s="10" t="s">
        <v>3</v>
      </c>
      <c r="D76" s="2" t="s">
        <v>12</v>
      </c>
      <c r="E76" s="10" t="s">
        <v>77</v>
      </c>
      <c r="F76" s="3">
        <v>1100</v>
      </c>
      <c r="G76" s="9">
        <v>0</v>
      </c>
      <c r="H76" s="8">
        <f t="shared" si="2"/>
        <v>8800</v>
      </c>
      <c r="I76" s="8">
        <f t="shared" si="3"/>
        <v>8800</v>
      </c>
      <c r="J76" s="6">
        <v>0</v>
      </c>
      <c r="K76" s="7">
        <v>0</v>
      </c>
      <c r="L76" s="7">
        <v>0</v>
      </c>
      <c r="M76" s="5">
        <v>0</v>
      </c>
      <c r="N76" s="10" t="s">
        <v>90</v>
      </c>
    </row>
    <row r="77" spans="2:14" x14ac:dyDescent="0.3">
      <c r="B77" s="66">
        <v>45700</v>
      </c>
      <c r="C77" s="10" t="s">
        <v>7</v>
      </c>
      <c r="D77" s="2" t="s">
        <v>12</v>
      </c>
      <c r="E77" s="10" t="s">
        <v>77</v>
      </c>
      <c r="F77" s="3">
        <v>1100</v>
      </c>
      <c r="G77" s="9">
        <v>0</v>
      </c>
      <c r="H77" s="8">
        <f t="shared" ref="H77:H108" si="4">F77*8</f>
        <v>8800</v>
      </c>
      <c r="I77" s="8">
        <f t="shared" ref="I77:I108" si="5">H77-G77</f>
        <v>8800</v>
      </c>
      <c r="J77" s="6">
        <v>0</v>
      </c>
      <c r="K77" s="7">
        <v>0</v>
      </c>
      <c r="L77" s="7">
        <v>0</v>
      </c>
      <c r="M77" s="5">
        <v>0</v>
      </c>
      <c r="N77" s="10" t="s">
        <v>90</v>
      </c>
    </row>
    <row r="78" spans="2:14" x14ac:dyDescent="0.3">
      <c r="B78" s="66">
        <v>45700</v>
      </c>
      <c r="C78" s="10" t="s">
        <v>8</v>
      </c>
      <c r="D78" s="2" t="s">
        <v>12</v>
      </c>
      <c r="E78" s="10" t="s">
        <v>77</v>
      </c>
      <c r="F78" s="3">
        <v>1100</v>
      </c>
      <c r="G78" s="9">
        <v>0</v>
      </c>
      <c r="H78" s="8">
        <f t="shared" si="4"/>
        <v>8800</v>
      </c>
      <c r="I78" s="8">
        <f t="shared" si="5"/>
        <v>8800</v>
      </c>
      <c r="J78" s="6">
        <v>0</v>
      </c>
      <c r="K78" s="7">
        <v>0</v>
      </c>
      <c r="L78" s="7">
        <v>0</v>
      </c>
      <c r="M78" s="5">
        <v>0</v>
      </c>
      <c r="N78" s="10" t="s">
        <v>90</v>
      </c>
    </row>
    <row r="79" spans="2:14" x14ac:dyDescent="0.3">
      <c r="B79" s="66">
        <v>45700</v>
      </c>
      <c r="C79" s="10" t="s">
        <v>3</v>
      </c>
      <c r="D79" s="2" t="s">
        <v>14</v>
      </c>
      <c r="E79" s="10" t="s">
        <v>78</v>
      </c>
      <c r="F79" s="3">
        <v>720</v>
      </c>
      <c r="G79" s="9">
        <v>0</v>
      </c>
      <c r="H79" s="8">
        <f t="shared" si="4"/>
        <v>5760</v>
      </c>
      <c r="I79" s="8">
        <f t="shared" si="5"/>
        <v>5760</v>
      </c>
      <c r="J79" s="6">
        <v>0</v>
      </c>
      <c r="K79" s="7">
        <v>0</v>
      </c>
      <c r="L79" s="7">
        <v>0</v>
      </c>
      <c r="M79" s="5">
        <v>0</v>
      </c>
      <c r="N79" s="10" t="s">
        <v>90</v>
      </c>
    </row>
    <row r="80" spans="2:14" x14ac:dyDescent="0.3">
      <c r="B80" s="66">
        <v>45700</v>
      </c>
      <c r="C80" s="10" t="s">
        <v>7</v>
      </c>
      <c r="D80" s="2" t="s">
        <v>14</v>
      </c>
      <c r="E80" s="10" t="s">
        <v>78</v>
      </c>
      <c r="F80" s="3">
        <v>720</v>
      </c>
      <c r="G80" s="9">
        <v>0</v>
      </c>
      <c r="H80" s="8">
        <f t="shared" si="4"/>
        <v>5760</v>
      </c>
      <c r="I80" s="8">
        <f t="shared" si="5"/>
        <v>5760</v>
      </c>
      <c r="J80" s="6">
        <v>0</v>
      </c>
      <c r="K80" s="7">
        <v>0</v>
      </c>
      <c r="L80" s="7">
        <v>0</v>
      </c>
      <c r="M80" s="5">
        <v>0</v>
      </c>
      <c r="N80" s="10" t="s">
        <v>90</v>
      </c>
    </row>
    <row r="81" spans="2:14" x14ac:dyDescent="0.3">
      <c r="B81" s="66">
        <v>45700</v>
      </c>
      <c r="C81" s="10" t="s">
        <v>8</v>
      </c>
      <c r="D81" s="2" t="s">
        <v>14</v>
      </c>
      <c r="E81" s="10" t="s">
        <v>78</v>
      </c>
      <c r="F81" s="3">
        <v>720</v>
      </c>
      <c r="G81" s="9">
        <v>0</v>
      </c>
      <c r="H81" s="8">
        <f t="shared" si="4"/>
        <v>5760</v>
      </c>
      <c r="I81" s="8">
        <f t="shared" si="5"/>
        <v>5760</v>
      </c>
      <c r="J81" s="6">
        <v>0</v>
      </c>
      <c r="K81" s="7">
        <v>0</v>
      </c>
      <c r="L81" s="7">
        <v>0</v>
      </c>
      <c r="M81" s="5">
        <v>0</v>
      </c>
      <c r="N81" s="10" t="s">
        <v>90</v>
      </c>
    </row>
    <row r="82" spans="2:14" x14ac:dyDescent="0.3">
      <c r="B82" s="66">
        <v>45700</v>
      </c>
      <c r="C82" s="10" t="s">
        <v>3</v>
      </c>
      <c r="D82" s="2" t="s">
        <v>15</v>
      </c>
      <c r="E82" s="10" t="s">
        <v>13</v>
      </c>
      <c r="F82" s="3">
        <v>1100</v>
      </c>
      <c r="G82" s="9">
        <v>6900</v>
      </c>
      <c r="H82" s="8">
        <f t="shared" si="4"/>
        <v>8800</v>
      </c>
      <c r="I82" s="8">
        <f t="shared" si="5"/>
        <v>1900</v>
      </c>
      <c r="J82" s="6">
        <v>104</v>
      </c>
      <c r="K82" s="7">
        <v>0</v>
      </c>
      <c r="L82" s="7">
        <v>0</v>
      </c>
      <c r="M82" s="5">
        <v>0.78</v>
      </c>
      <c r="N82" s="10" t="s">
        <v>82</v>
      </c>
    </row>
    <row r="83" spans="2:14" x14ac:dyDescent="0.3">
      <c r="B83" s="66">
        <v>45700</v>
      </c>
      <c r="C83" s="10" t="s">
        <v>7</v>
      </c>
      <c r="D83" s="2" t="s">
        <v>15</v>
      </c>
      <c r="E83" s="10" t="s">
        <v>13</v>
      </c>
      <c r="F83" s="3">
        <v>1100</v>
      </c>
      <c r="G83" s="9">
        <v>0</v>
      </c>
      <c r="H83" s="8">
        <f t="shared" si="4"/>
        <v>8800</v>
      </c>
      <c r="I83" s="8">
        <f t="shared" si="5"/>
        <v>8800</v>
      </c>
      <c r="J83" s="6">
        <v>0</v>
      </c>
      <c r="K83" s="7">
        <v>0</v>
      </c>
      <c r="L83" s="7">
        <v>0</v>
      </c>
      <c r="M83" s="5">
        <v>0</v>
      </c>
      <c r="N83" s="10" t="s">
        <v>90</v>
      </c>
    </row>
    <row r="84" spans="2:14" x14ac:dyDescent="0.3">
      <c r="B84" s="66">
        <v>45700</v>
      </c>
      <c r="C84" s="10" t="s">
        <v>8</v>
      </c>
      <c r="D84" s="2" t="s">
        <v>15</v>
      </c>
      <c r="E84" s="10" t="s">
        <v>13</v>
      </c>
      <c r="F84" s="3">
        <v>1100</v>
      </c>
      <c r="G84" s="9">
        <v>0</v>
      </c>
      <c r="H84" s="8">
        <f t="shared" si="4"/>
        <v>8800</v>
      </c>
      <c r="I84" s="8">
        <f t="shared" si="5"/>
        <v>8800</v>
      </c>
      <c r="J84" s="6">
        <v>0</v>
      </c>
      <c r="K84" s="7">
        <v>0</v>
      </c>
      <c r="L84" s="7">
        <v>0</v>
      </c>
      <c r="M84" s="5">
        <v>0</v>
      </c>
      <c r="N84" s="10" t="s">
        <v>90</v>
      </c>
    </row>
    <row r="85" spans="2:14" x14ac:dyDescent="0.3">
      <c r="B85" s="66">
        <v>45701</v>
      </c>
      <c r="C85" s="10" t="s">
        <v>3</v>
      </c>
      <c r="D85" s="2" t="s">
        <v>4</v>
      </c>
      <c r="E85" s="10" t="s">
        <v>76</v>
      </c>
      <c r="F85" s="3">
        <v>818</v>
      </c>
      <c r="G85" s="9">
        <v>0</v>
      </c>
      <c r="H85" s="8">
        <f t="shared" si="4"/>
        <v>6544</v>
      </c>
      <c r="I85" s="8">
        <f t="shared" si="5"/>
        <v>6544</v>
      </c>
      <c r="J85" s="6">
        <v>0</v>
      </c>
      <c r="K85" s="7">
        <v>0</v>
      </c>
      <c r="L85" s="7">
        <v>0</v>
      </c>
      <c r="M85" s="5">
        <v>0</v>
      </c>
      <c r="N85" s="10" t="s">
        <v>90</v>
      </c>
    </row>
    <row r="86" spans="2:14" x14ac:dyDescent="0.3">
      <c r="B86" s="66">
        <v>45701</v>
      </c>
      <c r="C86" s="10" t="s">
        <v>7</v>
      </c>
      <c r="D86" s="2" t="s">
        <v>4</v>
      </c>
      <c r="E86" s="10" t="s">
        <v>76</v>
      </c>
      <c r="F86" s="3">
        <v>818</v>
      </c>
      <c r="G86" s="9">
        <v>0</v>
      </c>
      <c r="H86" s="8">
        <f t="shared" si="4"/>
        <v>6544</v>
      </c>
      <c r="I86" s="8">
        <f t="shared" si="5"/>
        <v>6544</v>
      </c>
      <c r="J86" s="6">
        <v>0</v>
      </c>
      <c r="K86" s="7">
        <v>0</v>
      </c>
      <c r="L86" s="7">
        <v>0</v>
      </c>
      <c r="M86" s="5">
        <v>0</v>
      </c>
      <c r="N86" s="10" t="s">
        <v>90</v>
      </c>
    </row>
    <row r="87" spans="2:14" x14ac:dyDescent="0.3">
      <c r="B87" s="66">
        <v>45701</v>
      </c>
      <c r="C87" s="10" t="s">
        <v>8</v>
      </c>
      <c r="D87" s="2" t="s">
        <v>4</v>
      </c>
      <c r="E87" s="10" t="s">
        <v>76</v>
      </c>
      <c r="F87" s="3">
        <v>818</v>
      </c>
      <c r="G87" s="9">
        <v>0</v>
      </c>
      <c r="H87" s="8">
        <f t="shared" si="4"/>
        <v>6544</v>
      </c>
      <c r="I87" s="8">
        <f t="shared" si="5"/>
        <v>6544</v>
      </c>
      <c r="J87" s="6">
        <v>0</v>
      </c>
      <c r="K87" s="7">
        <v>0</v>
      </c>
      <c r="L87" s="7">
        <v>0</v>
      </c>
      <c r="M87" s="5">
        <v>0</v>
      </c>
      <c r="N87" s="10" t="s">
        <v>90</v>
      </c>
    </row>
    <row r="88" spans="2:14" x14ac:dyDescent="0.3">
      <c r="B88" s="66">
        <v>45701</v>
      </c>
      <c r="C88" s="10" t="s">
        <v>3</v>
      </c>
      <c r="D88" s="2" t="s">
        <v>12</v>
      </c>
      <c r="E88" s="10" t="s">
        <v>77</v>
      </c>
      <c r="F88" s="3">
        <v>1100</v>
      </c>
      <c r="G88" s="9">
        <v>5200</v>
      </c>
      <c r="H88" s="8">
        <f t="shared" si="4"/>
        <v>8800</v>
      </c>
      <c r="I88" s="8">
        <f t="shared" si="5"/>
        <v>3600</v>
      </c>
      <c r="J88" s="6">
        <v>196</v>
      </c>
      <c r="K88" s="7">
        <v>1</v>
      </c>
      <c r="L88" s="7">
        <v>150</v>
      </c>
      <c r="M88" s="5">
        <v>0.28000000000000003</v>
      </c>
      <c r="N88" s="10" t="s">
        <v>82</v>
      </c>
    </row>
    <row r="89" spans="2:14" x14ac:dyDescent="0.3">
      <c r="B89" s="66">
        <v>45701</v>
      </c>
      <c r="C89" s="10" t="s">
        <v>7</v>
      </c>
      <c r="D89" s="2" t="s">
        <v>12</v>
      </c>
      <c r="E89" s="10" t="s">
        <v>77</v>
      </c>
      <c r="F89" s="3">
        <v>1100</v>
      </c>
      <c r="G89" s="9">
        <v>0</v>
      </c>
      <c r="H89" s="8">
        <f t="shared" si="4"/>
        <v>8800</v>
      </c>
      <c r="I89" s="8">
        <f t="shared" si="5"/>
        <v>8800</v>
      </c>
      <c r="J89" s="6">
        <v>0</v>
      </c>
      <c r="K89" s="7">
        <v>0</v>
      </c>
      <c r="L89" s="7">
        <v>0</v>
      </c>
      <c r="M89" s="5">
        <v>0</v>
      </c>
      <c r="N89" s="10" t="s">
        <v>90</v>
      </c>
    </row>
    <row r="90" spans="2:14" x14ac:dyDescent="0.3">
      <c r="B90" s="66">
        <v>45701</v>
      </c>
      <c r="C90" s="10" t="s">
        <v>8</v>
      </c>
      <c r="D90" s="2" t="s">
        <v>12</v>
      </c>
      <c r="E90" s="10" t="s">
        <v>77</v>
      </c>
      <c r="F90" s="3">
        <v>1100</v>
      </c>
      <c r="G90" s="9">
        <v>0</v>
      </c>
      <c r="H90" s="8">
        <f t="shared" si="4"/>
        <v>8800</v>
      </c>
      <c r="I90" s="8">
        <f t="shared" si="5"/>
        <v>8800</v>
      </c>
      <c r="J90" s="6">
        <v>0</v>
      </c>
      <c r="K90" s="7">
        <v>0</v>
      </c>
      <c r="L90" s="7">
        <v>0</v>
      </c>
      <c r="M90" s="5">
        <v>0</v>
      </c>
      <c r="N90" s="10" t="s">
        <v>90</v>
      </c>
    </row>
    <row r="91" spans="2:14" x14ac:dyDescent="0.3">
      <c r="B91" s="66">
        <v>45701</v>
      </c>
      <c r="C91" s="10" t="s">
        <v>3</v>
      </c>
      <c r="D91" s="2" t="s">
        <v>14</v>
      </c>
      <c r="E91" s="10" t="s">
        <v>78</v>
      </c>
      <c r="F91" s="3">
        <v>720</v>
      </c>
      <c r="G91" s="9">
        <v>0</v>
      </c>
      <c r="H91" s="8">
        <f t="shared" si="4"/>
        <v>5760</v>
      </c>
      <c r="I91" s="8">
        <f t="shared" si="5"/>
        <v>5760</v>
      </c>
      <c r="J91" s="6">
        <v>0</v>
      </c>
      <c r="K91" s="7">
        <v>0</v>
      </c>
      <c r="L91" s="7">
        <v>0</v>
      </c>
      <c r="M91" s="5">
        <v>0</v>
      </c>
      <c r="N91" s="10" t="s">
        <v>90</v>
      </c>
    </row>
    <row r="92" spans="2:14" x14ac:dyDescent="0.3">
      <c r="B92" s="66">
        <v>45701</v>
      </c>
      <c r="C92" s="10" t="s">
        <v>7</v>
      </c>
      <c r="D92" s="2" t="s">
        <v>14</v>
      </c>
      <c r="E92" s="10" t="s">
        <v>78</v>
      </c>
      <c r="F92" s="3">
        <v>720</v>
      </c>
      <c r="G92" s="9">
        <v>0</v>
      </c>
      <c r="H92" s="8">
        <f t="shared" si="4"/>
        <v>5760</v>
      </c>
      <c r="I92" s="8">
        <f t="shared" si="5"/>
        <v>5760</v>
      </c>
      <c r="J92" s="6">
        <v>0</v>
      </c>
      <c r="K92" s="7">
        <v>0</v>
      </c>
      <c r="L92" s="7">
        <v>0</v>
      </c>
      <c r="M92" s="5">
        <v>0</v>
      </c>
      <c r="N92" s="10" t="s">
        <v>90</v>
      </c>
    </row>
    <row r="93" spans="2:14" x14ac:dyDescent="0.3">
      <c r="B93" s="66">
        <v>45701</v>
      </c>
      <c r="C93" s="10" t="s">
        <v>8</v>
      </c>
      <c r="D93" s="2" t="s">
        <v>14</v>
      </c>
      <c r="E93" s="10" t="s">
        <v>78</v>
      </c>
      <c r="F93" s="3">
        <v>720</v>
      </c>
      <c r="G93" s="9">
        <v>0</v>
      </c>
      <c r="H93" s="8">
        <f t="shared" si="4"/>
        <v>5760</v>
      </c>
      <c r="I93" s="8">
        <f t="shared" si="5"/>
        <v>5760</v>
      </c>
      <c r="J93" s="6">
        <v>0</v>
      </c>
      <c r="K93" s="7">
        <v>0</v>
      </c>
      <c r="L93" s="7">
        <v>0</v>
      </c>
      <c r="M93" s="5">
        <v>0</v>
      </c>
      <c r="N93" s="10" t="s">
        <v>90</v>
      </c>
    </row>
    <row r="94" spans="2:14" x14ac:dyDescent="0.3">
      <c r="B94" s="66">
        <v>45701</v>
      </c>
      <c r="C94" s="10" t="s">
        <v>3</v>
      </c>
      <c r="D94" s="2" t="s">
        <v>15</v>
      </c>
      <c r="E94" s="10" t="s">
        <v>13</v>
      </c>
      <c r="F94" s="3">
        <v>1100</v>
      </c>
      <c r="G94" s="9">
        <v>7180</v>
      </c>
      <c r="H94" s="8">
        <f t="shared" si="4"/>
        <v>8800</v>
      </c>
      <c r="I94" s="8">
        <f t="shared" si="5"/>
        <v>1620</v>
      </c>
      <c r="J94" s="6">
        <v>88</v>
      </c>
      <c r="K94" s="7">
        <v>0</v>
      </c>
      <c r="L94" s="7">
        <v>0</v>
      </c>
      <c r="M94" s="5">
        <v>0.82</v>
      </c>
      <c r="N94" s="10" t="s">
        <v>82</v>
      </c>
    </row>
    <row r="95" spans="2:14" x14ac:dyDescent="0.3">
      <c r="B95" s="66">
        <v>45701</v>
      </c>
      <c r="C95" s="10" t="s">
        <v>7</v>
      </c>
      <c r="D95" s="2" t="s">
        <v>15</v>
      </c>
      <c r="E95" s="10" t="s">
        <v>13</v>
      </c>
      <c r="F95" s="3">
        <v>1100</v>
      </c>
      <c r="G95" s="9">
        <v>0</v>
      </c>
      <c r="H95" s="8">
        <f t="shared" si="4"/>
        <v>8800</v>
      </c>
      <c r="I95" s="8">
        <f t="shared" si="5"/>
        <v>8800</v>
      </c>
      <c r="J95" s="6">
        <v>0</v>
      </c>
      <c r="K95" s="7">
        <v>0</v>
      </c>
      <c r="L95" s="7">
        <v>0</v>
      </c>
      <c r="M95" s="5">
        <v>0</v>
      </c>
      <c r="N95" s="10" t="s">
        <v>90</v>
      </c>
    </row>
    <row r="96" spans="2:14" x14ac:dyDescent="0.3">
      <c r="B96" s="66">
        <v>45701</v>
      </c>
      <c r="C96" s="10" t="s">
        <v>8</v>
      </c>
      <c r="D96" s="2" t="s">
        <v>15</v>
      </c>
      <c r="E96" s="10" t="s">
        <v>13</v>
      </c>
      <c r="F96" s="3">
        <v>1100</v>
      </c>
      <c r="G96" s="9">
        <v>0</v>
      </c>
      <c r="H96" s="8">
        <f t="shared" si="4"/>
        <v>8800</v>
      </c>
      <c r="I96" s="8">
        <f t="shared" si="5"/>
        <v>8800</v>
      </c>
      <c r="J96" s="6">
        <v>0</v>
      </c>
      <c r="K96" s="7">
        <v>0</v>
      </c>
      <c r="L96" s="7">
        <v>0</v>
      </c>
      <c r="M96" s="5">
        <v>0</v>
      </c>
      <c r="N96" s="10" t="s">
        <v>90</v>
      </c>
    </row>
    <row r="97" spans="2:14" x14ac:dyDescent="0.3">
      <c r="B97" s="66">
        <v>45702</v>
      </c>
      <c r="C97" s="10" t="s">
        <v>3</v>
      </c>
      <c r="D97" s="2" t="s">
        <v>4</v>
      </c>
      <c r="E97" s="10" t="s">
        <v>76</v>
      </c>
      <c r="F97" s="3">
        <v>818</v>
      </c>
      <c r="G97" s="9">
        <v>0</v>
      </c>
      <c r="H97" s="8">
        <f t="shared" si="4"/>
        <v>6544</v>
      </c>
      <c r="I97" s="8">
        <f t="shared" si="5"/>
        <v>6544</v>
      </c>
      <c r="J97" s="6">
        <v>0</v>
      </c>
      <c r="K97" s="7">
        <v>0</v>
      </c>
      <c r="L97" s="7">
        <v>0</v>
      </c>
      <c r="M97" s="5">
        <v>0</v>
      </c>
      <c r="N97" s="10" t="s">
        <v>90</v>
      </c>
    </row>
    <row r="98" spans="2:14" x14ac:dyDescent="0.3">
      <c r="B98" s="66">
        <v>45702</v>
      </c>
      <c r="C98" s="10" t="s">
        <v>7</v>
      </c>
      <c r="D98" s="2" t="s">
        <v>4</v>
      </c>
      <c r="E98" s="10" t="s">
        <v>76</v>
      </c>
      <c r="F98" s="3">
        <v>818</v>
      </c>
      <c r="G98" s="9">
        <v>0</v>
      </c>
      <c r="H98" s="8">
        <f t="shared" si="4"/>
        <v>6544</v>
      </c>
      <c r="I98" s="8">
        <f t="shared" si="5"/>
        <v>6544</v>
      </c>
      <c r="J98" s="6">
        <v>0</v>
      </c>
      <c r="K98" s="7">
        <v>0</v>
      </c>
      <c r="L98" s="7">
        <v>0</v>
      </c>
      <c r="M98" s="5">
        <v>0</v>
      </c>
      <c r="N98" s="10" t="s">
        <v>90</v>
      </c>
    </row>
    <row r="99" spans="2:14" x14ac:dyDescent="0.3">
      <c r="B99" s="66">
        <v>45702</v>
      </c>
      <c r="C99" s="10" t="s">
        <v>8</v>
      </c>
      <c r="D99" s="2" t="s">
        <v>4</v>
      </c>
      <c r="E99" s="10" t="s">
        <v>76</v>
      </c>
      <c r="F99" s="3">
        <v>818</v>
      </c>
      <c r="G99" s="9">
        <v>0</v>
      </c>
      <c r="H99" s="8">
        <f t="shared" si="4"/>
        <v>6544</v>
      </c>
      <c r="I99" s="8">
        <f t="shared" si="5"/>
        <v>6544</v>
      </c>
      <c r="J99" s="6">
        <v>0</v>
      </c>
      <c r="K99" s="7">
        <v>0</v>
      </c>
      <c r="L99" s="7">
        <v>0</v>
      </c>
      <c r="M99" s="5">
        <v>0</v>
      </c>
      <c r="N99" s="10" t="s">
        <v>90</v>
      </c>
    </row>
    <row r="100" spans="2:14" x14ac:dyDescent="0.3">
      <c r="B100" s="66">
        <v>45702</v>
      </c>
      <c r="C100" s="10" t="s">
        <v>3</v>
      </c>
      <c r="D100" s="2" t="s">
        <v>12</v>
      </c>
      <c r="E100" s="10" t="s">
        <v>77</v>
      </c>
      <c r="F100" s="3">
        <v>1100</v>
      </c>
      <c r="G100" s="9">
        <v>4340</v>
      </c>
      <c r="H100" s="8">
        <f t="shared" si="4"/>
        <v>8800</v>
      </c>
      <c r="I100" s="8">
        <f t="shared" si="5"/>
        <v>4460</v>
      </c>
      <c r="J100" s="6">
        <v>243</v>
      </c>
      <c r="K100" s="7">
        <v>0</v>
      </c>
      <c r="L100" s="7">
        <v>0</v>
      </c>
      <c r="M100" s="5">
        <v>0.49</v>
      </c>
      <c r="N100" s="10" t="s">
        <v>82</v>
      </c>
    </row>
    <row r="101" spans="2:14" x14ac:dyDescent="0.3">
      <c r="B101" s="66">
        <v>45702</v>
      </c>
      <c r="C101" s="10" t="s">
        <v>7</v>
      </c>
      <c r="D101" s="2" t="s">
        <v>12</v>
      </c>
      <c r="E101" s="10" t="s">
        <v>77</v>
      </c>
      <c r="F101" s="3">
        <v>1100</v>
      </c>
      <c r="G101" s="9">
        <v>0</v>
      </c>
      <c r="H101" s="8">
        <f t="shared" si="4"/>
        <v>8800</v>
      </c>
      <c r="I101" s="8">
        <f t="shared" si="5"/>
        <v>8800</v>
      </c>
      <c r="J101" s="6">
        <v>0</v>
      </c>
      <c r="K101" s="7">
        <v>0</v>
      </c>
      <c r="L101" s="7">
        <v>0</v>
      </c>
      <c r="M101" s="5">
        <v>0</v>
      </c>
      <c r="N101" s="10" t="s">
        <v>90</v>
      </c>
    </row>
    <row r="102" spans="2:14" x14ac:dyDescent="0.3">
      <c r="B102" s="66">
        <v>45702</v>
      </c>
      <c r="C102" s="10" t="s">
        <v>8</v>
      </c>
      <c r="D102" s="2" t="s">
        <v>12</v>
      </c>
      <c r="E102" s="10" t="s">
        <v>77</v>
      </c>
      <c r="F102" s="3">
        <v>1100</v>
      </c>
      <c r="G102" s="9">
        <v>0</v>
      </c>
      <c r="H102" s="8">
        <f t="shared" si="4"/>
        <v>8800</v>
      </c>
      <c r="I102" s="8">
        <f t="shared" si="5"/>
        <v>8800</v>
      </c>
      <c r="J102" s="6">
        <v>0</v>
      </c>
      <c r="K102" s="7">
        <v>0</v>
      </c>
      <c r="L102" s="7">
        <v>0</v>
      </c>
      <c r="M102" s="5">
        <v>0</v>
      </c>
      <c r="N102" s="10" t="s">
        <v>90</v>
      </c>
    </row>
    <row r="103" spans="2:14" x14ac:dyDescent="0.3">
      <c r="B103" s="66">
        <v>45702</v>
      </c>
      <c r="C103" s="10" t="s">
        <v>3</v>
      </c>
      <c r="D103" s="2" t="s">
        <v>14</v>
      </c>
      <c r="E103" s="10" t="s">
        <v>78</v>
      </c>
      <c r="F103" s="3">
        <v>720</v>
      </c>
      <c r="G103" s="9">
        <v>0</v>
      </c>
      <c r="H103" s="8">
        <f t="shared" si="4"/>
        <v>5760</v>
      </c>
      <c r="I103" s="8">
        <f t="shared" si="5"/>
        <v>5760</v>
      </c>
      <c r="J103" s="6">
        <v>0</v>
      </c>
      <c r="K103" s="7">
        <v>0</v>
      </c>
      <c r="L103" s="7">
        <v>0</v>
      </c>
      <c r="M103" s="5">
        <v>0</v>
      </c>
      <c r="N103" s="10" t="s">
        <v>90</v>
      </c>
    </row>
    <row r="104" spans="2:14" x14ac:dyDescent="0.3">
      <c r="B104" s="66">
        <v>45702</v>
      </c>
      <c r="C104" s="10" t="s">
        <v>7</v>
      </c>
      <c r="D104" s="2" t="s">
        <v>14</v>
      </c>
      <c r="E104" s="10" t="s">
        <v>78</v>
      </c>
      <c r="F104" s="3">
        <v>720</v>
      </c>
      <c r="G104" s="9">
        <v>0</v>
      </c>
      <c r="H104" s="8">
        <f t="shared" si="4"/>
        <v>5760</v>
      </c>
      <c r="I104" s="8">
        <f t="shared" si="5"/>
        <v>5760</v>
      </c>
      <c r="J104" s="6">
        <v>0</v>
      </c>
      <c r="K104" s="7">
        <v>0</v>
      </c>
      <c r="L104" s="7">
        <v>0</v>
      </c>
      <c r="M104" s="5">
        <v>0</v>
      </c>
      <c r="N104" s="10" t="s">
        <v>90</v>
      </c>
    </row>
    <row r="105" spans="2:14" x14ac:dyDescent="0.3">
      <c r="B105" s="66">
        <v>45702</v>
      </c>
      <c r="C105" s="10" t="s">
        <v>8</v>
      </c>
      <c r="D105" s="2" t="s">
        <v>14</v>
      </c>
      <c r="E105" s="10" t="s">
        <v>78</v>
      </c>
      <c r="F105" s="3">
        <v>720</v>
      </c>
      <c r="G105" s="9">
        <v>0</v>
      </c>
      <c r="H105" s="8">
        <f t="shared" si="4"/>
        <v>5760</v>
      </c>
      <c r="I105" s="8">
        <f t="shared" si="5"/>
        <v>5760</v>
      </c>
      <c r="J105" s="6">
        <v>0</v>
      </c>
      <c r="K105" s="7">
        <v>0</v>
      </c>
      <c r="L105" s="7">
        <v>0</v>
      </c>
      <c r="M105" s="5">
        <v>0</v>
      </c>
      <c r="N105" s="10" t="s">
        <v>90</v>
      </c>
    </row>
    <row r="106" spans="2:14" x14ac:dyDescent="0.3">
      <c r="B106" s="66">
        <v>45702</v>
      </c>
      <c r="C106" s="10" t="s">
        <v>3</v>
      </c>
      <c r="D106" s="2" t="s">
        <v>15</v>
      </c>
      <c r="E106" s="10" t="s">
        <v>13</v>
      </c>
      <c r="F106" s="3">
        <v>1100</v>
      </c>
      <c r="G106" s="9">
        <v>3320</v>
      </c>
      <c r="H106" s="8">
        <f t="shared" si="4"/>
        <v>8800</v>
      </c>
      <c r="I106" s="8">
        <f t="shared" si="5"/>
        <v>5480</v>
      </c>
      <c r="J106" s="6">
        <v>178</v>
      </c>
      <c r="K106" s="7">
        <v>2</v>
      </c>
      <c r="L106" s="7">
        <v>120</v>
      </c>
      <c r="M106" s="5">
        <v>0.38</v>
      </c>
      <c r="N106" s="10" t="s">
        <v>82</v>
      </c>
    </row>
    <row r="107" spans="2:14" x14ac:dyDescent="0.3">
      <c r="B107" s="66">
        <v>45702</v>
      </c>
      <c r="C107" s="10" t="s">
        <v>7</v>
      </c>
      <c r="D107" s="2" t="s">
        <v>15</v>
      </c>
      <c r="E107" s="10" t="s">
        <v>13</v>
      </c>
      <c r="F107" s="3">
        <v>1100</v>
      </c>
      <c r="G107" s="9">
        <v>0</v>
      </c>
      <c r="H107" s="8">
        <f t="shared" si="4"/>
        <v>8800</v>
      </c>
      <c r="I107" s="8">
        <f t="shared" si="5"/>
        <v>8800</v>
      </c>
      <c r="J107" s="6">
        <v>0</v>
      </c>
      <c r="K107" s="7">
        <v>0</v>
      </c>
      <c r="L107" s="7">
        <v>0</v>
      </c>
      <c r="M107" s="5">
        <v>0</v>
      </c>
      <c r="N107" s="10" t="s">
        <v>90</v>
      </c>
    </row>
    <row r="108" spans="2:14" x14ac:dyDescent="0.3">
      <c r="B108" s="66">
        <v>45702</v>
      </c>
      <c r="C108" s="10" t="s">
        <v>8</v>
      </c>
      <c r="D108" s="2" t="s">
        <v>15</v>
      </c>
      <c r="E108" s="10" t="s">
        <v>13</v>
      </c>
      <c r="F108" s="3">
        <v>1100</v>
      </c>
      <c r="G108" s="9">
        <v>0</v>
      </c>
      <c r="H108" s="8">
        <f t="shared" si="4"/>
        <v>8800</v>
      </c>
      <c r="I108" s="8">
        <f t="shared" si="5"/>
        <v>8800</v>
      </c>
      <c r="J108" s="6">
        <v>0</v>
      </c>
      <c r="K108" s="7">
        <v>0</v>
      </c>
      <c r="L108" s="7">
        <v>0</v>
      </c>
      <c r="M108" s="5">
        <v>0</v>
      </c>
      <c r="N108" s="10" t="s">
        <v>90</v>
      </c>
    </row>
    <row r="109" spans="2:14" x14ac:dyDescent="0.3">
      <c r="B109" s="66">
        <v>45705</v>
      </c>
      <c r="C109" s="10" t="s">
        <v>3</v>
      </c>
      <c r="D109" s="2" t="s">
        <v>4</v>
      </c>
      <c r="E109" s="10" t="s">
        <v>79</v>
      </c>
      <c r="F109" s="3">
        <v>558</v>
      </c>
      <c r="G109" s="9">
        <v>0</v>
      </c>
      <c r="H109" s="8">
        <f t="shared" ref="H109:H140" si="6">F109*8</f>
        <v>4464</v>
      </c>
      <c r="I109" s="8">
        <f t="shared" ref="I109:I140" si="7">H109-G109</f>
        <v>4464</v>
      </c>
      <c r="J109" s="6">
        <v>0</v>
      </c>
      <c r="K109" s="7">
        <v>0</v>
      </c>
      <c r="L109" s="7">
        <v>0</v>
      </c>
      <c r="M109" s="5">
        <v>0</v>
      </c>
      <c r="N109" s="10" t="s">
        <v>90</v>
      </c>
    </row>
    <row r="110" spans="2:14" x14ac:dyDescent="0.3">
      <c r="B110" s="66">
        <v>45705</v>
      </c>
      <c r="C110" s="10" t="s">
        <v>7</v>
      </c>
      <c r="D110" s="2" t="s">
        <v>4</v>
      </c>
      <c r="E110" s="10" t="s">
        <v>79</v>
      </c>
      <c r="F110" s="3">
        <v>558</v>
      </c>
      <c r="G110" s="9">
        <v>0</v>
      </c>
      <c r="H110" s="8">
        <f t="shared" si="6"/>
        <v>4464</v>
      </c>
      <c r="I110" s="8">
        <f t="shared" si="7"/>
        <v>4464</v>
      </c>
      <c r="J110" s="6">
        <v>0</v>
      </c>
      <c r="K110" s="7">
        <v>0</v>
      </c>
      <c r="L110" s="7">
        <v>0</v>
      </c>
      <c r="M110" s="5">
        <v>0</v>
      </c>
      <c r="N110" s="10" t="s">
        <v>90</v>
      </c>
    </row>
    <row r="111" spans="2:14" x14ac:dyDescent="0.3">
      <c r="B111" s="66">
        <v>45705</v>
      </c>
      <c r="C111" s="10" t="s">
        <v>8</v>
      </c>
      <c r="D111" s="2" t="s">
        <v>4</v>
      </c>
      <c r="E111" s="10" t="s">
        <v>79</v>
      </c>
      <c r="F111" s="3">
        <v>558</v>
      </c>
      <c r="G111" s="9">
        <v>0</v>
      </c>
      <c r="H111" s="8">
        <f t="shared" si="6"/>
        <v>4464</v>
      </c>
      <c r="I111" s="8">
        <f t="shared" si="7"/>
        <v>4464</v>
      </c>
      <c r="J111" s="6">
        <v>0</v>
      </c>
      <c r="K111" s="7">
        <v>0</v>
      </c>
      <c r="L111" s="7">
        <v>0</v>
      </c>
      <c r="M111" s="5">
        <v>0</v>
      </c>
      <c r="N111" s="10" t="s">
        <v>90</v>
      </c>
    </row>
    <row r="112" spans="2:14" x14ac:dyDescent="0.3">
      <c r="B112" s="66">
        <v>45705</v>
      </c>
      <c r="C112" s="10" t="s">
        <v>3</v>
      </c>
      <c r="D112" s="2" t="s">
        <v>12</v>
      </c>
      <c r="E112" s="10" t="s">
        <v>77</v>
      </c>
      <c r="F112" s="3">
        <v>1100</v>
      </c>
      <c r="G112" s="9">
        <v>50</v>
      </c>
      <c r="H112" s="8">
        <f t="shared" si="6"/>
        <v>8800</v>
      </c>
      <c r="I112" s="8">
        <f t="shared" si="7"/>
        <v>8750</v>
      </c>
      <c r="J112" s="6">
        <v>477</v>
      </c>
      <c r="K112" s="7">
        <v>0</v>
      </c>
      <c r="L112" s="7">
        <v>0</v>
      </c>
      <c r="M112" s="5">
        <v>0.01</v>
      </c>
      <c r="N112" s="10" t="s">
        <v>82</v>
      </c>
    </row>
    <row r="113" spans="2:14" x14ac:dyDescent="0.3">
      <c r="B113" s="66">
        <v>45705</v>
      </c>
      <c r="C113" s="10" t="s">
        <v>7</v>
      </c>
      <c r="D113" s="2" t="s">
        <v>12</v>
      </c>
      <c r="E113" s="10" t="s">
        <v>77</v>
      </c>
      <c r="F113" s="3">
        <v>1100</v>
      </c>
      <c r="G113" s="9">
        <v>6350</v>
      </c>
      <c r="H113" s="8">
        <f t="shared" si="6"/>
        <v>8800</v>
      </c>
      <c r="I113" s="8">
        <f t="shared" si="7"/>
        <v>2450</v>
      </c>
      <c r="J113" s="6">
        <v>134</v>
      </c>
      <c r="K113" s="7">
        <v>0</v>
      </c>
      <c r="L113" s="7">
        <v>0</v>
      </c>
      <c r="M113" s="5">
        <v>0.72</v>
      </c>
      <c r="N113" s="10" t="s">
        <v>82</v>
      </c>
    </row>
    <row r="114" spans="2:14" x14ac:dyDescent="0.3">
      <c r="B114" s="66">
        <v>45705</v>
      </c>
      <c r="C114" s="10" t="s">
        <v>8</v>
      </c>
      <c r="D114" s="2" t="s">
        <v>12</v>
      </c>
      <c r="E114" s="10" t="s">
        <v>77</v>
      </c>
      <c r="F114" s="3">
        <v>1100</v>
      </c>
      <c r="G114" s="9">
        <v>0</v>
      </c>
      <c r="H114" s="8">
        <f t="shared" si="6"/>
        <v>8800</v>
      </c>
      <c r="I114" s="8">
        <f t="shared" si="7"/>
        <v>8800</v>
      </c>
      <c r="J114" s="6">
        <v>0</v>
      </c>
      <c r="K114" s="7">
        <v>0</v>
      </c>
      <c r="L114" s="7">
        <v>0</v>
      </c>
      <c r="M114" s="5">
        <v>0</v>
      </c>
      <c r="N114" s="10" t="s">
        <v>90</v>
      </c>
    </row>
    <row r="115" spans="2:14" x14ac:dyDescent="0.3">
      <c r="B115" s="66">
        <v>45705</v>
      </c>
      <c r="C115" s="10" t="s">
        <v>3</v>
      </c>
      <c r="D115" s="2" t="s">
        <v>14</v>
      </c>
      <c r="E115" s="10" t="s">
        <v>78</v>
      </c>
      <c r="F115" s="3">
        <v>720</v>
      </c>
      <c r="G115" s="9">
        <v>0</v>
      </c>
      <c r="H115" s="8">
        <f t="shared" si="6"/>
        <v>5760</v>
      </c>
      <c r="I115" s="8">
        <f t="shared" si="7"/>
        <v>5760</v>
      </c>
      <c r="J115" s="6">
        <v>0</v>
      </c>
      <c r="K115" s="7">
        <v>0</v>
      </c>
      <c r="L115" s="7">
        <v>0</v>
      </c>
      <c r="M115" s="5">
        <v>0</v>
      </c>
      <c r="N115" s="10" t="s">
        <v>88</v>
      </c>
    </row>
    <row r="116" spans="2:14" x14ac:dyDescent="0.3">
      <c r="B116" s="66">
        <v>45705</v>
      </c>
      <c r="C116" s="10" t="s">
        <v>7</v>
      </c>
      <c r="D116" s="2" t="s">
        <v>14</v>
      </c>
      <c r="E116" s="10" t="s">
        <v>78</v>
      </c>
      <c r="F116" s="3">
        <v>720</v>
      </c>
      <c r="G116" s="9">
        <v>0</v>
      </c>
      <c r="H116" s="8">
        <f t="shared" si="6"/>
        <v>5760</v>
      </c>
      <c r="I116" s="8">
        <f t="shared" si="7"/>
        <v>5760</v>
      </c>
      <c r="J116" s="6">
        <v>0</v>
      </c>
      <c r="K116" s="7">
        <v>0</v>
      </c>
      <c r="L116" s="7">
        <v>0</v>
      </c>
      <c r="M116" s="5">
        <v>0</v>
      </c>
      <c r="N116" s="10" t="s">
        <v>88</v>
      </c>
    </row>
    <row r="117" spans="2:14" x14ac:dyDescent="0.3">
      <c r="B117" s="66">
        <v>45705</v>
      </c>
      <c r="C117" s="10" t="s">
        <v>8</v>
      </c>
      <c r="D117" s="2" t="s">
        <v>14</v>
      </c>
      <c r="E117" s="10" t="s">
        <v>78</v>
      </c>
      <c r="F117" s="3">
        <v>720</v>
      </c>
      <c r="G117" s="9">
        <v>0</v>
      </c>
      <c r="H117" s="8">
        <f t="shared" si="6"/>
        <v>5760</v>
      </c>
      <c r="I117" s="8">
        <f t="shared" si="7"/>
        <v>5760</v>
      </c>
      <c r="J117" s="6">
        <v>0</v>
      </c>
      <c r="K117" s="7">
        <v>0</v>
      </c>
      <c r="L117" s="7">
        <v>0</v>
      </c>
      <c r="M117" s="5">
        <v>0</v>
      </c>
      <c r="N117" s="10" t="s">
        <v>88</v>
      </c>
    </row>
    <row r="118" spans="2:14" x14ac:dyDescent="0.3">
      <c r="B118" s="66">
        <v>45705</v>
      </c>
      <c r="C118" s="10" t="s">
        <v>3</v>
      </c>
      <c r="D118" s="2" t="s">
        <v>15</v>
      </c>
      <c r="E118" s="10" t="s">
        <v>13</v>
      </c>
      <c r="F118" s="3">
        <v>1100</v>
      </c>
      <c r="G118" s="9">
        <v>0</v>
      </c>
      <c r="H118" s="8">
        <f t="shared" si="6"/>
        <v>8800</v>
      </c>
      <c r="I118" s="8">
        <f t="shared" si="7"/>
        <v>8800</v>
      </c>
      <c r="J118" s="6">
        <v>0</v>
      </c>
      <c r="K118" s="7">
        <v>0</v>
      </c>
      <c r="L118" s="7">
        <v>0</v>
      </c>
      <c r="M118" s="5">
        <v>0</v>
      </c>
      <c r="N118" s="10" t="s">
        <v>91</v>
      </c>
    </row>
    <row r="119" spans="2:14" x14ac:dyDescent="0.3">
      <c r="B119" s="66">
        <v>45705</v>
      </c>
      <c r="C119" s="10" t="s">
        <v>7</v>
      </c>
      <c r="D119" s="2" t="s">
        <v>15</v>
      </c>
      <c r="E119" s="10" t="s">
        <v>13</v>
      </c>
      <c r="F119" s="3">
        <v>1100</v>
      </c>
      <c r="G119" s="9">
        <v>7350</v>
      </c>
      <c r="H119" s="8">
        <f t="shared" si="6"/>
        <v>8800</v>
      </c>
      <c r="I119" s="8">
        <f t="shared" si="7"/>
        <v>1450</v>
      </c>
      <c r="J119" s="6">
        <v>79</v>
      </c>
      <c r="K119" s="7">
        <v>0</v>
      </c>
      <c r="L119" s="7">
        <v>0</v>
      </c>
      <c r="M119" s="5">
        <v>0.84</v>
      </c>
      <c r="N119" s="10" t="s">
        <v>82</v>
      </c>
    </row>
    <row r="120" spans="2:14" x14ac:dyDescent="0.3">
      <c r="B120" s="66">
        <v>45705</v>
      </c>
      <c r="C120" s="10" t="s">
        <v>8</v>
      </c>
      <c r="D120" s="2" t="s">
        <v>15</v>
      </c>
      <c r="E120" s="10" t="s">
        <v>13</v>
      </c>
      <c r="F120" s="3">
        <v>1100</v>
      </c>
      <c r="G120" s="9">
        <v>0</v>
      </c>
      <c r="H120" s="8">
        <f t="shared" si="6"/>
        <v>8800</v>
      </c>
      <c r="I120" s="8">
        <f t="shared" si="7"/>
        <v>8800</v>
      </c>
      <c r="J120" s="6">
        <v>0</v>
      </c>
      <c r="K120" s="7">
        <v>0</v>
      </c>
      <c r="L120" s="7">
        <v>0</v>
      </c>
      <c r="M120" s="5">
        <v>0</v>
      </c>
      <c r="N120" s="10" t="s">
        <v>90</v>
      </c>
    </row>
    <row r="121" spans="2:14" x14ac:dyDescent="0.3">
      <c r="B121" s="66">
        <v>45706</v>
      </c>
      <c r="C121" s="10" t="s">
        <v>3</v>
      </c>
      <c r="D121" s="2" t="s">
        <v>4</v>
      </c>
      <c r="E121" s="10">
        <v>80014027</v>
      </c>
      <c r="F121" s="3">
        <v>558</v>
      </c>
      <c r="G121" s="9">
        <v>0</v>
      </c>
      <c r="H121" s="8">
        <f t="shared" si="6"/>
        <v>4464</v>
      </c>
      <c r="I121" s="8">
        <f t="shared" si="7"/>
        <v>4464</v>
      </c>
      <c r="J121" s="6">
        <v>0</v>
      </c>
      <c r="K121" s="7">
        <v>1</v>
      </c>
      <c r="L121" s="7">
        <v>480</v>
      </c>
      <c r="M121" s="5">
        <v>0</v>
      </c>
      <c r="N121" s="10" t="s">
        <v>17</v>
      </c>
    </row>
    <row r="122" spans="2:14" x14ac:dyDescent="0.3">
      <c r="B122" s="66">
        <v>45706</v>
      </c>
      <c r="C122" s="10" t="s">
        <v>7</v>
      </c>
      <c r="D122" s="2" t="s">
        <v>4</v>
      </c>
      <c r="E122" s="10">
        <v>80014027</v>
      </c>
      <c r="F122" s="3">
        <v>558</v>
      </c>
      <c r="G122" s="9">
        <v>2960</v>
      </c>
      <c r="H122" s="8">
        <f t="shared" si="6"/>
        <v>4464</v>
      </c>
      <c r="I122" s="8">
        <f t="shared" si="7"/>
        <v>1504</v>
      </c>
      <c r="J122" s="6">
        <v>162</v>
      </c>
      <c r="K122" s="7">
        <v>0</v>
      </c>
      <c r="L122" s="7">
        <v>0</v>
      </c>
      <c r="M122" s="5">
        <v>0.66</v>
      </c>
      <c r="N122" s="10" t="s">
        <v>82</v>
      </c>
    </row>
    <row r="123" spans="2:14" x14ac:dyDescent="0.3">
      <c r="B123" s="66">
        <v>45706</v>
      </c>
      <c r="C123" s="10" t="s">
        <v>8</v>
      </c>
      <c r="D123" s="2" t="s">
        <v>4</v>
      </c>
      <c r="E123" s="10">
        <v>80014027</v>
      </c>
      <c r="F123" s="3">
        <v>558</v>
      </c>
      <c r="G123" s="9">
        <v>0</v>
      </c>
      <c r="H123" s="8">
        <f t="shared" si="6"/>
        <v>4464</v>
      </c>
      <c r="I123" s="8">
        <f t="shared" si="7"/>
        <v>4464</v>
      </c>
      <c r="J123" s="6">
        <v>0</v>
      </c>
      <c r="K123" s="7">
        <v>0</v>
      </c>
      <c r="L123" s="7">
        <v>0</v>
      </c>
      <c r="M123" s="5">
        <v>0</v>
      </c>
      <c r="N123" s="10" t="s">
        <v>90</v>
      </c>
    </row>
    <row r="124" spans="2:14" x14ac:dyDescent="0.3">
      <c r="B124" s="66">
        <v>45706</v>
      </c>
      <c r="C124" s="10" t="s">
        <v>3</v>
      </c>
      <c r="D124" s="2" t="s">
        <v>12</v>
      </c>
      <c r="E124" s="10" t="s">
        <v>77</v>
      </c>
      <c r="F124" s="3">
        <v>1100</v>
      </c>
      <c r="G124" s="9">
        <v>5800</v>
      </c>
      <c r="H124" s="8">
        <f t="shared" si="6"/>
        <v>8800</v>
      </c>
      <c r="I124" s="8">
        <f t="shared" si="7"/>
        <v>3000</v>
      </c>
      <c r="J124" s="6">
        <v>164</v>
      </c>
      <c r="K124" s="7">
        <v>0</v>
      </c>
      <c r="L124" s="7">
        <v>0</v>
      </c>
      <c r="M124" s="5">
        <v>0.66</v>
      </c>
      <c r="N124" s="10" t="s">
        <v>82</v>
      </c>
    </row>
    <row r="125" spans="2:14" x14ac:dyDescent="0.3">
      <c r="B125" s="66">
        <v>45706</v>
      </c>
      <c r="C125" s="10" t="s">
        <v>7</v>
      </c>
      <c r="D125" s="2" t="s">
        <v>12</v>
      </c>
      <c r="E125" s="10" t="s">
        <v>77</v>
      </c>
      <c r="F125" s="3">
        <v>1100</v>
      </c>
      <c r="G125" s="9">
        <v>7700</v>
      </c>
      <c r="H125" s="8">
        <f t="shared" si="6"/>
        <v>8800</v>
      </c>
      <c r="I125" s="8">
        <f t="shared" si="7"/>
        <v>1100</v>
      </c>
      <c r="J125" s="6">
        <v>60</v>
      </c>
      <c r="K125" s="7">
        <v>0</v>
      </c>
      <c r="L125" s="7">
        <v>0</v>
      </c>
      <c r="M125" s="5">
        <v>0.88</v>
      </c>
      <c r="N125" s="10" t="s">
        <v>82</v>
      </c>
    </row>
    <row r="126" spans="2:14" x14ac:dyDescent="0.3">
      <c r="B126" s="66">
        <v>45706</v>
      </c>
      <c r="C126" s="10" t="s">
        <v>8</v>
      </c>
      <c r="D126" s="2" t="s">
        <v>12</v>
      </c>
      <c r="E126" s="10" t="s">
        <v>77</v>
      </c>
      <c r="F126" s="3">
        <v>1100</v>
      </c>
      <c r="G126" s="9">
        <v>0</v>
      </c>
      <c r="H126" s="8">
        <f t="shared" si="6"/>
        <v>8800</v>
      </c>
      <c r="I126" s="8">
        <f t="shared" si="7"/>
        <v>8800</v>
      </c>
      <c r="J126" s="6">
        <v>0</v>
      </c>
      <c r="K126" s="7">
        <v>0</v>
      </c>
      <c r="L126" s="7">
        <v>0</v>
      </c>
      <c r="M126" s="5">
        <v>0</v>
      </c>
      <c r="N126" s="10" t="s">
        <v>90</v>
      </c>
    </row>
    <row r="127" spans="2:14" x14ac:dyDescent="0.3">
      <c r="B127" s="66">
        <v>45706</v>
      </c>
      <c r="C127" s="10" t="s">
        <v>3</v>
      </c>
      <c r="D127" s="2" t="s">
        <v>14</v>
      </c>
      <c r="E127" s="10" t="s">
        <v>78</v>
      </c>
      <c r="F127" s="3">
        <v>720</v>
      </c>
      <c r="G127" s="9">
        <v>0</v>
      </c>
      <c r="H127" s="8">
        <f t="shared" si="6"/>
        <v>5760</v>
      </c>
      <c r="I127" s="8">
        <f t="shared" si="7"/>
        <v>5760</v>
      </c>
      <c r="J127" s="6">
        <v>0</v>
      </c>
      <c r="K127" s="7">
        <v>0</v>
      </c>
      <c r="L127" s="7">
        <v>0</v>
      </c>
      <c r="M127" s="5">
        <v>0</v>
      </c>
      <c r="N127" s="10" t="s">
        <v>88</v>
      </c>
    </row>
    <row r="128" spans="2:14" x14ac:dyDescent="0.3">
      <c r="B128" s="66">
        <v>45706</v>
      </c>
      <c r="C128" s="10" t="s">
        <v>7</v>
      </c>
      <c r="D128" s="2" t="s">
        <v>14</v>
      </c>
      <c r="E128" s="10" t="s">
        <v>78</v>
      </c>
      <c r="F128" s="3">
        <v>720</v>
      </c>
      <c r="G128" s="9">
        <v>0</v>
      </c>
      <c r="H128" s="8">
        <f t="shared" si="6"/>
        <v>5760</v>
      </c>
      <c r="I128" s="8">
        <f t="shared" si="7"/>
        <v>5760</v>
      </c>
      <c r="J128" s="6">
        <v>0</v>
      </c>
      <c r="K128" s="7">
        <v>0</v>
      </c>
      <c r="L128" s="7">
        <v>0</v>
      </c>
      <c r="M128" s="5">
        <v>0</v>
      </c>
      <c r="N128" s="10" t="s">
        <v>88</v>
      </c>
    </row>
    <row r="129" spans="2:14" x14ac:dyDescent="0.3">
      <c r="B129" s="66">
        <v>45706</v>
      </c>
      <c r="C129" s="10" t="s">
        <v>8</v>
      </c>
      <c r="D129" s="2" t="s">
        <v>14</v>
      </c>
      <c r="E129" s="10" t="s">
        <v>78</v>
      </c>
      <c r="F129" s="3">
        <v>720</v>
      </c>
      <c r="G129" s="9">
        <v>0</v>
      </c>
      <c r="H129" s="8">
        <f t="shared" si="6"/>
        <v>5760</v>
      </c>
      <c r="I129" s="8">
        <f t="shared" si="7"/>
        <v>5760</v>
      </c>
      <c r="J129" s="6">
        <v>0</v>
      </c>
      <c r="K129" s="7">
        <v>0</v>
      </c>
      <c r="L129" s="7">
        <v>0</v>
      </c>
      <c r="M129" s="5">
        <v>0</v>
      </c>
      <c r="N129" s="10" t="s">
        <v>88</v>
      </c>
    </row>
    <row r="130" spans="2:14" x14ac:dyDescent="0.3">
      <c r="B130" s="66">
        <v>45706</v>
      </c>
      <c r="C130" s="10" t="s">
        <v>3</v>
      </c>
      <c r="D130" s="2" t="s">
        <v>15</v>
      </c>
      <c r="E130" s="10" t="s">
        <v>13</v>
      </c>
      <c r="F130" s="3">
        <v>1100</v>
      </c>
      <c r="G130" s="9">
        <v>4850</v>
      </c>
      <c r="H130" s="8">
        <f t="shared" si="6"/>
        <v>8800</v>
      </c>
      <c r="I130" s="8">
        <f t="shared" si="7"/>
        <v>3950</v>
      </c>
      <c r="J130" s="6">
        <v>215</v>
      </c>
      <c r="K130" s="7">
        <v>0</v>
      </c>
      <c r="L130" s="7">
        <v>0</v>
      </c>
      <c r="M130" s="5">
        <v>0.55000000000000004</v>
      </c>
      <c r="N130" s="10" t="s">
        <v>82</v>
      </c>
    </row>
    <row r="131" spans="2:14" x14ac:dyDescent="0.3">
      <c r="B131" s="66">
        <v>45706</v>
      </c>
      <c r="C131" s="10" t="s">
        <v>7</v>
      </c>
      <c r="D131" s="2" t="s">
        <v>15</v>
      </c>
      <c r="E131" s="10" t="s">
        <v>13</v>
      </c>
      <c r="F131" s="3">
        <v>1100</v>
      </c>
      <c r="G131" s="9">
        <v>7650</v>
      </c>
      <c r="H131" s="8">
        <f t="shared" si="6"/>
        <v>8800</v>
      </c>
      <c r="I131" s="8">
        <f t="shared" si="7"/>
        <v>1150</v>
      </c>
      <c r="J131" s="6">
        <v>62</v>
      </c>
      <c r="K131" s="7">
        <v>0</v>
      </c>
      <c r="L131" s="7">
        <v>0</v>
      </c>
      <c r="M131" s="5">
        <v>0.87</v>
      </c>
      <c r="N131" s="10" t="s">
        <v>82</v>
      </c>
    </row>
    <row r="132" spans="2:14" x14ac:dyDescent="0.3">
      <c r="B132" s="66">
        <v>45706</v>
      </c>
      <c r="C132" s="10" t="s">
        <v>8</v>
      </c>
      <c r="D132" s="2" t="s">
        <v>15</v>
      </c>
      <c r="E132" s="10" t="s">
        <v>13</v>
      </c>
      <c r="F132" s="3">
        <v>1100</v>
      </c>
      <c r="G132" s="9">
        <v>0</v>
      </c>
      <c r="H132" s="8">
        <f t="shared" si="6"/>
        <v>8800</v>
      </c>
      <c r="I132" s="8">
        <f t="shared" si="7"/>
        <v>8800</v>
      </c>
      <c r="J132" s="6">
        <v>0</v>
      </c>
      <c r="K132" s="7">
        <v>0</v>
      </c>
      <c r="L132" s="7">
        <v>0</v>
      </c>
      <c r="M132" s="5">
        <v>0</v>
      </c>
      <c r="N132" s="10" t="s">
        <v>90</v>
      </c>
    </row>
    <row r="133" spans="2:14" x14ac:dyDescent="0.3">
      <c r="B133" s="66">
        <v>45707</v>
      </c>
      <c r="C133" s="10" t="s">
        <v>3</v>
      </c>
      <c r="D133" s="2" t="s">
        <v>4</v>
      </c>
      <c r="E133" s="10">
        <v>80014027</v>
      </c>
      <c r="F133" s="3">
        <v>558</v>
      </c>
      <c r="G133" s="9">
        <v>0</v>
      </c>
      <c r="H133" s="8">
        <f t="shared" si="6"/>
        <v>4464</v>
      </c>
      <c r="I133" s="8">
        <f t="shared" si="7"/>
        <v>4464</v>
      </c>
      <c r="J133" s="6">
        <v>0</v>
      </c>
      <c r="K133" s="7">
        <v>0</v>
      </c>
      <c r="L133" s="7">
        <v>0</v>
      </c>
      <c r="M133" s="5">
        <v>0</v>
      </c>
      <c r="N133" s="10" t="s">
        <v>90</v>
      </c>
    </row>
    <row r="134" spans="2:14" x14ac:dyDescent="0.3">
      <c r="B134" s="66">
        <v>45707</v>
      </c>
      <c r="C134" s="10" t="s">
        <v>7</v>
      </c>
      <c r="D134" s="2" t="s">
        <v>4</v>
      </c>
      <c r="E134" s="10">
        <v>80014027</v>
      </c>
      <c r="F134" s="3">
        <v>558</v>
      </c>
      <c r="G134" s="9">
        <v>4220</v>
      </c>
      <c r="H134" s="8">
        <f t="shared" si="6"/>
        <v>4464</v>
      </c>
      <c r="I134" s="8">
        <f t="shared" si="7"/>
        <v>244</v>
      </c>
      <c r="J134" s="6">
        <v>26</v>
      </c>
      <c r="K134" s="7">
        <v>0</v>
      </c>
      <c r="L134" s="7">
        <v>0</v>
      </c>
      <c r="M134" s="5">
        <v>0.95</v>
      </c>
      <c r="N134" s="10" t="s">
        <v>82</v>
      </c>
    </row>
    <row r="135" spans="2:14" x14ac:dyDescent="0.3">
      <c r="B135" s="66">
        <v>45707</v>
      </c>
      <c r="C135" s="10" t="s">
        <v>8</v>
      </c>
      <c r="D135" s="2" t="s">
        <v>4</v>
      </c>
      <c r="E135" s="10">
        <v>80014027</v>
      </c>
      <c r="F135" s="3">
        <v>558</v>
      </c>
      <c r="G135" s="9">
        <v>580</v>
      </c>
      <c r="H135" s="8">
        <f t="shared" si="6"/>
        <v>4464</v>
      </c>
      <c r="I135" s="8">
        <f t="shared" si="7"/>
        <v>3884</v>
      </c>
      <c r="J135" s="6">
        <v>417</v>
      </c>
      <c r="K135" s="7">
        <v>0</v>
      </c>
      <c r="L135" s="7">
        <v>0</v>
      </c>
      <c r="M135" s="5">
        <v>0.13</v>
      </c>
      <c r="N135" s="10" t="s">
        <v>82</v>
      </c>
    </row>
    <row r="136" spans="2:14" x14ac:dyDescent="0.3">
      <c r="B136" s="66">
        <v>45707</v>
      </c>
      <c r="C136" s="10" t="s">
        <v>3</v>
      </c>
      <c r="D136" s="2" t="s">
        <v>12</v>
      </c>
      <c r="E136" s="10" t="s">
        <v>77</v>
      </c>
      <c r="F136" s="3">
        <v>1100</v>
      </c>
      <c r="G136" s="9">
        <v>5950</v>
      </c>
      <c r="H136" s="8">
        <f t="shared" si="6"/>
        <v>8800</v>
      </c>
      <c r="I136" s="8">
        <f t="shared" si="7"/>
        <v>2850</v>
      </c>
      <c r="J136" s="6">
        <v>155</v>
      </c>
      <c r="K136" s="7">
        <v>0</v>
      </c>
      <c r="L136" s="7">
        <v>0</v>
      </c>
      <c r="M136" s="5">
        <v>0.68</v>
      </c>
      <c r="N136" s="10" t="s">
        <v>82</v>
      </c>
    </row>
    <row r="137" spans="2:14" x14ac:dyDescent="0.3">
      <c r="B137" s="66">
        <v>45707</v>
      </c>
      <c r="C137" s="10" t="s">
        <v>7</v>
      </c>
      <c r="D137" s="2" t="s">
        <v>12</v>
      </c>
      <c r="E137" s="10" t="s">
        <v>77</v>
      </c>
      <c r="F137" s="3">
        <v>1100</v>
      </c>
      <c r="G137" s="9">
        <v>5250</v>
      </c>
      <c r="H137" s="8">
        <f t="shared" si="6"/>
        <v>8800</v>
      </c>
      <c r="I137" s="8">
        <f t="shared" si="7"/>
        <v>3550</v>
      </c>
      <c r="J137" s="6">
        <v>193</v>
      </c>
      <c r="K137" s="7">
        <v>0</v>
      </c>
      <c r="L137" s="7">
        <v>0</v>
      </c>
      <c r="M137" s="5">
        <v>0.6</v>
      </c>
      <c r="N137" s="10" t="s">
        <v>82</v>
      </c>
    </row>
    <row r="138" spans="2:14" x14ac:dyDescent="0.3">
      <c r="B138" s="66">
        <v>45707</v>
      </c>
      <c r="C138" s="10" t="s">
        <v>8</v>
      </c>
      <c r="D138" s="2" t="s">
        <v>12</v>
      </c>
      <c r="E138" s="10" t="s">
        <v>77</v>
      </c>
      <c r="F138" s="3">
        <v>1100</v>
      </c>
      <c r="G138" s="9">
        <v>8600</v>
      </c>
      <c r="H138" s="8">
        <f t="shared" si="6"/>
        <v>8800</v>
      </c>
      <c r="I138" s="8">
        <f t="shared" si="7"/>
        <v>200</v>
      </c>
      <c r="J138" s="6">
        <v>11</v>
      </c>
      <c r="K138" s="7">
        <v>0</v>
      </c>
      <c r="L138" s="7">
        <v>0</v>
      </c>
      <c r="M138" s="5">
        <v>0.98</v>
      </c>
      <c r="N138" s="10" t="s">
        <v>82</v>
      </c>
    </row>
    <row r="139" spans="2:14" x14ac:dyDescent="0.3">
      <c r="B139" s="66">
        <v>45707</v>
      </c>
      <c r="C139" s="10" t="s">
        <v>3</v>
      </c>
      <c r="D139" s="2" t="s">
        <v>14</v>
      </c>
      <c r="E139" s="10" t="s">
        <v>78</v>
      </c>
      <c r="F139" s="3">
        <v>720</v>
      </c>
      <c r="G139" s="9">
        <v>0</v>
      </c>
      <c r="H139" s="8">
        <f t="shared" si="6"/>
        <v>5760</v>
      </c>
      <c r="I139" s="8">
        <f t="shared" si="7"/>
        <v>5760</v>
      </c>
      <c r="J139" s="6">
        <v>0</v>
      </c>
      <c r="K139" s="7">
        <v>0</v>
      </c>
      <c r="L139" s="7">
        <v>0</v>
      </c>
      <c r="M139" s="5">
        <v>0</v>
      </c>
      <c r="N139" s="10" t="s">
        <v>88</v>
      </c>
    </row>
    <row r="140" spans="2:14" x14ac:dyDescent="0.3">
      <c r="B140" s="66">
        <v>45707</v>
      </c>
      <c r="C140" s="10" t="s">
        <v>7</v>
      </c>
      <c r="D140" s="2" t="s">
        <v>14</v>
      </c>
      <c r="E140" s="10" t="s">
        <v>78</v>
      </c>
      <c r="F140" s="3">
        <v>720</v>
      </c>
      <c r="G140" s="9">
        <v>0</v>
      </c>
      <c r="H140" s="8">
        <f t="shared" si="6"/>
        <v>5760</v>
      </c>
      <c r="I140" s="8">
        <f t="shared" si="7"/>
        <v>5760</v>
      </c>
      <c r="J140" s="6">
        <v>0</v>
      </c>
      <c r="K140" s="7">
        <v>0</v>
      </c>
      <c r="L140" s="7">
        <v>0</v>
      </c>
      <c r="M140" s="5">
        <v>0</v>
      </c>
      <c r="N140" s="10" t="s">
        <v>88</v>
      </c>
    </row>
    <row r="141" spans="2:14" x14ac:dyDescent="0.3">
      <c r="B141" s="66">
        <v>45707</v>
      </c>
      <c r="C141" s="10" t="s">
        <v>8</v>
      </c>
      <c r="D141" s="2" t="s">
        <v>14</v>
      </c>
      <c r="E141" s="10" t="s">
        <v>78</v>
      </c>
      <c r="F141" s="3">
        <v>720</v>
      </c>
      <c r="G141" s="9">
        <v>0</v>
      </c>
      <c r="H141" s="8">
        <f t="shared" ref="H141:H172" si="8">F141*8</f>
        <v>5760</v>
      </c>
      <c r="I141" s="8">
        <f t="shared" ref="I141:I172" si="9">H141-G141</f>
        <v>5760</v>
      </c>
      <c r="J141" s="6">
        <v>0</v>
      </c>
      <c r="K141" s="7">
        <v>0</v>
      </c>
      <c r="L141" s="7">
        <v>0</v>
      </c>
      <c r="M141" s="5">
        <v>0</v>
      </c>
      <c r="N141" s="10" t="s">
        <v>88</v>
      </c>
    </row>
    <row r="142" spans="2:14" x14ac:dyDescent="0.3">
      <c r="B142" s="66">
        <v>45707</v>
      </c>
      <c r="C142" s="10" t="s">
        <v>3</v>
      </c>
      <c r="D142" s="2" t="s">
        <v>15</v>
      </c>
      <c r="E142" s="10" t="s">
        <v>13</v>
      </c>
      <c r="F142" s="3">
        <v>1100</v>
      </c>
      <c r="G142" s="9">
        <v>6350</v>
      </c>
      <c r="H142" s="8">
        <f t="shared" si="8"/>
        <v>8800</v>
      </c>
      <c r="I142" s="8">
        <f t="shared" si="9"/>
        <v>2450</v>
      </c>
      <c r="J142" s="6">
        <v>133</v>
      </c>
      <c r="K142" s="7">
        <v>0</v>
      </c>
      <c r="L142" s="7">
        <v>0</v>
      </c>
      <c r="M142" s="5">
        <v>0.72</v>
      </c>
      <c r="N142" s="10" t="s">
        <v>82</v>
      </c>
    </row>
    <row r="143" spans="2:14" x14ac:dyDescent="0.3">
      <c r="B143" s="66">
        <v>45707</v>
      </c>
      <c r="C143" s="10" t="s">
        <v>7</v>
      </c>
      <c r="D143" s="2" t="s">
        <v>15</v>
      </c>
      <c r="E143" s="10" t="s">
        <v>13</v>
      </c>
      <c r="F143" s="3">
        <v>1100</v>
      </c>
      <c r="G143" s="9">
        <v>3650</v>
      </c>
      <c r="H143" s="8">
        <f t="shared" si="8"/>
        <v>8800</v>
      </c>
      <c r="I143" s="8">
        <f t="shared" si="9"/>
        <v>5150</v>
      </c>
      <c r="J143" s="6">
        <v>160</v>
      </c>
      <c r="K143" s="7">
        <v>1</v>
      </c>
      <c r="L143" s="7">
        <v>120</v>
      </c>
      <c r="M143" s="5">
        <v>0.41</v>
      </c>
      <c r="N143" s="10" t="s">
        <v>82</v>
      </c>
    </row>
    <row r="144" spans="2:14" x14ac:dyDescent="0.3">
      <c r="B144" s="66">
        <v>45707</v>
      </c>
      <c r="C144" s="10" t="s">
        <v>8</v>
      </c>
      <c r="D144" s="2" t="s">
        <v>15</v>
      </c>
      <c r="E144" s="10" t="s">
        <v>13</v>
      </c>
      <c r="F144" s="3">
        <v>1100</v>
      </c>
      <c r="G144" s="9">
        <v>8400</v>
      </c>
      <c r="H144" s="8">
        <f t="shared" si="8"/>
        <v>8800</v>
      </c>
      <c r="I144" s="8">
        <f t="shared" si="9"/>
        <v>400</v>
      </c>
      <c r="J144" s="6">
        <v>21</v>
      </c>
      <c r="K144" s="7">
        <v>0</v>
      </c>
      <c r="L144" s="7">
        <v>0</v>
      </c>
      <c r="M144" s="5">
        <v>0.95</v>
      </c>
      <c r="N144" s="10" t="s">
        <v>82</v>
      </c>
    </row>
    <row r="145" spans="2:14" x14ac:dyDescent="0.3">
      <c r="B145" s="66">
        <v>45708</v>
      </c>
      <c r="C145" s="10" t="s">
        <v>3</v>
      </c>
      <c r="D145" s="2" t="s">
        <v>4</v>
      </c>
      <c r="E145" s="10">
        <v>80014027</v>
      </c>
      <c r="F145" s="3">
        <v>558</v>
      </c>
      <c r="G145" s="9">
        <v>4200</v>
      </c>
      <c r="H145" s="8">
        <f t="shared" si="8"/>
        <v>4464</v>
      </c>
      <c r="I145" s="8">
        <f t="shared" si="9"/>
        <v>264</v>
      </c>
      <c r="J145" s="6">
        <v>28</v>
      </c>
      <c r="K145" s="7">
        <v>0</v>
      </c>
      <c r="L145" s="7">
        <v>0</v>
      </c>
      <c r="M145" s="5">
        <v>0.94</v>
      </c>
      <c r="N145" s="10" t="s">
        <v>82</v>
      </c>
    </row>
    <row r="146" spans="2:14" x14ac:dyDescent="0.3">
      <c r="B146" s="66">
        <v>45708</v>
      </c>
      <c r="C146" s="10" t="s">
        <v>7</v>
      </c>
      <c r="D146" s="2" t="s">
        <v>4</v>
      </c>
      <c r="E146" s="10">
        <v>80014027</v>
      </c>
      <c r="F146" s="3">
        <v>558</v>
      </c>
      <c r="G146" s="9">
        <v>4000</v>
      </c>
      <c r="H146" s="8">
        <f t="shared" si="8"/>
        <v>4464</v>
      </c>
      <c r="I146" s="8">
        <f t="shared" si="9"/>
        <v>464</v>
      </c>
      <c r="J146" s="6">
        <v>50</v>
      </c>
      <c r="K146" s="7">
        <v>1</v>
      </c>
      <c r="L146" s="7">
        <v>30</v>
      </c>
      <c r="M146" s="5">
        <v>0.83</v>
      </c>
      <c r="N146" s="10" t="s">
        <v>82</v>
      </c>
    </row>
    <row r="147" spans="2:14" x14ac:dyDescent="0.3">
      <c r="B147" s="66">
        <v>45708</v>
      </c>
      <c r="C147" s="10" t="s">
        <v>8</v>
      </c>
      <c r="D147" s="2" t="s">
        <v>4</v>
      </c>
      <c r="E147" s="10">
        <v>80014027</v>
      </c>
      <c r="F147" s="3">
        <v>558</v>
      </c>
      <c r="G147" s="9">
        <v>1200</v>
      </c>
      <c r="H147" s="8">
        <f t="shared" si="8"/>
        <v>4464</v>
      </c>
      <c r="I147" s="8">
        <f t="shared" si="9"/>
        <v>3264</v>
      </c>
      <c r="J147" s="6">
        <v>351</v>
      </c>
      <c r="K147" s="7">
        <v>0</v>
      </c>
      <c r="L147" s="7">
        <v>0</v>
      </c>
      <c r="M147" s="5">
        <v>0.27</v>
      </c>
      <c r="N147" s="10" t="s">
        <v>82</v>
      </c>
    </row>
    <row r="148" spans="2:14" x14ac:dyDescent="0.3">
      <c r="B148" s="66">
        <v>45708</v>
      </c>
      <c r="C148" s="10" t="s">
        <v>3</v>
      </c>
      <c r="D148" s="2" t="s">
        <v>12</v>
      </c>
      <c r="E148" s="10" t="s">
        <v>77</v>
      </c>
      <c r="F148" s="3">
        <v>1100</v>
      </c>
      <c r="G148" s="9">
        <v>7190</v>
      </c>
      <c r="H148" s="8">
        <f t="shared" si="8"/>
        <v>8800</v>
      </c>
      <c r="I148" s="8">
        <f t="shared" si="9"/>
        <v>1610</v>
      </c>
      <c r="J148" s="6">
        <v>88</v>
      </c>
      <c r="K148" s="7">
        <v>0</v>
      </c>
      <c r="L148" s="7">
        <v>0</v>
      </c>
      <c r="M148" s="5">
        <v>0.82</v>
      </c>
      <c r="N148" s="10" t="s">
        <v>82</v>
      </c>
    </row>
    <row r="149" spans="2:14" x14ac:dyDescent="0.3">
      <c r="B149" s="66">
        <v>45708</v>
      </c>
      <c r="C149" s="10" t="s">
        <v>7</v>
      </c>
      <c r="D149" s="2" t="s">
        <v>12</v>
      </c>
      <c r="E149" s="10" t="s">
        <v>77</v>
      </c>
      <c r="F149" s="3">
        <v>1100</v>
      </c>
      <c r="G149" s="9">
        <v>7760</v>
      </c>
      <c r="H149" s="8">
        <f t="shared" si="8"/>
        <v>8800</v>
      </c>
      <c r="I149" s="8">
        <f t="shared" si="9"/>
        <v>1040</v>
      </c>
      <c r="J149" s="6">
        <v>57</v>
      </c>
      <c r="K149" s="7">
        <v>0</v>
      </c>
      <c r="L149" s="7">
        <v>0</v>
      </c>
      <c r="M149" s="5">
        <v>0.88</v>
      </c>
      <c r="N149" s="10" t="s">
        <v>82</v>
      </c>
    </row>
    <row r="150" spans="2:14" x14ac:dyDescent="0.3">
      <c r="B150" s="66">
        <v>45708</v>
      </c>
      <c r="C150" s="10" t="s">
        <v>8</v>
      </c>
      <c r="D150" s="2" t="s">
        <v>12</v>
      </c>
      <c r="E150" s="10" t="s">
        <v>77</v>
      </c>
      <c r="F150" s="3">
        <v>1100</v>
      </c>
      <c r="G150" s="9">
        <v>0</v>
      </c>
      <c r="H150" s="8">
        <f t="shared" si="8"/>
        <v>8800</v>
      </c>
      <c r="I150" s="8">
        <f t="shared" si="9"/>
        <v>8800</v>
      </c>
      <c r="J150" s="6">
        <v>0</v>
      </c>
      <c r="K150" s="7">
        <v>0</v>
      </c>
      <c r="L150" s="7">
        <v>0</v>
      </c>
      <c r="M150" s="5">
        <v>0</v>
      </c>
      <c r="N150" s="10" t="s">
        <v>90</v>
      </c>
    </row>
    <row r="151" spans="2:14" x14ac:dyDescent="0.3">
      <c r="B151" s="66">
        <v>45708</v>
      </c>
      <c r="C151" s="10" t="s">
        <v>3</v>
      </c>
      <c r="D151" s="2" t="s">
        <v>14</v>
      </c>
      <c r="E151" s="10" t="s">
        <v>78</v>
      </c>
      <c r="F151" s="3">
        <v>720</v>
      </c>
      <c r="G151" s="9">
        <v>0</v>
      </c>
      <c r="H151" s="8">
        <f t="shared" si="8"/>
        <v>5760</v>
      </c>
      <c r="I151" s="8">
        <f t="shared" si="9"/>
        <v>5760</v>
      </c>
      <c r="J151" s="6">
        <v>0</v>
      </c>
      <c r="K151" s="7">
        <v>0</v>
      </c>
      <c r="L151" s="7">
        <v>0</v>
      </c>
      <c r="M151" s="5">
        <v>0</v>
      </c>
      <c r="N151" s="10" t="s">
        <v>88</v>
      </c>
    </row>
    <row r="152" spans="2:14" x14ac:dyDescent="0.3">
      <c r="B152" s="66">
        <v>45708</v>
      </c>
      <c r="C152" s="10" t="s">
        <v>7</v>
      </c>
      <c r="D152" s="2" t="s">
        <v>14</v>
      </c>
      <c r="E152" s="10" t="s">
        <v>78</v>
      </c>
      <c r="F152" s="3">
        <v>720</v>
      </c>
      <c r="G152" s="9">
        <v>0</v>
      </c>
      <c r="H152" s="8">
        <f t="shared" si="8"/>
        <v>5760</v>
      </c>
      <c r="I152" s="8">
        <f t="shared" si="9"/>
        <v>5760</v>
      </c>
      <c r="J152" s="6">
        <v>0</v>
      </c>
      <c r="K152" s="7">
        <v>0</v>
      </c>
      <c r="L152" s="7">
        <v>0</v>
      </c>
      <c r="M152" s="5">
        <v>0</v>
      </c>
      <c r="N152" s="10" t="s">
        <v>88</v>
      </c>
    </row>
    <row r="153" spans="2:14" x14ac:dyDescent="0.3">
      <c r="B153" s="66">
        <v>45708</v>
      </c>
      <c r="C153" s="10" t="s">
        <v>8</v>
      </c>
      <c r="D153" s="2" t="s">
        <v>14</v>
      </c>
      <c r="E153" s="10" t="s">
        <v>78</v>
      </c>
      <c r="F153" s="3">
        <v>720</v>
      </c>
      <c r="G153" s="9">
        <v>0</v>
      </c>
      <c r="H153" s="8">
        <f t="shared" si="8"/>
        <v>5760</v>
      </c>
      <c r="I153" s="8">
        <f t="shared" si="9"/>
        <v>5760</v>
      </c>
      <c r="J153" s="6">
        <v>0</v>
      </c>
      <c r="K153" s="7">
        <v>0</v>
      </c>
      <c r="L153" s="7">
        <v>0</v>
      </c>
      <c r="M153" s="5">
        <v>0</v>
      </c>
      <c r="N153" s="10" t="s">
        <v>88</v>
      </c>
    </row>
    <row r="154" spans="2:14" x14ac:dyDescent="0.3">
      <c r="B154" s="66">
        <v>45708</v>
      </c>
      <c r="C154" s="10" t="s">
        <v>3</v>
      </c>
      <c r="D154" s="2" t="s">
        <v>15</v>
      </c>
      <c r="E154" s="10" t="s">
        <v>13</v>
      </c>
      <c r="F154" s="3">
        <v>1100</v>
      </c>
      <c r="G154" s="9">
        <v>6754</v>
      </c>
      <c r="H154" s="8">
        <f t="shared" si="8"/>
        <v>8800</v>
      </c>
      <c r="I154" s="8">
        <f t="shared" si="9"/>
        <v>2046</v>
      </c>
      <c r="J154" s="6">
        <v>112</v>
      </c>
      <c r="K154" s="7">
        <v>0</v>
      </c>
      <c r="L154" s="7">
        <v>0</v>
      </c>
      <c r="M154" s="5">
        <v>0.77</v>
      </c>
      <c r="N154" s="10" t="s">
        <v>82</v>
      </c>
    </row>
    <row r="155" spans="2:14" x14ac:dyDescent="0.3">
      <c r="B155" s="66">
        <v>45708</v>
      </c>
      <c r="C155" s="10" t="s">
        <v>7</v>
      </c>
      <c r="D155" s="2" t="s">
        <v>15</v>
      </c>
      <c r="E155" s="10" t="s">
        <v>13</v>
      </c>
      <c r="F155" s="3">
        <v>1100</v>
      </c>
      <c r="G155" s="9">
        <v>4671</v>
      </c>
      <c r="H155" s="8">
        <f t="shared" si="8"/>
        <v>8800</v>
      </c>
      <c r="I155" s="8">
        <f t="shared" si="9"/>
        <v>4129</v>
      </c>
      <c r="J155" s="6">
        <v>195</v>
      </c>
      <c r="K155" s="7">
        <v>2</v>
      </c>
      <c r="L155" s="7">
        <v>100</v>
      </c>
      <c r="M155" s="5">
        <v>0.32</v>
      </c>
      <c r="N155" s="10" t="s">
        <v>82</v>
      </c>
    </row>
    <row r="156" spans="2:14" x14ac:dyDescent="0.3">
      <c r="B156" s="66">
        <v>45708</v>
      </c>
      <c r="C156" s="10" t="s">
        <v>8</v>
      </c>
      <c r="D156" s="2" t="s">
        <v>15</v>
      </c>
      <c r="E156" s="10" t="s">
        <v>13</v>
      </c>
      <c r="F156" s="3">
        <v>1100</v>
      </c>
      <c r="G156" s="9">
        <v>0</v>
      </c>
      <c r="H156" s="8">
        <f t="shared" si="8"/>
        <v>8800</v>
      </c>
      <c r="I156" s="8">
        <f t="shared" si="9"/>
        <v>8800</v>
      </c>
      <c r="J156" s="6">
        <v>0</v>
      </c>
      <c r="K156" s="7">
        <v>0</v>
      </c>
      <c r="L156" s="7">
        <v>0</v>
      </c>
      <c r="M156" s="5">
        <v>0</v>
      </c>
      <c r="N156" s="10" t="s">
        <v>90</v>
      </c>
    </row>
    <row r="157" spans="2:14" x14ac:dyDescent="0.3">
      <c r="B157" s="66">
        <v>45709</v>
      </c>
      <c r="C157" s="10" t="s">
        <v>3</v>
      </c>
      <c r="D157" s="2" t="s">
        <v>4</v>
      </c>
      <c r="E157" s="10">
        <v>80014027</v>
      </c>
      <c r="F157" s="3">
        <v>558</v>
      </c>
      <c r="G157" s="9">
        <v>0</v>
      </c>
      <c r="H157" s="8">
        <f t="shared" si="8"/>
        <v>4464</v>
      </c>
      <c r="I157" s="8">
        <f t="shared" si="9"/>
        <v>4464</v>
      </c>
      <c r="J157" s="6">
        <v>0</v>
      </c>
      <c r="K157" s="7">
        <v>0</v>
      </c>
      <c r="L157" s="7">
        <v>0</v>
      </c>
      <c r="M157" s="5">
        <v>0</v>
      </c>
      <c r="N157" s="10" t="s">
        <v>90</v>
      </c>
    </row>
    <row r="158" spans="2:14" x14ac:dyDescent="0.3">
      <c r="B158" s="66">
        <v>45709</v>
      </c>
      <c r="C158" s="10" t="s">
        <v>7</v>
      </c>
      <c r="D158" s="2" t="s">
        <v>4</v>
      </c>
      <c r="E158" s="10">
        <v>80014027</v>
      </c>
      <c r="F158" s="3">
        <v>558</v>
      </c>
      <c r="G158" s="9">
        <v>0</v>
      </c>
      <c r="H158" s="8">
        <f t="shared" si="8"/>
        <v>4464</v>
      </c>
      <c r="I158" s="8">
        <f t="shared" si="9"/>
        <v>4464</v>
      </c>
      <c r="J158" s="6">
        <v>0</v>
      </c>
      <c r="K158" s="7">
        <v>0</v>
      </c>
      <c r="L158" s="7">
        <v>0</v>
      </c>
      <c r="M158" s="5">
        <v>0</v>
      </c>
      <c r="N158" s="10" t="s">
        <v>90</v>
      </c>
    </row>
    <row r="159" spans="2:14" x14ac:dyDescent="0.3">
      <c r="B159" s="66">
        <v>45709</v>
      </c>
      <c r="C159" s="10" t="s">
        <v>8</v>
      </c>
      <c r="D159" s="2" t="s">
        <v>4</v>
      </c>
      <c r="E159" s="10">
        <v>80014027</v>
      </c>
      <c r="F159" s="3">
        <v>558</v>
      </c>
      <c r="G159" s="9">
        <v>0</v>
      </c>
      <c r="H159" s="8">
        <f t="shared" si="8"/>
        <v>4464</v>
      </c>
      <c r="I159" s="8">
        <f t="shared" si="9"/>
        <v>4464</v>
      </c>
      <c r="J159" s="6">
        <v>0</v>
      </c>
      <c r="K159" s="7">
        <v>0</v>
      </c>
      <c r="L159" s="7">
        <v>0</v>
      </c>
      <c r="M159" s="5">
        <v>0</v>
      </c>
      <c r="N159" s="10" t="s">
        <v>90</v>
      </c>
    </row>
    <row r="160" spans="2:14" x14ac:dyDescent="0.3">
      <c r="B160" s="66">
        <v>45709</v>
      </c>
      <c r="C160" s="10" t="s">
        <v>3</v>
      </c>
      <c r="D160" s="2" t="s">
        <v>12</v>
      </c>
      <c r="E160" s="10" t="s">
        <v>77</v>
      </c>
      <c r="F160" s="3">
        <v>1100</v>
      </c>
      <c r="G160" s="9">
        <v>0</v>
      </c>
      <c r="H160" s="8">
        <f t="shared" si="8"/>
        <v>8800</v>
      </c>
      <c r="I160" s="8">
        <f t="shared" si="9"/>
        <v>8800</v>
      </c>
      <c r="J160" s="6">
        <v>0</v>
      </c>
      <c r="K160" s="7">
        <v>0</v>
      </c>
      <c r="L160" s="7">
        <v>0</v>
      </c>
      <c r="M160" s="5">
        <v>0</v>
      </c>
      <c r="N160" s="10" t="s">
        <v>90</v>
      </c>
    </row>
    <row r="161" spans="2:14" x14ac:dyDescent="0.3">
      <c r="B161" s="66">
        <v>45709</v>
      </c>
      <c r="C161" s="10" t="s">
        <v>7</v>
      </c>
      <c r="D161" s="2" t="s">
        <v>12</v>
      </c>
      <c r="E161" s="10" t="s">
        <v>77</v>
      </c>
      <c r="F161" s="3">
        <v>1100</v>
      </c>
      <c r="G161" s="9">
        <v>0</v>
      </c>
      <c r="H161" s="8">
        <f t="shared" si="8"/>
        <v>8800</v>
      </c>
      <c r="I161" s="8">
        <f t="shared" si="9"/>
        <v>8800</v>
      </c>
      <c r="J161" s="6">
        <v>0</v>
      </c>
      <c r="K161" s="7">
        <v>0</v>
      </c>
      <c r="L161" s="7">
        <v>0</v>
      </c>
      <c r="M161" s="5">
        <v>0</v>
      </c>
      <c r="N161" s="10" t="s">
        <v>90</v>
      </c>
    </row>
    <row r="162" spans="2:14" x14ac:dyDescent="0.3">
      <c r="B162" s="66">
        <v>45709</v>
      </c>
      <c r="C162" s="10" t="s">
        <v>8</v>
      </c>
      <c r="D162" s="2" t="s">
        <v>12</v>
      </c>
      <c r="E162" s="10" t="s">
        <v>77</v>
      </c>
      <c r="F162" s="3">
        <v>1100</v>
      </c>
      <c r="G162" s="9">
        <v>0</v>
      </c>
      <c r="H162" s="8">
        <f t="shared" si="8"/>
        <v>8800</v>
      </c>
      <c r="I162" s="8">
        <f t="shared" si="9"/>
        <v>8800</v>
      </c>
      <c r="J162" s="6">
        <v>0</v>
      </c>
      <c r="K162" s="7">
        <v>0</v>
      </c>
      <c r="L162" s="7">
        <v>0</v>
      </c>
      <c r="M162" s="5">
        <v>0</v>
      </c>
      <c r="N162" s="10" t="s">
        <v>90</v>
      </c>
    </row>
    <row r="163" spans="2:14" x14ac:dyDescent="0.3">
      <c r="B163" s="66">
        <v>45709</v>
      </c>
      <c r="C163" s="10" t="s">
        <v>3</v>
      </c>
      <c r="D163" s="2" t="s">
        <v>14</v>
      </c>
      <c r="E163" s="10" t="s">
        <v>78</v>
      </c>
      <c r="F163" s="3">
        <v>720</v>
      </c>
      <c r="G163" s="9">
        <v>0</v>
      </c>
      <c r="H163" s="8">
        <f t="shared" si="8"/>
        <v>5760</v>
      </c>
      <c r="I163" s="8">
        <f t="shared" si="9"/>
        <v>5760</v>
      </c>
      <c r="J163" s="6">
        <v>0</v>
      </c>
      <c r="K163" s="7">
        <v>0</v>
      </c>
      <c r="L163" s="7">
        <v>0</v>
      </c>
      <c r="M163" s="5">
        <v>0</v>
      </c>
      <c r="N163" s="10" t="s">
        <v>88</v>
      </c>
    </row>
    <row r="164" spans="2:14" x14ac:dyDescent="0.3">
      <c r="B164" s="66">
        <v>45709</v>
      </c>
      <c r="C164" s="10" t="s">
        <v>7</v>
      </c>
      <c r="D164" s="2" t="s">
        <v>14</v>
      </c>
      <c r="E164" s="10" t="s">
        <v>78</v>
      </c>
      <c r="F164" s="3">
        <v>720</v>
      </c>
      <c r="G164" s="9">
        <v>0</v>
      </c>
      <c r="H164" s="8">
        <f t="shared" si="8"/>
        <v>5760</v>
      </c>
      <c r="I164" s="8">
        <f t="shared" si="9"/>
        <v>5760</v>
      </c>
      <c r="J164" s="6">
        <v>0</v>
      </c>
      <c r="K164" s="7">
        <v>0</v>
      </c>
      <c r="L164" s="7">
        <v>0</v>
      </c>
      <c r="M164" s="5">
        <v>0</v>
      </c>
      <c r="N164" s="10" t="s">
        <v>88</v>
      </c>
    </row>
    <row r="165" spans="2:14" x14ac:dyDescent="0.3">
      <c r="B165" s="66">
        <v>45709</v>
      </c>
      <c r="C165" s="10" t="s">
        <v>8</v>
      </c>
      <c r="D165" s="2" t="s">
        <v>14</v>
      </c>
      <c r="E165" s="10" t="s">
        <v>78</v>
      </c>
      <c r="F165" s="3">
        <v>720</v>
      </c>
      <c r="G165" s="9">
        <v>0</v>
      </c>
      <c r="H165" s="8">
        <f t="shared" si="8"/>
        <v>5760</v>
      </c>
      <c r="I165" s="8">
        <f t="shared" si="9"/>
        <v>5760</v>
      </c>
      <c r="J165" s="6">
        <v>0</v>
      </c>
      <c r="K165" s="7">
        <v>0</v>
      </c>
      <c r="L165" s="7">
        <v>0</v>
      </c>
      <c r="M165" s="5">
        <v>0</v>
      </c>
      <c r="N165" s="10" t="s">
        <v>88</v>
      </c>
    </row>
    <row r="166" spans="2:14" x14ac:dyDescent="0.3">
      <c r="B166" s="66">
        <v>45709</v>
      </c>
      <c r="C166" s="10" t="s">
        <v>3</v>
      </c>
      <c r="D166" s="2" t="s">
        <v>15</v>
      </c>
      <c r="E166" s="10" t="s">
        <v>13</v>
      </c>
      <c r="F166" s="3">
        <v>1100</v>
      </c>
      <c r="G166" s="9">
        <v>5033</v>
      </c>
      <c r="H166" s="8">
        <f t="shared" si="8"/>
        <v>8800</v>
      </c>
      <c r="I166" s="8">
        <f t="shared" si="9"/>
        <v>3767</v>
      </c>
      <c r="J166" s="6">
        <v>205</v>
      </c>
      <c r="K166" s="7">
        <v>0</v>
      </c>
      <c r="L166" s="7">
        <v>0</v>
      </c>
      <c r="M166" s="5">
        <v>0.56999999999999995</v>
      </c>
      <c r="N166" s="10" t="s">
        <v>82</v>
      </c>
    </row>
    <row r="167" spans="2:14" x14ac:dyDescent="0.3">
      <c r="B167" s="66">
        <v>45709</v>
      </c>
      <c r="C167" s="10" t="s">
        <v>7</v>
      </c>
      <c r="D167" s="2" t="s">
        <v>15</v>
      </c>
      <c r="E167" s="10" t="s">
        <v>13</v>
      </c>
      <c r="F167" s="3">
        <v>1100</v>
      </c>
      <c r="G167" s="9">
        <v>5033</v>
      </c>
      <c r="H167" s="8">
        <f t="shared" si="8"/>
        <v>8800</v>
      </c>
      <c r="I167" s="8">
        <f t="shared" si="9"/>
        <v>3767</v>
      </c>
      <c r="J167" s="6">
        <v>205</v>
      </c>
      <c r="K167" s="7">
        <v>0</v>
      </c>
      <c r="L167" s="7">
        <v>0</v>
      </c>
      <c r="M167" s="5">
        <v>0.56999999999999995</v>
      </c>
      <c r="N167" s="10" t="s">
        <v>82</v>
      </c>
    </row>
    <row r="168" spans="2:14" x14ac:dyDescent="0.3">
      <c r="B168" s="66">
        <v>45709</v>
      </c>
      <c r="C168" s="10" t="s">
        <v>8</v>
      </c>
      <c r="D168" s="2" t="s">
        <v>15</v>
      </c>
      <c r="E168" s="10" t="s">
        <v>13</v>
      </c>
      <c r="F168" s="3">
        <v>1100</v>
      </c>
      <c r="G168" s="9">
        <v>5033</v>
      </c>
      <c r="H168" s="8">
        <f t="shared" si="8"/>
        <v>8800</v>
      </c>
      <c r="I168" s="8">
        <f t="shared" si="9"/>
        <v>3767</v>
      </c>
      <c r="J168" s="6">
        <v>205</v>
      </c>
      <c r="K168" s="7">
        <v>0</v>
      </c>
      <c r="L168" s="7">
        <v>0</v>
      </c>
      <c r="M168" s="5">
        <v>0.56999999999999995</v>
      </c>
      <c r="N168" s="10" t="s">
        <v>82</v>
      </c>
    </row>
    <row r="169" spans="2:14" x14ac:dyDescent="0.3">
      <c r="B169" s="66">
        <v>45712</v>
      </c>
      <c r="C169" s="10" t="s">
        <v>3</v>
      </c>
      <c r="D169" s="2" t="s">
        <v>4</v>
      </c>
      <c r="E169" s="10">
        <v>80014027</v>
      </c>
      <c r="F169" s="3">
        <v>558</v>
      </c>
      <c r="G169" s="9">
        <v>0</v>
      </c>
      <c r="H169" s="8">
        <f t="shared" si="8"/>
        <v>4464</v>
      </c>
      <c r="I169" s="8">
        <f t="shared" si="9"/>
        <v>4464</v>
      </c>
      <c r="J169" s="6">
        <v>0</v>
      </c>
      <c r="K169" s="7">
        <v>0</v>
      </c>
      <c r="L169" s="7">
        <v>0</v>
      </c>
      <c r="M169" s="5">
        <v>0</v>
      </c>
      <c r="N169" s="10" t="s">
        <v>90</v>
      </c>
    </row>
    <row r="170" spans="2:14" x14ac:dyDescent="0.3">
      <c r="B170" s="66">
        <v>45712</v>
      </c>
      <c r="C170" s="10" t="s">
        <v>7</v>
      </c>
      <c r="D170" s="2" t="s">
        <v>4</v>
      </c>
      <c r="E170" s="10">
        <v>80014027</v>
      </c>
      <c r="F170" s="3">
        <v>558</v>
      </c>
      <c r="G170" s="9">
        <v>0</v>
      </c>
      <c r="H170" s="8">
        <f t="shared" si="8"/>
        <v>4464</v>
      </c>
      <c r="I170" s="8">
        <f t="shared" si="9"/>
        <v>4464</v>
      </c>
      <c r="J170" s="6">
        <v>0</v>
      </c>
      <c r="K170" s="7">
        <v>0</v>
      </c>
      <c r="L170" s="7">
        <v>0</v>
      </c>
      <c r="M170" s="5">
        <v>0</v>
      </c>
      <c r="N170" s="10" t="s">
        <v>90</v>
      </c>
    </row>
    <row r="171" spans="2:14" x14ac:dyDescent="0.3">
      <c r="B171" s="66">
        <v>45712</v>
      </c>
      <c r="C171" s="10" t="s">
        <v>8</v>
      </c>
      <c r="D171" s="2" t="s">
        <v>4</v>
      </c>
      <c r="E171" s="10">
        <v>80014027</v>
      </c>
      <c r="F171" s="3">
        <v>558</v>
      </c>
      <c r="G171" s="9">
        <v>0</v>
      </c>
      <c r="H171" s="8">
        <f t="shared" si="8"/>
        <v>4464</v>
      </c>
      <c r="I171" s="8">
        <f t="shared" si="9"/>
        <v>4464</v>
      </c>
      <c r="J171" s="6">
        <v>0</v>
      </c>
      <c r="K171" s="7">
        <v>0</v>
      </c>
      <c r="L171" s="7">
        <v>0</v>
      </c>
      <c r="M171" s="5">
        <v>0</v>
      </c>
      <c r="N171" s="10" t="s">
        <v>90</v>
      </c>
    </row>
    <row r="172" spans="2:14" x14ac:dyDescent="0.3">
      <c r="B172" s="66">
        <v>45712</v>
      </c>
      <c r="C172" s="10" t="s">
        <v>3</v>
      </c>
      <c r="D172" s="2" t="s">
        <v>12</v>
      </c>
      <c r="E172" s="10" t="s">
        <v>77</v>
      </c>
      <c r="F172" s="3">
        <v>1100</v>
      </c>
      <c r="G172" s="9">
        <v>6200</v>
      </c>
      <c r="H172" s="8">
        <f t="shared" si="8"/>
        <v>8800</v>
      </c>
      <c r="I172" s="8">
        <f t="shared" si="9"/>
        <v>2600</v>
      </c>
      <c r="J172" s="6">
        <v>142</v>
      </c>
      <c r="K172" s="7">
        <v>3</v>
      </c>
      <c r="L172" s="7">
        <v>90</v>
      </c>
      <c r="M172" s="5">
        <v>0.57999999999999996</v>
      </c>
      <c r="N172" s="10" t="s">
        <v>82</v>
      </c>
    </row>
    <row r="173" spans="2:14" x14ac:dyDescent="0.3">
      <c r="B173" s="66">
        <v>45712</v>
      </c>
      <c r="C173" s="10" t="s">
        <v>7</v>
      </c>
      <c r="D173" s="2" t="s">
        <v>12</v>
      </c>
      <c r="E173" s="10" t="s">
        <v>77</v>
      </c>
      <c r="F173" s="3">
        <v>1100</v>
      </c>
      <c r="G173" s="9">
        <v>7800</v>
      </c>
      <c r="H173" s="8">
        <f t="shared" ref="H173:H192" si="10">F173*8</f>
        <v>8800</v>
      </c>
      <c r="I173" s="8">
        <f t="shared" ref="I173:I192" si="11">H173-G173</f>
        <v>1000</v>
      </c>
      <c r="J173" s="6">
        <v>55</v>
      </c>
      <c r="K173" s="7">
        <v>0</v>
      </c>
      <c r="L173" s="7">
        <v>0</v>
      </c>
      <c r="M173" s="5">
        <v>0.89</v>
      </c>
      <c r="N173" s="10" t="s">
        <v>82</v>
      </c>
    </row>
    <row r="174" spans="2:14" x14ac:dyDescent="0.3">
      <c r="B174" s="66">
        <v>45712</v>
      </c>
      <c r="C174" s="10" t="s">
        <v>8</v>
      </c>
      <c r="D174" s="2" t="s">
        <v>12</v>
      </c>
      <c r="E174" s="10" t="s">
        <v>77</v>
      </c>
      <c r="F174" s="3">
        <v>1100</v>
      </c>
      <c r="G174" s="9">
        <v>0</v>
      </c>
      <c r="H174" s="8">
        <f t="shared" si="10"/>
        <v>8800</v>
      </c>
      <c r="I174" s="8">
        <f t="shared" si="11"/>
        <v>8800</v>
      </c>
      <c r="J174" s="6">
        <v>0</v>
      </c>
      <c r="K174" s="7">
        <v>0</v>
      </c>
      <c r="L174" s="7">
        <v>0</v>
      </c>
      <c r="M174" s="5">
        <v>0</v>
      </c>
      <c r="N174" s="10" t="s">
        <v>90</v>
      </c>
    </row>
    <row r="175" spans="2:14" x14ac:dyDescent="0.3">
      <c r="B175" s="66">
        <v>45712</v>
      </c>
      <c r="C175" s="10" t="s">
        <v>3</v>
      </c>
      <c r="D175" s="2" t="s">
        <v>14</v>
      </c>
      <c r="E175" s="10" t="s">
        <v>78</v>
      </c>
      <c r="F175" s="3">
        <v>720</v>
      </c>
      <c r="G175" s="9">
        <v>0</v>
      </c>
      <c r="H175" s="8">
        <f t="shared" si="10"/>
        <v>5760</v>
      </c>
      <c r="I175" s="8">
        <f t="shared" si="11"/>
        <v>5760</v>
      </c>
      <c r="J175" s="6">
        <v>0</v>
      </c>
      <c r="K175" s="7">
        <v>0</v>
      </c>
      <c r="L175" s="7">
        <v>0</v>
      </c>
      <c r="M175" s="5">
        <v>0</v>
      </c>
      <c r="N175" s="10" t="s">
        <v>88</v>
      </c>
    </row>
    <row r="176" spans="2:14" x14ac:dyDescent="0.3">
      <c r="B176" s="66">
        <v>45712</v>
      </c>
      <c r="C176" s="10" t="s">
        <v>7</v>
      </c>
      <c r="D176" s="2" t="s">
        <v>14</v>
      </c>
      <c r="E176" s="10" t="s">
        <v>78</v>
      </c>
      <c r="F176" s="3">
        <v>720</v>
      </c>
      <c r="G176" s="9">
        <v>0</v>
      </c>
      <c r="H176" s="8">
        <f t="shared" si="10"/>
        <v>5760</v>
      </c>
      <c r="I176" s="8">
        <f t="shared" si="11"/>
        <v>5760</v>
      </c>
      <c r="J176" s="6">
        <v>0</v>
      </c>
      <c r="K176" s="7">
        <v>0</v>
      </c>
      <c r="L176" s="7">
        <v>0</v>
      </c>
      <c r="M176" s="5">
        <v>0</v>
      </c>
      <c r="N176" s="10" t="s">
        <v>88</v>
      </c>
    </row>
    <row r="177" spans="2:14" x14ac:dyDescent="0.3">
      <c r="B177" s="66">
        <v>45712</v>
      </c>
      <c r="C177" s="10" t="s">
        <v>8</v>
      </c>
      <c r="D177" s="2" t="s">
        <v>14</v>
      </c>
      <c r="E177" s="10" t="s">
        <v>78</v>
      </c>
      <c r="F177" s="3">
        <v>720</v>
      </c>
      <c r="G177" s="9">
        <v>0</v>
      </c>
      <c r="H177" s="8">
        <f t="shared" si="10"/>
        <v>5760</v>
      </c>
      <c r="I177" s="8">
        <f t="shared" si="11"/>
        <v>5760</v>
      </c>
      <c r="J177" s="6">
        <v>0</v>
      </c>
      <c r="K177" s="7">
        <v>0</v>
      </c>
      <c r="L177" s="7">
        <v>0</v>
      </c>
      <c r="M177" s="5">
        <v>0</v>
      </c>
      <c r="N177" s="10" t="s">
        <v>88</v>
      </c>
    </row>
    <row r="178" spans="2:14" x14ac:dyDescent="0.3">
      <c r="B178" s="66">
        <v>45712</v>
      </c>
      <c r="C178" s="10" t="s">
        <v>3</v>
      </c>
      <c r="D178" s="2" t="s">
        <v>15</v>
      </c>
      <c r="E178" s="10" t="s">
        <v>13</v>
      </c>
      <c r="F178" s="3">
        <v>1100</v>
      </c>
      <c r="G178" s="9">
        <v>7150</v>
      </c>
      <c r="H178" s="8">
        <f t="shared" si="10"/>
        <v>8800</v>
      </c>
      <c r="I178" s="8">
        <f t="shared" si="11"/>
        <v>1650</v>
      </c>
      <c r="J178" s="6">
        <v>90</v>
      </c>
      <c r="K178" s="7">
        <v>1</v>
      </c>
      <c r="L178" s="7">
        <v>20</v>
      </c>
      <c r="M178" s="5">
        <v>0.77</v>
      </c>
      <c r="N178" s="10" t="s">
        <v>82</v>
      </c>
    </row>
    <row r="179" spans="2:14" x14ac:dyDescent="0.3">
      <c r="B179" s="66">
        <v>45712</v>
      </c>
      <c r="C179" s="10" t="s">
        <v>7</v>
      </c>
      <c r="D179" s="2" t="s">
        <v>15</v>
      </c>
      <c r="E179" s="10" t="s">
        <v>13</v>
      </c>
      <c r="F179" s="3">
        <v>1100</v>
      </c>
      <c r="G179" s="9">
        <v>7850</v>
      </c>
      <c r="H179" s="8">
        <f t="shared" si="10"/>
        <v>8800</v>
      </c>
      <c r="I179" s="8">
        <f t="shared" si="11"/>
        <v>950</v>
      </c>
      <c r="J179" s="6">
        <v>52</v>
      </c>
      <c r="K179" s="7">
        <v>0</v>
      </c>
      <c r="L179" s="7">
        <v>0</v>
      </c>
      <c r="M179" s="5">
        <v>0.89</v>
      </c>
      <c r="N179" s="10" t="s">
        <v>82</v>
      </c>
    </row>
    <row r="180" spans="2:14" x14ac:dyDescent="0.3">
      <c r="B180" s="66">
        <v>45712</v>
      </c>
      <c r="C180" s="10" t="s">
        <v>8</v>
      </c>
      <c r="D180" s="2" t="s">
        <v>15</v>
      </c>
      <c r="E180" s="10" t="s">
        <v>13</v>
      </c>
      <c r="F180" s="3">
        <v>1100</v>
      </c>
      <c r="G180" s="9">
        <v>0</v>
      </c>
      <c r="H180" s="8">
        <f t="shared" si="10"/>
        <v>8800</v>
      </c>
      <c r="I180" s="8">
        <f t="shared" si="11"/>
        <v>8800</v>
      </c>
      <c r="J180" s="6">
        <v>0</v>
      </c>
      <c r="K180" s="7">
        <v>0</v>
      </c>
      <c r="L180" s="7">
        <v>0</v>
      </c>
      <c r="M180" s="5">
        <v>0</v>
      </c>
      <c r="N180" s="10" t="s">
        <v>90</v>
      </c>
    </row>
    <row r="181" spans="2:14" x14ac:dyDescent="0.3">
      <c r="B181" s="66">
        <v>45713</v>
      </c>
      <c r="C181" s="10" t="s">
        <v>3</v>
      </c>
      <c r="D181" s="2" t="s">
        <v>4</v>
      </c>
      <c r="E181" s="10">
        <v>80014027</v>
      </c>
      <c r="F181" s="3">
        <v>558</v>
      </c>
      <c r="G181" s="9">
        <v>0</v>
      </c>
      <c r="H181" s="8">
        <f t="shared" si="10"/>
        <v>4464</v>
      </c>
      <c r="I181" s="8">
        <f t="shared" si="11"/>
        <v>4464</v>
      </c>
      <c r="J181" s="6">
        <v>0</v>
      </c>
      <c r="K181" s="7">
        <v>0</v>
      </c>
      <c r="L181" s="7">
        <v>0</v>
      </c>
      <c r="M181" s="5">
        <v>0</v>
      </c>
      <c r="N181" s="10" t="s">
        <v>90</v>
      </c>
    </row>
    <row r="182" spans="2:14" x14ac:dyDescent="0.3">
      <c r="B182" s="66">
        <v>45713</v>
      </c>
      <c r="C182" s="10" t="s">
        <v>7</v>
      </c>
      <c r="D182" s="2" t="s">
        <v>4</v>
      </c>
      <c r="E182" s="10">
        <v>80014027</v>
      </c>
      <c r="F182" s="3">
        <v>558</v>
      </c>
      <c r="G182" s="9">
        <v>0</v>
      </c>
      <c r="H182" s="8">
        <f t="shared" si="10"/>
        <v>4464</v>
      </c>
      <c r="I182" s="8">
        <f t="shared" si="11"/>
        <v>4464</v>
      </c>
      <c r="J182" s="6">
        <v>0</v>
      </c>
      <c r="K182" s="7">
        <v>0</v>
      </c>
      <c r="L182" s="7">
        <v>0</v>
      </c>
      <c r="M182" s="5">
        <v>0</v>
      </c>
      <c r="N182" s="10" t="s">
        <v>90</v>
      </c>
    </row>
    <row r="183" spans="2:14" x14ac:dyDescent="0.3">
      <c r="B183" s="66">
        <v>45713</v>
      </c>
      <c r="C183" s="10" t="s">
        <v>8</v>
      </c>
      <c r="D183" s="2" t="s">
        <v>4</v>
      </c>
      <c r="E183" s="10">
        <v>80014027</v>
      </c>
      <c r="F183" s="3">
        <v>558</v>
      </c>
      <c r="G183" s="9">
        <v>0</v>
      </c>
      <c r="H183" s="8">
        <f t="shared" si="10"/>
        <v>4464</v>
      </c>
      <c r="I183" s="8">
        <f t="shared" si="11"/>
        <v>4464</v>
      </c>
      <c r="J183" s="6">
        <v>0</v>
      </c>
      <c r="K183" s="7">
        <v>0</v>
      </c>
      <c r="L183" s="7">
        <v>0</v>
      </c>
      <c r="M183" s="5">
        <v>0</v>
      </c>
      <c r="N183" s="10" t="s">
        <v>90</v>
      </c>
    </row>
    <row r="184" spans="2:14" x14ac:dyDescent="0.3">
      <c r="B184" s="66">
        <v>45713</v>
      </c>
      <c r="C184" s="10" t="s">
        <v>3</v>
      </c>
      <c r="D184" s="2" t="s">
        <v>12</v>
      </c>
      <c r="E184" s="10" t="s">
        <v>77</v>
      </c>
      <c r="F184" s="3">
        <v>1100</v>
      </c>
      <c r="G184" s="9">
        <v>4615</v>
      </c>
      <c r="H184" s="8">
        <f t="shared" si="10"/>
        <v>8800</v>
      </c>
      <c r="I184" s="8">
        <f t="shared" si="11"/>
        <v>4185</v>
      </c>
      <c r="J184" s="6">
        <v>108</v>
      </c>
      <c r="K184" s="7">
        <v>2</v>
      </c>
      <c r="L184" s="7">
        <v>130</v>
      </c>
      <c r="M184" s="5">
        <v>0.5</v>
      </c>
      <c r="N184" s="10" t="s">
        <v>82</v>
      </c>
    </row>
    <row r="185" spans="2:14" x14ac:dyDescent="0.3">
      <c r="B185" s="66">
        <v>45713</v>
      </c>
      <c r="C185" s="10" t="s">
        <v>7</v>
      </c>
      <c r="D185" s="2" t="s">
        <v>12</v>
      </c>
      <c r="E185" s="10" t="s">
        <v>77</v>
      </c>
      <c r="F185" s="3">
        <v>1100</v>
      </c>
      <c r="G185" s="9">
        <v>0</v>
      </c>
      <c r="H185" s="8">
        <f t="shared" si="10"/>
        <v>8800</v>
      </c>
      <c r="I185" s="8">
        <f t="shared" si="11"/>
        <v>8800</v>
      </c>
      <c r="J185" s="6">
        <v>0</v>
      </c>
      <c r="K185" s="7">
        <v>0</v>
      </c>
      <c r="L185" s="7">
        <v>0</v>
      </c>
      <c r="M185" s="5">
        <v>0</v>
      </c>
      <c r="N185" s="10" t="s">
        <v>90</v>
      </c>
    </row>
    <row r="186" spans="2:14" x14ac:dyDescent="0.3">
      <c r="B186" s="66">
        <v>45713</v>
      </c>
      <c r="C186" s="10" t="s">
        <v>8</v>
      </c>
      <c r="D186" s="2" t="s">
        <v>12</v>
      </c>
      <c r="E186" s="10" t="s">
        <v>77</v>
      </c>
      <c r="F186" s="3">
        <v>1100</v>
      </c>
      <c r="G186" s="9">
        <v>0</v>
      </c>
      <c r="H186" s="8">
        <f t="shared" si="10"/>
        <v>8800</v>
      </c>
      <c r="I186" s="8">
        <f t="shared" si="11"/>
        <v>8800</v>
      </c>
      <c r="J186" s="6">
        <v>0</v>
      </c>
      <c r="K186" s="7">
        <v>0</v>
      </c>
      <c r="L186" s="7">
        <v>0</v>
      </c>
      <c r="M186" s="5">
        <v>0</v>
      </c>
      <c r="N186" s="10" t="s">
        <v>90</v>
      </c>
    </row>
    <row r="187" spans="2:14" x14ac:dyDescent="0.3">
      <c r="B187" s="66">
        <v>45713</v>
      </c>
      <c r="C187" s="10" t="s">
        <v>3</v>
      </c>
      <c r="D187" s="2" t="s">
        <v>14</v>
      </c>
      <c r="E187" s="10" t="s">
        <v>78</v>
      </c>
      <c r="F187" s="3">
        <v>720</v>
      </c>
      <c r="G187" s="9">
        <v>0</v>
      </c>
      <c r="H187" s="8">
        <f t="shared" si="10"/>
        <v>5760</v>
      </c>
      <c r="I187" s="8">
        <f t="shared" si="11"/>
        <v>5760</v>
      </c>
      <c r="J187" s="6">
        <v>0</v>
      </c>
      <c r="K187" s="7">
        <v>0</v>
      </c>
      <c r="L187" s="7">
        <v>0</v>
      </c>
      <c r="M187" s="5">
        <v>0</v>
      </c>
      <c r="N187" s="10" t="s">
        <v>88</v>
      </c>
    </row>
    <row r="188" spans="2:14" x14ac:dyDescent="0.3">
      <c r="B188" s="66">
        <v>45713</v>
      </c>
      <c r="C188" s="10" t="s">
        <v>7</v>
      </c>
      <c r="D188" s="2" t="s">
        <v>14</v>
      </c>
      <c r="E188" s="10" t="s">
        <v>78</v>
      </c>
      <c r="F188" s="3">
        <v>720</v>
      </c>
      <c r="G188" s="9">
        <v>0</v>
      </c>
      <c r="H188" s="8">
        <f t="shared" si="10"/>
        <v>5760</v>
      </c>
      <c r="I188" s="8">
        <f t="shared" si="11"/>
        <v>5760</v>
      </c>
      <c r="J188" s="6">
        <v>0</v>
      </c>
      <c r="K188" s="7">
        <v>0</v>
      </c>
      <c r="L188" s="7">
        <v>0</v>
      </c>
      <c r="M188" s="5">
        <v>0</v>
      </c>
      <c r="N188" s="10" t="s">
        <v>88</v>
      </c>
    </row>
    <row r="189" spans="2:14" x14ac:dyDescent="0.3">
      <c r="B189" s="66">
        <v>45713</v>
      </c>
      <c r="C189" s="10" t="s">
        <v>8</v>
      </c>
      <c r="D189" s="2" t="s">
        <v>14</v>
      </c>
      <c r="E189" s="10" t="s">
        <v>78</v>
      </c>
      <c r="F189" s="3">
        <v>720</v>
      </c>
      <c r="G189" s="9">
        <v>0</v>
      </c>
      <c r="H189" s="8">
        <f t="shared" si="10"/>
        <v>5760</v>
      </c>
      <c r="I189" s="8">
        <f t="shared" si="11"/>
        <v>5760</v>
      </c>
      <c r="J189" s="6">
        <v>0</v>
      </c>
      <c r="K189" s="7">
        <v>0</v>
      </c>
      <c r="L189" s="7">
        <v>0</v>
      </c>
      <c r="M189" s="5">
        <v>0</v>
      </c>
      <c r="N189" s="10" t="s">
        <v>88</v>
      </c>
    </row>
    <row r="190" spans="2:14" x14ac:dyDescent="0.3">
      <c r="B190" s="66">
        <v>45713</v>
      </c>
      <c r="C190" s="10" t="s">
        <v>3</v>
      </c>
      <c r="D190" s="2" t="s">
        <v>15</v>
      </c>
      <c r="E190" s="10" t="s">
        <v>13</v>
      </c>
      <c r="F190" s="3">
        <v>1100</v>
      </c>
      <c r="G190" s="9">
        <v>6400</v>
      </c>
      <c r="H190" s="8">
        <f t="shared" si="10"/>
        <v>8800</v>
      </c>
      <c r="I190" s="8">
        <f t="shared" si="11"/>
        <v>2400</v>
      </c>
      <c r="J190" s="6">
        <v>101</v>
      </c>
      <c r="K190" s="7">
        <v>3</v>
      </c>
      <c r="L190" s="7">
        <v>100</v>
      </c>
      <c r="M190" s="5">
        <v>0.57999999999999996</v>
      </c>
      <c r="N190" s="10" t="s">
        <v>82</v>
      </c>
    </row>
    <row r="191" spans="2:14" x14ac:dyDescent="0.3">
      <c r="B191" s="66">
        <v>45713</v>
      </c>
      <c r="C191" s="10" t="s">
        <v>7</v>
      </c>
      <c r="D191" s="2" t="s">
        <v>15</v>
      </c>
      <c r="E191" s="10" t="s">
        <v>13</v>
      </c>
      <c r="F191" s="3">
        <v>1100</v>
      </c>
      <c r="G191" s="9">
        <v>0</v>
      </c>
      <c r="H191" s="8">
        <f t="shared" si="10"/>
        <v>8800</v>
      </c>
      <c r="I191" s="8">
        <f t="shared" si="11"/>
        <v>8800</v>
      </c>
      <c r="J191" s="6">
        <v>0</v>
      </c>
      <c r="K191" s="7">
        <v>0</v>
      </c>
      <c r="L191" s="7">
        <v>0</v>
      </c>
      <c r="M191" s="5">
        <v>0</v>
      </c>
      <c r="N191" s="10" t="s">
        <v>90</v>
      </c>
    </row>
    <row r="192" spans="2:14" x14ac:dyDescent="0.3">
      <c r="B192" s="66">
        <v>45713</v>
      </c>
      <c r="C192" s="10" t="s">
        <v>8</v>
      </c>
      <c r="D192" s="2" t="s">
        <v>15</v>
      </c>
      <c r="E192" s="10" t="s">
        <v>13</v>
      </c>
      <c r="F192" s="3">
        <v>1100</v>
      </c>
      <c r="G192" s="9">
        <v>0</v>
      </c>
      <c r="H192" s="8">
        <f t="shared" si="10"/>
        <v>8800</v>
      </c>
      <c r="I192" s="8">
        <f t="shared" si="11"/>
        <v>8800</v>
      </c>
      <c r="J192" s="6">
        <v>0</v>
      </c>
      <c r="K192" s="7">
        <v>0</v>
      </c>
      <c r="L192" s="7">
        <v>0</v>
      </c>
      <c r="M192" s="5">
        <v>0</v>
      </c>
      <c r="N192" s="10" t="s">
        <v>90</v>
      </c>
    </row>
    <row r="193" spans="2:14" x14ac:dyDescent="0.3">
      <c r="B193" s="66">
        <v>45719</v>
      </c>
      <c r="C193" s="10" t="s">
        <v>3</v>
      </c>
      <c r="D193" s="2" t="s">
        <v>4</v>
      </c>
      <c r="E193" s="10" t="s">
        <v>5</v>
      </c>
      <c r="F193" s="3">
        <v>725</v>
      </c>
      <c r="G193" s="9">
        <v>5000</v>
      </c>
      <c r="H193" s="8">
        <f>F193*8</f>
        <v>5800</v>
      </c>
      <c r="I193" s="8">
        <f>H193-G193</f>
        <v>800</v>
      </c>
      <c r="J193" s="6">
        <v>66</v>
      </c>
      <c r="K193" s="7">
        <v>0</v>
      </c>
      <c r="L193" s="7">
        <v>0</v>
      </c>
      <c r="M193" s="5">
        <v>0.86</v>
      </c>
      <c r="N193" s="3"/>
    </row>
    <row r="194" spans="2:14" x14ac:dyDescent="0.3">
      <c r="B194" s="66">
        <v>45719</v>
      </c>
      <c r="C194" s="10" t="s">
        <v>7</v>
      </c>
      <c r="D194" s="2" t="s">
        <v>4</v>
      </c>
      <c r="E194" s="10" t="s">
        <v>5</v>
      </c>
      <c r="F194" s="3">
        <v>725</v>
      </c>
      <c r="G194" s="9">
        <v>5150</v>
      </c>
      <c r="H194" s="8">
        <f t="shared" ref="H194:H198" si="12">F194*8</f>
        <v>5800</v>
      </c>
      <c r="I194" s="8">
        <f t="shared" ref="I194:I198" si="13">H194-G194</f>
        <v>650</v>
      </c>
      <c r="J194" s="6">
        <v>54</v>
      </c>
      <c r="K194" s="7">
        <v>0</v>
      </c>
      <c r="L194" s="7">
        <v>0</v>
      </c>
      <c r="M194" s="5">
        <v>0.89</v>
      </c>
      <c r="N194" s="3"/>
    </row>
    <row r="195" spans="2:14" x14ac:dyDescent="0.3">
      <c r="B195" s="66">
        <v>45719</v>
      </c>
      <c r="C195" s="10" t="s">
        <v>8</v>
      </c>
      <c r="D195" s="2" t="s">
        <v>4</v>
      </c>
      <c r="E195" s="10" t="s">
        <v>5</v>
      </c>
      <c r="F195" s="3">
        <v>725</v>
      </c>
      <c r="G195" s="9">
        <v>3000</v>
      </c>
      <c r="H195" s="8">
        <f t="shared" si="12"/>
        <v>5800</v>
      </c>
      <c r="I195" s="8">
        <f t="shared" si="13"/>
        <v>2800</v>
      </c>
      <c r="J195" s="6">
        <v>232</v>
      </c>
      <c r="K195" s="7">
        <v>0</v>
      </c>
      <c r="L195" s="7">
        <v>0</v>
      </c>
      <c r="M195" s="5">
        <v>0.52</v>
      </c>
      <c r="N195" s="3"/>
    </row>
    <row r="196" spans="2:14" x14ac:dyDescent="0.3">
      <c r="B196" s="66">
        <v>45719</v>
      </c>
      <c r="C196" s="10" t="s">
        <v>3</v>
      </c>
      <c r="D196" s="2" t="s">
        <v>12</v>
      </c>
      <c r="E196" s="10" t="s">
        <v>13</v>
      </c>
      <c r="F196" s="3">
        <v>1100</v>
      </c>
      <c r="G196" s="9">
        <v>6376</v>
      </c>
      <c r="H196" s="8">
        <f t="shared" si="12"/>
        <v>8800</v>
      </c>
      <c r="I196" s="8">
        <f t="shared" si="13"/>
        <v>2424</v>
      </c>
      <c r="J196" s="6">
        <v>0</v>
      </c>
      <c r="K196" s="7">
        <v>2</v>
      </c>
      <c r="L196" s="7">
        <v>60</v>
      </c>
      <c r="M196" s="5">
        <v>0.72</v>
      </c>
      <c r="N196" s="3"/>
    </row>
    <row r="197" spans="2:14" x14ac:dyDescent="0.3">
      <c r="B197" s="66">
        <v>45719</v>
      </c>
      <c r="C197" s="10" t="s">
        <v>7</v>
      </c>
      <c r="D197" s="2" t="s">
        <v>12</v>
      </c>
      <c r="E197" s="10" t="s">
        <v>13</v>
      </c>
      <c r="F197" s="3">
        <v>1100</v>
      </c>
      <c r="G197" s="9">
        <v>6675</v>
      </c>
      <c r="H197" s="8">
        <f t="shared" si="12"/>
        <v>8800</v>
      </c>
      <c r="I197" s="8">
        <f t="shared" si="13"/>
        <v>2125</v>
      </c>
      <c r="J197" s="6">
        <v>0</v>
      </c>
      <c r="K197" s="7">
        <v>1</v>
      </c>
      <c r="L197" s="7">
        <v>20</v>
      </c>
      <c r="M197" s="5">
        <v>0.76</v>
      </c>
      <c r="N197" s="3"/>
    </row>
    <row r="198" spans="2:14" x14ac:dyDescent="0.3">
      <c r="B198" s="66">
        <v>45719</v>
      </c>
      <c r="C198" s="10" t="s">
        <v>8</v>
      </c>
      <c r="D198" s="2" t="s">
        <v>12</v>
      </c>
      <c r="E198" s="10" t="s">
        <v>13</v>
      </c>
      <c r="F198" s="3">
        <v>1100</v>
      </c>
      <c r="G198" s="9">
        <v>8600</v>
      </c>
      <c r="H198" s="8">
        <f t="shared" si="12"/>
        <v>8800</v>
      </c>
      <c r="I198" s="8">
        <f t="shared" si="13"/>
        <v>200</v>
      </c>
      <c r="J198" s="6">
        <v>11</v>
      </c>
      <c r="K198" s="7">
        <v>0</v>
      </c>
      <c r="L198" s="7">
        <v>0</v>
      </c>
      <c r="M198" s="5">
        <v>0.98</v>
      </c>
      <c r="N198" s="3"/>
    </row>
    <row r="199" spans="2:14" x14ac:dyDescent="0.3">
      <c r="B199" s="66">
        <v>45719</v>
      </c>
      <c r="C199" s="10" t="s">
        <v>3</v>
      </c>
      <c r="D199" s="2" t="s">
        <v>14</v>
      </c>
      <c r="E199" s="10" t="s">
        <v>78</v>
      </c>
      <c r="F199" s="3">
        <v>720</v>
      </c>
      <c r="G199" s="9">
        <v>0</v>
      </c>
      <c r="H199" s="8">
        <f t="shared" ref="H199:H201" si="14">F199*8</f>
        <v>5760</v>
      </c>
      <c r="I199" s="8">
        <f t="shared" ref="I199:I201" si="15">H199-G199</f>
        <v>5760</v>
      </c>
      <c r="J199" s="6">
        <v>0</v>
      </c>
      <c r="K199" s="7">
        <v>0</v>
      </c>
      <c r="L199" s="7">
        <v>0</v>
      </c>
      <c r="M199" s="5">
        <v>0</v>
      </c>
      <c r="N199" s="3"/>
    </row>
    <row r="200" spans="2:14" x14ac:dyDescent="0.3">
      <c r="B200" s="66">
        <v>45719</v>
      </c>
      <c r="C200" s="10" t="s">
        <v>7</v>
      </c>
      <c r="D200" s="2" t="s">
        <v>14</v>
      </c>
      <c r="E200" s="10" t="s">
        <v>78</v>
      </c>
      <c r="F200" s="3">
        <v>720</v>
      </c>
      <c r="G200" s="9">
        <v>0</v>
      </c>
      <c r="H200" s="8">
        <f t="shared" si="14"/>
        <v>5760</v>
      </c>
      <c r="I200" s="8">
        <f t="shared" si="15"/>
        <v>5760</v>
      </c>
      <c r="J200" s="6">
        <v>0</v>
      </c>
      <c r="K200" s="7">
        <v>0</v>
      </c>
      <c r="L200" s="7">
        <v>0</v>
      </c>
      <c r="M200" s="5">
        <v>0</v>
      </c>
      <c r="N200" s="3"/>
    </row>
    <row r="201" spans="2:14" x14ac:dyDescent="0.3">
      <c r="B201" s="66">
        <v>45719</v>
      </c>
      <c r="C201" s="10" t="s">
        <v>8</v>
      </c>
      <c r="D201" s="2" t="s">
        <v>14</v>
      </c>
      <c r="E201" s="10" t="s">
        <v>78</v>
      </c>
      <c r="F201" s="3">
        <v>720</v>
      </c>
      <c r="G201" s="9">
        <v>0</v>
      </c>
      <c r="H201" s="8">
        <f t="shared" si="14"/>
        <v>5760</v>
      </c>
      <c r="I201" s="8">
        <f t="shared" si="15"/>
        <v>5760</v>
      </c>
      <c r="J201" s="6">
        <v>0</v>
      </c>
      <c r="K201" s="7">
        <v>0</v>
      </c>
      <c r="L201" s="7">
        <v>0</v>
      </c>
      <c r="M201" s="5">
        <v>0</v>
      </c>
      <c r="N201" s="3"/>
    </row>
    <row r="202" spans="2:14" x14ac:dyDescent="0.3">
      <c r="B202" s="66">
        <v>45719</v>
      </c>
      <c r="C202" s="10" t="s">
        <v>3</v>
      </c>
      <c r="D202" s="2" t="s">
        <v>15</v>
      </c>
      <c r="E202" s="10" t="s">
        <v>13</v>
      </c>
      <c r="F202" s="3">
        <v>1100</v>
      </c>
      <c r="G202" s="9">
        <v>7766</v>
      </c>
      <c r="H202" s="8">
        <f t="shared" ref="H202:H204" si="16">F202*8</f>
        <v>8800</v>
      </c>
      <c r="I202" s="8">
        <f t="shared" ref="I202:I204" si="17">H202-G202</f>
        <v>1034</v>
      </c>
      <c r="J202" s="6">
        <v>0</v>
      </c>
      <c r="K202" s="7">
        <v>1</v>
      </c>
      <c r="L202" s="7">
        <v>30</v>
      </c>
      <c r="M202" s="5">
        <v>0.88</v>
      </c>
      <c r="N202" s="3"/>
    </row>
    <row r="203" spans="2:14" x14ac:dyDescent="0.3">
      <c r="B203" s="66">
        <v>45719</v>
      </c>
      <c r="C203" s="10" t="s">
        <v>7</v>
      </c>
      <c r="D203" s="2" t="s">
        <v>15</v>
      </c>
      <c r="E203" s="10" t="s">
        <v>13</v>
      </c>
      <c r="F203" s="3">
        <v>1100</v>
      </c>
      <c r="G203" s="9">
        <v>6480</v>
      </c>
      <c r="H203" s="8">
        <f t="shared" si="16"/>
        <v>8800</v>
      </c>
      <c r="I203" s="8">
        <f t="shared" si="17"/>
        <v>2320</v>
      </c>
      <c r="J203" s="6">
        <v>0</v>
      </c>
      <c r="K203" s="7">
        <v>2</v>
      </c>
      <c r="L203" s="7">
        <v>40</v>
      </c>
      <c r="M203" s="5">
        <v>0.74</v>
      </c>
      <c r="N203" s="3"/>
    </row>
    <row r="204" spans="2:14" x14ac:dyDescent="0.3">
      <c r="B204" s="66">
        <v>45719</v>
      </c>
      <c r="C204" s="10" t="s">
        <v>8</v>
      </c>
      <c r="D204" s="2" t="s">
        <v>15</v>
      </c>
      <c r="E204" s="10" t="s">
        <v>13</v>
      </c>
      <c r="F204" s="3">
        <v>1100</v>
      </c>
      <c r="G204" s="9">
        <v>8600</v>
      </c>
      <c r="H204" s="8">
        <f t="shared" si="16"/>
        <v>8800</v>
      </c>
      <c r="I204" s="8">
        <f t="shared" si="17"/>
        <v>200</v>
      </c>
      <c r="J204" s="6">
        <v>11</v>
      </c>
      <c r="K204" s="7">
        <v>0</v>
      </c>
      <c r="L204" s="7">
        <v>0</v>
      </c>
      <c r="M204" s="5">
        <v>0.98</v>
      </c>
      <c r="N204" s="3"/>
    </row>
    <row r="205" spans="2:14" x14ac:dyDescent="0.3">
      <c r="B205" s="66">
        <v>45720</v>
      </c>
      <c r="C205" s="10" t="s">
        <v>3</v>
      </c>
      <c r="D205" s="2" t="s">
        <v>4</v>
      </c>
      <c r="E205" s="10" t="s">
        <v>5</v>
      </c>
      <c r="F205" s="3">
        <v>725</v>
      </c>
      <c r="G205" s="9">
        <v>175</v>
      </c>
      <c r="H205" s="8">
        <f t="shared" ref="H205:H216" si="18">F205*8</f>
        <v>5800</v>
      </c>
      <c r="I205" s="8">
        <f t="shared" ref="I205:I216" si="19">H205-G205</f>
        <v>5625</v>
      </c>
      <c r="J205" s="6">
        <v>0</v>
      </c>
      <c r="K205" s="7">
        <v>1</v>
      </c>
      <c r="L205" s="7">
        <v>466</v>
      </c>
      <c r="M205" s="5">
        <v>0.03</v>
      </c>
      <c r="N205" s="3"/>
    </row>
    <row r="206" spans="2:14" x14ac:dyDescent="0.3">
      <c r="B206" s="66">
        <v>45720</v>
      </c>
      <c r="C206" s="10" t="s">
        <v>7</v>
      </c>
      <c r="D206" s="2" t="s">
        <v>4</v>
      </c>
      <c r="E206" s="10" t="s">
        <v>5</v>
      </c>
      <c r="F206" s="3">
        <v>725</v>
      </c>
      <c r="G206" s="9">
        <v>2713</v>
      </c>
      <c r="H206" s="8">
        <f t="shared" si="18"/>
        <v>5800</v>
      </c>
      <c r="I206" s="8">
        <f t="shared" si="19"/>
        <v>3087</v>
      </c>
      <c r="J206" s="6">
        <v>0</v>
      </c>
      <c r="K206" s="7">
        <v>2</v>
      </c>
      <c r="L206" s="7">
        <v>170</v>
      </c>
      <c r="M206" s="5">
        <v>0.47</v>
      </c>
      <c r="N206" s="3"/>
    </row>
    <row r="207" spans="2:14" x14ac:dyDescent="0.3">
      <c r="B207" s="66">
        <v>45720</v>
      </c>
      <c r="C207" s="10" t="s">
        <v>8</v>
      </c>
      <c r="D207" s="2" t="s">
        <v>4</v>
      </c>
      <c r="E207" s="10" t="s">
        <v>5</v>
      </c>
      <c r="F207" s="3">
        <v>725</v>
      </c>
      <c r="G207" s="9">
        <v>530</v>
      </c>
      <c r="H207" s="8">
        <f t="shared" si="18"/>
        <v>5800</v>
      </c>
      <c r="I207" s="8">
        <f t="shared" si="19"/>
        <v>5270</v>
      </c>
      <c r="J207" s="6">
        <v>436</v>
      </c>
      <c r="K207" s="7">
        <v>0</v>
      </c>
      <c r="L207" s="7">
        <v>0</v>
      </c>
      <c r="M207" s="5">
        <v>0.09</v>
      </c>
      <c r="N207" s="3"/>
    </row>
    <row r="208" spans="2:14" x14ac:dyDescent="0.3">
      <c r="B208" s="66">
        <v>45720</v>
      </c>
      <c r="C208" s="10" t="s">
        <v>3</v>
      </c>
      <c r="D208" s="2" t="s">
        <v>12</v>
      </c>
      <c r="E208" s="10" t="s">
        <v>13</v>
      </c>
      <c r="F208" s="3">
        <v>1100</v>
      </c>
      <c r="G208" s="9">
        <v>8722</v>
      </c>
      <c r="H208" s="8">
        <f t="shared" si="18"/>
        <v>8800</v>
      </c>
      <c r="I208" s="8">
        <f t="shared" si="19"/>
        <v>78</v>
      </c>
      <c r="J208" s="6">
        <v>4</v>
      </c>
      <c r="K208" s="7">
        <v>0</v>
      </c>
      <c r="L208" s="7">
        <v>0</v>
      </c>
      <c r="M208" s="5">
        <v>0.99</v>
      </c>
      <c r="N208" s="3"/>
    </row>
    <row r="209" spans="2:14" x14ac:dyDescent="0.3">
      <c r="B209" s="66">
        <v>45720</v>
      </c>
      <c r="C209" s="10" t="s">
        <v>7</v>
      </c>
      <c r="D209" s="2" t="s">
        <v>12</v>
      </c>
      <c r="E209" s="10" t="s">
        <v>13</v>
      </c>
      <c r="F209" s="3">
        <v>1100</v>
      </c>
      <c r="G209" s="9">
        <v>5650</v>
      </c>
      <c r="H209" s="8">
        <f t="shared" si="18"/>
        <v>8800</v>
      </c>
      <c r="I209" s="8">
        <f t="shared" si="19"/>
        <v>3150</v>
      </c>
      <c r="J209" s="6">
        <v>0</v>
      </c>
      <c r="K209" s="7">
        <v>1</v>
      </c>
      <c r="L209" s="7">
        <v>80</v>
      </c>
      <c r="M209" s="5">
        <v>0.64</v>
      </c>
      <c r="N209" s="3"/>
    </row>
    <row r="210" spans="2:14" x14ac:dyDescent="0.3">
      <c r="B210" s="66">
        <v>45720</v>
      </c>
      <c r="C210" s="10" t="s">
        <v>8</v>
      </c>
      <c r="D210" s="2" t="s">
        <v>12</v>
      </c>
      <c r="E210" s="10" t="s">
        <v>13</v>
      </c>
      <c r="F210" s="3">
        <v>1100</v>
      </c>
      <c r="G210" s="9">
        <v>8700</v>
      </c>
      <c r="H210" s="8">
        <f t="shared" si="18"/>
        <v>8800</v>
      </c>
      <c r="I210" s="8">
        <f t="shared" si="19"/>
        <v>100</v>
      </c>
      <c r="J210" s="6">
        <v>6</v>
      </c>
      <c r="K210" s="7">
        <v>0</v>
      </c>
      <c r="L210" s="7">
        <v>0</v>
      </c>
      <c r="M210" s="5">
        <v>0.99</v>
      </c>
      <c r="N210" s="3"/>
    </row>
    <row r="211" spans="2:14" x14ac:dyDescent="0.3">
      <c r="B211" s="66">
        <v>45720</v>
      </c>
      <c r="C211" s="10" t="s">
        <v>3</v>
      </c>
      <c r="D211" s="2" t="s">
        <v>14</v>
      </c>
      <c r="E211" s="10" t="s">
        <v>78</v>
      </c>
      <c r="F211" s="3">
        <v>720</v>
      </c>
      <c r="G211" s="9">
        <v>0</v>
      </c>
      <c r="H211" s="8">
        <f t="shared" si="18"/>
        <v>5760</v>
      </c>
      <c r="I211" s="8">
        <f t="shared" si="19"/>
        <v>5760</v>
      </c>
      <c r="J211" s="6">
        <v>0</v>
      </c>
      <c r="K211" s="7">
        <v>0</v>
      </c>
      <c r="L211" s="7">
        <v>0</v>
      </c>
      <c r="M211" s="5">
        <v>0</v>
      </c>
      <c r="N211" s="3"/>
    </row>
    <row r="212" spans="2:14" x14ac:dyDescent="0.3">
      <c r="B212" s="66">
        <v>45720</v>
      </c>
      <c r="C212" s="10" t="s">
        <v>7</v>
      </c>
      <c r="D212" s="2" t="s">
        <v>14</v>
      </c>
      <c r="E212" s="10" t="s">
        <v>78</v>
      </c>
      <c r="F212" s="3">
        <v>720</v>
      </c>
      <c r="G212" s="9">
        <v>0</v>
      </c>
      <c r="H212" s="8">
        <f t="shared" si="18"/>
        <v>5760</v>
      </c>
      <c r="I212" s="8">
        <f t="shared" si="19"/>
        <v>5760</v>
      </c>
      <c r="J212" s="6">
        <v>0</v>
      </c>
      <c r="K212" s="7">
        <v>0</v>
      </c>
      <c r="L212" s="7">
        <v>0</v>
      </c>
      <c r="M212" s="5">
        <v>0</v>
      </c>
      <c r="N212" s="3"/>
    </row>
    <row r="213" spans="2:14" x14ac:dyDescent="0.3">
      <c r="B213" s="66">
        <v>45720</v>
      </c>
      <c r="C213" s="10" t="s">
        <v>8</v>
      </c>
      <c r="D213" s="2" t="s">
        <v>14</v>
      </c>
      <c r="E213" s="10" t="s">
        <v>78</v>
      </c>
      <c r="F213" s="3">
        <v>720</v>
      </c>
      <c r="G213" s="9">
        <v>0</v>
      </c>
      <c r="H213" s="8">
        <f t="shared" si="18"/>
        <v>5760</v>
      </c>
      <c r="I213" s="8">
        <f t="shared" si="19"/>
        <v>5760</v>
      </c>
      <c r="J213" s="6">
        <v>0</v>
      </c>
      <c r="K213" s="7">
        <v>0</v>
      </c>
      <c r="L213" s="7">
        <v>0</v>
      </c>
      <c r="M213" s="5">
        <v>0</v>
      </c>
      <c r="N213" s="3"/>
    </row>
    <row r="214" spans="2:14" x14ac:dyDescent="0.3">
      <c r="B214" s="66">
        <v>45720</v>
      </c>
      <c r="C214" s="10" t="s">
        <v>3</v>
      </c>
      <c r="D214" s="2" t="s">
        <v>15</v>
      </c>
      <c r="E214" s="10" t="s">
        <v>13</v>
      </c>
      <c r="F214" s="3">
        <v>1100</v>
      </c>
      <c r="G214" s="9">
        <v>8800</v>
      </c>
      <c r="H214" s="8">
        <f t="shared" si="18"/>
        <v>8800</v>
      </c>
      <c r="I214" s="8">
        <f t="shared" si="19"/>
        <v>0</v>
      </c>
      <c r="J214" s="6">
        <v>0</v>
      </c>
      <c r="K214" s="7">
        <v>0</v>
      </c>
      <c r="L214" s="7">
        <v>0</v>
      </c>
      <c r="M214" s="5">
        <v>1</v>
      </c>
      <c r="N214" s="3"/>
    </row>
    <row r="215" spans="2:14" x14ac:dyDescent="0.3">
      <c r="B215" s="66">
        <v>45720</v>
      </c>
      <c r="C215" s="10" t="s">
        <v>7</v>
      </c>
      <c r="D215" s="2" t="s">
        <v>15</v>
      </c>
      <c r="E215" s="10" t="s">
        <v>13</v>
      </c>
      <c r="F215" s="3">
        <v>1100</v>
      </c>
      <c r="G215" s="9">
        <v>4545</v>
      </c>
      <c r="H215" s="8">
        <f t="shared" si="18"/>
        <v>8800</v>
      </c>
      <c r="I215" s="8">
        <f t="shared" si="19"/>
        <v>4255</v>
      </c>
      <c r="J215" s="6">
        <v>0</v>
      </c>
      <c r="K215" s="7">
        <v>2</v>
      </c>
      <c r="L215" s="7">
        <v>232</v>
      </c>
      <c r="M215" s="5">
        <v>0.52</v>
      </c>
      <c r="N215" s="3"/>
    </row>
    <row r="216" spans="2:14" x14ac:dyDescent="0.3">
      <c r="B216" s="66">
        <v>45720</v>
      </c>
      <c r="C216" s="10" t="s">
        <v>8</v>
      </c>
      <c r="D216" s="2" t="s">
        <v>15</v>
      </c>
      <c r="E216" s="10" t="s">
        <v>13</v>
      </c>
      <c r="F216" s="3">
        <v>1100</v>
      </c>
      <c r="G216" s="9">
        <v>6000</v>
      </c>
      <c r="H216" s="8">
        <f t="shared" si="18"/>
        <v>8800</v>
      </c>
      <c r="I216" s="8">
        <f t="shared" si="19"/>
        <v>2800</v>
      </c>
      <c r="J216" s="6">
        <v>153</v>
      </c>
      <c r="K216" s="7">
        <v>0</v>
      </c>
      <c r="L216" s="7">
        <v>0</v>
      </c>
      <c r="M216" s="5">
        <v>0.68</v>
      </c>
      <c r="N216" s="3"/>
    </row>
    <row r="217" spans="2:14" x14ac:dyDescent="0.3">
      <c r="B217" s="66">
        <v>45721</v>
      </c>
      <c r="C217" s="10" t="s">
        <v>3</v>
      </c>
      <c r="D217" s="2" t="s">
        <v>4</v>
      </c>
      <c r="E217" s="10" t="s">
        <v>5</v>
      </c>
      <c r="F217" s="3">
        <v>725</v>
      </c>
      <c r="G217" s="9">
        <v>2000</v>
      </c>
      <c r="H217" s="8">
        <f t="shared" ref="H217:H228" si="20">F217*8</f>
        <v>5800</v>
      </c>
      <c r="I217" s="8">
        <f t="shared" ref="I217:I228" si="21">H217-G217</f>
        <v>3800</v>
      </c>
      <c r="J217" s="6">
        <v>0</v>
      </c>
      <c r="K217" s="7">
        <v>1</v>
      </c>
      <c r="L217" s="7">
        <v>360</v>
      </c>
      <c r="M217" s="5">
        <v>0.25</v>
      </c>
      <c r="N217" s="3"/>
    </row>
    <row r="218" spans="2:14" x14ac:dyDescent="0.3">
      <c r="B218" s="66">
        <v>45721</v>
      </c>
      <c r="C218" s="10" t="s">
        <v>7</v>
      </c>
      <c r="D218" s="2" t="s">
        <v>4</v>
      </c>
      <c r="E218" s="10" t="s">
        <v>5</v>
      </c>
      <c r="F218" s="3">
        <v>725</v>
      </c>
      <c r="G218" s="9">
        <v>5155</v>
      </c>
      <c r="H218" s="8">
        <f t="shared" si="20"/>
        <v>5800</v>
      </c>
      <c r="I218" s="8">
        <f t="shared" si="21"/>
        <v>645</v>
      </c>
      <c r="J218" s="6">
        <v>0</v>
      </c>
      <c r="K218" s="7">
        <v>1</v>
      </c>
      <c r="L218" s="7">
        <v>30</v>
      </c>
      <c r="M218" s="5">
        <v>0.89</v>
      </c>
      <c r="N218" s="3"/>
    </row>
    <row r="219" spans="2:14" x14ac:dyDescent="0.3">
      <c r="B219" s="66">
        <v>45721</v>
      </c>
      <c r="C219" s="10" t="s">
        <v>8</v>
      </c>
      <c r="D219" s="2" t="s">
        <v>4</v>
      </c>
      <c r="E219" s="10" t="s">
        <v>5</v>
      </c>
      <c r="F219" s="3">
        <v>725</v>
      </c>
      <c r="G219" s="9">
        <v>3474</v>
      </c>
      <c r="H219" s="8">
        <f t="shared" si="20"/>
        <v>5800</v>
      </c>
      <c r="I219" s="8">
        <f t="shared" si="21"/>
        <v>2326</v>
      </c>
      <c r="J219" s="6">
        <v>192</v>
      </c>
      <c r="K219" s="7">
        <v>0</v>
      </c>
      <c r="L219" s="7">
        <v>0</v>
      </c>
      <c r="M219" s="5">
        <v>0.6</v>
      </c>
      <c r="N219" s="3"/>
    </row>
    <row r="220" spans="2:14" x14ac:dyDescent="0.3">
      <c r="B220" s="66">
        <v>45721</v>
      </c>
      <c r="C220" s="10" t="s">
        <v>3</v>
      </c>
      <c r="D220" s="2" t="s">
        <v>12</v>
      </c>
      <c r="E220" s="10" t="s">
        <v>13</v>
      </c>
      <c r="F220" s="3">
        <v>1100</v>
      </c>
      <c r="G220" s="9">
        <v>7255</v>
      </c>
      <c r="H220" s="8">
        <f t="shared" si="20"/>
        <v>8800</v>
      </c>
      <c r="I220" s="8">
        <f t="shared" si="21"/>
        <v>1545</v>
      </c>
      <c r="J220" s="6">
        <v>0</v>
      </c>
      <c r="K220" s="7">
        <v>1</v>
      </c>
      <c r="L220" s="7">
        <v>30</v>
      </c>
      <c r="M220" s="5">
        <v>0.82</v>
      </c>
      <c r="N220" s="3"/>
    </row>
    <row r="221" spans="2:14" x14ac:dyDescent="0.3">
      <c r="B221" s="66">
        <v>45721</v>
      </c>
      <c r="C221" s="10" t="s">
        <v>7</v>
      </c>
      <c r="D221" s="2" t="s">
        <v>12</v>
      </c>
      <c r="E221" s="10" t="s">
        <v>13</v>
      </c>
      <c r="F221" s="3">
        <v>1100</v>
      </c>
      <c r="G221" s="9">
        <v>5670</v>
      </c>
      <c r="H221" s="8">
        <f t="shared" si="20"/>
        <v>8800</v>
      </c>
      <c r="I221" s="8">
        <f t="shared" si="21"/>
        <v>3130</v>
      </c>
      <c r="J221" s="6">
        <v>0</v>
      </c>
      <c r="K221" s="7">
        <v>3</v>
      </c>
      <c r="L221" s="7">
        <v>120</v>
      </c>
      <c r="M221" s="5">
        <v>0.64</v>
      </c>
      <c r="N221" s="3"/>
    </row>
    <row r="222" spans="2:14" x14ac:dyDescent="0.3">
      <c r="B222" s="66">
        <v>45721</v>
      </c>
      <c r="C222" s="10" t="s">
        <v>8</v>
      </c>
      <c r="D222" s="2" t="s">
        <v>12</v>
      </c>
      <c r="E222" s="10" t="s">
        <v>13</v>
      </c>
      <c r="F222" s="3">
        <v>1100</v>
      </c>
      <c r="G222" s="9">
        <v>7452</v>
      </c>
      <c r="H222" s="8">
        <f t="shared" si="20"/>
        <v>8800</v>
      </c>
      <c r="I222" s="8">
        <f t="shared" si="21"/>
        <v>1348</v>
      </c>
      <c r="J222" s="6">
        <v>74</v>
      </c>
      <c r="K222" s="7">
        <v>0</v>
      </c>
      <c r="L222" s="7">
        <v>0</v>
      </c>
      <c r="M222" s="5">
        <v>0.85</v>
      </c>
      <c r="N222" s="3"/>
    </row>
    <row r="223" spans="2:14" x14ac:dyDescent="0.3">
      <c r="B223" s="66">
        <v>45721</v>
      </c>
      <c r="C223" s="10" t="s">
        <v>3</v>
      </c>
      <c r="D223" s="2" t="s">
        <v>14</v>
      </c>
      <c r="E223" s="10" t="s">
        <v>78</v>
      </c>
      <c r="F223" s="3">
        <v>720</v>
      </c>
      <c r="G223" s="9">
        <v>0</v>
      </c>
      <c r="H223" s="8">
        <f t="shared" si="20"/>
        <v>5760</v>
      </c>
      <c r="I223" s="8">
        <f t="shared" si="21"/>
        <v>5760</v>
      </c>
      <c r="J223" s="6">
        <v>0</v>
      </c>
      <c r="K223" s="7">
        <v>0</v>
      </c>
      <c r="L223" s="7">
        <v>0</v>
      </c>
      <c r="M223" s="5">
        <v>0</v>
      </c>
      <c r="N223" s="3"/>
    </row>
    <row r="224" spans="2:14" x14ac:dyDescent="0.3">
      <c r="B224" s="66">
        <v>45721</v>
      </c>
      <c r="C224" s="10" t="s">
        <v>7</v>
      </c>
      <c r="D224" s="2" t="s">
        <v>14</v>
      </c>
      <c r="E224" s="10" t="s">
        <v>78</v>
      </c>
      <c r="F224" s="3">
        <v>720</v>
      </c>
      <c r="G224" s="9">
        <v>0</v>
      </c>
      <c r="H224" s="8">
        <f t="shared" si="20"/>
        <v>5760</v>
      </c>
      <c r="I224" s="8">
        <f t="shared" si="21"/>
        <v>5760</v>
      </c>
      <c r="J224" s="6">
        <v>0</v>
      </c>
      <c r="K224" s="7">
        <v>0</v>
      </c>
      <c r="L224" s="7">
        <v>0</v>
      </c>
      <c r="M224" s="5">
        <v>0</v>
      </c>
      <c r="N224" s="3"/>
    </row>
    <row r="225" spans="2:14" x14ac:dyDescent="0.3">
      <c r="B225" s="66">
        <v>45721</v>
      </c>
      <c r="C225" s="10" t="s">
        <v>8</v>
      </c>
      <c r="D225" s="2" t="s">
        <v>14</v>
      </c>
      <c r="E225" s="10" t="s">
        <v>78</v>
      </c>
      <c r="F225" s="3">
        <v>720</v>
      </c>
      <c r="G225" s="9">
        <v>0</v>
      </c>
      <c r="H225" s="8">
        <f t="shared" si="20"/>
        <v>5760</v>
      </c>
      <c r="I225" s="8">
        <f t="shared" si="21"/>
        <v>5760</v>
      </c>
      <c r="J225" s="6">
        <v>0</v>
      </c>
      <c r="K225" s="7">
        <v>0</v>
      </c>
      <c r="L225" s="7">
        <v>0</v>
      </c>
      <c r="M225" s="5">
        <v>0</v>
      </c>
      <c r="N225" s="3"/>
    </row>
    <row r="226" spans="2:14" x14ac:dyDescent="0.3">
      <c r="B226" s="66">
        <v>45721</v>
      </c>
      <c r="C226" s="10" t="s">
        <v>3</v>
      </c>
      <c r="D226" s="2" t="s">
        <v>15</v>
      </c>
      <c r="E226" s="10" t="s">
        <v>13</v>
      </c>
      <c r="F226" s="3">
        <v>1100</v>
      </c>
      <c r="G226" s="9">
        <v>7738</v>
      </c>
      <c r="H226" s="8">
        <f t="shared" si="20"/>
        <v>8800</v>
      </c>
      <c r="I226" s="8">
        <f t="shared" si="21"/>
        <v>1062</v>
      </c>
      <c r="J226" s="6">
        <v>0</v>
      </c>
      <c r="K226" s="7">
        <v>1</v>
      </c>
      <c r="L226" s="7">
        <v>40</v>
      </c>
      <c r="M226" s="5">
        <v>0.88</v>
      </c>
      <c r="N226" s="3"/>
    </row>
    <row r="227" spans="2:14" x14ac:dyDescent="0.3">
      <c r="B227" s="66">
        <v>45721</v>
      </c>
      <c r="C227" s="10" t="s">
        <v>7</v>
      </c>
      <c r="D227" s="2" t="s">
        <v>15</v>
      </c>
      <c r="E227" s="10" t="s">
        <v>13</v>
      </c>
      <c r="F227" s="3">
        <v>1100</v>
      </c>
      <c r="G227" s="9">
        <v>4070</v>
      </c>
      <c r="H227" s="8">
        <f t="shared" si="20"/>
        <v>8800</v>
      </c>
      <c r="I227" s="8">
        <f t="shared" si="21"/>
        <v>4730</v>
      </c>
      <c r="J227" s="6">
        <v>0</v>
      </c>
      <c r="K227" s="7">
        <v>6</v>
      </c>
      <c r="L227" s="7">
        <v>200</v>
      </c>
      <c r="M227" s="5">
        <v>0.46</v>
      </c>
      <c r="N227" s="3"/>
    </row>
    <row r="228" spans="2:14" x14ac:dyDescent="0.3">
      <c r="B228" s="66">
        <v>45721</v>
      </c>
      <c r="C228" s="10" t="s">
        <v>8</v>
      </c>
      <c r="D228" s="2" t="s">
        <v>15</v>
      </c>
      <c r="E228" s="10" t="s">
        <v>13</v>
      </c>
      <c r="F228" s="3">
        <v>1100</v>
      </c>
      <c r="G228" s="9">
        <v>2598</v>
      </c>
      <c r="H228" s="8">
        <f t="shared" si="20"/>
        <v>8800</v>
      </c>
      <c r="I228" s="8">
        <f t="shared" si="21"/>
        <v>6202</v>
      </c>
      <c r="J228" s="6">
        <v>338</v>
      </c>
      <c r="K228" s="7">
        <v>0</v>
      </c>
      <c r="L228" s="7">
        <v>0</v>
      </c>
      <c r="M228" s="5">
        <v>0.3</v>
      </c>
      <c r="N228" s="3"/>
    </row>
    <row r="229" spans="2:14" x14ac:dyDescent="0.3">
      <c r="B229" s="66">
        <v>45722</v>
      </c>
      <c r="C229" s="10" t="s">
        <v>3</v>
      </c>
      <c r="D229" s="2" t="s">
        <v>4</v>
      </c>
      <c r="E229" s="10" t="s">
        <v>5</v>
      </c>
      <c r="F229" s="3">
        <v>725</v>
      </c>
      <c r="G229" s="9">
        <v>3700</v>
      </c>
      <c r="H229" s="8">
        <f t="shared" ref="H229:H243" si="22">F229*8</f>
        <v>5800</v>
      </c>
      <c r="I229" s="8">
        <f t="shared" ref="I229:I240" si="23">H229-G229</f>
        <v>2100</v>
      </c>
      <c r="J229" s="6">
        <v>174</v>
      </c>
      <c r="K229" s="7">
        <v>0</v>
      </c>
      <c r="L229" s="7">
        <v>0</v>
      </c>
      <c r="M229" s="5">
        <v>0.64</v>
      </c>
      <c r="N229" s="3"/>
    </row>
    <row r="230" spans="2:14" x14ac:dyDescent="0.3">
      <c r="B230" s="66">
        <v>45722</v>
      </c>
      <c r="C230" s="10" t="s">
        <v>7</v>
      </c>
      <c r="D230" s="2" t="s">
        <v>4</v>
      </c>
      <c r="E230" s="10" t="s">
        <v>5</v>
      </c>
      <c r="F230" s="3">
        <v>725</v>
      </c>
      <c r="G230" s="9">
        <v>5800</v>
      </c>
      <c r="H230" s="8">
        <f t="shared" si="22"/>
        <v>5800</v>
      </c>
      <c r="I230" s="8">
        <f t="shared" si="23"/>
        <v>0</v>
      </c>
      <c r="J230" s="6">
        <v>0</v>
      </c>
      <c r="K230" s="7">
        <v>0</v>
      </c>
      <c r="L230" s="7">
        <v>0</v>
      </c>
      <c r="M230" s="5">
        <v>1</v>
      </c>
      <c r="N230" s="3"/>
    </row>
    <row r="231" spans="2:14" x14ac:dyDescent="0.3">
      <c r="B231" s="66">
        <v>45722</v>
      </c>
      <c r="C231" s="10" t="s">
        <v>8</v>
      </c>
      <c r="D231" s="2" t="s">
        <v>4</v>
      </c>
      <c r="E231" s="10" t="s">
        <v>5</v>
      </c>
      <c r="F231" s="3">
        <v>725</v>
      </c>
      <c r="G231" s="9">
        <v>3000</v>
      </c>
      <c r="H231" s="8">
        <f t="shared" si="22"/>
        <v>5800</v>
      </c>
      <c r="I231" s="8">
        <f t="shared" si="23"/>
        <v>2800</v>
      </c>
      <c r="J231" s="6">
        <v>232</v>
      </c>
      <c r="K231" s="7">
        <v>0</v>
      </c>
      <c r="L231" s="7">
        <v>0</v>
      </c>
      <c r="M231" s="5">
        <v>0.52</v>
      </c>
      <c r="N231" s="3"/>
    </row>
    <row r="232" spans="2:14" x14ac:dyDescent="0.3">
      <c r="B232" s="66">
        <v>45722</v>
      </c>
      <c r="C232" s="10" t="s">
        <v>3</v>
      </c>
      <c r="D232" s="2" t="s">
        <v>12</v>
      </c>
      <c r="E232" s="10" t="s">
        <v>13</v>
      </c>
      <c r="F232" s="3">
        <v>1100</v>
      </c>
      <c r="G232" s="9">
        <v>2130</v>
      </c>
      <c r="H232" s="8">
        <f t="shared" si="22"/>
        <v>8800</v>
      </c>
      <c r="I232" s="8">
        <f t="shared" si="23"/>
        <v>6670</v>
      </c>
      <c r="J232" s="6">
        <v>364</v>
      </c>
      <c r="K232" s="7">
        <v>0</v>
      </c>
      <c r="L232" s="7">
        <v>0</v>
      </c>
      <c r="M232" s="5">
        <v>0.24</v>
      </c>
      <c r="N232" s="3"/>
    </row>
    <row r="233" spans="2:14" x14ac:dyDescent="0.3">
      <c r="B233" s="66">
        <v>45722</v>
      </c>
      <c r="C233" s="10" t="s">
        <v>7</v>
      </c>
      <c r="D233" s="2" t="s">
        <v>12</v>
      </c>
      <c r="E233" s="10" t="s">
        <v>13</v>
      </c>
      <c r="F233" s="3">
        <v>1100</v>
      </c>
      <c r="G233" s="9">
        <v>2130</v>
      </c>
      <c r="H233" s="8">
        <f t="shared" si="22"/>
        <v>8800</v>
      </c>
      <c r="I233" s="8">
        <f t="shared" si="23"/>
        <v>6670</v>
      </c>
      <c r="J233" s="6">
        <v>0</v>
      </c>
      <c r="K233" s="7">
        <v>3</v>
      </c>
      <c r="L233" s="7">
        <v>270</v>
      </c>
      <c r="M233" s="5">
        <v>0.24</v>
      </c>
      <c r="N233" s="3"/>
    </row>
    <row r="234" spans="2:14" x14ac:dyDescent="0.3">
      <c r="B234" s="66">
        <v>45722</v>
      </c>
      <c r="C234" s="10" t="s">
        <v>8</v>
      </c>
      <c r="D234" s="2" t="s">
        <v>12</v>
      </c>
      <c r="E234" s="10" t="s">
        <v>13</v>
      </c>
      <c r="F234" s="3">
        <v>1100</v>
      </c>
      <c r="G234" s="9">
        <v>8800</v>
      </c>
      <c r="H234" s="8">
        <f t="shared" si="22"/>
        <v>8800</v>
      </c>
      <c r="I234" s="8">
        <f t="shared" si="23"/>
        <v>0</v>
      </c>
      <c r="J234" s="6">
        <v>0</v>
      </c>
      <c r="K234" s="7">
        <v>0</v>
      </c>
      <c r="L234" s="7">
        <v>0</v>
      </c>
      <c r="M234" s="5">
        <v>1</v>
      </c>
      <c r="N234" s="3"/>
    </row>
    <row r="235" spans="2:14" x14ac:dyDescent="0.3">
      <c r="B235" s="66">
        <v>45722</v>
      </c>
      <c r="C235" s="10" t="s">
        <v>3</v>
      </c>
      <c r="D235" s="2" t="s">
        <v>14</v>
      </c>
      <c r="E235" s="10" t="s">
        <v>78</v>
      </c>
      <c r="F235" s="3">
        <v>720</v>
      </c>
      <c r="G235" s="9">
        <v>0</v>
      </c>
      <c r="H235" s="8">
        <f t="shared" si="22"/>
        <v>5760</v>
      </c>
      <c r="I235" s="8">
        <f t="shared" si="23"/>
        <v>5760</v>
      </c>
      <c r="J235" s="6">
        <v>0</v>
      </c>
      <c r="K235" s="7">
        <v>0</v>
      </c>
      <c r="L235" s="7">
        <v>0</v>
      </c>
      <c r="M235" s="5">
        <v>0</v>
      </c>
      <c r="N235" s="3"/>
    </row>
    <row r="236" spans="2:14" x14ac:dyDescent="0.3">
      <c r="B236" s="66">
        <v>45722</v>
      </c>
      <c r="C236" s="10" t="s">
        <v>7</v>
      </c>
      <c r="D236" s="2" t="s">
        <v>14</v>
      </c>
      <c r="E236" s="10" t="s">
        <v>78</v>
      </c>
      <c r="F236" s="3">
        <v>720</v>
      </c>
      <c r="G236" s="9">
        <v>0</v>
      </c>
      <c r="H236" s="8">
        <f t="shared" si="22"/>
        <v>5760</v>
      </c>
      <c r="I236" s="8">
        <f t="shared" si="23"/>
        <v>5760</v>
      </c>
      <c r="J236" s="6">
        <v>0</v>
      </c>
      <c r="K236" s="7">
        <v>0</v>
      </c>
      <c r="L236" s="7">
        <v>0</v>
      </c>
      <c r="M236" s="5">
        <v>0</v>
      </c>
      <c r="N236" s="3"/>
    </row>
    <row r="237" spans="2:14" x14ac:dyDescent="0.3">
      <c r="B237" s="66">
        <v>45722</v>
      </c>
      <c r="C237" s="10" t="s">
        <v>8</v>
      </c>
      <c r="D237" s="2" t="s">
        <v>14</v>
      </c>
      <c r="E237" s="10" t="s">
        <v>78</v>
      </c>
      <c r="F237" s="3">
        <v>720</v>
      </c>
      <c r="G237" s="9">
        <v>0</v>
      </c>
      <c r="H237" s="8">
        <f t="shared" si="22"/>
        <v>5760</v>
      </c>
      <c r="I237" s="8">
        <f t="shared" si="23"/>
        <v>5760</v>
      </c>
      <c r="J237" s="6">
        <v>0</v>
      </c>
      <c r="K237" s="7">
        <v>0</v>
      </c>
      <c r="L237" s="7">
        <v>0</v>
      </c>
      <c r="M237" s="5">
        <v>0</v>
      </c>
      <c r="N237" s="3"/>
    </row>
    <row r="238" spans="2:14" x14ac:dyDescent="0.3">
      <c r="B238" s="66">
        <v>45722</v>
      </c>
      <c r="C238" s="10" t="s">
        <v>3</v>
      </c>
      <c r="D238" s="2" t="s">
        <v>15</v>
      </c>
      <c r="E238" s="10" t="s">
        <v>13</v>
      </c>
      <c r="F238" s="3">
        <v>1100</v>
      </c>
      <c r="G238" s="9">
        <v>3580</v>
      </c>
      <c r="H238" s="8">
        <f t="shared" si="22"/>
        <v>8800</v>
      </c>
      <c r="I238" s="8">
        <f t="shared" si="23"/>
        <v>5220</v>
      </c>
      <c r="J238" s="6">
        <v>287</v>
      </c>
      <c r="K238" s="7">
        <v>0</v>
      </c>
      <c r="L238" s="7">
        <v>0</v>
      </c>
      <c r="M238" s="5">
        <v>0.41</v>
      </c>
      <c r="N238" s="3"/>
    </row>
    <row r="239" spans="2:14" x14ac:dyDescent="0.3">
      <c r="B239" s="66">
        <v>45722</v>
      </c>
      <c r="C239" s="10" t="s">
        <v>7</v>
      </c>
      <c r="D239" s="2" t="s">
        <v>15</v>
      </c>
      <c r="E239" s="10" t="s">
        <v>13</v>
      </c>
      <c r="F239" s="3">
        <v>1100</v>
      </c>
      <c r="G239" s="9">
        <v>3580</v>
      </c>
      <c r="H239" s="8">
        <f t="shared" si="22"/>
        <v>8800</v>
      </c>
      <c r="I239" s="8">
        <f t="shared" si="23"/>
        <v>5220</v>
      </c>
      <c r="J239" s="6">
        <v>0</v>
      </c>
      <c r="K239" s="7">
        <v>1</v>
      </c>
      <c r="L239" s="7">
        <v>150</v>
      </c>
      <c r="M239" s="5">
        <v>0.41</v>
      </c>
      <c r="N239" s="3"/>
    </row>
    <row r="240" spans="2:14" x14ac:dyDescent="0.3">
      <c r="B240" s="66">
        <v>45722</v>
      </c>
      <c r="C240" s="10" t="s">
        <v>8</v>
      </c>
      <c r="D240" s="2" t="s">
        <v>15</v>
      </c>
      <c r="E240" s="10" t="s">
        <v>13</v>
      </c>
      <c r="F240" s="3">
        <v>1100</v>
      </c>
      <c r="G240" s="9">
        <v>8800</v>
      </c>
      <c r="H240" s="8">
        <f t="shared" si="22"/>
        <v>8800</v>
      </c>
      <c r="I240" s="8">
        <f t="shared" si="23"/>
        <v>0</v>
      </c>
      <c r="J240" s="6">
        <v>0</v>
      </c>
      <c r="K240" s="7">
        <v>0</v>
      </c>
      <c r="L240" s="7">
        <v>0</v>
      </c>
      <c r="M240" s="5">
        <v>1</v>
      </c>
      <c r="N240" s="3"/>
    </row>
    <row r="241" spans="2:14" x14ac:dyDescent="0.3">
      <c r="B241" s="66">
        <v>45723</v>
      </c>
      <c r="C241" s="10" t="s">
        <v>3</v>
      </c>
      <c r="D241" s="2" t="s">
        <v>4</v>
      </c>
      <c r="E241" s="10" t="s">
        <v>5</v>
      </c>
      <c r="F241" s="3">
        <v>725</v>
      </c>
      <c r="G241" s="9">
        <v>4575</v>
      </c>
      <c r="H241" s="8">
        <f t="shared" si="22"/>
        <v>5800</v>
      </c>
      <c r="I241" s="8">
        <f t="shared" ref="I241:I252" si="24">H241-G241</f>
        <v>1225</v>
      </c>
      <c r="J241" s="6">
        <v>0</v>
      </c>
      <c r="K241" s="7">
        <v>0</v>
      </c>
      <c r="L241" s="7">
        <v>0</v>
      </c>
      <c r="M241" s="5">
        <v>1</v>
      </c>
      <c r="N241" s="3"/>
    </row>
    <row r="242" spans="2:14" x14ac:dyDescent="0.3">
      <c r="B242" s="66">
        <v>45723</v>
      </c>
      <c r="C242" s="10" t="s">
        <v>7</v>
      </c>
      <c r="D242" s="2" t="s">
        <v>4</v>
      </c>
      <c r="E242" s="10" t="s">
        <v>5</v>
      </c>
      <c r="F242" s="3">
        <v>725</v>
      </c>
      <c r="G242" s="9">
        <v>4575</v>
      </c>
      <c r="H242" s="8">
        <f t="shared" si="22"/>
        <v>5800</v>
      </c>
      <c r="I242" s="8">
        <f t="shared" si="24"/>
        <v>1225</v>
      </c>
      <c r="J242" s="6">
        <v>0</v>
      </c>
      <c r="K242" s="7">
        <v>0</v>
      </c>
      <c r="L242" s="7">
        <v>0</v>
      </c>
      <c r="M242" s="5">
        <v>1</v>
      </c>
      <c r="N242" s="3"/>
    </row>
    <row r="243" spans="2:14" x14ac:dyDescent="0.3">
      <c r="B243" s="66">
        <v>45723</v>
      </c>
      <c r="C243" s="10" t="s">
        <v>8</v>
      </c>
      <c r="D243" s="2" t="s">
        <v>4</v>
      </c>
      <c r="E243" s="10" t="s">
        <v>5</v>
      </c>
      <c r="F243" s="3">
        <v>725</v>
      </c>
      <c r="G243" s="9">
        <v>4575</v>
      </c>
      <c r="H243" s="8">
        <f t="shared" si="22"/>
        <v>5800</v>
      </c>
      <c r="I243" s="8">
        <f t="shared" si="24"/>
        <v>1225</v>
      </c>
      <c r="J243" s="6">
        <v>0</v>
      </c>
      <c r="K243" s="7">
        <v>0</v>
      </c>
      <c r="L243" s="7">
        <v>0</v>
      </c>
      <c r="M243" s="5">
        <v>1</v>
      </c>
      <c r="N243" s="3"/>
    </row>
    <row r="244" spans="2:14" x14ac:dyDescent="0.3">
      <c r="B244" s="66">
        <v>45723</v>
      </c>
      <c r="C244" s="10" t="s">
        <v>3</v>
      </c>
      <c r="D244" s="2" t="s">
        <v>12</v>
      </c>
      <c r="E244" s="10" t="s">
        <v>13</v>
      </c>
      <c r="F244" s="3">
        <v>1100</v>
      </c>
      <c r="G244" s="9">
        <v>7460</v>
      </c>
      <c r="H244" s="8">
        <v>8800</v>
      </c>
      <c r="I244" s="8">
        <f t="shared" si="24"/>
        <v>1340</v>
      </c>
      <c r="J244" s="6">
        <v>0</v>
      </c>
      <c r="K244" s="7">
        <v>0</v>
      </c>
      <c r="L244" s="7">
        <v>0</v>
      </c>
      <c r="M244" s="5">
        <v>1</v>
      </c>
      <c r="N244" s="3"/>
    </row>
    <row r="245" spans="2:14" x14ac:dyDescent="0.3">
      <c r="B245" s="66">
        <v>45723</v>
      </c>
      <c r="C245" s="10" t="s">
        <v>7</v>
      </c>
      <c r="D245" s="2" t="s">
        <v>12</v>
      </c>
      <c r="E245" s="10" t="s">
        <v>13</v>
      </c>
      <c r="F245" s="3">
        <v>1100</v>
      </c>
      <c r="G245" s="9">
        <v>0</v>
      </c>
      <c r="H245" s="8">
        <f t="shared" ref="H245:H252" si="25">F245*8</f>
        <v>8800</v>
      </c>
      <c r="I245" s="8">
        <f t="shared" si="24"/>
        <v>8800</v>
      </c>
      <c r="J245" s="6">
        <v>0</v>
      </c>
      <c r="K245" s="7">
        <v>0</v>
      </c>
      <c r="L245" s="7">
        <v>0</v>
      </c>
      <c r="M245" s="5">
        <v>0</v>
      </c>
      <c r="N245" s="3" t="s">
        <v>104</v>
      </c>
    </row>
    <row r="246" spans="2:14" x14ac:dyDescent="0.3">
      <c r="B246" s="66">
        <v>45723</v>
      </c>
      <c r="C246" s="10" t="s">
        <v>8</v>
      </c>
      <c r="D246" s="2" t="s">
        <v>12</v>
      </c>
      <c r="E246" s="10" t="s">
        <v>13</v>
      </c>
      <c r="F246" s="3">
        <v>1100</v>
      </c>
      <c r="G246" s="9">
        <v>0</v>
      </c>
      <c r="H246" s="8">
        <f t="shared" si="25"/>
        <v>8800</v>
      </c>
      <c r="I246" s="8">
        <f t="shared" si="24"/>
        <v>8800</v>
      </c>
      <c r="J246" s="6">
        <v>0</v>
      </c>
      <c r="K246" s="7">
        <v>0</v>
      </c>
      <c r="L246" s="7">
        <v>0</v>
      </c>
      <c r="M246" s="5">
        <v>0</v>
      </c>
      <c r="N246" s="3" t="s">
        <v>104</v>
      </c>
    </row>
    <row r="247" spans="2:14" x14ac:dyDescent="0.3">
      <c r="B247" s="66">
        <v>45723</v>
      </c>
      <c r="C247" s="10" t="s">
        <v>3</v>
      </c>
      <c r="D247" s="2" t="s">
        <v>14</v>
      </c>
      <c r="E247" s="10" t="s">
        <v>78</v>
      </c>
      <c r="F247" s="3">
        <v>720</v>
      </c>
      <c r="G247" s="9">
        <v>0</v>
      </c>
      <c r="H247" s="8">
        <f t="shared" si="25"/>
        <v>5760</v>
      </c>
      <c r="I247" s="8">
        <f t="shared" si="24"/>
        <v>5760</v>
      </c>
      <c r="J247" s="6">
        <v>0</v>
      </c>
      <c r="K247" s="7">
        <v>0</v>
      </c>
      <c r="L247" s="7">
        <v>0</v>
      </c>
      <c r="M247" s="5">
        <v>0</v>
      </c>
      <c r="N247" s="3"/>
    </row>
    <row r="248" spans="2:14" x14ac:dyDescent="0.3">
      <c r="B248" s="66">
        <v>45723</v>
      </c>
      <c r="C248" s="10" t="s">
        <v>7</v>
      </c>
      <c r="D248" s="2" t="s">
        <v>14</v>
      </c>
      <c r="E248" s="10" t="s">
        <v>78</v>
      </c>
      <c r="F248" s="3">
        <v>720</v>
      </c>
      <c r="G248" s="9">
        <v>0</v>
      </c>
      <c r="H248" s="8">
        <f t="shared" si="25"/>
        <v>5760</v>
      </c>
      <c r="I248" s="8">
        <f t="shared" si="24"/>
        <v>5760</v>
      </c>
      <c r="J248" s="6">
        <v>0</v>
      </c>
      <c r="K248" s="7">
        <v>0</v>
      </c>
      <c r="L248" s="7">
        <v>0</v>
      </c>
      <c r="M248" s="5">
        <v>0</v>
      </c>
      <c r="N248" s="3"/>
    </row>
    <row r="249" spans="2:14" x14ac:dyDescent="0.3">
      <c r="B249" s="66">
        <v>45723</v>
      </c>
      <c r="C249" s="10" t="s">
        <v>8</v>
      </c>
      <c r="D249" s="2" t="s">
        <v>14</v>
      </c>
      <c r="E249" s="10" t="s">
        <v>78</v>
      </c>
      <c r="F249" s="3">
        <v>720</v>
      </c>
      <c r="G249" s="9">
        <v>0</v>
      </c>
      <c r="H249" s="8">
        <f t="shared" si="25"/>
        <v>5760</v>
      </c>
      <c r="I249" s="8">
        <f t="shared" si="24"/>
        <v>5760</v>
      </c>
      <c r="J249" s="6">
        <v>0</v>
      </c>
      <c r="K249" s="7">
        <v>0</v>
      </c>
      <c r="L249" s="7">
        <v>0</v>
      </c>
      <c r="M249" s="5">
        <v>0</v>
      </c>
      <c r="N249" s="3"/>
    </row>
    <row r="250" spans="2:14" x14ac:dyDescent="0.3">
      <c r="B250" s="66">
        <v>45723</v>
      </c>
      <c r="C250" s="10" t="s">
        <v>3</v>
      </c>
      <c r="D250" s="2" t="s">
        <v>15</v>
      </c>
      <c r="E250" s="10" t="s">
        <v>13</v>
      </c>
      <c r="F250" s="3">
        <v>1100</v>
      </c>
      <c r="G250" s="9">
        <v>7935</v>
      </c>
      <c r="H250" s="8">
        <f t="shared" si="25"/>
        <v>8800</v>
      </c>
      <c r="I250" s="8">
        <f t="shared" si="24"/>
        <v>865</v>
      </c>
      <c r="J250" s="6">
        <v>0</v>
      </c>
      <c r="K250" s="7">
        <v>0</v>
      </c>
      <c r="L250" s="7">
        <v>0</v>
      </c>
      <c r="M250" s="5">
        <v>1</v>
      </c>
      <c r="N250" s="3"/>
    </row>
    <row r="251" spans="2:14" x14ac:dyDescent="0.3">
      <c r="B251" s="66">
        <v>45723</v>
      </c>
      <c r="C251" s="10" t="s">
        <v>7</v>
      </c>
      <c r="D251" s="2" t="s">
        <v>15</v>
      </c>
      <c r="E251" s="10" t="s">
        <v>13</v>
      </c>
      <c r="F251" s="3">
        <v>1100</v>
      </c>
      <c r="G251" s="9">
        <v>0</v>
      </c>
      <c r="H251" s="8">
        <f t="shared" si="25"/>
        <v>8800</v>
      </c>
      <c r="I251" s="8">
        <f t="shared" si="24"/>
        <v>8800</v>
      </c>
      <c r="J251" s="6">
        <v>0</v>
      </c>
      <c r="K251" s="7">
        <v>0</v>
      </c>
      <c r="L251" s="7">
        <v>0</v>
      </c>
      <c r="M251" s="5">
        <v>0</v>
      </c>
      <c r="N251" s="3" t="s">
        <v>104</v>
      </c>
    </row>
    <row r="252" spans="2:14" x14ac:dyDescent="0.3">
      <c r="B252" s="66">
        <v>45723</v>
      </c>
      <c r="C252" s="10" t="s">
        <v>8</v>
      </c>
      <c r="D252" s="2" t="s">
        <v>15</v>
      </c>
      <c r="E252" s="10" t="s">
        <v>13</v>
      </c>
      <c r="F252" s="3">
        <v>1100</v>
      </c>
      <c r="G252" s="9">
        <v>0</v>
      </c>
      <c r="H252" s="8">
        <f t="shared" si="25"/>
        <v>8800</v>
      </c>
      <c r="I252" s="8">
        <f t="shared" si="24"/>
        <v>8800</v>
      </c>
      <c r="J252" s="6">
        <v>0</v>
      </c>
      <c r="K252" s="7">
        <v>0</v>
      </c>
      <c r="L252" s="7">
        <v>0</v>
      </c>
      <c r="M252" s="5">
        <v>0</v>
      </c>
      <c r="N252" s="3" t="s">
        <v>104</v>
      </c>
    </row>
    <row r="253" spans="2:14" x14ac:dyDescent="0.3">
      <c r="B253" s="66">
        <v>45726</v>
      </c>
      <c r="C253" s="10" t="s">
        <v>3</v>
      </c>
      <c r="D253" s="2" t="s">
        <v>4</v>
      </c>
      <c r="E253" s="10" t="s">
        <v>5</v>
      </c>
      <c r="F253" s="3">
        <v>725</v>
      </c>
      <c r="G253" s="9">
        <v>0</v>
      </c>
      <c r="H253" s="8">
        <f t="shared" ref="H253:H264" si="26">F253*8</f>
        <v>5800</v>
      </c>
      <c r="I253" s="8">
        <f t="shared" ref="I253:I264" si="27">H253-G253</f>
        <v>5800</v>
      </c>
      <c r="J253" s="6">
        <v>0</v>
      </c>
      <c r="K253" s="7">
        <v>0</v>
      </c>
      <c r="L253" s="7">
        <v>0</v>
      </c>
      <c r="M253" s="5">
        <v>0</v>
      </c>
      <c r="N253" s="3" t="s">
        <v>104</v>
      </c>
    </row>
    <row r="254" spans="2:14" x14ac:dyDescent="0.3">
      <c r="B254" s="66">
        <v>45726</v>
      </c>
      <c r="C254" s="10" t="s">
        <v>7</v>
      </c>
      <c r="D254" s="2" t="s">
        <v>4</v>
      </c>
      <c r="E254" s="10" t="s">
        <v>5</v>
      </c>
      <c r="F254" s="3">
        <v>725</v>
      </c>
      <c r="G254" s="9">
        <v>0</v>
      </c>
      <c r="H254" s="8">
        <f t="shared" si="26"/>
        <v>5800</v>
      </c>
      <c r="I254" s="8">
        <f t="shared" si="27"/>
        <v>5800</v>
      </c>
      <c r="J254" s="6">
        <v>0</v>
      </c>
      <c r="K254" s="7">
        <v>0</v>
      </c>
      <c r="L254" s="7">
        <v>0</v>
      </c>
      <c r="M254" s="5">
        <v>0</v>
      </c>
      <c r="N254" s="3" t="s">
        <v>104</v>
      </c>
    </row>
    <row r="255" spans="2:14" x14ac:dyDescent="0.3">
      <c r="B255" s="66">
        <v>45726</v>
      </c>
      <c r="C255" s="10" t="s">
        <v>8</v>
      </c>
      <c r="D255" s="2" t="s">
        <v>4</v>
      </c>
      <c r="E255" s="10" t="s">
        <v>5</v>
      </c>
      <c r="F255" s="3">
        <v>725</v>
      </c>
      <c r="G255" s="9">
        <v>0</v>
      </c>
      <c r="H255" s="8">
        <f t="shared" si="26"/>
        <v>5800</v>
      </c>
      <c r="I255" s="8">
        <f t="shared" si="27"/>
        <v>5800</v>
      </c>
      <c r="J255" s="6">
        <v>0</v>
      </c>
      <c r="K255" s="7">
        <v>0</v>
      </c>
      <c r="L255" s="7">
        <v>0</v>
      </c>
      <c r="M255" s="5">
        <v>0</v>
      </c>
      <c r="N255" s="3" t="s">
        <v>104</v>
      </c>
    </row>
    <row r="256" spans="2:14" x14ac:dyDescent="0.3">
      <c r="B256" s="66">
        <v>45726</v>
      </c>
      <c r="C256" s="10" t="s">
        <v>3</v>
      </c>
      <c r="D256" s="2" t="s">
        <v>12</v>
      </c>
      <c r="E256" s="10" t="s">
        <v>13</v>
      </c>
      <c r="F256" s="3">
        <v>1100</v>
      </c>
      <c r="G256" s="9">
        <v>8800</v>
      </c>
      <c r="H256" s="8">
        <f t="shared" si="26"/>
        <v>8800</v>
      </c>
      <c r="I256" s="8">
        <f t="shared" si="27"/>
        <v>0</v>
      </c>
      <c r="J256" s="6">
        <v>0</v>
      </c>
      <c r="K256" s="7">
        <v>0</v>
      </c>
      <c r="L256" s="7">
        <v>0</v>
      </c>
      <c r="M256" s="5">
        <v>1</v>
      </c>
      <c r="N256" s="3"/>
    </row>
    <row r="257" spans="2:14" x14ac:dyDescent="0.3">
      <c r="B257" s="66">
        <v>45726</v>
      </c>
      <c r="C257" s="10" t="s">
        <v>7</v>
      </c>
      <c r="D257" s="2" t="s">
        <v>12</v>
      </c>
      <c r="E257" s="10" t="s">
        <v>13</v>
      </c>
      <c r="F257" s="3">
        <v>1100</v>
      </c>
      <c r="G257" s="9">
        <v>2000</v>
      </c>
      <c r="H257" s="8">
        <f t="shared" si="26"/>
        <v>8800</v>
      </c>
      <c r="I257" s="8">
        <f t="shared" si="27"/>
        <v>6800</v>
      </c>
      <c r="J257" s="6">
        <v>0</v>
      </c>
      <c r="K257" s="7">
        <v>2</v>
      </c>
      <c r="L257" s="7">
        <v>60</v>
      </c>
      <c r="M257" s="5">
        <v>0.23</v>
      </c>
      <c r="N257" s="3"/>
    </row>
    <row r="258" spans="2:14" x14ac:dyDescent="0.3">
      <c r="B258" s="66">
        <v>45726</v>
      </c>
      <c r="C258" s="10" t="s">
        <v>8</v>
      </c>
      <c r="D258" s="2" t="s">
        <v>12</v>
      </c>
      <c r="E258" s="10" t="s">
        <v>13</v>
      </c>
      <c r="F258" s="3">
        <v>1100</v>
      </c>
      <c r="G258" s="9">
        <v>7570</v>
      </c>
      <c r="H258" s="8">
        <f t="shared" si="26"/>
        <v>8800</v>
      </c>
      <c r="I258" s="8">
        <f t="shared" si="27"/>
        <v>1230</v>
      </c>
      <c r="J258" s="6">
        <v>0</v>
      </c>
      <c r="K258" s="7">
        <v>2</v>
      </c>
      <c r="L258" s="7">
        <v>60</v>
      </c>
      <c r="M258" s="5">
        <v>0.86</v>
      </c>
      <c r="N258" s="3"/>
    </row>
    <row r="259" spans="2:14" x14ac:dyDescent="0.3">
      <c r="B259" s="66">
        <v>45726</v>
      </c>
      <c r="C259" s="10" t="s">
        <v>3</v>
      </c>
      <c r="D259" s="2" t="s">
        <v>14</v>
      </c>
      <c r="E259" s="10" t="s">
        <v>78</v>
      </c>
      <c r="F259" s="3">
        <v>720</v>
      </c>
      <c r="G259" s="9">
        <v>0</v>
      </c>
      <c r="H259" s="8">
        <f t="shared" si="26"/>
        <v>5760</v>
      </c>
      <c r="I259" s="8">
        <f t="shared" si="27"/>
        <v>5760</v>
      </c>
      <c r="J259" s="6">
        <v>0</v>
      </c>
      <c r="K259" s="7">
        <v>0</v>
      </c>
      <c r="L259" s="7">
        <v>0</v>
      </c>
      <c r="M259" s="5">
        <v>0</v>
      </c>
      <c r="N259" s="3"/>
    </row>
    <row r="260" spans="2:14" x14ac:dyDescent="0.3">
      <c r="B260" s="66">
        <v>45726</v>
      </c>
      <c r="C260" s="10" t="s">
        <v>7</v>
      </c>
      <c r="D260" s="2" t="s">
        <v>14</v>
      </c>
      <c r="E260" s="10" t="s">
        <v>78</v>
      </c>
      <c r="F260" s="3">
        <v>720</v>
      </c>
      <c r="G260" s="9">
        <v>0</v>
      </c>
      <c r="H260" s="8">
        <f t="shared" si="26"/>
        <v>5760</v>
      </c>
      <c r="I260" s="8">
        <f t="shared" si="27"/>
        <v>5760</v>
      </c>
      <c r="J260" s="6">
        <v>0</v>
      </c>
      <c r="K260" s="7">
        <v>0</v>
      </c>
      <c r="L260" s="7">
        <v>0</v>
      </c>
      <c r="M260" s="5">
        <v>0</v>
      </c>
      <c r="N260" s="3"/>
    </row>
    <row r="261" spans="2:14" x14ac:dyDescent="0.3">
      <c r="B261" s="66">
        <v>45726</v>
      </c>
      <c r="C261" s="10" t="s">
        <v>8</v>
      </c>
      <c r="D261" s="2" t="s">
        <v>14</v>
      </c>
      <c r="E261" s="10" t="s">
        <v>78</v>
      </c>
      <c r="F261" s="3">
        <v>720</v>
      </c>
      <c r="G261" s="9">
        <v>0</v>
      </c>
      <c r="H261" s="8">
        <f t="shared" si="26"/>
        <v>5760</v>
      </c>
      <c r="I261" s="8">
        <f t="shared" si="27"/>
        <v>5760</v>
      </c>
      <c r="J261" s="6">
        <v>0</v>
      </c>
      <c r="K261" s="7">
        <v>0</v>
      </c>
      <c r="L261" s="7">
        <v>0</v>
      </c>
      <c r="M261" s="5">
        <v>0</v>
      </c>
      <c r="N261" s="3"/>
    </row>
    <row r="262" spans="2:14" x14ac:dyDescent="0.3">
      <c r="B262" s="66">
        <v>45726</v>
      </c>
      <c r="C262" s="10" t="s">
        <v>3</v>
      </c>
      <c r="D262" s="2" t="s">
        <v>15</v>
      </c>
      <c r="E262" s="10" t="s">
        <v>13</v>
      </c>
      <c r="F262" s="3">
        <v>1100</v>
      </c>
      <c r="G262" s="9">
        <v>8800</v>
      </c>
      <c r="H262" s="8">
        <f t="shared" si="26"/>
        <v>8800</v>
      </c>
      <c r="I262" s="8">
        <f t="shared" si="27"/>
        <v>0</v>
      </c>
      <c r="J262" s="6">
        <v>0</v>
      </c>
      <c r="K262" s="7">
        <v>0</v>
      </c>
      <c r="L262" s="7">
        <v>0</v>
      </c>
      <c r="M262" s="5">
        <v>1</v>
      </c>
      <c r="N262" s="3"/>
    </row>
    <row r="263" spans="2:14" x14ac:dyDescent="0.3">
      <c r="B263" s="66">
        <v>45726</v>
      </c>
      <c r="C263" s="10" t="s">
        <v>7</v>
      </c>
      <c r="D263" s="2" t="s">
        <v>15</v>
      </c>
      <c r="E263" s="10" t="s">
        <v>13</v>
      </c>
      <c r="F263" s="3">
        <v>1100</v>
      </c>
      <c r="G263" s="9">
        <v>2700</v>
      </c>
      <c r="H263" s="8">
        <f t="shared" si="26"/>
        <v>8800</v>
      </c>
      <c r="I263" s="8">
        <f t="shared" si="27"/>
        <v>6100</v>
      </c>
      <c r="J263" s="6">
        <v>0</v>
      </c>
      <c r="K263" s="7">
        <v>6</v>
      </c>
      <c r="L263" s="7">
        <v>60</v>
      </c>
      <c r="M263" s="5">
        <v>0.31</v>
      </c>
      <c r="N263" s="3"/>
    </row>
    <row r="264" spans="2:14" x14ac:dyDescent="0.3">
      <c r="B264" s="66">
        <v>45726</v>
      </c>
      <c r="C264" s="10" t="s">
        <v>8</v>
      </c>
      <c r="D264" s="2" t="s">
        <v>15</v>
      </c>
      <c r="E264" s="10" t="s">
        <v>13</v>
      </c>
      <c r="F264" s="3">
        <v>1100</v>
      </c>
      <c r="G264" s="9">
        <v>5980</v>
      </c>
      <c r="H264" s="8">
        <f t="shared" si="26"/>
        <v>8800</v>
      </c>
      <c r="I264" s="8">
        <f t="shared" si="27"/>
        <v>2820</v>
      </c>
      <c r="J264" s="6">
        <v>0</v>
      </c>
      <c r="K264" s="7">
        <v>2</v>
      </c>
      <c r="L264" s="7">
        <v>120</v>
      </c>
      <c r="M264" s="5">
        <v>0.68</v>
      </c>
      <c r="N264" s="3"/>
    </row>
    <row r="265" spans="2:14" x14ac:dyDescent="0.3">
      <c r="B265" s="66">
        <v>45727</v>
      </c>
      <c r="C265" s="10" t="s">
        <v>3</v>
      </c>
      <c r="D265" s="2" t="s">
        <v>4</v>
      </c>
      <c r="E265" s="10" t="s">
        <v>79</v>
      </c>
      <c r="F265" s="3">
        <v>808</v>
      </c>
      <c r="G265" s="9">
        <v>3970</v>
      </c>
      <c r="H265" s="8">
        <f>F265*5</f>
        <v>4040</v>
      </c>
      <c r="I265" s="8">
        <f t="shared" ref="I265:I276" si="28">H265-G265</f>
        <v>70</v>
      </c>
      <c r="J265" s="6">
        <v>5</v>
      </c>
      <c r="K265" s="7">
        <v>0</v>
      </c>
      <c r="L265" s="7">
        <v>0</v>
      </c>
      <c r="M265" s="5">
        <v>0.98</v>
      </c>
      <c r="N265" s="3"/>
    </row>
    <row r="266" spans="2:14" x14ac:dyDescent="0.3">
      <c r="B266" s="66">
        <v>45727</v>
      </c>
      <c r="C266" s="10" t="s">
        <v>7</v>
      </c>
      <c r="D266" s="2" t="s">
        <v>4</v>
      </c>
      <c r="E266" s="10" t="s">
        <v>79</v>
      </c>
      <c r="F266" s="3">
        <v>808</v>
      </c>
      <c r="G266" s="9">
        <v>6080</v>
      </c>
      <c r="H266" s="8">
        <f t="shared" ref="H266:H276" si="29">F266*8</f>
        <v>6464</v>
      </c>
      <c r="I266" s="8">
        <f t="shared" si="28"/>
        <v>384</v>
      </c>
      <c r="J266" s="6">
        <v>29</v>
      </c>
      <c r="K266" s="7">
        <v>0</v>
      </c>
      <c r="L266" s="7">
        <v>0</v>
      </c>
      <c r="M266" s="5">
        <v>0.94</v>
      </c>
      <c r="N266" s="3"/>
    </row>
    <row r="267" spans="2:14" x14ac:dyDescent="0.3">
      <c r="B267" s="66">
        <v>45727</v>
      </c>
      <c r="C267" s="10" t="s">
        <v>8</v>
      </c>
      <c r="D267" s="2" t="s">
        <v>4</v>
      </c>
      <c r="E267" s="10" t="s">
        <v>79</v>
      </c>
      <c r="F267" s="3">
        <v>808</v>
      </c>
      <c r="G267" s="9">
        <v>6315</v>
      </c>
      <c r="H267" s="8">
        <f t="shared" si="29"/>
        <v>6464</v>
      </c>
      <c r="I267" s="8">
        <f t="shared" si="28"/>
        <v>149</v>
      </c>
      <c r="J267" s="6">
        <v>11</v>
      </c>
      <c r="K267" s="7">
        <v>0</v>
      </c>
      <c r="L267" s="7">
        <v>0</v>
      </c>
      <c r="M267" s="5">
        <v>0.98</v>
      </c>
      <c r="N267" s="3"/>
    </row>
    <row r="268" spans="2:14" x14ac:dyDescent="0.3">
      <c r="B268" s="66">
        <v>45727</v>
      </c>
      <c r="C268" s="10" t="s">
        <v>3</v>
      </c>
      <c r="D268" s="2" t="s">
        <v>12</v>
      </c>
      <c r="E268" s="10" t="s">
        <v>13</v>
      </c>
      <c r="F268" s="3">
        <v>1100</v>
      </c>
      <c r="G268" s="9">
        <v>7903</v>
      </c>
      <c r="H268" s="8">
        <f t="shared" si="29"/>
        <v>8800</v>
      </c>
      <c r="I268" s="8">
        <f t="shared" si="28"/>
        <v>897</v>
      </c>
      <c r="J268" s="6">
        <v>49</v>
      </c>
      <c r="K268" s="7">
        <v>0</v>
      </c>
      <c r="L268" s="7">
        <v>0</v>
      </c>
      <c r="M268" s="5">
        <v>0.9</v>
      </c>
      <c r="N268" s="3"/>
    </row>
    <row r="269" spans="2:14" x14ac:dyDescent="0.3">
      <c r="B269" s="66">
        <v>45727</v>
      </c>
      <c r="C269" s="10" t="s">
        <v>7</v>
      </c>
      <c r="D269" s="2" t="s">
        <v>12</v>
      </c>
      <c r="E269" s="10" t="s">
        <v>13</v>
      </c>
      <c r="F269" s="3">
        <v>1100</v>
      </c>
      <c r="G269" s="9">
        <v>6500</v>
      </c>
      <c r="H269" s="8">
        <f t="shared" si="29"/>
        <v>8800</v>
      </c>
      <c r="I269" s="8">
        <f t="shared" si="28"/>
        <v>2300</v>
      </c>
      <c r="J269" s="6">
        <v>0</v>
      </c>
      <c r="K269" s="7">
        <v>1</v>
      </c>
      <c r="L269" s="7">
        <v>60</v>
      </c>
      <c r="M269" s="5">
        <v>0.74</v>
      </c>
      <c r="N269" s="3"/>
    </row>
    <row r="270" spans="2:14" x14ac:dyDescent="0.3">
      <c r="B270" s="66">
        <v>45727</v>
      </c>
      <c r="C270" s="10" t="s">
        <v>8</v>
      </c>
      <c r="D270" s="2" t="s">
        <v>12</v>
      </c>
      <c r="E270" s="10" t="s">
        <v>13</v>
      </c>
      <c r="F270" s="3">
        <v>1100</v>
      </c>
      <c r="G270" s="9">
        <v>8385</v>
      </c>
      <c r="H270" s="8">
        <f t="shared" si="29"/>
        <v>8800</v>
      </c>
      <c r="I270" s="8">
        <f t="shared" si="28"/>
        <v>415</v>
      </c>
      <c r="J270" s="6">
        <v>23</v>
      </c>
      <c r="K270" s="7">
        <v>0</v>
      </c>
      <c r="L270" s="7">
        <v>0</v>
      </c>
      <c r="M270" s="5">
        <v>0.95</v>
      </c>
      <c r="N270" s="3"/>
    </row>
    <row r="271" spans="2:14" x14ac:dyDescent="0.3">
      <c r="B271" s="66">
        <v>45727</v>
      </c>
      <c r="C271" s="10" t="s">
        <v>3</v>
      </c>
      <c r="D271" s="2" t="s">
        <v>14</v>
      </c>
      <c r="E271" s="10" t="s">
        <v>78</v>
      </c>
      <c r="F271" s="3">
        <v>720</v>
      </c>
      <c r="G271" s="9">
        <v>0</v>
      </c>
      <c r="H271" s="8">
        <f t="shared" si="29"/>
        <v>5760</v>
      </c>
      <c r="I271" s="8">
        <f t="shared" si="28"/>
        <v>5760</v>
      </c>
      <c r="J271" s="6">
        <v>0</v>
      </c>
      <c r="K271" s="7">
        <v>0</v>
      </c>
      <c r="L271" s="7">
        <v>0</v>
      </c>
      <c r="M271" s="5">
        <v>0</v>
      </c>
      <c r="N271" s="3"/>
    </row>
    <row r="272" spans="2:14" x14ac:dyDescent="0.3">
      <c r="B272" s="66">
        <v>45727</v>
      </c>
      <c r="C272" s="10" t="s">
        <v>7</v>
      </c>
      <c r="D272" s="2" t="s">
        <v>14</v>
      </c>
      <c r="E272" s="10" t="s">
        <v>78</v>
      </c>
      <c r="F272" s="3">
        <v>720</v>
      </c>
      <c r="G272" s="9">
        <v>0</v>
      </c>
      <c r="H272" s="8">
        <f t="shared" si="29"/>
        <v>5760</v>
      </c>
      <c r="I272" s="8">
        <f t="shared" si="28"/>
        <v>5760</v>
      </c>
      <c r="J272" s="6">
        <v>0</v>
      </c>
      <c r="K272" s="7">
        <v>0</v>
      </c>
      <c r="L272" s="7">
        <v>0</v>
      </c>
      <c r="M272" s="5">
        <v>0</v>
      </c>
      <c r="N272" s="3"/>
    </row>
    <row r="273" spans="2:14" x14ac:dyDescent="0.3">
      <c r="B273" s="66">
        <v>45727</v>
      </c>
      <c r="C273" s="10" t="s">
        <v>8</v>
      </c>
      <c r="D273" s="2" t="s">
        <v>14</v>
      </c>
      <c r="E273" s="10" t="s">
        <v>78</v>
      </c>
      <c r="F273" s="3">
        <v>720</v>
      </c>
      <c r="G273" s="9">
        <v>0</v>
      </c>
      <c r="H273" s="8">
        <f t="shared" si="29"/>
        <v>5760</v>
      </c>
      <c r="I273" s="8">
        <f t="shared" si="28"/>
        <v>5760</v>
      </c>
      <c r="J273" s="6">
        <v>0</v>
      </c>
      <c r="K273" s="7">
        <v>0</v>
      </c>
      <c r="L273" s="7">
        <v>0</v>
      </c>
      <c r="M273" s="5">
        <v>0</v>
      </c>
      <c r="N273" s="3"/>
    </row>
    <row r="274" spans="2:14" x14ac:dyDescent="0.3">
      <c r="B274" s="66">
        <v>45727</v>
      </c>
      <c r="C274" s="10" t="s">
        <v>3</v>
      </c>
      <c r="D274" s="2" t="s">
        <v>15</v>
      </c>
      <c r="E274" s="10" t="s">
        <v>13</v>
      </c>
      <c r="F274" s="3">
        <v>1100</v>
      </c>
      <c r="G274" s="9">
        <v>8086</v>
      </c>
      <c r="H274" s="8">
        <f t="shared" si="29"/>
        <v>8800</v>
      </c>
      <c r="I274" s="8">
        <f t="shared" si="28"/>
        <v>714</v>
      </c>
      <c r="J274" s="6">
        <v>39</v>
      </c>
      <c r="K274" s="7">
        <v>0</v>
      </c>
      <c r="L274" s="7">
        <v>0</v>
      </c>
      <c r="M274" s="5">
        <v>0.92</v>
      </c>
      <c r="N274" s="3"/>
    </row>
    <row r="275" spans="2:14" x14ac:dyDescent="0.3">
      <c r="B275" s="66">
        <v>45727</v>
      </c>
      <c r="C275" s="10" t="s">
        <v>7</v>
      </c>
      <c r="D275" s="2" t="s">
        <v>15</v>
      </c>
      <c r="E275" s="10" t="s">
        <v>13</v>
      </c>
      <c r="F275" s="3">
        <v>1100</v>
      </c>
      <c r="G275" s="9">
        <v>7690</v>
      </c>
      <c r="H275" s="8">
        <f t="shared" si="29"/>
        <v>8800</v>
      </c>
      <c r="I275" s="8">
        <f t="shared" si="28"/>
        <v>1110</v>
      </c>
      <c r="J275" s="6">
        <v>60</v>
      </c>
      <c r="K275" s="7">
        <v>0</v>
      </c>
      <c r="L275" s="7">
        <v>0</v>
      </c>
      <c r="M275" s="5">
        <v>0.87</v>
      </c>
      <c r="N275" s="3"/>
    </row>
    <row r="276" spans="2:14" x14ac:dyDescent="0.3">
      <c r="B276" s="66">
        <v>45727</v>
      </c>
      <c r="C276" s="10" t="s">
        <v>8</v>
      </c>
      <c r="D276" s="2" t="s">
        <v>15</v>
      </c>
      <c r="E276" s="10" t="s">
        <v>13</v>
      </c>
      <c r="F276" s="3">
        <v>1100</v>
      </c>
      <c r="G276" s="9">
        <v>8200</v>
      </c>
      <c r="H276" s="8">
        <f t="shared" si="29"/>
        <v>8800</v>
      </c>
      <c r="I276" s="8">
        <f t="shared" si="28"/>
        <v>600</v>
      </c>
      <c r="J276" s="6">
        <v>33</v>
      </c>
      <c r="K276" s="7">
        <v>0</v>
      </c>
      <c r="L276" s="7">
        <v>0</v>
      </c>
      <c r="M276" s="5">
        <v>0.93</v>
      </c>
      <c r="N276" s="3"/>
    </row>
    <row r="277" spans="2:14" x14ac:dyDescent="0.3">
      <c r="B277" s="66">
        <v>45728</v>
      </c>
      <c r="C277" s="10" t="s">
        <v>3</v>
      </c>
      <c r="D277" s="2" t="s">
        <v>4</v>
      </c>
      <c r="E277" s="10" t="s">
        <v>79</v>
      </c>
      <c r="F277" s="3">
        <v>808</v>
      </c>
      <c r="G277" s="9">
        <v>6330</v>
      </c>
      <c r="H277" s="8">
        <f t="shared" ref="H277:H288" si="30">F277*8</f>
        <v>6464</v>
      </c>
      <c r="I277" s="8">
        <f t="shared" ref="I277:I288" si="31">H277-G277</f>
        <v>134</v>
      </c>
      <c r="J277" s="6">
        <v>10</v>
      </c>
      <c r="K277" s="7">
        <v>0</v>
      </c>
      <c r="L277" s="7">
        <v>0</v>
      </c>
      <c r="M277" s="5">
        <v>0.98</v>
      </c>
      <c r="N277" s="3"/>
    </row>
    <row r="278" spans="2:14" x14ac:dyDescent="0.3">
      <c r="B278" s="66">
        <v>45728</v>
      </c>
      <c r="C278" s="10" t="s">
        <v>7</v>
      </c>
      <c r="D278" s="2" t="s">
        <v>4</v>
      </c>
      <c r="E278" s="10" t="s">
        <v>79</v>
      </c>
      <c r="F278" s="3">
        <v>808</v>
      </c>
      <c r="G278" s="9">
        <v>6330</v>
      </c>
      <c r="H278" s="8">
        <f t="shared" si="30"/>
        <v>6464</v>
      </c>
      <c r="I278" s="8">
        <f t="shared" si="31"/>
        <v>134</v>
      </c>
      <c r="J278" s="6">
        <v>10</v>
      </c>
      <c r="K278" s="7">
        <v>0</v>
      </c>
      <c r="L278" s="7">
        <v>0</v>
      </c>
      <c r="M278" s="5">
        <v>0.98</v>
      </c>
      <c r="N278" s="3"/>
    </row>
    <row r="279" spans="2:14" x14ac:dyDescent="0.3">
      <c r="B279" s="66">
        <v>45728</v>
      </c>
      <c r="C279" s="10" t="s">
        <v>8</v>
      </c>
      <c r="D279" s="2" t="s">
        <v>4</v>
      </c>
      <c r="E279" s="10" t="s">
        <v>79</v>
      </c>
      <c r="F279" s="3">
        <v>808</v>
      </c>
      <c r="G279" s="9">
        <v>6470</v>
      </c>
      <c r="H279" s="8">
        <f t="shared" si="30"/>
        <v>6464</v>
      </c>
      <c r="I279" s="8">
        <f t="shared" si="31"/>
        <v>-6</v>
      </c>
      <c r="J279" s="6">
        <v>0</v>
      </c>
      <c r="K279" s="7">
        <v>0</v>
      </c>
      <c r="L279" s="7">
        <v>0</v>
      </c>
      <c r="M279" s="5">
        <v>1</v>
      </c>
      <c r="N279" s="3"/>
    </row>
    <row r="280" spans="2:14" x14ac:dyDescent="0.3">
      <c r="B280" s="66">
        <v>45728</v>
      </c>
      <c r="C280" s="10" t="s">
        <v>3</v>
      </c>
      <c r="D280" s="2" t="s">
        <v>12</v>
      </c>
      <c r="E280" s="10" t="s">
        <v>13</v>
      </c>
      <c r="F280" s="3">
        <v>1100</v>
      </c>
      <c r="G280" s="9">
        <v>7375</v>
      </c>
      <c r="H280" s="8">
        <f t="shared" si="30"/>
        <v>8800</v>
      </c>
      <c r="I280" s="8">
        <f t="shared" si="31"/>
        <v>1425</v>
      </c>
      <c r="J280" s="6">
        <v>78</v>
      </c>
      <c r="K280" s="7">
        <v>0</v>
      </c>
      <c r="L280" s="7">
        <v>0</v>
      </c>
      <c r="M280" s="5">
        <v>0.84</v>
      </c>
      <c r="N280" s="3"/>
    </row>
    <row r="281" spans="2:14" x14ac:dyDescent="0.3">
      <c r="B281" s="66">
        <v>45728</v>
      </c>
      <c r="C281" s="10" t="s">
        <v>7</v>
      </c>
      <c r="D281" s="2" t="s">
        <v>12</v>
      </c>
      <c r="E281" s="10" t="s">
        <v>13</v>
      </c>
      <c r="F281" s="3">
        <v>1100</v>
      </c>
      <c r="G281" s="9">
        <v>7375</v>
      </c>
      <c r="H281" s="8">
        <f t="shared" si="30"/>
        <v>8800</v>
      </c>
      <c r="I281" s="8">
        <f t="shared" si="31"/>
        <v>1425</v>
      </c>
      <c r="J281" s="6">
        <v>78</v>
      </c>
      <c r="K281" s="7">
        <v>0</v>
      </c>
      <c r="L281" s="7">
        <v>0</v>
      </c>
      <c r="M281" s="5">
        <v>0.84</v>
      </c>
      <c r="N281" s="3"/>
    </row>
    <row r="282" spans="2:14" x14ac:dyDescent="0.3">
      <c r="B282" s="66">
        <v>45728</v>
      </c>
      <c r="C282" s="10" t="s">
        <v>8</v>
      </c>
      <c r="D282" s="2" t="s">
        <v>12</v>
      </c>
      <c r="E282" s="10" t="s">
        <v>13</v>
      </c>
      <c r="F282" s="3">
        <v>1100</v>
      </c>
      <c r="G282" s="9">
        <v>8275</v>
      </c>
      <c r="H282" s="8">
        <f t="shared" si="30"/>
        <v>8800</v>
      </c>
      <c r="I282" s="8">
        <f t="shared" si="31"/>
        <v>525</v>
      </c>
      <c r="J282" s="6">
        <v>29</v>
      </c>
      <c r="K282" s="7">
        <v>0</v>
      </c>
      <c r="L282" s="7">
        <v>0</v>
      </c>
      <c r="M282" s="5">
        <v>0.94</v>
      </c>
      <c r="N282" s="3"/>
    </row>
    <row r="283" spans="2:14" x14ac:dyDescent="0.3">
      <c r="B283" s="66">
        <v>45728</v>
      </c>
      <c r="C283" s="10" t="s">
        <v>3</v>
      </c>
      <c r="D283" s="2" t="s">
        <v>14</v>
      </c>
      <c r="E283" s="10" t="s">
        <v>78</v>
      </c>
      <c r="F283" s="3">
        <v>720</v>
      </c>
      <c r="G283" s="9">
        <v>0</v>
      </c>
      <c r="H283" s="8">
        <f t="shared" si="30"/>
        <v>5760</v>
      </c>
      <c r="I283" s="8">
        <f t="shared" si="31"/>
        <v>5760</v>
      </c>
      <c r="J283" s="6">
        <v>0</v>
      </c>
      <c r="K283" s="7">
        <v>0</v>
      </c>
      <c r="L283" s="7">
        <v>0</v>
      </c>
      <c r="M283" s="5">
        <v>0</v>
      </c>
      <c r="N283" s="3"/>
    </row>
    <row r="284" spans="2:14" x14ac:dyDescent="0.3">
      <c r="B284" s="66">
        <v>45728</v>
      </c>
      <c r="C284" s="10" t="s">
        <v>7</v>
      </c>
      <c r="D284" s="2" t="s">
        <v>14</v>
      </c>
      <c r="E284" s="10" t="s">
        <v>78</v>
      </c>
      <c r="F284" s="3">
        <v>720</v>
      </c>
      <c r="G284" s="9">
        <v>0</v>
      </c>
      <c r="H284" s="8">
        <f t="shared" si="30"/>
        <v>5760</v>
      </c>
      <c r="I284" s="8">
        <f t="shared" si="31"/>
        <v>5760</v>
      </c>
      <c r="J284" s="6">
        <v>0</v>
      </c>
      <c r="K284" s="7">
        <v>0</v>
      </c>
      <c r="L284" s="7">
        <v>0</v>
      </c>
      <c r="M284" s="5">
        <v>0</v>
      </c>
      <c r="N284" s="3"/>
    </row>
    <row r="285" spans="2:14" x14ac:dyDescent="0.3">
      <c r="B285" s="66">
        <v>45728</v>
      </c>
      <c r="C285" s="10" t="s">
        <v>8</v>
      </c>
      <c r="D285" s="2" t="s">
        <v>14</v>
      </c>
      <c r="E285" s="10" t="s">
        <v>78</v>
      </c>
      <c r="F285" s="3">
        <v>720</v>
      </c>
      <c r="G285" s="9">
        <v>0</v>
      </c>
      <c r="H285" s="8">
        <f t="shared" si="30"/>
        <v>5760</v>
      </c>
      <c r="I285" s="8">
        <f t="shared" si="31"/>
        <v>5760</v>
      </c>
      <c r="J285" s="6">
        <v>0</v>
      </c>
      <c r="K285" s="7">
        <v>0</v>
      </c>
      <c r="L285" s="7">
        <v>0</v>
      </c>
      <c r="M285" s="5">
        <v>0</v>
      </c>
      <c r="N285" s="3"/>
    </row>
    <row r="286" spans="2:14" x14ac:dyDescent="0.3">
      <c r="B286" s="66">
        <v>45728</v>
      </c>
      <c r="C286" s="10" t="s">
        <v>3</v>
      </c>
      <c r="D286" s="2" t="s">
        <v>15</v>
      </c>
      <c r="E286" s="10" t="s">
        <v>13</v>
      </c>
      <c r="F286" s="3">
        <v>1100</v>
      </c>
      <c r="G286" s="9">
        <v>7170</v>
      </c>
      <c r="H286" s="8">
        <f t="shared" si="30"/>
        <v>8800</v>
      </c>
      <c r="I286" s="8">
        <f t="shared" si="31"/>
        <v>1630</v>
      </c>
      <c r="J286" s="6">
        <v>89</v>
      </c>
      <c r="K286" s="7">
        <v>0</v>
      </c>
      <c r="L286" s="7">
        <v>0</v>
      </c>
      <c r="M286" s="5">
        <v>0.81</v>
      </c>
      <c r="N286" s="3"/>
    </row>
    <row r="287" spans="2:14" x14ac:dyDescent="0.3">
      <c r="B287" s="66">
        <v>45728</v>
      </c>
      <c r="C287" s="10" t="s">
        <v>7</v>
      </c>
      <c r="D287" s="2" t="s">
        <v>15</v>
      </c>
      <c r="E287" s="10" t="s">
        <v>13</v>
      </c>
      <c r="F287" s="3">
        <v>1100</v>
      </c>
      <c r="G287" s="9">
        <v>7170</v>
      </c>
      <c r="H287" s="8">
        <f t="shared" si="30"/>
        <v>8800</v>
      </c>
      <c r="I287" s="8">
        <f t="shared" si="31"/>
        <v>1630</v>
      </c>
      <c r="J287" s="6">
        <v>89</v>
      </c>
      <c r="K287" s="7">
        <v>0</v>
      </c>
      <c r="L287" s="7">
        <v>0</v>
      </c>
      <c r="M287" s="5">
        <v>0.81</v>
      </c>
      <c r="N287" s="3"/>
    </row>
    <row r="288" spans="2:14" x14ac:dyDescent="0.3">
      <c r="B288" s="66">
        <v>45728</v>
      </c>
      <c r="C288" s="10" t="s">
        <v>8</v>
      </c>
      <c r="D288" s="2" t="s">
        <v>15</v>
      </c>
      <c r="E288" s="10" t="s">
        <v>13</v>
      </c>
      <c r="F288" s="3">
        <v>1100</v>
      </c>
      <c r="G288" s="9">
        <v>7395</v>
      </c>
      <c r="H288" s="8">
        <f t="shared" si="30"/>
        <v>8800</v>
      </c>
      <c r="I288" s="8">
        <f t="shared" si="31"/>
        <v>1405</v>
      </c>
      <c r="J288" s="6">
        <v>0</v>
      </c>
      <c r="K288" s="7">
        <v>1</v>
      </c>
      <c r="L288" s="7">
        <v>40</v>
      </c>
      <c r="M288" s="5">
        <v>0.84</v>
      </c>
      <c r="N288" s="3"/>
    </row>
    <row r="289" spans="2:14" x14ac:dyDescent="0.3">
      <c r="B289" s="66">
        <v>45729</v>
      </c>
      <c r="C289" s="10" t="s">
        <v>3</v>
      </c>
      <c r="D289" s="2" t="s">
        <v>4</v>
      </c>
      <c r="E289" s="10" t="s">
        <v>79</v>
      </c>
      <c r="F289" s="3">
        <v>808</v>
      </c>
      <c r="G289" s="9">
        <v>6464</v>
      </c>
      <c r="H289" s="8">
        <f t="shared" ref="H289:H300" si="32">F289*8</f>
        <v>6464</v>
      </c>
      <c r="I289" s="8">
        <f t="shared" ref="I289:I300" si="33">H289-G289</f>
        <v>0</v>
      </c>
      <c r="J289" s="6">
        <v>0</v>
      </c>
      <c r="K289" s="7">
        <v>0</v>
      </c>
      <c r="L289" s="7">
        <v>0</v>
      </c>
      <c r="M289" s="5">
        <v>1</v>
      </c>
      <c r="N289" s="3"/>
    </row>
    <row r="290" spans="2:14" x14ac:dyDescent="0.3">
      <c r="B290" s="66">
        <v>45729</v>
      </c>
      <c r="C290" s="10" t="s">
        <v>7</v>
      </c>
      <c r="D290" s="2" t="s">
        <v>4</v>
      </c>
      <c r="E290" s="10" t="s">
        <v>79</v>
      </c>
      <c r="F290" s="3">
        <v>808</v>
      </c>
      <c r="G290" s="9">
        <v>6464</v>
      </c>
      <c r="H290" s="8">
        <f t="shared" si="32"/>
        <v>6464</v>
      </c>
      <c r="I290" s="8">
        <f t="shared" si="33"/>
        <v>0</v>
      </c>
      <c r="J290" s="6">
        <v>0</v>
      </c>
      <c r="K290" s="7">
        <v>0</v>
      </c>
      <c r="L290" s="7">
        <v>0</v>
      </c>
      <c r="M290" s="5">
        <v>1</v>
      </c>
      <c r="N290" s="3"/>
    </row>
    <row r="291" spans="2:14" x14ac:dyDescent="0.3">
      <c r="B291" s="66">
        <v>45729</v>
      </c>
      <c r="C291" s="10" t="s">
        <v>8</v>
      </c>
      <c r="D291" s="2" t="s">
        <v>4</v>
      </c>
      <c r="E291" s="10" t="s">
        <v>79</v>
      </c>
      <c r="F291" s="3">
        <v>808</v>
      </c>
      <c r="G291" s="9">
        <v>6017</v>
      </c>
      <c r="H291" s="8">
        <f t="shared" si="32"/>
        <v>6464</v>
      </c>
      <c r="I291" s="8">
        <f t="shared" si="33"/>
        <v>447</v>
      </c>
      <c r="J291" s="6">
        <v>0</v>
      </c>
      <c r="K291" s="7">
        <v>1</v>
      </c>
      <c r="L291" s="7">
        <v>20</v>
      </c>
      <c r="M291" s="5">
        <v>0.93</v>
      </c>
      <c r="N291" s="3"/>
    </row>
    <row r="292" spans="2:14" x14ac:dyDescent="0.3">
      <c r="B292" s="66">
        <v>45729</v>
      </c>
      <c r="C292" s="10" t="s">
        <v>3</v>
      </c>
      <c r="D292" s="2" t="s">
        <v>12</v>
      </c>
      <c r="E292" s="10" t="s">
        <v>13</v>
      </c>
      <c r="F292" s="3">
        <v>1100</v>
      </c>
      <c r="G292" s="9">
        <v>5590</v>
      </c>
      <c r="H292" s="8">
        <f t="shared" si="32"/>
        <v>8800</v>
      </c>
      <c r="I292" s="8">
        <f t="shared" si="33"/>
        <v>3210</v>
      </c>
      <c r="J292" s="6">
        <v>175</v>
      </c>
      <c r="K292" s="7">
        <v>0</v>
      </c>
      <c r="L292" s="7">
        <v>0</v>
      </c>
      <c r="M292" s="5">
        <v>0.64</v>
      </c>
      <c r="N292" s="3"/>
    </row>
    <row r="293" spans="2:14" x14ac:dyDescent="0.3">
      <c r="B293" s="66">
        <v>45729</v>
      </c>
      <c r="C293" s="10" t="s">
        <v>7</v>
      </c>
      <c r="D293" s="2" t="s">
        <v>12</v>
      </c>
      <c r="E293" s="10" t="s">
        <v>13</v>
      </c>
      <c r="F293" s="3">
        <v>1100</v>
      </c>
      <c r="G293" s="9">
        <v>5590</v>
      </c>
      <c r="H293" s="8">
        <f t="shared" si="32"/>
        <v>8800</v>
      </c>
      <c r="I293" s="8">
        <f t="shared" si="33"/>
        <v>3210</v>
      </c>
      <c r="J293" s="6">
        <v>175</v>
      </c>
      <c r="K293" s="7">
        <v>0</v>
      </c>
      <c r="L293" s="7">
        <v>0</v>
      </c>
      <c r="M293" s="5">
        <v>0.64</v>
      </c>
      <c r="N293" s="3"/>
    </row>
    <row r="294" spans="2:14" x14ac:dyDescent="0.3">
      <c r="B294" s="66">
        <v>45729</v>
      </c>
      <c r="C294" s="10" t="s">
        <v>8</v>
      </c>
      <c r="D294" s="2" t="s">
        <v>12</v>
      </c>
      <c r="E294" s="10" t="s">
        <v>13</v>
      </c>
      <c r="F294" s="3">
        <v>1100</v>
      </c>
      <c r="G294" s="9">
        <v>5590</v>
      </c>
      <c r="H294" s="8">
        <f t="shared" si="32"/>
        <v>8800</v>
      </c>
      <c r="I294" s="8">
        <f t="shared" si="33"/>
        <v>3210</v>
      </c>
      <c r="J294" s="6">
        <v>175</v>
      </c>
      <c r="K294" s="7">
        <v>0</v>
      </c>
      <c r="L294" s="7">
        <v>0</v>
      </c>
      <c r="M294" s="5">
        <v>0.64</v>
      </c>
      <c r="N294" s="3"/>
    </row>
    <row r="295" spans="2:14" x14ac:dyDescent="0.3">
      <c r="B295" s="66">
        <v>45729</v>
      </c>
      <c r="C295" s="10" t="s">
        <v>3</v>
      </c>
      <c r="D295" s="2" t="s">
        <v>14</v>
      </c>
      <c r="E295" s="10" t="s">
        <v>78</v>
      </c>
      <c r="F295" s="3">
        <v>720</v>
      </c>
      <c r="G295" s="9">
        <v>0</v>
      </c>
      <c r="H295" s="8">
        <f t="shared" si="32"/>
        <v>5760</v>
      </c>
      <c r="I295" s="8">
        <f t="shared" si="33"/>
        <v>5760</v>
      </c>
      <c r="J295" s="6">
        <v>0</v>
      </c>
      <c r="K295" s="7">
        <v>0</v>
      </c>
      <c r="L295" s="7">
        <v>0</v>
      </c>
      <c r="M295" s="5">
        <v>0</v>
      </c>
      <c r="N295" s="3"/>
    </row>
    <row r="296" spans="2:14" x14ac:dyDescent="0.3">
      <c r="B296" s="66">
        <v>45729</v>
      </c>
      <c r="C296" s="10" t="s">
        <v>7</v>
      </c>
      <c r="D296" s="2" t="s">
        <v>14</v>
      </c>
      <c r="E296" s="10" t="s">
        <v>78</v>
      </c>
      <c r="F296" s="3">
        <v>720</v>
      </c>
      <c r="G296" s="9">
        <v>0</v>
      </c>
      <c r="H296" s="8">
        <f t="shared" si="32"/>
        <v>5760</v>
      </c>
      <c r="I296" s="8">
        <f t="shared" si="33"/>
        <v>5760</v>
      </c>
      <c r="J296" s="6">
        <v>0</v>
      </c>
      <c r="K296" s="7">
        <v>0</v>
      </c>
      <c r="L296" s="7">
        <v>0</v>
      </c>
      <c r="M296" s="5">
        <v>0</v>
      </c>
      <c r="N296" s="3"/>
    </row>
    <row r="297" spans="2:14" x14ac:dyDescent="0.3">
      <c r="B297" s="66">
        <v>45729</v>
      </c>
      <c r="C297" s="10" t="s">
        <v>8</v>
      </c>
      <c r="D297" s="2" t="s">
        <v>14</v>
      </c>
      <c r="E297" s="10" t="s">
        <v>78</v>
      </c>
      <c r="F297" s="3">
        <v>720</v>
      </c>
      <c r="G297" s="9">
        <v>0</v>
      </c>
      <c r="H297" s="8">
        <f t="shared" si="32"/>
        <v>5760</v>
      </c>
      <c r="I297" s="8">
        <f t="shared" si="33"/>
        <v>5760</v>
      </c>
      <c r="J297" s="6">
        <v>0</v>
      </c>
      <c r="K297" s="7">
        <v>0</v>
      </c>
      <c r="L297" s="7">
        <v>0</v>
      </c>
      <c r="M297" s="5">
        <v>0</v>
      </c>
      <c r="N297" s="3"/>
    </row>
    <row r="298" spans="2:14" x14ac:dyDescent="0.3">
      <c r="B298" s="66">
        <v>45729</v>
      </c>
      <c r="C298" s="10" t="s">
        <v>3</v>
      </c>
      <c r="D298" s="2" t="s">
        <v>15</v>
      </c>
      <c r="E298" s="10" t="s">
        <v>13</v>
      </c>
      <c r="F298" s="3">
        <v>1100</v>
      </c>
      <c r="G298" s="9">
        <v>7235</v>
      </c>
      <c r="H298" s="8">
        <f t="shared" si="32"/>
        <v>8800</v>
      </c>
      <c r="I298" s="8">
        <f t="shared" si="33"/>
        <v>1565</v>
      </c>
      <c r="J298" s="6">
        <v>85</v>
      </c>
      <c r="K298" s="7">
        <v>0</v>
      </c>
      <c r="L298" s="7">
        <v>0</v>
      </c>
      <c r="M298" s="5">
        <v>0.82</v>
      </c>
      <c r="N298" s="3"/>
    </row>
    <row r="299" spans="2:14" x14ac:dyDescent="0.3">
      <c r="B299" s="66">
        <v>45729</v>
      </c>
      <c r="C299" s="10" t="s">
        <v>7</v>
      </c>
      <c r="D299" s="2" t="s">
        <v>15</v>
      </c>
      <c r="E299" s="10" t="s">
        <v>13</v>
      </c>
      <c r="F299" s="3">
        <v>1100</v>
      </c>
      <c r="G299" s="9">
        <v>7235</v>
      </c>
      <c r="H299" s="8">
        <f t="shared" si="32"/>
        <v>8800</v>
      </c>
      <c r="I299" s="8">
        <f t="shared" si="33"/>
        <v>1565</v>
      </c>
      <c r="J299" s="6">
        <v>85</v>
      </c>
      <c r="K299" s="7">
        <v>0</v>
      </c>
      <c r="L299" s="7">
        <v>0</v>
      </c>
      <c r="M299" s="5">
        <v>0.82</v>
      </c>
      <c r="N299" s="3"/>
    </row>
    <row r="300" spans="2:14" x14ac:dyDescent="0.3">
      <c r="B300" s="66">
        <v>45729</v>
      </c>
      <c r="C300" s="10" t="s">
        <v>8</v>
      </c>
      <c r="D300" s="2" t="s">
        <v>15</v>
      </c>
      <c r="E300" s="10" t="s">
        <v>13</v>
      </c>
      <c r="F300" s="3">
        <v>1100</v>
      </c>
      <c r="G300" s="9">
        <v>7235</v>
      </c>
      <c r="H300" s="8">
        <f t="shared" si="32"/>
        <v>8800</v>
      </c>
      <c r="I300" s="8">
        <f t="shared" si="33"/>
        <v>1565</v>
      </c>
      <c r="J300" s="6">
        <v>85</v>
      </c>
      <c r="K300" s="7">
        <v>0</v>
      </c>
      <c r="L300" s="7">
        <v>0</v>
      </c>
      <c r="M300" s="5">
        <v>0.82</v>
      </c>
      <c r="N300" s="3"/>
    </row>
    <row r="301" spans="2:14" x14ac:dyDescent="0.3">
      <c r="B301" s="66">
        <v>45733</v>
      </c>
      <c r="C301" s="10" t="s">
        <v>3</v>
      </c>
      <c r="D301" s="2" t="s">
        <v>4</v>
      </c>
      <c r="E301" s="10" t="s">
        <v>79</v>
      </c>
      <c r="F301" s="3">
        <v>808</v>
      </c>
      <c r="G301" s="9">
        <v>0</v>
      </c>
      <c r="H301" s="8">
        <f t="shared" ref="H301:H312" si="34">F301*8</f>
        <v>6464</v>
      </c>
      <c r="I301" s="8">
        <f t="shared" ref="I301:I312" si="35">H301-G301</f>
        <v>6464</v>
      </c>
      <c r="J301" s="6">
        <v>0</v>
      </c>
      <c r="K301" s="7">
        <v>0</v>
      </c>
      <c r="L301" s="7">
        <v>0</v>
      </c>
      <c r="M301" s="5">
        <v>0</v>
      </c>
      <c r="N301" s="3"/>
    </row>
    <row r="302" spans="2:14" x14ac:dyDescent="0.3">
      <c r="B302" s="66">
        <v>45733</v>
      </c>
      <c r="C302" s="10" t="s">
        <v>7</v>
      </c>
      <c r="D302" s="2" t="s">
        <v>4</v>
      </c>
      <c r="E302" s="10" t="s">
        <v>79</v>
      </c>
      <c r="F302" s="3">
        <v>808</v>
      </c>
      <c r="G302" s="9">
        <v>0</v>
      </c>
      <c r="H302" s="8">
        <f t="shared" si="34"/>
        <v>6464</v>
      </c>
      <c r="I302" s="8">
        <f t="shared" si="35"/>
        <v>6464</v>
      </c>
      <c r="J302" s="6">
        <v>0</v>
      </c>
      <c r="K302" s="7">
        <v>0</v>
      </c>
      <c r="L302" s="7">
        <v>0</v>
      </c>
      <c r="M302" s="5">
        <v>0</v>
      </c>
      <c r="N302" s="3"/>
    </row>
    <row r="303" spans="2:14" x14ac:dyDescent="0.3">
      <c r="B303" s="66">
        <v>45733</v>
      </c>
      <c r="C303" s="10" t="s">
        <v>8</v>
      </c>
      <c r="D303" s="2" t="s">
        <v>4</v>
      </c>
      <c r="E303" s="10" t="s">
        <v>79</v>
      </c>
      <c r="F303" s="3">
        <v>808</v>
      </c>
      <c r="G303" s="9">
        <v>0</v>
      </c>
      <c r="H303" s="8">
        <f t="shared" si="34"/>
        <v>6464</v>
      </c>
      <c r="I303" s="8">
        <f t="shared" si="35"/>
        <v>6464</v>
      </c>
      <c r="J303" s="6">
        <v>0</v>
      </c>
      <c r="K303" s="7">
        <v>0</v>
      </c>
      <c r="L303" s="7">
        <v>0</v>
      </c>
      <c r="M303" s="5">
        <v>0</v>
      </c>
      <c r="N303" s="3"/>
    </row>
    <row r="304" spans="2:14" x14ac:dyDescent="0.3">
      <c r="B304" s="66">
        <v>45733</v>
      </c>
      <c r="C304" s="10" t="s">
        <v>3</v>
      </c>
      <c r="D304" s="2" t="s">
        <v>12</v>
      </c>
      <c r="E304" s="10" t="s">
        <v>13</v>
      </c>
      <c r="F304" s="3">
        <v>1100</v>
      </c>
      <c r="G304" s="9">
        <v>0</v>
      </c>
      <c r="H304" s="8">
        <f t="shared" si="34"/>
        <v>8800</v>
      </c>
      <c r="I304" s="8">
        <f t="shared" si="35"/>
        <v>8800</v>
      </c>
      <c r="J304" s="6">
        <v>0</v>
      </c>
      <c r="K304" s="7">
        <v>1</v>
      </c>
      <c r="L304" s="7">
        <v>480</v>
      </c>
      <c r="M304" s="5">
        <v>0</v>
      </c>
      <c r="N304" s="3"/>
    </row>
    <row r="305" spans="2:14" x14ac:dyDescent="0.3">
      <c r="B305" s="66">
        <v>45733</v>
      </c>
      <c r="C305" s="10" t="s">
        <v>7</v>
      </c>
      <c r="D305" s="2" t="s">
        <v>12</v>
      </c>
      <c r="E305" s="10" t="s">
        <v>13</v>
      </c>
      <c r="F305" s="3">
        <v>1100</v>
      </c>
      <c r="G305" s="9">
        <v>5775</v>
      </c>
      <c r="H305" s="8">
        <f t="shared" si="34"/>
        <v>8800</v>
      </c>
      <c r="I305" s="8">
        <f t="shared" si="35"/>
        <v>3025</v>
      </c>
      <c r="J305" s="6">
        <v>165</v>
      </c>
      <c r="K305" s="7">
        <v>0</v>
      </c>
      <c r="L305" s="7">
        <v>0</v>
      </c>
      <c r="M305" s="5">
        <v>0.66</v>
      </c>
      <c r="N305" s="3"/>
    </row>
    <row r="306" spans="2:14" x14ac:dyDescent="0.3">
      <c r="B306" s="66">
        <v>45733</v>
      </c>
      <c r="C306" s="10" t="s">
        <v>8</v>
      </c>
      <c r="D306" s="2" t="s">
        <v>12</v>
      </c>
      <c r="E306" s="10" t="s">
        <v>13</v>
      </c>
      <c r="F306" s="3">
        <v>1100</v>
      </c>
      <c r="G306" s="9">
        <v>5600</v>
      </c>
      <c r="H306" s="8">
        <f t="shared" si="34"/>
        <v>8800</v>
      </c>
      <c r="I306" s="8">
        <f t="shared" si="35"/>
        <v>3200</v>
      </c>
      <c r="J306" s="6">
        <v>0</v>
      </c>
      <c r="K306" s="7">
        <v>2</v>
      </c>
      <c r="L306" s="7">
        <v>100</v>
      </c>
      <c r="M306" s="5">
        <v>0.64</v>
      </c>
      <c r="N306" s="3"/>
    </row>
    <row r="307" spans="2:14" x14ac:dyDescent="0.3">
      <c r="B307" s="66">
        <v>45733</v>
      </c>
      <c r="C307" s="10" t="s">
        <v>3</v>
      </c>
      <c r="D307" s="2" t="s">
        <v>14</v>
      </c>
      <c r="E307" s="10" t="s">
        <v>78</v>
      </c>
      <c r="F307" s="3">
        <v>720</v>
      </c>
      <c r="G307" s="9">
        <v>5069</v>
      </c>
      <c r="H307" s="8">
        <f t="shared" si="34"/>
        <v>5760</v>
      </c>
      <c r="I307" s="8">
        <f t="shared" si="35"/>
        <v>691</v>
      </c>
      <c r="J307" s="6">
        <v>58</v>
      </c>
      <c r="K307" s="7">
        <v>0</v>
      </c>
      <c r="L307" s="7">
        <v>0</v>
      </c>
      <c r="M307" s="5">
        <v>0.88</v>
      </c>
      <c r="N307" s="3"/>
    </row>
    <row r="308" spans="2:14" x14ac:dyDescent="0.3">
      <c r="B308" s="66">
        <v>45733</v>
      </c>
      <c r="C308" s="10" t="s">
        <v>7</v>
      </c>
      <c r="D308" s="2" t="s">
        <v>14</v>
      </c>
      <c r="E308" s="10" t="s">
        <v>78</v>
      </c>
      <c r="F308" s="3">
        <v>720</v>
      </c>
      <c r="G308" s="9">
        <v>5069</v>
      </c>
      <c r="H308" s="8">
        <f t="shared" si="34"/>
        <v>5760</v>
      </c>
      <c r="I308" s="8">
        <f t="shared" si="35"/>
        <v>691</v>
      </c>
      <c r="J308" s="6">
        <v>58</v>
      </c>
      <c r="K308" s="7">
        <v>0</v>
      </c>
      <c r="L308" s="7">
        <v>0</v>
      </c>
      <c r="M308" s="5">
        <v>0.88</v>
      </c>
      <c r="N308" s="3"/>
    </row>
    <row r="309" spans="2:14" x14ac:dyDescent="0.3">
      <c r="B309" s="66">
        <v>45733</v>
      </c>
      <c r="C309" s="10" t="s">
        <v>8</v>
      </c>
      <c r="D309" s="2" t="s">
        <v>14</v>
      </c>
      <c r="E309" s="10" t="s">
        <v>78</v>
      </c>
      <c r="F309" s="3">
        <v>720</v>
      </c>
      <c r="G309" s="9">
        <v>5760</v>
      </c>
      <c r="H309" s="8">
        <f t="shared" si="34"/>
        <v>5760</v>
      </c>
      <c r="I309" s="8">
        <f t="shared" si="35"/>
        <v>0</v>
      </c>
      <c r="J309" s="6">
        <v>0</v>
      </c>
      <c r="K309" s="7">
        <v>0</v>
      </c>
      <c r="L309" s="7">
        <v>0</v>
      </c>
      <c r="M309" s="5">
        <v>1</v>
      </c>
      <c r="N309" s="3"/>
    </row>
    <row r="310" spans="2:14" x14ac:dyDescent="0.3">
      <c r="B310" s="66">
        <v>45733</v>
      </c>
      <c r="C310" s="10" t="s">
        <v>3</v>
      </c>
      <c r="D310" s="2" t="s">
        <v>15</v>
      </c>
      <c r="E310" s="10" t="s">
        <v>13</v>
      </c>
      <c r="F310" s="3">
        <v>1100</v>
      </c>
      <c r="G310" s="9">
        <v>900</v>
      </c>
      <c r="H310" s="8">
        <f t="shared" si="34"/>
        <v>8800</v>
      </c>
      <c r="I310" s="8">
        <f t="shared" si="35"/>
        <v>7900</v>
      </c>
      <c r="J310" s="6">
        <v>431</v>
      </c>
      <c r="K310" s="7">
        <v>0</v>
      </c>
      <c r="L310" s="7">
        <v>0</v>
      </c>
      <c r="M310" s="5">
        <v>0.1</v>
      </c>
      <c r="N310" s="3"/>
    </row>
    <row r="311" spans="2:14" x14ac:dyDescent="0.3">
      <c r="B311" s="66">
        <v>45733</v>
      </c>
      <c r="C311" s="10" t="s">
        <v>7</v>
      </c>
      <c r="D311" s="2" t="s">
        <v>15</v>
      </c>
      <c r="E311" s="10" t="s">
        <v>13</v>
      </c>
      <c r="F311" s="3">
        <v>1100</v>
      </c>
      <c r="G311" s="9">
        <v>8800</v>
      </c>
      <c r="H311" s="8">
        <f t="shared" si="34"/>
        <v>8800</v>
      </c>
      <c r="I311" s="8">
        <f t="shared" si="35"/>
        <v>0</v>
      </c>
      <c r="J311" s="6">
        <v>0</v>
      </c>
      <c r="K311" s="7">
        <v>0</v>
      </c>
      <c r="L311" s="7">
        <v>0</v>
      </c>
      <c r="M311" s="5">
        <v>1</v>
      </c>
      <c r="N311" s="3"/>
    </row>
    <row r="312" spans="2:14" x14ac:dyDescent="0.3">
      <c r="B312" s="66">
        <v>45733</v>
      </c>
      <c r="C312" s="10" t="s">
        <v>8</v>
      </c>
      <c r="D312" s="2" t="s">
        <v>15</v>
      </c>
      <c r="E312" s="10" t="s">
        <v>13</v>
      </c>
      <c r="F312" s="3">
        <v>1100</v>
      </c>
      <c r="G312" s="9">
        <v>7700</v>
      </c>
      <c r="H312" s="8">
        <f t="shared" si="34"/>
        <v>8800</v>
      </c>
      <c r="I312" s="8">
        <f t="shared" si="35"/>
        <v>1100</v>
      </c>
      <c r="J312" s="6">
        <v>0</v>
      </c>
      <c r="K312" s="7">
        <v>1</v>
      </c>
      <c r="L312" s="7">
        <v>30</v>
      </c>
      <c r="M312" s="5">
        <v>0.88</v>
      </c>
      <c r="N312" s="3"/>
    </row>
    <row r="313" spans="2:14" x14ac:dyDescent="0.3">
      <c r="B313" s="66">
        <v>45734</v>
      </c>
      <c r="C313" s="10" t="s">
        <v>3</v>
      </c>
      <c r="D313" s="2" t="s">
        <v>4</v>
      </c>
      <c r="E313" s="10" t="s">
        <v>79</v>
      </c>
      <c r="F313" s="3">
        <v>808</v>
      </c>
      <c r="G313" s="9">
        <v>0</v>
      </c>
      <c r="H313" s="8">
        <f t="shared" ref="H313:H324" si="36">F313*8</f>
        <v>6464</v>
      </c>
      <c r="I313" s="8">
        <f t="shared" ref="I313:I324" si="37">H313-G313</f>
        <v>6464</v>
      </c>
      <c r="J313" s="6">
        <v>0</v>
      </c>
      <c r="K313" s="7">
        <v>0</v>
      </c>
      <c r="L313" s="7">
        <v>0</v>
      </c>
      <c r="M313" s="5">
        <v>0</v>
      </c>
      <c r="N313" s="3"/>
    </row>
    <row r="314" spans="2:14" x14ac:dyDescent="0.3">
      <c r="B314" s="66">
        <v>45734</v>
      </c>
      <c r="C314" s="10" t="s">
        <v>7</v>
      </c>
      <c r="D314" s="2" t="s">
        <v>4</v>
      </c>
      <c r="E314" s="10" t="s">
        <v>79</v>
      </c>
      <c r="F314" s="3">
        <v>808</v>
      </c>
      <c r="G314" s="9">
        <v>0</v>
      </c>
      <c r="H314" s="8">
        <f t="shared" si="36"/>
        <v>6464</v>
      </c>
      <c r="I314" s="8">
        <f t="shared" si="37"/>
        <v>6464</v>
      </c>
      <c r="J314" s="6">
        <v>0</v>
      </c>
      <c r="K314" s="7">
        <v>0</v>
      </c>
      <c r="L314" s="7">
        <v>0</v>
      </c>
      <c r="M314" s="5">
        <v>0</v>
      </c>
      <c r="N314" s="3"/>
    </row>
    <row r="315" spans="2:14" x14ac:dyDescent="0.3">
      <c r="B315" s="66">
        <v>45734</v>
      </c>
      <c r="C315" s="10" t="s">
        <v>8</v>
      </c>
      <c r="D315" s="2" t="s">
        <v>4</v>
      </c>
      <c r="E315" s="10" t="s">
        <v>79</v>
      </c>
      <c r="F315" s="3">
        <v>808</v>
      </c>
      <c r="G315" s="9">
        <v>0</v>
      </c>
      <c r="H315" s="8">
        <f t="shared" si="36"/>
        <v>6464</v>
      </c>
      <c r="I315" s="8">
        <f t="shared" si="37"/>
        <v>6464</v>
      </c>
      <c r="J315" s="6">
        <v>0</v>
      </c>
      <c r="K315" s="7">
        <v>0</v>
      </c>
      <c r="L315" s="7">
        <v>0</v>
      </c>
      <c r="M315" s="5">
        <v>0</v>
      </c>
      <c r="N315" s="3"/>
    </row>
    <row r="316" spans="2:14" x14ac:dyDescent="0.3">
      <c r="B316" s="66">
        <v>45734</v>
      </c>
      <c r="C316" s="10" t="s">
        <v>3</v>
      </c>
      <c r="D316" s="2" t="s">
        <v>12</v>
      </c>
      <c r="E316" s="10" t="s">
        <v>13</v>
      </c>
      <c r="F316" s="3">
        <v>1100</v>
      </c>
      <c r="G316" s="9">
        <v>5810</v>
      </c>
      <c r="H316" s="8">
        <f t="shared" si="36"/>
        <v>8800</v>
      </c>
      <c r="I316" s="8">
        <f t="shared" si="37"/>
        <v>2990</v>
      </c>
      <c r="J316" s="6">
        <v>163</v>
      </c>
      <c r="K316" s="7">
        <v>0</v>
      </c>
      <c r="L316" s="7">
        <v>0</v>
      </c>
      <c r="M316" s="5">
        <v>0.66</v>
      </c>
      <c r="N316" s="3"/>
    </row>
    <row r="317" spans="2:14" x14ac:dyDescent="0.3">
      <c r="B317" s="66">
        <v>45734</v>
      </c>
      <c r="C317" s="10" t="s">
        <v>7</v>
      </c>
      <c r="D317" s="2" t="s">
        <v>12</v>
      </c>
      <c r="E317" s="10" t="s">
        <v>13</v>
      </c>
      <c r="F317" s="3">
        <v>1100</v>
      </c>
      <c r="G317" s="9">
        <v>5810</v>
      </c>
      <c r="H317" s="8">
        <f t="shared" si="36"/>
        <v>8800</v>
      </c>
      <c r="I317" s="8">
        <f t="shared" si="37"/>
        <v>2990</v>
      </c>
      <c r="J317" s="6">
        <v>163</v>
      </c>
      <c r="K317" s="7">
        <v>0</v>
      </c>
      <c r="L317" s="7">
        <v>0</v>
      </c>
      <c r="M317" s="5">
        <v>0.66</v>
      </c>
      <c r="N317" s="3"/>
    </row>
    <row r="318" spans="2:14" x14ac:dyDescent="0.3">
      <c r="B318" s="66">
        <v>45734</v>
      </c>
      <c r="C318" s="10" t="s">
        <v>8</v>
      </c>
      <c r="D318" s="2" t="s">
        <v>12</v>
      </c>
      <c r="E318" s="10" t="s">
        <v>13</v>
      </c>
      <c r="F318" s="3">
        <v>1100</v>
      </c>
      <c r="G318" s="9">
        <v>7700</v>
      </c>
      <c r="H318" s="8">
        <f t="shared" si="36"/>
        <v>8800</v>
      </c>
      <c r="I318" s="8">
        <f t="shared" si="37"/>
        <v>1100</v>
      </c>
      <c r="J318" s="6">
        <v>60</v>
      </c>
      <c r="K318" s="7">
        <v>0</v>
      </c>
      <c r="L318" s="7">
        <v>0</v>
      </c>
      <c r="M318" s="5">
        <v>0.88</v>
      </c>
      <c r="N318" s="3"/>
    </row>
    <row r="319" spans="2:14" x14ac:dyDescent="0.3">
      <c r="B319" s="66">
        <v>45734</v>
      </c>
      <c r="C319" s="10" t="s">
        <v>3</v>
      </c>
      <c r="D319" s="2" t="s">
        <v>14</v>
      </c>
      <c r="E319" s="10" t="s">
        <v>78</v>
      </c>
      <c r="F319" s="3">
        <v>720</v>
      </c>
      <c r="G319" s="9">
        <v>4485</v>
      </c>
      <c r="H319" s="8">
        <f t="shared" si="36"/>
        <v>5760</v>
      </c>
      <c r="I319" s="8">
        <f t="shared" si="37"/>
        <v>1275</v>
      </c>
      <c r="J319" s="6">
        <v>106</v>
      </c>
      <c r="K319" s="7">
        <v>0</v>
      </c>
      <c r="L319" s="7">
        <v>0</v>
      </c>
      <c r="M319" s="5">
        <v>0.78</v>
      </c>
      <c r="N319" s="3"/>
    </row>
    <row r="320" spans="2:14" x14ac:dyDescent="0.3">
      <c r="B320" s="66">
        <v>45734</v>
      </c>
      <c r="C320" s="10" t="s">
        <v>7</v>
      </c>
      <c r="D320" s="2" t="s">
        <v>14</v>
      </c>
      <c r="E320" s="10" t="s">
        <v>78</v>
      </c>
      <c r="F320" s="3">
        <v>720</v>
      </c>
      <c r="G320" s="9">
        <v>4485</v>
      </c>
      <c r="H320" s="8">
        <f t="shared" si="36"/>
        <v>5760</v>
      </c>
      <c r="I320" s="8">
        <f t="shared" si="37"/>
        <v>1275</v>
      </c>
      <c r="J320" s="6">
        <v>106</v>
      </c>
      <c r="K320" s="7">
        <v>0</v>
      </c>
      <c r="L320" s="7">
        <v>0</v>
      </c>
      <c r="M320" s="5">
        <v>0.78</v>
      </c>
      <c r="N320" s="3"/>
    </row>
    <row r="321" spans="2:14" x14ac:dyDescent="0.3">
      <c r="B321" s="66">
        <v>45734</v>
      </c>
      <c r="C321" s="10" t="s">
        <v>8</v>
      </c>
      <c r="D321" s="2" t="s">
        <v>14</v>
      </c>
      <c r="E321" s="10" t="s">
        <v>78</v>
      </c>
      <c r="F321" s="3">
        <v>720</v>
      </c>
      <c r="G321" s="9">
        <v>3800</v>
      </c>
      <c r="H321" s="8">
        <f t="shared" si="36"/>
        <v>5760</v>
      </c>
      <c r="I321" s="8">
        <f t="shared" si="37"/>
        <v>1960</v>
      </c>
      <c r="J321" s="6">
        <v>163</v>
      </c>
      <c r="K321" s="7">
        <v>0</v>
      </c>
      <c r="L321" s="7">
        <v>0</v>
      </c>
      <c r="M321" s="5">
        <v>0.66</v>
      </c>
      <c r="N321" s="3"/>
    </row>
    <row r="322" spans="2:14" x14ac:dyDescent="0.3">
      <c r="B322" s="66">
        <v>45734</v>
      </c>
      <c r="C322" s="10" t="s">
        <v>3</v>
      </c>
      <c r="D322" s="2" t="s">
        <v>15</v>
      </c>
      <c r="E322" s="10" t="s">
        <v>13</v>
      </c>
      <c r="F322" s="3">
        <v>1100</v>
      </c>
      <c r="G322" s="9">
        <v>7340</v>
      </c>
      <c r="H322" s="8">
        <f t="shared" si="36"/>
        <v>8800</v>
      </c>
      <c r="I322" s="8">
        <f t="shared" si="37"/>
        <v>1460</v>
      </c>
      <c r="J322" s="6">
        <v>79</v>
      </c>
      <c r="K322" s="7">
        <v>0</v>
      </c>
      <c r="L322" s="7">
        <v>0</v>
      </c>
      <c r="M322" s="5">
        <v>0.83</v>
      </c>
      <c r="N322" s="3"/>
    </row>
    <row r="323" spans="2:14" x14ac:dyDescent="0.3">
      <c r="B323" s="66">
        <v>45734</v>
      </c>
      <c r="C323" s="10" t="s">
        <v>7</v>
      </c>
      <c r="D323" s="2" t="s">
        <v>15</v>
      </c>
      <c r="E323" s="10" t="s">
        <v>13</v>
      </c>
      <c r="F323" s="3">
        <v>1100</v>
      </c>
      <c r="G323" s="9">
        <v>7340</v>
      </c>
      <c r="H323" s="8">
        <f t="shared" si="36"/>
        <v>8800</v>
      </c>
      <c r="I323" s="8">
        <f t="shared" si="37"/>
        <v>1460</v>
      </c>
      <c r="J323" s="6">
        <v>79</v>
      </c>
      <c r="K323" s="7">
        <v>0</v>
      </c>
      <c r="L323" s="7">
        <v>0</v>
      </c>
      <c r="M323" s="5">
        <v>0.83</v>
      </c>
      <c r="N323" s="3"/>
    </row>
    <row r="324" spans="2:14" x14ac:dyDescent="0.3">
      <c r="B324" s="66">
        <v>45734</v>
      </c>
      <c r="C324" s="10" t="s">
        <v>8</v>
      </c>
      <c r="D324" s="2" t="s">
        <v>15</v>
      </c>
      <c r="E324" s="10" t="s">
        <v>13</v>
      </c>
      <c r="F324" s="3">
        <v>1100</v>
      </c>
      <c r="G324" s="9">
        <v>7100</v>
      </c>
      <c r="H324" s="8">
        <f t="shared" si="36"/>
        <v>8800</v>
      </c>
      <c r="I324" s="8">
        <f t="shared" si="37"/>
        <v>1700</v>
      </c>
      <c r="J324" s="6">
        <v>93</v>
      </c>
      <c r="K324" s="7">
        <v>0</v>
      </c>
      <c r="L324" s="7">
        <v>0</v>
      </c>
      <c r="M324" s="5">
        <v>0.81</v>
      </c>
      <c r="N324" s="3"/>
    </row>
    <row r="325" spans="2:14" x14ac:dyDescent="0.3">
      <c r="B325" s="66">
        <v>45735</v>
      </c>
      <c r="C325" s="10" t="s">
        <v>3</v>
      </c>
      <c r="D325" s="2" t="s">
        <v>4</v>
      </c>
      <c r="E325" s="10">
        <v>80014027</v>
      </c>
      <c r="F325" s="3">
        <v>462</v>
      </c>
      <c r="G325" s="9">
        <v>0</v>
      </c>
      <c r="H325" s="8">
        <f t="shared" ref="H325:H336" si="38">F325*8</f>
        <v>3696</v>
      </c>
      <c r="I325" s="8">
        <f t="shared" ref="I325:I336" si="39">H325-G325</f>
        <v>3696</v>
      </c>
      <c r="J325" s="6">
        <v>0</v>
      </c>
      <c r="K325" s="7">
        <v>0</v>
      </c>
      <c r="L325" s="7">
        <v>0</v>
      </c>
      <c r="M325" s="5">
        <v>0</v>
      </c>
      <c r="N325" s="3"/>
    </row>
    <row r="326" spans="2:14" x14ac:dyDescent="0.3">
      <c r="B326" s="66">
        <v>45735</v>
      </c>
      <c r="C326" s="10" t="s">
        <v>7</v>
      </c>
      <c r="D326" s="2" t="s">
        <v>4</v>
      </c>
      <c r="E326" s="10">
        <v>80014027</v>
      </c>
      <c r="F326" s="3">
        <v>462</v>
      </c>
      <c r="G326" s="9">
        <v>2314</v>
      </c>
      <c r="H326" s="8">
        <f t="shared" si="38"/>
        <v>3696</v>
      </c>
      <c r="I326" s="8">
        <f t="shared" si="39"/>
        <v>1382</v>
      </c>
      <c r="J326" s="6">
        <v>179</v>
      </c>
      <c r="K326" s="7">
        <v>1</v>
      </c>
      <c r="L326" s="7">
        <v>40</v>
      </c>
      <c r="M326" s="5">
        <v>0.63</v>
      </c>
      <c r="N326" s="3"/>
    </row>
    <row r="327" spans="2:14" x14ac:dyDescent="0.3">
      <c r="B327" s="66">
        <v>45735</v>
      </c>
      <c r="C327" s="10" t="s">
        <v>8</v>
      </c>
      <c r="D327" s="2" t="s">
        <v>4</v>
      </c>
      <c r="E327" s="10">
        <v>80014027</v>
      </c>
      <c r="F327" s="3">
        <v>462</v>
      </c>
      <c r="G327" s="9">
        <v>3696</v>
      </c>
      <c r="H327" s="8">
        <f t="shared" si="38"/>
        <v>3696</v>
      </c>
      <c r="I327" s="8">
        <f t="shared" si="39"/>
        <v>0</v>
      </c>
      <c r="J327" s="6">
        <v>0</v>
      </c>
      <c r="K327" s="7">
        <v>0</v>
      </c>
      <c r="L327" s="7">
        <v>0</v>
      </c>
      <c r="M327" s="5">
        <v>1</v>
      </c>
      <c r="N327" s="3"/>
    </row>
    <row r="328" spans="2:14" x14ac:dyDescent="0.3">
      <c r="B328" s="66">
        <v>45735</v>
      </c>
      <c r="C328" s="10" t="s">
        <v>3</v>
      </c>
      <c r="D328" s="2" t="s">
        <v>12</v>
      </c>
      <c r="E328" s="10" t="s">
        <v>13</v>
      </c>
      <c r="F328" s="3">
        <v>1100</v>
      </c>
      <c r="G328" s="9">
        <v>6118</v>
      </c>
      <c r="H328" s="8">
        <f t="shared" si="38"/>
        <v>8800</v>
      </c>
      <c r="I328" s="8">
        <f t="shared" si="39"/>
        <v>2682</v>
      </c>
      <c r="J328" s="6">
        <v>146</v>
      </c>
      <c r="K328" s="7">
        <v>0</v>
      </c>
      <c r="L328" s="7">
        <v>0</v>
      </c>
      <c r="M328" s="5">
        <v>0.7</v>
      </c>
      <c r="N328" s="3"/>
    </row>
    <row r="329" spans="2:14" x14ac:dyDescent="0.3">
      <c r="B329" s="66">
        <v>45735</v>
      </c>
      <c r="C329" s="10" t="s">
        <v>7</v>
      </c>
      <c r="D329" s="2" t="s">
        <v>12</v>
      </c>
      <c r="E329" s="10" t="s">
        <v>13</v>
      </c>
      <c r="F329" s="3">
        <v>1100</v>
      </c>
      <c r="G329" s="9">
        <v>6117</v>
      </c>
      <c r="H329" s="8">
        <f t="shared" si="38"/>
        <v>8800</v>
      </c>
      <c r="I329" s="8">
        <f t="shared" si="39"/>
        <v>2683</v>
      </c>
      <c r="J329" s="6">
        <v>146</v>
      </c>
      <c r="K329" s="7">
        <v>0</v>
      </c>
      <c r="L329" s="7">
        <v>0</v>
      </c>
      <c r="M329" s="5">
        <v>0.7</v>
      </c>
      <c r="N329" s="3"/>
    </row>
    <row r="330" spans="2:14" x14ac:dyDescent="0.3">
      <c r="B330" s="66">
        <v>45735</v>
      </c>
      <c r="C330" s="10" t="s">
        <v>8</v>
      </c>
      <c r="D330" s="2" t="s">
        <v>12</v>
      </c>
      <c r="E330" s="10" t="s">
        <v>13</v>
      </c>
      <c r="F330" s="3">
        <v>1100</v>
      </c>
      <c r="G330" s="9">
        <v>5200</v>
      </c>
      <c r="H330" s="8">
        <f t="shared" si="38"/>
        <v>8800</v>
      </c>
      <c r="I330" s="8">
        <f t="shared" si="39"/>
        <v>3600</v>
      </c>
      <c r="J330" s="6">
        <v>0</v>
      </c>
      <c r="K330" s="7">
        <v>1</v>
      </c>
      <c r="L330" s="7">
        <v>120</v>
      </c>
      <c r="M330" s="5">
        <v>0.59</v>
      </c>
      <c r="N330" s="3"/>
    </row>
    <row r="331" spans="2:14" x14ac:dyDescent="0.3">
      <c r="B331" s="66">
        <v>45735</v>
      </c>
      <c r="C331" s="10" t="s">
        <v>3</v>
      </c>
      <c r="D331" s="2" t="s">
        <v>14</v>
      </c>
      <c r="E331" s="10" t="s">
        <v>78</v>
      </c>
      <c r="F331" s="3">
        <v>720</v>
      </c>
      <c r="G331" s="9">
        <v>5465</v>
      </c>
      <c r="H331" s="8">
        <f t="shared" si="38"/>
        <v>5760</v>
      </c>
      <c r="I331" s="8">
        <f t="shared" si="39"/>
        <v>295</v>
      </c>
      <c r="J331" s="6">
        <v>25</v>
      </c>
      <c r="K331" s="7">
        <v>0</v>
      </c>
      <c r="L331" s="7">
        <v>0</v>
      </c>
      <c r="M331" s="5">
        <v>0.95</v>
      </c>
      <c r="N331" s="3"/>
    </row>
    <row r="332" spans="2:14" x14ac:dyDescent="0.3">
      <c r="B332" s="66">
        <v>45735</v>
      </c>
      <c r="C332" s="10" t="s">
        <v>7</v>
      </c>
      <c r="D332" s="2" t="s">
        <v>14</v>
      </c>
      <c r="E332" s="10" t="s">
        <v>78</v>
      </c>
      <c r="F332" s="3">
        <v>720</v>
      </c>
      <c r="G332" s="9">
        <v>5465</v>
      </c>
      <c r="H332" s="8">
        <f t="shared" si="38"/>
        <v>5760</v>
      </c>
      <c r="I332" s="8">
        <f t="shared" si="39"/>
        <v>295</v>
      </c>
      <c r="J332" s="6">
        <v>25</v>
      </c>
      <c r="K332" s="7">
        <v>0</v>
      </c>
      <c r="L332" s="7">
        <v>0</v>
      </c>
      <c r="M332" s="5">
        <v>0.95</v>
      </c>
      <c r="N332" s="3"/>
    </row>
    <row r="333" spans="2:14" x14ac:dyDescent="0.3">
      <c r="B333" s="66">
        <v>45735</v>
      </c>
      <c r="C333" s="10" t="s">
        <v>8</v>
      </c>
      <c r="D333" s="2" t="s">
        <v>14</v>
      </c>
      <c r="E333" s="10" t="s">
        <v>78</v>
      </c>
      <c r="F333" s="3">
        <v>720</v>
      </c>
      <c r="G333" s="9">
        <v>4000</v>
      </c>
      <c r="H333" s="8">
        <f t="shared" si="38"/>
        <v>5760</v>
      </c>
      <c r="I333" s="8">
        <f t="shared" si="39"/>
        <v>1760</v>
      </c>
      <c r="J333" s="6">
        <v>0</v>
      </c>
      <c r="K333" s="7">
        <v>3</v>
      </c>
      <c r="L333" s="7">
        <v>60</v>
      </c>
      <c r="M333" s="5">
        <v>0.69</v>
      </c>
      <c r="N333" s="3"/>
    </row>
    <row r="334" spans="2:14" x14ac:dyDescent="0.3">
      <c r="B334" s="66">
        <v>45735</v>
      </c>
      <c r="C334" s="10" t="s">
        <v>3</v>
      </c>
      <c r="D334" s="2" t="s">
        <v>15</v>
      </c>
      <c r="E334" s="10" t="s">
        <v>13</v>
      </c>
      <c r="F334" s="3">
        <v>1100</v>
      </c>
      <c r="G334" s="9">
        <v>7900</v>
      </c>
      <c r="H334" s="8">
        <f t="shared" si="38"/>
        <v>8800</v>
      </c>
      <c r="I334" s="8">
        <f t="shared" si="39"/>
        <v>900</v>
      </c>
      <c r="J334" s="6">
        <v>50</v>
      </c>
      <c r="K334" s="7">
        <v>0</v>
      </c>
      <c r="L334" s="7">
        <v>0</v>
      </c>
      <c r="M334" s="5">
        <v>0.9</v>
      </c>
      <c r="N334" s="3"/>
    </row>
    <row r="335" spans="2:14" x14ac:dyDescent="0.3">
      <c r="B335" s="66">
        <v>45735</v>
      </c>
      <c r="C335" s="10" t="s">
        <v>7</v>
      </c>
      <c r="D335" s="2" t="s">
        <v>15</v>
      </c>
      <c r="E335" s="10" t="s">
        <v>13</v>
      </c>
      <c r="F335" s="3">
        <v>1100</v>
      </c>
      <c r="G335" s="9">
        <v>7900</v>
      </c>
      <c r="H335" s="8">
        <f t="shared" si="38"/>
        <v>8800</v>
      </c>
      <c r="I335" s="8">
        <f t="shared" si="39"/>
        <v>900</v>
      </c>
      <c r="J335" s="6">
        <v>50</v>
      </c>
      <c r="K335" s="7">
        <v>0</v>
      </c>
      <c r="L335" s="7">
        <v>0</v>
      </c>
      <c r="M335" s="5">
        <v>0.9</v>
      </c>
      <c r="N335" s="3"/>
    </row>
    <row r="336" spans="2:14" x14ac:dyDescent="0.3">
      <c r="B336" s="66">
        <v>45735</v>
      </c>
      <c r="C336" s="10" t="s">
        <v>8</v>
      </c>
      <c r="D336" s="2" t="s">
        <v>15</v>
      </c>
      <c r="E336" s="10" t="s">
        <v>13</v>
      </c>
      <c r="F336" s="3">
        <v>1100</v>
      </c>
      <c r="G336" s="9">
        <v>8300</v>
      </c>
      <c r="H336" s="8">
        <f t="shared" si="38"/>
        <v>8800</v>
      </c>
      <c r="I336" s="8">
        <f t="shared" si="39"/>
        <v>500</v>
      </c>
      <c r="J336" s="6">
        <v>27</v>
      </c>
      <c r="K336" s="7">
        <v>0</v>
      </c>
      <c r="L336" s="7">
        <v>0</v>
      </c>
      <c r="M336" s="5">
        <v>0.94</v>
      </c>
      <c r="N336" s="3"/>
    </row>
    <row r="337" spans="2:14" x14ac:dyDescent="0.3">
      <c r="B337" s="66">
        <v>45736</v>
      </c>
      <c r="C337" s="10" t="s">
        <v>3</v>
      </c>
      <c r="D337" s="2" t="s">
        <v>4</v>
      </c>
      <c r="E337" s="10">
        <v>80014027</v>
      </c>
      <c r="F337" s="3">
        <v>462</v>
      </c>
      <c r="G337" s="9">
        <v>3242</v>
      </c>
      <c r="H337" s="8">
        <f t="shared" ref="H337:H348" si="40">F337*8</f>
        <v>3696</v>
      </c>
      <c r="I337" s="8">
        <f t="shared" ref="I337:I348" si="41">H337-G337</f>
        <v>454</v>
      </c>
      <c r="J337" s="6">
        <v>59</v>
      </c>
      <c r="K337" s="7">
        <v>0</v>
      </c>
      <c r="L337" s="7">
        <v>0</v>
      </c>
      <c r="M337" s="5">
        <v>0.88</v>
      </c>
      <c r="N337" s="3"/>
    </row>
    <row r="338" spans="2:14" x14ac:dyDescent="0.3">
      <c r="B338" s="66">
        <v>45736</v>
      </c>
      <c r="C338" s="10" t="s">
        <v>7</v>
      </c>
      <c r="D338" s="2" t="s">
        <v>4</v>
      </c>
      <c r="E338" s="10">
        <v>80014027</v>
      </c>
      <c r="F338" s="3">
        <v>462</v>
      </c>
      <c r="G338" s="9">
        <v>3242</v>
      </c>
      <c r="H338" s="8">
        <f t="shared" si="40"/>
        <v>3696</v>
      </c>
      <c r="I338" s="8">
        <f t="shared" si="41"/>
        <v>454</v>
      </c>
      <c r="J338" s="6">
        <v>59</v>
      </c>
      <c r="K338" s="7">
        <v>0</v>
      </c>
      <c r="L338" s="7">
        <v>0</v>
      </c>
      <c r="M338" s="5">
        <v>0.88</v>
      </c>
      <c r="N338" s="3"/>
    </row>
    <row r="339" spans="2:14" x14ac:dyDescent="0.3">
      <c r="B339" s="66">
        <v>45736</v>
      </c>
      <c r="C339" s="10" t="s">
        <v>8</v>
      </c>
      <c r="D339" s="2" t="s">
        <v>4</v>
      </c>
      <c r="E339" s="10">
        <v>80014027</v>
      </c>
      <c r="F339" s="3">
        <v>462</v>
      </c>
      <c r="G339" s="9">
        <v>3696</v>
      </c>
      <c r="H339" s="8">
        <f t="shared" si="40"/>
        <v>3696</v>
      </c>
      <c r="I339" s="8">
        <f t="shared" si="41"/>
        <v>0</v>
      </c>
      <c r="J339" s="6">
        <v>0</v>
      </c>
      <c r="K339" s="7">
        <v>0</v>
      </c>
      <c r="L339" s="7">
        <v>0</v>
      </c>
      <c r="M339" s="5">
        <v>1</v>
      </c>
      <c r="N339" s="3"/>
    </row>
    <row r="340" spans="2:14" x14ac:dyDescent="0.3">
      <c r="B340" s="66">
        <v>45736</v>
      </c>
      <c r="C340" s="10" t="s">
        <v>3</v>
      </c>
      <c r="D340" s="2" t="s">
        <v>12</v>
      </c>
      <c r="E340" s="10" t="s">
        <v>13</v>
      </c>
      <c r="F340" s="3">
        <v>1100</v>
      </c>
      <c r="G340" s="9">
        <v>8046</v>
      </c>
      <c r="H340" s="8">
        <f t="shared" si="40"/>
        <v>8800</v>
      </c>
      <c r="I340" s="8">
        <f t="shared" si="41"/>
        <v>754</v>
      </c>
      <c r="J340" s="6">
        <v>5</v>
      </c>
      <c r="K340" s="7">
        <v>0</v>
      </c>
      <c r="L340" s="7">
        <v>0</v>
      </c>
      <c r="M340" s="5">
        <v>0.91</v>
      </c>
      <c r="N340" s="3"/>
    </row>
    <row r="341" spans="2:14" x14ac:dyDescent="0.3">
      <c r="B341" s="66">
        <v>45736</v>
      </c>
      <c r="C341" s="10" t="s">
        <v>7</v>
      </c>
      <c r="D341" s="2" t="s">
        <v>12</v>
      </c>
      <c r="E341" s="10" t="s">
        <v>13</v>
      </c>
      <c r="F341" s="3">
        <v>1100</v>
      </c>
      <c r="G341" s="9">
        <v>439</v>
      </c>
      <c r="H341" s="8">
        <f t="shared" si="40"/>
        <v>8800</v>
      </c>
      <c r="I341" s="8">
        <f t="shared" si="41"/>
        <v>8361</v>
      </c>
      <c r="J341" s="6">
        <v>456</v>
      </c>
      <c r="K341" s="7">
        <v>1</v>
      </c>
      <c r="L341" s="7">
        <v>60</v>
      </c>
      <c r="M341" s="5">
        <v>0.05</v>
      </c>
      <c r="N341" s="3"/>
    </row>
    <row r="342" spans="2:14" x14ac:dyDescent="0.3">
      <c r="B342" s="66">
        <v>45736</v>
      </c>
      <c r="C342" s="10" t="s">
        <v>8</v>
      </c>
      <c r="D342" s="2" t="s">
        <v>12</v>
      </c>
      <c r="E342" s="10" t="s">
        <v>13</v>
      </c>
      <c r="F342" s="3">
        <v>1100</v>
      </c>
      <c r="G342" s="9">
        <v>6150</v>
      </c>
      <c r="H342" s="8">
        <f t="shared" si="40"/>
        <v>8800</v>
      </c>
      <c r="I342" s="8">
        <f t="shared" si="41"/>
        <v>2650</v>
      </c>
      <c r="J342" s="6">
        <v>145</v>
      </c>
      <c r="K342" s="7">
        <v>1</v>
      </c>
      <c r="L342" s="7">
        <v>110</v>
      </c>
      <c r="M342" s="5">
        <v>0.7</v>
      </c>
      <c r="N342" s="3"/>
    </row>
    <row r="343" spans="2:14" x14ac:dyDescent="0.3">
      <c r="B343" s="66">
        <v>45736</v>
      </c>
      <c r="C343" s="10" t="s">
        <v>3</v>
      </c>
      <c r="D343" s="2" t="s">
        <v>14</v>
      </c>
      <c r="E343" s="10" t="s">
        <v>78</v>
      </c>
      <c r="F343" s="3">
        <v>720</v>
      </c>
      <c r="G343" s="9">
        <v>5760</v>
      </c>
      <c r="H343" s="8">
        <f t="shared" si="40"/>
        <v>5760</v>
      </c>
      <c r="I343" s="8">
        <f t="shared" si="41"/>
        <v>0</v>
      </c>
      <c r="J343" s="6">
        <v>0</v>
      </c>
      <c r="K343" s="7">
        <v>0</v>
      </c>
      <c r="L343" s="7">
        <v>0</v>
      </c>
      <c r="M343" s="5">
        <v>1</v>
      </c>
      <c r="N343" s="3"/>
    </row>
    <row r="344" spans="2:14" x14ac:dyDescent="0.3">
      <c r="B344" s="66">
        <v>45736</v>
      </c>
      <c r="C344" s="10" t="s">
        <v>7</v>
      </c>
      <c r="D344" s="2" t="s">
        <v>14</v>
      </c>
      <c r="E344" s="10" t="s">
        <v>78</v>
      </c>
      <c r="F344" s="3">
        <v>720</v>
      </c>
      <c r="G344" s="9">
        <v>665</v>
      </c>
      <c r="H344" s="8">
        <f t="shared" si="40"/>
        <v>5760</v>
      </c>
      <c r="I344" s="8">
        <f t="shared" si="41"/>
        <v>5095</v>
      </c>
      <c r="J344" s="6">
        <v>0</v>
      </c>
      <c r="K344" s="7">
        <v>1</v>
      </c>
      <c r="L344" s="7">
        <v>60</v>
      </c>
      <c r="M344" s="5">
        <v>0.12</v>
      </c>
      <c r="N344" s="3"/>
    </row>
    <row r="345" spans="2:14" x14ac:dyDescent="0.3">
      <c r="B345" s="66">
        <v>45736</v>
      </c>
      <c r="C345" s="10" t="s">
        <v>8</v>
      </c>
      <c r="D345" s="2" t="s">
        <v>14</v>
      </c>
      <c r="E345" s="10" t="s">
        <v>78</v>
      </c>
      <c r="F345" s="3">
        <v>720</v>
      </c>
      <c r="G345" s="9">
        <v>4200</v>
      </c>
      <c r="H345" s="8">
        <f t="shared" si="40"/>
        <v>5760</v>
      </c>
      <c r="I345" s="8">
        <f t="shared" si="41"/>
        <v>1560</v>
      </c>
      <c r="J345" s="6">
        <v>0</v>
      </c>
      <c r="K345" s="7">
        <v>1</v>
      </c>
      <c r="L345" s="7">
        <v>90</v>
      </c>
      <c r="M345" s="5">
        <v>0.73</v>
      </c>
      <c r="N345" s="3"/>
    </row>
    <row r="346" spans="2:14" x14ac:dyDescent="0.3">
      <c r="B346" s="66">
        <v>45736</v>
      </c>
      <c r="C346" s="10" t="s">
        <v>3</v>
      </c>
      <c r="D346" s="2" t="s">
        <v>15</v>
      </c>
      <c r="E346" s="10" t="s">
        <v>13</v>
      </c>
      <c r="F346" s="3">
        <v>1100</v>
      </c>
      <c r="G346" s="9">
        <v>8123</v>
      </c>
      <c r="H346" s="8">
        <f t="shared" si="40"/>
        <v>8800</v>
      </c>
      <c r="I346" s="8">
        <f t="shared" si="41"/>
        <v>677</v>
      </c>
      <c r="J346" s="6">
        <v>37</v>
      </c>
      <c r="K346" s="7">
        <v>0</v>
      </c>
      <c r="L346" s="7">
        <v>0</v>
      </c>
      <c r="M346" s="5">
        <v>0.92</v>
      </c>
      <c r="N346" s="3"/>
    </row>
    <row r="347" spans="2:14" x14ac:dyDescent="0.3">
      <c r="B347" s="66">
        <v>45736</v>
      </c>
      <c r="C347" s="10" t="s">
        <v>7</v>
      </c>
      <c r="D347" s="2" t="s">
        <v>15</v>
      </c>
      <c r="E347" s="10" t="s">
        <v>13</v>
      </c>
      <c r="F347" s="3">
        <v>1100</v>
      </c>
      <c r="G347" s="9">
        <v>8123</v>
      </c>
      <c r="H347" s="8">
        <f t="shared" si="40"/>
        <v>8800</v>
      </c>
      <c r="I347" s="8">
        <f t="shared" si="41"/>
        <v>677</v>
      </c>
      <c r="J347" s="6">
        <v>37</v>
      </c>
      <c r="K347" s="7">
        <v>0</v>
      </c>
      <c r="L347" s="7">
        <v>0</v>
      </c>
      <c r="M347" s="5">
        <v>0.92</v>
      </c>
      <c r="N347" s="3"/>
    </row>
    <row r="348" spans="2:14" x14ac:dyDescent="0.3">
      <c r="B348" s="66">
        <v>45736</v>
      </c>
      <c r="C348" s="10" t="s">
        <v>8</v>
      </c>
      <c r="D348" s="2" t="s">
        <v>15</v>
      </c>
      <c r="E348" s="10" t="s">
        <v>13</v>
      </c>
      <c r="F348" s="3">
        <v>1100</v>
      </c>
      <c r="G348" s="9">
        <v>6600</v>
      </c>
      <c r="H348" s="8">
        <f t="shared" si="40"/>
        <v>8800</v>
      </c>
      <c r="I348" s="8">
        <f t="shared" si="41"/>
        <v>2200</v>
      </c>
      <c r="J348" s="6">
        <v>120</v>
      </c>
      <c r="K348" s="7">
        <v>0</v>
      </c>
      <c r="L348" s="7">
        <v>0</v>
      </c>
      <c r="M348" s="5">
        <v>0.75</v>
      </c>
      <c r="N348" s="3"/>
    </row>
  </sheetData>
  <mergeCells count="3">
    <mergeCell ref="E7:F7"/>
    <mergeCell ref="E8:F10"/>
    <mergeCell ref="N4:N10"/>
  </mergeCells>
  <phoneticPr fontId="6" type="noConversion"/>
  <pageMargins left="0.7" right="0.7" top="0.75" bottom="0.75" header="0.3" footer="0.3"/>
  <ignoredErrors>
    <ignoredError sqref="H244 H265" calculatedColumn="1"/>
  </ignoredErrors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E52C-B423-4B0B-8ECC-0E036DF0CA5C}">
  <dimension ref="B5:H84"/>
  <sheetViews>
    <sheetView workbookViewId="0">
      <pane ySplit="5" topLeftCell="A54" activePane="bottomLeft" state="frozen"/>
      <selection pane="bottomLeft" activeCell="M72" sqref="M72"/>
    </sheetView>
  </sheetViews>
  <sheetFormatPr baseColWidth="10" defaultRowHeight="14.4" x14ac:dyDescent="0.3"/>
  <cols>
    <col min="2" max="2" width="13.77734375" customWidth="1"/>
    <col min="4" max="4" width="16.109375" customWidth="1"/>
    <col min="5" max="5" width="24.109375" customWidth="1"/>
    <col min="6" max="6" width="15.44140625" customWidth="1"/>
    <col min="8" max="8" width="12.109375" customWidth="1"/>
    <col min="13" max="13" width="26.33203125" customWidth="1"/>
  </cols>
  <sheetData>
    <row r="5" spans="2:8" x14ac:dyDescent="0.3">
      <c r="B5" s="3" t="s">
        <v>0</v>
      </c>
      <c r="C5" s="3" t="s">
        <v>18</v>
      </c>
      <c r="D5" s="3" t="s">
        <v>1</v>
      </c>
      <c r="E5" s="3" t="s">
        <v>19</v>
      </c>
      <c r="F5" s="3" t="s">
        <v>57</v>
      </c>
      <c r="G5" s="3" t="s">
        <v>58</v>
      </c>
      <c r="H5" s="3" t="s">
        <v>111</v>
      </c>
    </row>
    <row r="6" spans="2:8" x14ac:dyDescent="0.3">
      <c r="B6" s="13">
        <v>45693</v>
      </c>
      <c r="C6" s="3" t="s">
        <v>3</v>
      </c>
      <c r="D6" s="3" t="s">
        <v>12</v>
      </c>
      <c r="E6" s="12" t="s">
        <v>92</v>
      </c>
      <c r="F6" s="11">
        <v>480</v>
      </c>
      <c r="G6" s="59">
        <f>Tableau2[[#This Row],[Durées (m)]]/60</f>
        <v>8</v>
      </c>
      <c r="H6" s="3" t="s">
        <v>109</v>
      </c>
    </row>
    <row r="7" spans="2:8" x14ac:dyDescent="0.3">
      <c r="B7" s="13">
        <v>45693</v>
      </c>
      <c r="C7" s="3" t="s">
        <v>3</v>
      </c>
      <c r="D7" s="3" t="s">
        <v>15</v>
      </c>
      <c r="E7" s="12" t="s">
        <v>93</v>
      </c>
      <c r="F7" s="11">
        <v>113</v>
      </c>
      <c r="G7" s="59">
        <f>Tableau2[[#This Row],[Durées (m)]]/60</f>
        <v>1.8833333333333333</v>
      </c>
      <c r="H7" s="3" t="s">
        <v>109</v>
      </c>
    </row>
    <row r="8" spans="2:8" x14ac:dyDescent="0.3">
      <c r="B8" s="13">
        <v>45694</v>
      </c>
      <c r="C8" s="3" t="s">
        <v>7</v>
      </c>
      <c r="D8" s="3" t="s">
        <v>15</v>
      </c>
      <c r="E8" s="12" t="s">
        <v>16</v>
      </c>
      <c r="F8" s="11">
        <v>40</v>
      </c>
      <c r="G8" s="59">
        <f>Tableau2[[#This Row],[Durées (m)]]/60</f>
        <v>0.66666666666666663</v>
      </c>
      <c r="H8" s="3" t="s">
        <v>109</v>
      </c>
    </row>
    <row r="9" spans="2:8" x14ac:dyDescent="0.3">
      <c r="B9" s="13">
        <v>45694</v>
      </c>
      <c r="C9" s="3" t="s">
        <v>7</v>
      </c>
      <c r="D9" s="3" t="s">
        <v>14</v>
      </c>
      <c r="E9" s="12" t="s">
        <v>20</v>
      </c>
      <c r="F9" s="11">
        <v>60</v>
      </c>
      <c r="G9" s="59">
        <f>Tableau2[[#This Row],[Durées (m)]]/60</f>
        <v>1</v>
      </c>
      <c r="H9" s="3" t="s">
        <v>109</v>
      </c>
    </row>
    <row r="10" spans="2:8" x14ac:dyDescent="0.3">
      <c r="B10" s="13">
        <v>45694</v>
      </c>
      <c r="C10" s="3" t="s">
        <v>7</v>
      </c>
      <c r="D10" s="3" t="s">
        <v>14</v>
      </c>
      <c r="E10" s="12" t="s">
        <v>100</v>
      </c>
      <c r="F10" s="11">
        <v>30</v>
      </c>
      <c r="G10" s="59">
        <f>Tableau2[[#This Row],[Durées (m)]]/60</f>
        <v>0.5</v>
      </c>
      <c r="H10" s="3" t="s">
        <v>109</v>
      </c>
    </row>
    <row r="11" spans="2:8" x14ac:dyDescent="0.3">
      <c r="B11" s="13">
        <v>45694</v>
      </c>
      <c r="C11" s="3" t="s">
        <v>7</v>
      </c>
      <c r="D11" s="3" t="s">
        <v>14</v>
      </c>
      <c r="E11" s="12" t="s">
        <v>16</v>
      </c>
      <c r="F11" s="11">
        <v>30</v>
      </c>
      <c r="G11" s="59">
        <f>Tableau2[[#This Row],[Durées (m)]]/60</f>
        <v>0.5</v>
      </c>
      <c r="H11" s="3" t="s">
        <v>109</v>
      </c>
    </row>
    <row r="12" spans="2:8" x14ac:dyDescent="0.3">
      <c r="B12" s="13">
        <v>45698</v>
      </c>
      <c r="C12" s="3" t="s">
        <v>3</v>
      </c>
      <c r="D12" s="3" t="s">
        <v>12</v>
      </c>
      <c r="E12" s="12" t="s">
        <v>95</v>
      </c>
      <c r="F12" s="11">
        <v>20</v>
      </c>
      <c r="G12" s="59">
        <f>Tableau2[[#This Row],[Durées (m)]]/60</f>
        <v>0.33333333333333331</v>
      </c>
      <c r="H12" s="3" t="s">
        <v>109</v>
      </c>
    </row>
    <row r="13" spans="2:8" x14ac:dyDescent="0.3">
      <c r="B13" s="13">
        <v>45698</v>
      </c>
      <c r="C13" s="3" t="s">
        <v>3</v>
      </c>
      <c r="D13" s="3" t="s">
        <v>14</v>
      </c>
      <c r="E13" s="12" t="s">
        <v>95</v>
      </c>
      <c r="F13" s="11">
        <v>110</v>
      </c>
      <c r="G13" s="59">
        <f>Tableau2[[#This Row],[Durées (m)]]/60</f>
        <v>1.8333333333333333</v>
      </c>
      <c r="H13" s="3" t="s">
        <v>109</v>
      </c>
    </row>
    <row r="14" spans="2:8" x14ac:dyDescent="0.3">
      <c r="B14" s="13">
        <v>45698</v>
      </c>
      <c r="C14" s="3" t="s">
        <v>3</v>
      </c>
      <c r="D14" s="3" t="s">
        <v>14</v>
      </c>
      <c r="E14" s="12" t="s">
        <v>92</v>
      </c>
      <c r="F14" s="11">
        <v>40</v>
      </c>
      <c r="G14" s="59">
        <f>Tableau2[[#This Row],[Durées (m)]]/60</f>
        <v>0.66666666666666663</v>
      </c>
      <c r="H14" s="3" t="s">
        <v>109</v>
      </c>
    </row>
    <row r="15" spans="2:8" x14ac:dyDescent="0.3">
      <c r="B15" s="13">
        <v>45698</v>
      </c>
      <c r="C15" s="3" t="s">
        <v>3</v>
      </c>
      <c r="D15" s="3" t="s">
        <v>15</v>
      </c>
      <c r="E15" s="12" t="s">
        <v>95</v>
      </c>
      <c r="F15" s="11">
        <v>40</v>
      </c>
      <c r="G15" s="59">
        <f>Tableau2[[#This Row],[Durées (m)]]/60</f>
        <v>0.66666666666666663</v>
      </c>
      <c r="H15" s="3" t="s">
        <v>109</v>
      </c>
    </row>
    <row r="16" spans="2:8" x14ac:dyDescent="0.3">
      <c r="B16" s="13">
        <v>45698</v>
      </c>
      <c r="C16" s="3" t="s">
        <v>3</v>
      </c>
      <c r="D16" s="3" t="s">
        <v>15</v>
      </c>
      <c r="E16" s="12" t="s">
        <v>93</v>
      </c>
      <c r="F16" s="11">
        <v>40</v>
      </c>
      <c r="G16" s="59">
        <f>Tableau2[[#This Row],[Durées (m)]]/60</f>
        <v>0.66666666666666663</v>
      </c>
      <c r="H16" s="3" t="s">
        <v>109</v>
      </c>
    </row>
    <row r="17" spans="2:8" x14ac:dyDescent="0.3">
      <c r="B17" s="13">
        <v>45699</v>
      </c>
      <c r="C17" s="3" t="s">
        <v>3</v>
      </c>
      <c r="D17" s="3" t="s">
        <v>15</v>
      </c>
      <c r="E17" s="12" t="s">
        <v>17</v>
      </c>
      <c r="F17" s="11">
        <v>270</v>
      </c>
      <c r="G17" s="59">
        <f>Tableau2[[#This Row],[Durées (m)]]/60</f>
        <v>4.5</v>
      </c>
      <c r="H17" s="3" t="s">
        <v>109</v>
      </c>
    </row>
    <row r="18" spans="2:8" x14ac:dyDescent="0.3">
      <c r="B18" s="13">
        <v>45701</v>
      </c>
      <c r="C18" s="3" t="s">
        <v>3</v>
      </c>
      <c r="D18" s="3" t="s">
        <v>12</v>
      </c>
      <c r="E18" s="12" t="s">
        <v>92</v>
      </c>
      <c r="F18" s="11">
        <v>150</v>
      </c>
      <c r="G18" s="59">
        <f>Tableau2[[#This Row],[Durées (m)]]/60</f>
        <v>2.5</v>
      </c>
      <c r="H18" s="3" t="s">
        <v>109</v>
      </c>
    </row>
    <row r="19" spans="2:8" x14ac:dyDescent="0.3">
      <c r="B19" s="13">
        <v>45702</v>
      </c>
      <c r="C19" s="3" t="s">
        <v>3</v>
      </c>
      <c r="D19" s="3" t="s">
        <v>15</v>
      </c>
      <c r="E19" s="12" t="s">
        <v>16</v>
      </c>
      <c r="F19" s="11">
        <v>60</v>
      </c>
      <c r="G19" s="59">
        <f>Tableau2[[#This Row],[Durées (m)]]/60</f>
        <v>1</v>
      </c>
      <c r="H19" s="3" t="s">
        <v>109</v>
      </c>
    </row>
    <row r="20" spans="2:8" x14ac:dyDescent="0.3">
      <c r="B20" s="13">
        <v>45702</v>
      </c>
      <c r="C20" s="3" t="s">
        <v>3</v>
      </c>
      <c r="D20" s="3" t="s">
        <v>15</v>
      </c>
      <c r="E20" s="12" t="s">
        <v>96</v>
      </c>
      <c r="F20" s="11">
        <v>60</v>
      </c>
      <c r="G20" s="59">
        <f>Tableau2[[#This Row],[Durées (m)]]/60</f>
        <v>1</v>
      </c>
      <c r="H20" s="3" t="s">
        <v>109</v>
      </c>
    </row>
    <row r="21" spans="2:8" x14ac:dyDescent="0.3">
      <c r="B21" s="13">
        <v>45706</v>
      </c>
      <c r="C21" s="3" t="s">
        <v>3</v>
      </c>
      <c r="D21" s="3" t="s">
        <v>4</v>
      </c>
      <c r="E21" s="12" t="s">
        <v>17</v>
      </c>
      <c r="F21" s="11">
        <v>480</v>
      </c>
      <c r="G21" s="59">
        <f>Tableau2[[#This Row],[Durées (m)]]/60</f>
        <v>8</v>
      </c>
      <c r="H21" s="3" t="s">
        <v>109</v>
      </c>
    </row>
    <row r="22" spans="2:8" x14ac:dyDescent="0.3">
      <c r="B22" s="13">
        <v>45707</v>
      </c>
      <c r="C22" s="3" t="s">
        <v>7</v>
      </c>
      <c r="D22" s="3" t="s">
        <v>15</v>
      </c>
      <c r="E22" s="12" t="s">
        <v>17</v>
      </c>
      <c r="F22" s="11">
        <v>120</v>
      </c>
      <c r="G22" s="59">
        <f>Tableau2[[#This Row],[Durées (m)]]/60</f>
        <v>2</v>
      </c>
      <c r="H22" s="3" t="s">
        <v>109</v>
      </c>
    </row>
    <row r="23" spans="2:8" x14ac:dyDescent="0.3">
      <c r="B23" s="13">
        <v>45708</v>
      </c>
      <c r="C23" s="3" t="s">
        <v>7</v>
      </c>
      <c r="D23" s="3" t="s">
        <v>4</v>
      </c>
      <c r="E23" s="12" t="s">
        <v>93</v>
      </c>
      <c r="F23" s="11">
        <v>30</v>
      </c>
      <c r="G23" s="59">
        <f>Tableau2[[#This Row],[Durées (m)]]/60</f>
        <v>0.5</v>
      </c>
      <c r="H23" s="3" t="s">
        <v>109</v>
      </c>
    </row>
    <row r="24" spans="2:8" x14ac:dyDescent="0.3">
      <c r="B24" s="13">
        <v>45708</v>
      </c>
      <c r="C24" s="3" t="s">
        <v>7</v>
      </c>
      <c r="D24" s="3" t="s">
        <v>15</v>
      </c>
      <c r="E24" s="12" t="s">
        <v>97</v>
      </c>
      <c r="F24" s="11">
        <v>100</v>
      </c>
      <c r="G24" s="59">
        <f>Tableau2[[#This Row],[Durées (m)]]/60</f>
        <v>1.6666666666666667</v>
      </c>
      <c r="H24" s="3" t="s">
        <v>109</v>
      </c>
    </row>
    <row r="25" spans="2:8" x14ac:dyDescent="0.3">
      <c r="B25" s="13">
        <v>45708</v>
      </c>
      <c r="C25" s="3" t="s">
        <v>7</v>
      </c>
      <c r="D25" s="3" t="s">
        <v>15</v>
      </c>
      <c r="E25" s="12" t="s">
        <v>16</v>
      </c>
      <c r="F25" s="11">
        <v>50</v>
      </c>
      <c r="G25" s="59">
        <f>Tableau2[[#This Row],[Durées (m)]]/60</f>
        <v>0.83333333333333337</v>
      </c>
      <c r="H25" s="3" t="s">
        <v>109</v>
      </c>
    </row>
    <row r="26" spans="2:8" x14ac:dyDescent="0.3">
      <c r="B26" s="13">
        <v>45712</v>
      </c>
      <c r="C26" s="3" t="s">
        <v>3</v>
      </c>
      <c r="D26" s="3" t="s">
        <v>12</v>
      </c>
      <c r="E26" s="12" t="s">
        <v>20</v>
      </c>
      <c r="F26" s="11">
        <v>20</v>
      </c>
      <c r="G26" s="59">
        <f>Tableau2[[#This Row],[Durées (m)]]/60</f>
        <v>0.33333333333333331</v>
      </c>
      <c r="H26" s="3" t="s">
        <v>109</v>
      </c>
    </row>
    <row r="27" spans="2:8" x14ac:dyDescent="0.3">
      <c r="B27" s="13">
        <v>45712</v>
      </c>
      <c r="C27" s="3" t="s">
        <v>3</v>
      </c>
      <c r="D27" s="3" t="s">
        <v>12</v>
      </c>
      <c r="E27" s="12" t="s">
        <v>16</v>
      </c>
      <c r="F27" s="11">
        <v>50</v>
      </c>
      <c r="G27" s="59">
        <f>Tableau2[[#This Row],[Durées (m)]]/60</f>
        <v>0.83333333333333337</v>
      </c>
      <c r="H27" s="3" t="s">
        <v>109</v>
      </c>
    </row>
    <row r="28" spans="2:8" x14ac:dyDescent="0.3">
      <c r="B28" s="13">
        <v>45712</v>
      </c>
      <c r="C28" s="3" t="s">
        <v>3</v>
      </c>
      <c r="D28" s="3" t="s">
        <v>12</v>
      </c>
      <c r="E28" s="12" t="s">
        <v>95</v>
      </c>
      <c r="F28" s="11">
        <v>20</v>
      </c>
      <c r="G28" s="59">
        <f>Tableau2[[#This Row],[Durées (m)]]/60</f>
        <v>0.33333333333333331</v>
      </c>
      <c r="H28" s="3" t="s">
        <v>109</v>
      </c>
    </row>
    <row r="29" spans="2:8" x14ac:dyDescent="0.3">
      <c r="B29" s="13">
        <v>45712</v>
      </c>
      <c r="C29" s="3" t="s">
        <v>3</v>
      </c>
      <c r="D29" s="3" t="s">
        <v>15</v>
      </c>
      <c r="E29" s="12" t="s">
        <v>95</v>
      </c>
      <c r="F29" s="11">
        <v>20</v>
      </c>
      <c r="G29" s="59">
        <f>Tableau2[[#This Row],[Durées (m)]]/60</f>
        <v>0.33333333333333331</v>
      </c>
      <c r="H29" s="3" t="s">
        <v>109</v>
      </c>
    </row>
    <row r="30" spans="2:8" x14ac:dyDescent="0.3">
      <c r="B30" s="13">
        <v>45713</v>
      </c>
      <c r="C30" s="3" t="s">
        <v>3</v>
      </c>
      <c r="D30" s="3" t="s">
        <v>12</v>
      </c>
      <c r="E30" s="12" t="s">
        <v>20</v>
      </c>
      <c r="F30" s="11">
        <v>80</v>
      </c>
      <c r="G30" s="59">
        <f>Tableau2[[#This Row],[Durées (m)]]/60</f>
        <v>1.3333333333333333</v>
      </c>
      <c r="H30" s="3" t="s">
        <v>109</v>
      </c>
    </row>
    <row r="31" spans="2:8" x14ac:dyDescent="0.3">
      <c r="B31" s="13">
        <v>45713</v>
      </c>
      <c r="C31" s="3" t="s">
        <v>3</v>
      </c>
      <c r="D31" s="3" t="s">
        <v>12</v>
      </c>
      <c r="E31" s="12" t="s">
        <v>95</v>
      </c>
      <c r="F31" s="11">
        <v>50</v>
      </c>
      <c r="G31" s="59">
        <f>Tableau2[[#This Row],[Durées (m)]]/60</f>
        <v>0.83333333333333337</v>
      </c>
      <c r="H31" s="3" t="s">
        <v>109</v>
      </c>
    </row>
    <row r="32" spans="2:8" x14ac:dyDescent="0.3">
      <c r="B32" s="13">
        <v>45713</v>
      </c>
      <c r="C32" s="3" t="s">
        <v>3</v>
      </c>
      <c r="D32" s="3" t="s">
        <v>15</v>
      </c>
      <c r="E32" s="12" t="s">
        <v>20</v>
      </c>
      <c r="F32" s="11">
        <v>40</v>
      </c>
      <c r="G32" s="59">
        <f>Tableau2[[#This Row],[Durées (m)]]/60</f>
        <v>0.66666666666666663</v>
      </c>
      <c r="H32" s="3" t="s">
        <v>109</v>
      </c>
    </row>
    <row r="33" spans="2:8" x14ac:dyDescent="0.3">
      <c r="B33" s="13">
        <v>45713</v>
      </c>
      <c r="C33" s="3" t="s">
        <v>3</v>
      </c>
      <c r="D33" s="3" t="s">
        <v>15</v>
      </c>
      <c r="E33" s="12" t="s">
        <v>16</v>
      </c>
      <c r="F33" s="11">
        <v>40</v>
      </c>
      <c r="G33" s="59">
        <f>Tableau2[[#This Row],[Durées (m)]]/60</f>
        <v>0.66666666666666663</v>
      </c>
      <c r="H33" s="3" t="s">
        <v>109</v>
      </c>
    </row>
    <row r="34" spans="2:8" x14ac:dyDescent="0.3">
      <c r="B34" s="13">
        <v>45713</v>
      </c>
      <c r="C34" s="3" t="s">
        <v>3</v>
      </c>
      <c r="D34" s="3" t="s">
        <v>15</v>
      </c>
      <c r="E34" s="12" t="s">
        <v>95</v>
      </c>
      <c r="F34" s="11">
        <v>20</v>
      </c>
      <c r="G34" s="59">
        <f>Tableau2[[#This Row],[Durées (m)]]/60</f>
        <v>0.33333333333333331</v>
      </c>
      <c r="H34" s="3" t="s">
        <v>109</v>
      </c>
    </row>
    <row r="35" spans="2:8" x14ac:dyDescent="0.3">
      <c r="B35" s="13">
        <v>45719</v>
      </c>
      <c r="C35" s="4" t="s">
        <v>3</v>
      </c>
      <c r="D35" s="3" t="s">
        <v>12</v>
      </c>
      <c r="E35" s="12" t="s">
        <v>16</v>
      </c>
      <c r="F35" s="11">
        <v>30</v>
      </c>
      <c r="G35" s="59">
        <f>Tableau2[[#This Row],[Durées (m)]]/60</f>
        <v>0.5</v>
      </c>
      <c r="H35" s="3" t="s">
        <v>110</v>
      </c>
    </row>
    <row r="36" spans="2:8" x14ac:dyDescent="0.3">
      <c r="B36" s="13">
        <v>45719</v>
      </c>
      <c r="C36" s="4" t="s">
        <v>3</v>
      </c>
      <c r="D36" s="3" t="s">
        <v>12</v>
      </c>
      <c r="E36" s="12" t="s">
        <v>17</v>
      </c>
      <c r="F36" s="11">
        <v>30</v>
      </c>
      <c r="G36" s="59">
        <f>Tableau2[[#This Row],[Durées (m)]]/60</f>
        <v>0.5</v>
      </c>
      <c r="H36" s="3" t="s">
        <v>110</v>
      </c>
    </row>
    <row r="37" spans="2:8" x14ac:dyDescent="0.3">
      <c r="B37" s="13">
        <v>45719</v>
      </c>
      <c r="C37" s="3" t="s">
        <v>7</v>
      </c>
      <c r="D37" s="3" t="s">
        <v>12</v>
      </c>
      <c r="E37" s="12" t="s">
        <v>20</v>
      </c>
      <c r="F37" s="11">
        <v>20</v>
      </c>
      <c r="G37" s="59">
        <f>Tableau2[[#This Row],[Durées (m)]]/60</f>
        <v>0.33333333333333331</v>
      </c>
      <c r="H37" s="3" t="s">
        <v>110</v>
      </c>
    </row>
    <row r="38" spans="2:8" x14ac:dyDescent="0.3">
      <c r="B38" s="13">
        <v>45719</v>
      </c>
      <c r="C38" s="4" t="s">
        <v>3</v>
      </c>
      <c r="D38" s="3" t="s">
        <v>15</v>
      </c>
      <c r="E38" s="12" t="s">
        <v>17</v>
      </c>
      <c r="F38" s="11">
        <v>30</v>
      </c>
      <c r="G38" s="59">
        <f>Tableau2[[#This Row],[Durées (m)]]/60</f>
        <v>0.5</v>
      </c>
      <c r="H38" s="3" t="s">
        <v>110</v>
      </c>
    </row>
    <row r="39" spans="2:8" x14ac:dyDescent="0.3">
      <c r="B39" s="13">
        <v>45719</v>
      </c>
      <c r="C39" s="3" t="s">
        <v>7</v>
      </c>
      <c r="D39" s="3" t="s">
        <v>15</v>
      </c>
      <c r="E39" s="12" t="s">
        <v>20</v>
      </c>
      <c r="F39" s="11">
        <v>30</v>
      </c>
      <c r="G39" s="59">
        <f>Tableau2[[#This Row],[Durées (m)]]/60</f>
        <v>0.5</v>
      </c>
      <c r="H39" s="3" t="s">
        <v>110</v>
      </c>
    </row>
    <row r="40" spans="2:8" x14ac:dyDescent="0.3">
      <c r="B40" s="13">
        <v>45719</v>
      </c>
      <c r="C40" s="3" t="s">
        <v>7</v>
      </c>
      <c r="D40" s="3" t="s">
        <v>15</v>
      </c>
      <c r="E40" s="12" t="s">
        <v>17</v>
      </c>
      <c r="F40" s="11">
        <v>10</v>
      </c>
      <c r="G40" s="59">
        <f>Tableau2[[#This Row],[Durées (m)]]/60</f>
        <v>0.16666666666666666</v>
      </c>
      <c r="H40" s="3" t="s">
        <v>110</v>
      </c>
    </row>
    <row r="41" spans="2:8" x14ac:dyDescent="0.3">
      <c r="B41" s="13">
        <v>45720</v>
      </c>
      <c r="C41" s="4" t="s">
        <v>3</v>
      </c>
      <c r="D41" s="3" t="s">
        <v>4</v>
      </c>
      <c r="E41" s="12" t="s">
        <v>16</v>
      </c>
      <c r="F41" s="11">
        <v>466</v>
      </c>
      <c r="G41" s="59">
        <f>Tableau2[[#This Row],[Durées (m)]]/60</f>
        <v>7.7666666666666666</v>
      </c>
      <c r="H41" s="3" t="s">
        <v>110</v>
      </c>
    </row>
    <row r="42" spans="2:8" x14ac:dyDescent="0.3">
      <c r="B42" s="13">
        <v>45720</v>
      </c>
      <c r="C42" s="3" t="s">
        <v>7</v>
      </c>
      <c r="D42" s="3" t="s">
        <v>4</v>
      </c>
      <c r="E42" s="12" t="s">
        <v>16</v>
      </c>
      <c r="F42" s="11">
        <v>90</v>
      </c>
      <c r="G42" s="59">
        <f>Tableau2[[#This Row],[Durées (m)]]/60</f>
        <v>1.5</v>
      </c>
      <c r="H42" s="3" t="s">
        <v>110</v>
      </c>
    </row>
    <row r="43" spans="2:8" x14ac:dyDescent="0.3">
      <c r="B43" s="13">
        <v>45720</v>
      </c>
      <c r="C43" s="3" t="s">
        <v>7</v>
      </c>
      <c r="D43" s="3" t="s">
        <v>4</v>
      </c>
      <c r="E43" s="12" t="s">
        <v>17</v>
      </c>
      <c r="F43" s="11">
        <v>80</v>
      </c>
      <c r="G43" s="59">
        <f>Tableau2[[#This Row],[Durées (m)]]/60</f>
        <v>1.3333333333333333</v>
      </c>
      <c r="H43" s="3" t="s">
        <v>110</v>
      </c>
    </row>
    <row r="44" spans="2:8" x14ac:dyDescent="0.3">
      <c r="B44" s="13">
        <v>45720</v>
      </c>
      <c r="C44" s="3" t="s">
        <v>7</v>
      </c>
      <c r="D44" s="3" t="s">
        <v>12</v>
      </c>
      <c r="E44" s="12" t="s">
        <v>93</v>
      </c>
      <c r="F44" s="11">
        <v>80</v>
      </c>
      <c r="G44" s="59">
        <f>Tableau2[[#This Row],[Durées (m)]]/60</f>
        <v>1.3333333333333333</v>
      </c>
      <c r="H44" s="3" t="s">
        <v>110</v>
      </c>
    </row>
    <row r="45" spans="2:8" x14ac:dyDescent="0.3">
      <c r="B45" s="13">
        <v>45720</v>
      </c>
      <c r="C45" s="3" t="s">
        <v>7</v>
      </c>
      <c r="D45" s="3" t="s">
        <v>15</v>
      </c>
      <c r="E45" s="12" t="s">
        <v>93</v>
      </c>
      <c r="F45" s="11">
        <v>50</v>
      </c>
      <c r="G45" s="59">
        <f>Tableau2[[#This Row],[Durées (m)]]/60</f>
        <v>0.83333333333333337</v>
      </c>
      <c r="H45" s="3" t="s">
        <v>110</v>
      </c>
    </row>
    <row r="46" spans="2:8" x14ac:dyDescent="0.3">
      <c r="B46" s="13">
        <v>45720</v>
      </c>
      <c r="C46" s="3" t="s">
        <v>7</v>
      </c>
      <c r="D46" s="3" t="s">
        <v>15</v>
      </c>
      <c r="E46" s="12" t="s">
        <v>93</v>
      </c>
      <c r="F46" s="11">
        <v>50</v>
      </c>
      <c r="G46" s="59">
        <f>Tableau2[[#This Row],[Durées (m)]]/60</f>
        <v>0.83333333333333337</v>
      </c>
      <c r="H46" s="3" t="s">
        <v>110</v>
      </c>
    </row>
    <row r="47" spans="2:8" x14ac:dyDescent="0.3">
      <c r="B47" s="13">
        <v>45721</v>
      </c>
      <c r="C47" s="4" t="s">
        <v>3</v>
      </c>
      <c r="D47" s="3" t="s">
        <v>4</v>
      </c>
      <c r="E47" s="12" t="s">
        <v>93</v>
      </c>
      <c r="F47" s="11">
        <v>360</v>
      </c>
      <c r="G47" s="59">
        <f>Tableau2[[#This Row],[Durées (m)]]/60</f>
        <v>6</v>
      </c>
      <c r="H47" s="3" t="s">
        <v>110</v>
      </c>
    </row>
    <row r="48" spans="2:8" x14ac:dyDescent="0.3">
      <c r="B48" s="13">
        <v>45721</v>
      </c>
      <c r="C48" s="3" t="s">
        <v>7</v>
      </c>
      <c r="D48" s="3" t="s">
        <v>4</v>
      </c>
      <c r="E48" s="12" t="s">
        <v>93</v>
      </c>
      <c r="F48" s="11">
        <v>30</v>
      </c>
      <c r="G48" s="59">
        <f>Tableau2[[#This Row],[Durées (m)]]/60</f>
        <v>0.5</v>
      </c>
      <c r="H48" s="3" t="s">
        <v>110</v>
      </c>
    </row>
    <row r="49" spans="2:8" x14ac:dyDescent="0.3">
      <c r="B49" s="13">
        <v>45721</v>
      </c>
      <c r="C49" s="4" t="s">
        <v>3</v>
      </c>
      <c r="D49" s="3" t="s">
        <v>12</v>
      </c>
      <c r="E49" s="12" t="s">
        <v>17</v>
      </c>
      <c r="F49" s="11">
        <v>30</v>
      </c>
      <c r="G49" s="59">
        <f>Tableau2[[#This Row],[Durées (m)]]/60</f>
        <v>0.5</v>
      </c>
      <c r="H49" s="3" t="s">
        <v>110</v>
      </c>
    </row>
    <row r="50" spans="2:8" x14ac:dyDescent="0.3">
      <c r="B50" s="13">
        <v>45721</v>
      </c>
      <c r="C50" s="3" t="s">
        <v>7</v>
      </c>
      <c r="D50" s="3" t="s">
        <v>12</v>
      </c>
      <c r="E50" s="12" t="s">
        <v>20</v>
      </c>
      <c r="F50" s="11">
        <v>60</v>
      </c>
      <c r="G50" s="59">
        <f>Tableau2[[#This Row],[Durées (m)]]/60</f>
        <v>1</v>
      </c>
      <c r="H50" s="3" t="s">
        <v>110</v>
      </c>
    </row>
    <row r="51" spans="2:8" x14ac:dyDescent="0.3">
      <c r="B51" s="13">
        <v>45721</v>
      </c>
      <c r="C51" s="3" t="s">
        <v>7</v>
      </c>
      <c r="D51" s="3" t="s">
        <v>12</v>
      </c>
      <c r="E51" s="12" t="s">
        <v>100</v>
      </c>
      <c r="F51" s="11">
        <v>30</v>
      </c>
      <c r="G51" s="59">
        <f>Tableau2[[#This Row],[Durées (m)]]/60</f>
        <v>0.5</v>
      </c>
      <c r="H51" s="3" t="s">
        <v>110</v>
      </c>
    </row>
    <row r="52" spans="2:8" x14ac:dyDescent="0.3">
      <c r="B52" s="13">
        <v>45721</v>
      </c>
      <c r="C52" s="3" t="s">
        <v>7</v>
      </c>
      <c r="D52" s="3" t="s">
        <v>12</v>
      </c>
      <c r="E52" s="12" t="s">
        <v>16</v>
      </c>
      <c r="F52" s="11">
        <v>30</v>
      </c>
      <c r="G52" s="59">
        <f>Tableau2[[#This Row],[Durées (m)]]/60</f>
        <v>0.5</v>
      </c>
      <c r="H52" s="3" t="s">
        <v>110</v>
      </c>
    </row>
    <row r="53" spans="2:8" x14ac:dyDescent="0.3">
      <c r="B53" s="13">
        <v>45721</v>
      </c>
      <c r="C53" s="4" t="s">
        <v>3</v>
      </c>
      <c r="D53" s="3" t="s">
        <v>15</v>
      </c>
      <c r="E53" s="12" t="s">
        <v>93</v>
      </c>
      <c r="F53" s="11">
        <v>40</v>
      </c>
      <c r="G53" s="59">
        <f>Tableau2[[#This Row],[Durées (m)]]/60</f>
        <v>0.66666666666666663</v>
      </c>
      <c r="H53" s="3" t="s">
        <v>110</v>
      </c>
    </row>
    <row r="54" spans="2:8" x14ac:dyDescent="0.3">
      <c r="B54" s="13">
        <v>45721</v>
      </c>
      <c r="C54" s="3" t="s">
        <v>7</v>
      </c>
      <c r="D54" s="3" t="s">
        <v>15</v>
      </c>
      <c r="E54" s="12" t="s">
        <v>93</v>
      </c>
      <c r="F54" s="11">
        <v>60</v>
      </c>
      <c r="G54" s="59">
        <f>Tableau2[[#This Row],[Durées (m)]]/60</f>
        <v>1</v>
      </c>
      <c r="H54" s="3" t="s">
        <v>110</v>
      </c>
    </row>
    <row r="55" spans="2:8" x14ac:dyDescent="0.3">
      <c r="B55" s="13">
        <v>45721</v>
      </c>
      <c r="C55" s="3" t="s">
        <v>7</v>
      </c>
      <c r="D55" s="3" t="s">
        <v>15</v>
      </c>
      <c r="E55" s="12" t="s">
        <v>93</v>
      </c>
      <c r="F55" s="11">
        <v>30</v>
      </c>
      <c r="G55" s="59">
        <f>Tableau2[[#This Row],[Durées (m)]]/60</f>
        <v>0.5</v>
      </c>
      <c r="H55" s="3" t="s">
        <v>110</v>
      </c>
    </row>
    <row r="56" spans="2:8" x14ac:dyDescent="0.3">
      <c r="B56" s="13">
        <v>45721</v>
      </c>
      <c r="C56" s="3" t="s">
        <v>7</v>
      </c>
      <c r="D56" s="3" t="s">
        <v>15</v>
      </c>
      <c r="E56" s="12" t="s">
        <v>93</v>
      </c>
      <c r="F56" s="11">
        <v>30</v>
      </c>
      <c r="G56" s="59">
        <f>Tableau2[[#This Row],[Durées (m)]]/60</f>
        <v>0.5</v>
      </c>
      <c r="H56" s="3" t="s">
        <v>110</v>
      </c>
    </row>
    <row r="57" spans="2:8" x14ac:dyDescent="0.3">
      <c r="B57" s="13">
        <v>45721</v>
      </c>
      <c r="C57" s="3" t="s">
        <v>7</v>
      </c>
      <c r="D57" s="3" t="s">
        <v>15</v>
      </c>
      <c r="E57" s="12" t="s">
        <v>93</v>
      </c>
      <c r="F57" s="11">
        <v>30</v>
      </c>
      <c r="G57" s="59">
        <f>Tableau2[[#This Row],[Durées (m)]]/60</f>
        <v>0.5</v>
      </c>
      <c r="H57" s="3" t="s">
        <v>110</v>
      </c>
    </row>
    <row r="58" spans="2:8" x14ac:dyDescent="0.3">
      <c r="B58" s="13">
        <v>45721</v>
      </c>
      <c r="C58" s="3" t="s">
        <v>7</v>
      </c>
      <c r="D58" s="3" t="s">
        <v>15</v>
      </c>
      <c r="E58" s="12" t="s">
        <v>93</v>
      </c>
      <c r="F58" s="11">
        <v>20</v>
      </c>
      <c r="G58" s="59">
        <f>Tableau2[[#This Row],[Durées (m)]]/60</f>
        <v>0.33333333333333331</v>
      </c>
      <c r="H58" s="3" t="s">
        <v>110</v>
      </c>
    </row>
    <row r="59" spans="2:8" x14ac:dyDescent="0.3">
      <c r="B59" s="13">
        <v>45721</v>
      </c>
      <c r="C59" s="3" t="s">
        <v>7</v>
      </c>
      <c r="D59" s="3" t="s">
        <v>15</v>
      </c>
      <c r="E59" s="12" t="s">
        <v>93</v>
      </c>
      <c r="F59" s="11">
        <v>30</v>
      </c>
      <c r="G59" s="59">
        <f>Tableau2[[#This Row],[Durées (m)]]/60</f>
        <v>0.5</v>
      </c>
      <c r="H59" s="3" t="s">
        <v>110</v>
      </c>
    </row>
    <row r="60" spans="2:8" x14ac:dyDescent="0.3">
      <c r="B60" s="13">
        <v>45722</v>
      </c>
      <c r="C60" s="3" t="s">
        <v>7</v>
      </c>
      <c r="D60" s="3" t="s">
        <v>12</v>
      </c>
      <c r="E60" s="12" t="s">
        <v>100</v>
      </c>
      <c r="F60" s="11">
        <v>80</v>
      </c>
      <c r="G60" s="59">
        <f>Tableau2[[#This Row],[Durées (m)]]/60</f>
        <v>1.3333333333333333</v>
      </c>
      <c r="H60" s="3" t="s">
        <v>110</v>
      </c>
    </row>
    <row r="61" spans="2:8" x14ac:dyDescent="0.3">
      <c r="B61" s="13">
        <v>45722</v>
      </c>
      <c r="C61" s="3" t="s">
        <v>7</v>
      </c>
      <c r="D61" s="3" t="s">
        <v>12</v>
      </c>
      <c r="E61" s="12" t="s">
        <v>103</v>
      </c>
      <c r="F61" s="11">
        <v>100</v>
      </c>
      <c r="G61" s="59">
        <f>Tableau2[[#This Row],[Durées (m)]]/60</f>
        <v>1.6666666666666667</v>
      </c>
      <c r="H61" s="3" t="s">
        <v>110</v>
      </c>
    </row>
    <row r="62" spans="2:8" x14ac:dyDescent="0.3">
      <c r="B62" s="13">
        <v>45722</v>
      </c>
      <c r="C62" s="3" t="s">
        <v>7</v>
      </c>
      <c r="D62" s="3" t="s">
        <v>12</v>
      </c>
      <c r="E62" s="12" t="s">
        <v>93</v>
      </c>
      <c r="F62" s="11">
        <v>90</v>
      </c>
      <c r="G62" s="59">
        <f>Tableau2[[#This Row],[Durées (m)]]/60</f>
        <v>1.5</v>
      </c>
      <c r="H62" s="3" t="s">
        <v>110</v>
      </c>
    </row>
    <row r="63" spans="2:8" x14ac:dyDescent="0.3">
      <c r="B63" s="13">
        <v>45722</v>
      </c>
      <c r="C63" s="3" t="s">
        <v>7</v>
      </c>
      <c r="D63" s="3" t="s">
        <v>15</v>
      </c>
      <c r="E63" s="12" t="s">
        <v>93</v>
      </c>
      <c r="F63" s="11">
        <v>150</v>
      </c>
      <c r="G63" s="59">
        <f>Tableau2[[#This Row],[Durées (m)]]/60</f>
        <v>2.5</v>
      </c>
      <c r="H63" s="3" t="s">
        <v>110</v>
      </c>
    </row>
    <row r="64" spans="2:8" x14ac:dyDescent="0.3">
      <c r="B64" s="13">
        <v>45726</v>
      </c>
      <c r="C64" s="3" t="s">
        <v>7</v>
      </c>
      <c r="D64" s="3" t="s">
        <v>12</v>
      </c>
      <c r="E64" s="12" t="s">
        <v>17</v>
      </c>
      <c r="F64" s="11">
        <v>60</v>
      </c>
      <c r="G64" s="59">
        <f>Tableau2[[#This Row],[Durées (m)]]/60</f>
        <v>1</v>
      </c>
      <c r="H64" s="3" t="s">
        <v>110</v>
      </c>
    </row>
    <row r="65" spans="2:8" x14ac:dyDescent="0.3">
      <c r="B65" s="13">
        <v>45726</v>
      </c>
      <c r="C65" s="3" t="s">
        <v>8</v>
      </c>
      <c r="D65" s="3" t="s">
        <v>12</v>
      </c>
      <c r="E65" s="12" t="s">
        <v>93</v>
      </c>
      <c r="F65" s="11">
        <v>20</v>
      </c>
      <c r="G65" s="59">
        <f>Tableau2[[#This Row],[Durées (m)]]/60</f>
        <v>0.33333333333333331</v>
      </c>
      <c r="H65" s="3" t="s">
        <v>110</v>
      </c>
    </row>
    <row r="66" spans="2:8" x14ac:dyDescent="0.3">
      <c r="B66" s="13">
        <v>45726</v>
      </c>
      <c r="C66" s="3" t="s">
        <v>8</v>
      </c>
      <c r="D66" s="3" t="s">
        <v>12</v>
      </c>
      <c r="E66" s="12" t="s">
        <v>16</v>
      </c>
      <c r="F66" s="11">
        <v>40</v>
      </c>
      <c r="G66" s="59">
        <f>Tableau2[[#This Row],[Durées (m)]]/60</f>
        <v>0.66666666666666663</v>
      </c>
      <c r="H66" s="3" t="s">
        <v>110</v>
      </c>
    </row>
    <row r="67" spans="2:8" x14ac:dyDescent="0.3">
      <c r="B67" s="13">
        <v>45726</v>
      </c>
      <c r="C67" s="3" t="s">
        <v>7</v>
      </c>
      <c r="D67" s="3" t="s">
        <v>15</v>
      </c>
      <c r="E67" s="12" t="s">
        <v>17</v>
      </c>
      <c r="F67" s="11">
        <v>60</v>
      </c>
      <c r="G67" s="59">
        <f>Tableau2[[#This Row],[Durées (m)]]/60</f>
        <v>1</v>
      </c>
      <c r="H67" s="3" t="s">
        <v>110</v>
      </c>
    </row>
    <row r="68" spans="2:8" x14ac:dyDescent="0.3">
      <c r="B68" s="13">
        <v>45726</v>
      </c>
      <c r="C68" s="3" t="s">
        <v>8</v>
      </c>
      <c r="D68" s="3" t="s">
        <v>15</v>
      </c>
      <c r="E68" s="12" t="s">
        <v>93</v>
      </c>
      <c r="F68" s="11">
        <v>60</v>
      </c>
      <c r="G68" s="59">
        <f>Tableau2[[#This Row],[Durées (m)]]/60</f>
        <v>1</v>
      </c>
      <c r="H68" s="3" t="s">
        <v>110</v>
      </c>
    </row>
    <row r="69" spans="2:8" x14ac:dyDescent="0.3">
      <c r="B69" s="13">
        <v>45726</v>
      </c>
      <c r="C69" s="3" t="s">
        <v>8</v>
      </c>
      <c r="D69" s="3" t="s">
        <v>15</v>
      </c>
      <c r="E69" s="12" t="s">
        <v>16</v>
      </c>
      <c r="F69" s="11">
        <v>60</v>
      </c>
      <c r="G69" s="59">
        <f>Tableau2[[#This Row],[Durées (m)]]/60</f>
        <v>1</v>
      </c>
      <c r="H69" s="3" t="s">
        <v>110</v>
      </c>
    </row>
    <row r="70" spans="2:8" x14ac:dyDescent="0.3">
      <c r="B70" s="13">
        <v>45727</v>
      </c>
      <c r="C70" s="3" t="s">
        <v>7</v>
      </c>
      <c r="D70" s="3" t="s">
        <v>12</v>
      </c>
      <c r="E70" s="12" t="s">
        <v>92</v>
      </c>
      <c r="F70" s="11">
        <v>60</v>
      </c>
      <c r="G70" s="59">
        <f>Tableau2[[#This Row],[Durées (m)]]/60</f>
        <v>1</v>
      </c>
      <c r="H70" s="3" t="s">
        <v>110</v>
      </c>
    </row>
    <row r="71" spans="2:8" x14ac:dyDescent="0.3">
      <c r="B71" s="13">
        <v>45728</v>
      </c>
      <c r="C71" s="3" t="s">
        <v>8</v>
      </c>
      <c r="D71" s="3" t="s">
        <v>15</v>
      </c>
      <c r="E71" s="12" t="s">
        <v>16</v>
      </c>
      <c r="F71" s="11">
        <v>40</v>
      </c>
      <c r="G71" s="59">
        <f>Tableau2[[#This Row],[Durées (m)]]/60</f>
        <v>0.66666666666666663</v>
      </c>
      <c r="H71" s="3" t="s">
        <v>110</v>
      </c>
    </row>
    <row r="72" spans="2:8" x14ac:dyDescent="0.3">
      <c r="B72" s="13">
        <v>45729</v>
      </c>
      <c r="C72" s="3" t="s">
        <v>8</v>
      </c>
      <c r="D72" s="3" t="s">
        <v>4</v>
      </c>
      <c r="E72" s="12" t="s">
        <v>93</v>
      </c>
      <c r="F72" s="11">
        <v>20</v>
      </c>
      <c r="G72" s="59">
        <f>Tableau2[[#This Row],[Durées (m)]]/60</f>
        <v>0.33333333333333331</v>
      </c>
      <c r="H72" s="3" t="s">
        <v>110</v>
      </c>
    </row>
    <row r="73" spans="2:8" x14ac:dyDescent="0.3">
      <c r="B73" s="13">
        <v>45733</v>
      </c>
      <c r="C73" s="4" t="s">
        <v>3</v>
      </c>
      <c r="D73" s="3" t="s">
        <v>12</v>
      </c>
      <c r="E73" s="12" t="s">
        <v>92</v>
      </c>
      <c r="F73" s="11">
        <v>480</v>
      </c>
      <c r="G73" s="59">
        <f>Tableau2[[#This Row],[Durées (m)]]/60</f>
        <v>8</v>
      </c>
      <c r="H73" s="3" t="s">
        <v>110</v>
      </c>
    </row>
    <row r="74" spans="2:8" x14ac:dyDescent="0.3">
      <c r="B74" s="13">
        <v>45733</v>
      </c>
      <c r="C74" s="3" t="s">
        <v>8</v>
      </c>
      <c r="D74" s="3" t="s">
        <v>12</v>
      </c>
      <c r="E74" s="12" t="s">
        <v>17</v>
      </c>
      <c r="F74" s="11">
        <v>70</v>
      </c>
      <c r="G74" s="59">
        <f>Tableau2[[#This Row],[Durées (m)]]/60</f>
        <v>1.1666666666666667</v>
      </c>
      <c r="H74" s="3" t="s">
        <v>110</v>
      </c>
    </row>
    <row r="75" spans="2:8" x14ac:dyDescent="0.3">
      <c r="B75" s="13">
        <v>45733</v>
      </c>
      <c r="C75" s="3" t="s">
        <v>8</v>
      </c>
      <c r="D75" s="3" t="s">
        <v>12</v>
      </c>
      <c r="E75" s="12" t="s">
        <v>17</v>
      </c>
      <c r="F75" s="11">
        <v>30</v>
      </c>
      <c r="G75" s="59">
        <f>Tableau2[[#This Row],[Durées (m)]]/60</f>
        <v>0.5</v>
      </c>
      <c r="H75" s="3" t="s">
        <v>110</v>
      </c>
    </row>
    <row r="76" spans="2:8" x14ac:dyDescent="0.3">
      <c r="B76" s="13">
        <v>45733</v>
      </c>
      <c r="C76" s="3" t="s">
        <v>8</v>
      </c>
      <c r="D76" s="3" t="s">
        <v>15</v>
      </c>
      <c r="E76" s="12" t="s">
        <v>92</v>
      </c>
      <c r="F76" s="11">
        <v>30</v>
      </c>
      <c r="G76" s="59">
        <f>Tableau2[[#This Row],[Durées (m)]]/60</f>
        <v>0.5</v>
      </c>
      <c r="H76" s="3" t="s">
        <v>110</v>
      </c>
    </row>
    <row r="77" spans="2:8" x14ac:dyDescent="0.3">
      <c r="B77" s="13">
        <v>45735</v>
      </c>
      <c r="C77" s="3" t="s">
        <v>8</v>
      </c>
      <c r="D77" s="3" t="s">
        <v>4</v>
      </c>
      <c r="E77" s="12" t="s">
        <v>17</v>
      </c>
      <c r="F77" s="11">
        <v>40</v>
      </c>
      <c r="G77" s="59">
        <f>Tableau2[[#This Row],[Durées (m)]]/60</f>
        <v>0.66666666666666663</v>
      </c>
      <c r="H77" s="3" t="s">
        <v>110</v>
      </c>
    </row>
    <row r="78" spans="2:8" x14ac:dyDescent="0.3">
      <c r="B78" s="13">
        <v>45735</v>
      </c>
      <c r="C78" s="3" t="s">
        <v>7</v>
      </c>
      <c r="D78" s="3" t="s">
        <v>12</v>
      </c>
      <c r="E78" s="12" t="s">
        <v>16</v>
      </c>
      <c r="F78" s="11">
        <v>120</v>
      </c>
      <c r="G78" s="59">
        <f>Tableau2[[#This Row],[Durées (m)]]/60</f>
        <v>2</v>
      </c>
      <c r="H78" s="3" t="s">
        <v>110</v>
      </c>
    </row>
    <row r="79" spans="2:8" x14ac:dyDescent="0.3">
      <c r="B79" s="13">
        <v>45735</v>
      </c>
      <c r="C79" s="3" t="s">
        <v>8</v>
      </c>
      <c r="D79" s="3" t="s">
        <v>14</v>
      </c>
      <c r="E79" s="12" t="s">
        <v>92</v>
      </c>
      <c r="F79" s="11">
        <v>30</v>
      </c>
      <c r="G79" s="59">
        <f>Tableau2[[#This Row],[Durées (m)]]/60</f>
        <v>0.5</v>
      </c>
      <c r="H79" s="3" t="s">
        <v>110</v>
      </c>
    </row>
    <row r="80" spans="2:8" x14ac:dyDescent="0.3">
      <c r="B80" s="13">
        <v>45735</v>
      </c>
      <c r="C80" s="3" t="s">
        <v>8</v>
      </c>
      <c r="D80" s="3" t="s">
        <v>14</v>
      </c>
      <c r="E80" s="12" t="s">
        <v>92</v>
      </c>
      <c r="F80" s="11">
        <v>20</v>
      </c>
      <c r="G80" s="59">
        <f>Tableau2[[#This Row],[Durées (m)]]/60</f>
        <v>0.33333333333333331</v>
      </c>
      <c r="H80" s="3" t="s">
        <v>110</v>
      </c>
    </row>
    <row r="81" spans="2:8" x14ac:dyDescent="0.3">
      <c r="B81" s="13">
        <v>45735</v>
      </c>
      <c r="C81" s="3" t="s">
        <v>8</v>
      </c>
      <c r="D81" s="3" t="s">
        <v>14</v>
      </c>
      <c r="E81" s="12" t="s">
        <v>92</v>
      </c>
      <c r="F81" s="11">
        <v>10</v>
      </c>
      <c r="G81" s="59">
        <f>Tableau2[[#This Row],[Durées (m)]]/60</f>
        <v>0.16666666666666666</v>
      </c>
      <c r="H81" s="3" t="s">
        <v>110</v>
      </c>
    </row>
    <row r="82" spans="2:8" x14ac:dyDescent="0.3">
      <c r="B82" s="13">
        <v>45736</v>
      </c>
      <c r="C82" s="3" t="s">
        <v>7</v>
      </c>
      <c r="D82" s="3" t="s">
        <v>12</v>
      </c>
      <c r="E82" s="12" t="s">
        <v>92</v>
      </c>
      <c r="F82" s="11">
        <v>60</v>
      </c>
      <c r="G82" s="59">
        <f>Tableau2[[#This Row],[Durées (m)]]/60</f>
        <v>1</v>
      </c>
      <c r="H82" s="3" t="s">
        <v>110</v>
      </c>
    </row>
    <row r="83" spans="2:8" x14ac:dyDescent="0.3">
      <c r="B83" s="13">
        <v>45736</v>
      </c>
      <c r="C83" s="3" t="s">
        <v>8</v>
      </c>
      <c r="D83" s="3" t="s">
        <v>12</v>
      </c>
      <c r="E83" s="12" t="s">
        <v>92</v>
      </c>
      <c r="F83" s="11">
        <v>110</v>
      </c>
      <c r="G83" s="59">
        <f>Tableau2[[#This Row],[Durées (m)]]/60</f>
        <v>1.8333333333333333</v>
      </c>
      <c r="H83" s="3" t="s">
        <v>110</v>
      </c>
    </row>
    <row r="84" spans="2:8" x14ac:dyDescent="0.3">
      <c r="B84" s="13">
        <v>45736</v>
      </c>
      <c r="C84" s="3" t="s">
        <v>8</v>
      </c>
      <c r="D84" s="3" t="s">
        <v>14</v>
      </c>
      <c r="E84" s="12" t="s">
        <v>92</v>
      </c>
      <c r="F84" s="11">
        <v>90</v>
      </c>
      <c r="G84" s="59">
        <f>Tableau2[[#This Row],[Durées (m)]]/60</f>
        <v>1.5</v>
      </c>
      <c r="H84" s="3" t="s">
        <v>110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D5C8D-4F90-4F47-A6AB-9460E68317DF}">
  <dimension ref="B5:H117"/>
  <sheetViews>
    <sheetView workbookViewId="0">
      <pane ySplit="5" topLeftCell="A78" activePane="bottomLeft" state="frozen"/>
      <selection pane="bottomLeft" activeCell="L89" sqref="L89"/>
    </sheetView>
  </sheetViews>
  <sheetFormatPr baseColWidth="10" defaultRowHeight="14.4" x14ac:dyDescent="0.3"/>
  <cols>
    <col min="3" max="3" width="14.109375" customWidth="1"/>
    <col min="4" max="4" width="8.109375" style="10" customWidth="1"/>
    <col min="5" max="5" width="8.77734375" style="10" customWidth="1"/>
    <col min="6" max="6" width="15.44140625" customWidth="1"/>
    <col min="7" max="7" width="12.6640625" customWidth="1"/>
    <col min="8" max="8" width="14.44140625" customWidth="1"/>
  </cols>
  <sheetData>
    <row r="5" spans="2:8" x14ac:dyDescent="0.3">
      <c r="B5" t="s">
        <v>0</v>
      </c>
      <c r="C5" t="s">
        <v>1</v>
      </c>
      <c r="D5" s="10" t="s">
        <v>52</v>
      </c>
      <c r="E5" s="10" t="s">
        <v>53</v>
      </c>
      <c r="F5" t="s">
        <v>54</v>
      </c>
      <c r="G5" t="s">
        <v>55</v>
      </c>
      <c r="H5" t="s">
        <v>56</v>
      </c>
    </row>
    <row r="6" spans="2:8" x14ac:dyDescent="0.3">
      <c r="B6" s="58">
        <v>45693</v>
      </c>
      <c r="C6" t="s">
        <v>4</v>
      </c>
      <c r="D6" s="67">
        <v>0.96</v>
      </c>
      <c r="E6" s="67">
        <v>0.96</v>
      </c>
      <c r="F6">
        <v>12600</v>
      </c>
      <c r="G6">
        <v>6800</v>
      </c>
      <c r="H6" s="57">
        <f t="shared" ref="H6:H28" si="0">F6+G6</f>
        <v>19400</v>
      </c>
    </row>
    <row r="7" spans="2:8" x14ac:dyDescent="0.3">
      <c r="B7" s="58">
        <v>45693</v>
      </c>
      <c r="C7" t="s">
        <v>12</v>
      </c>
      <c r="D7" s="67">
        <v>0.315</v>
      </c>
      <c r="E7" s="67">
        <v>0.39</v>
      </c>
      <c r="F7">
        <v>7250</v>
      </c>
      <c r="G7">
        <v>4750</v>
      </c>
      <c r="H7" s="57">
        <f t="shared" si="0"/>
        <v>12000</v>
      </c>
    </row>
    <row r="8" spans="2:8" x14ac:dyDescent="0.3">
      <c r="B8" s="58">
        <v>45693</v>
      </c>
      <c r="C8" t="s">
        <v>14</v>
      </c>
      <c r="D8" s="67">
        <v>0.81499999999999995</v>
      </c>
      <c r="E8" s="67">
        <v>0.57599999999999996</v>
      </c>
      <c r="F8">
        <v>9400</v>
      </c>
      <c r="G8">
        <v>600</v>
      </c>
      <c r="H8" s="57">
        <f t="shared" si="0"/>
        <v>10000</v>
      </c>
    </row>
    <row r="9" spans="2:8" x14ac:dyDescent="0.3">
      <c r="B9" s="58">
        <v>45693</v>
      </c>
      <c r="C9" t="s">
        <v>15</v>
      </c>
      <c r="D9" s="67">
        <v>0.76</v>
      </c>
      <c r="E9" s="67">
        <v>0.84</v>
      </c>
      <c r="F9">
        <v>13460</v>
      </c>
      <c r="G9">
        <v>8950</v>
      </c>
      <c r="H9" s="57">
        <f t="shared" si="0"/>
        <v>22410</v>
      </c>
    </row>
    <row r="10" spans="2:8" x14ac:dyDescent="0.3">
      <c r="B10" s="58">
        <v>45694</v>
      </c>
      <c r="C10" t="s">
        <v>4</v>
      </c>
      <c r="D10" s="67">
        <v>0.99</v>
      </c>
      <c r="E10" s="67">
        <v>0.99329999999999996</v>
      </c>
      <c r="F10">
        <v>12800</v>
      </c>
      <c r="G10">
        <v>7000</v>
      </c>
      <c r="H10" s="57">
        <f t="shared" si="0"/>
        <v>19800</v>
      </c>
    </row>
    <row r="11" spans="2:8" x14ac:dyDescent="0.3">
      <c r="B11" s="58">
        <v>45694</v>
      </c>
      <c r="C11" t="s">
        <v>12</v>
      </c>
      <c r="D11" s="67">
        <v>0.63</v>
      </c>
      <c r="E11" s="67">
        <v>0.67330000000000001</v>
      </c>
      <c r="F11">
        <v>18600</v>
      </c>
      <c r="G11">
        <v>6700</v>
      </c>
      <c r="H11" s="57">
        <f t="shared" si="0"/>
        <v>25300</v>
      </c>
    </row>
    <row r="12" spans="2:8" x14ac:dyDescent="0.3">
      <c r="B12" s="58">
        <v>45694</v>
      </c>
      <c r="C12" t="s">
        <v>14</v>
      </c>
      <c r="D12" s="67">
        <v>0.85</v>
      </c>
      <c r="E12" s="67">
        <v>0.63</v>
      </c>
      <c r="F12">
        <v>14000</v>
      </c>
      <c r="G12">
        <v>1200</v>
      </c>
      <c r="H12" s="57">
        <f t="shared" si="0"/>
        <v>15200</v>
      </c>
    </row>
    <row r="13" spans="2:8" x14ac:dyDescent="0.3">
      <c r="B13" s="58">
        <v>45694</v>
      </c>
      <c r="C13" t="s">
        <v>15</v>
      </c>
      <c r="D13" s="67">
        <v>0.88</v>
      </c>
      <c r="E13" s="67">
        <v>0.63329999999999997</v>
      </c>
      <c r="F13">
        <v>21250</v>
      </c>
      <c r="G13">
        <v>1200</v>
      </c>
      <c r="H13" s="57">
        <f t="shared" si="0"/>
        <v>22450</v>
      </c>
    </row>
    <row r="14" spans="2:8" x14ac:dyDescent="0.3">
      <c r="B14" s="58">
        <v>45695</v>
      </c>
      <c r="C14" t="s">
        <v>4</v>
      </c>
      <c r="D14" s="67">
        <v>0.75</v>
      </c>
      <c r="E14" s="67">
        <v>0.75</v>
      </c>
      <c r="F14">
        <v>4900</v>
      </c>
      <c r="G14">
        <v>0</v>
      </c>
      <c r="H14" s="57">
        <f t="shared" si="0"/>
        <v>4900</v>
      </c>
    </row>
    <row r="15" spans="2:8" x14ac:dyDescent="0.3">
      <c r="B15" s="58">
        <v>45695</v>
      </c>
      <c r="C15" t="s">
        <v>12</v>
      </c>
      <c r="D15" s="67">
        <v>0.51</v>
      </c>
      <c r="E15" s="67">
        <v>0.51</v>
      </c>
      <c r="F15">
        <v>4500</v>
      </c>
      <c r="G15">
        <v>0</v>
      </c>
      <c r="H15" s="57">
        <f t="shared" si="0"/>
        <v>4500</v>
      </c>
    </row>
    <row r="16" spans="2:8" x14ac:dyDescent="0.3">
      <c r="B16" s="58">
        <v>45695</v>
      </c>
      <c r="C16" t="s">
        <v>14</v>
      </c>
      <c r="D16" s="67">
        <v>0.43</v>
      </c>
      <c r="E16" s="67">
        <v>0.43</v>
      </c>
      <c r="F16">
        <v>2500</v>
      </c>
      <c r="G16">
        <v>0</v>
      </c>
      <c r="H16" s="57">
        <f t="shared" si="0"/>
        <v>2500</v>
      </c>
    </row>
    <row r="17" spans="2:8" x14ac:dyDescent="0.3">
      <c r="B17" s="58">
        <v>45695</v>
      </c>
      <c r="C17" t="s">
        <v>15</v>
      </c>
      <c r="D17" s="67">
        <v>0.34</v>
      </c>
      <c r="E17" s="67">
        <v>0.34</v>
      </c>
      <c r="F17">
        <v>3000</v>
      </c>
      <c r="G17">
        <v>0</v>
      </c>
      <c r="H17" s="57">
        <f t="shared" si="0"/>
        <v>3000</v>
      </c>
    </row>
    <row r="18" spans="2:8" x14ac:dyDescent="0.3">
      <c r="B18" s="58">
        <v>45698</v>
      </c>
      <c r="C18" t="s">
        <v>4</v>
      </c>
      <c r="D18" s="67">
        <v>0</v>
      </c>
      <c r="E18" s="67">
        <v>0</v>
      </c>
      <c r="F18">
        <v>0</v>
      </c>
      <c r="G18">
        <v>0</v>
      </c>
      <c r="H18" s="57">
        <f t="shared" si="0"/>
        <v>0</v>
      </c>
    </row>
    <row r="19" spans="2:8" x14ac:dyDescent="0.3">
      <c r="B19" s="58">
        <v>45698</v>
      </c>
      <c r="C19" t="s">
        <v>12</v>
      </c>
      <c r="D19" s="67">
        <v>0.73</v>
      </c>
      <c r="E19" s="67">
        <v>0.81</v>
      </c>
      <c r="F19">
        <v>13250</v>
      </c>
      <c r="G19">
        <v>8500</v>
      </c>
      <c r="H19" s="57">
        <f t="shared" si="0"/>
        <v>21750</v>
      </c>
    </row>
    <row r="20" spans="2:8" x14ac:dyDescent="0.3">
      <c r="B20" s="58">
        <v>45698</v>
      </c>
      <c r="C20" t="s">
        <v>14</v>
      </c>
      <c r="D20" s="67">
        <v>0.52</v>
      </c>
      <c r="E20" s="67">
        <v>0.45</v>
      </c>
      <c r="F20">
        <v>7900</v>
      </c>
      <c r="G20">
        <v>1800</v>
      </c>
      <c r="H20" s="57">
        <f t="shared" si="0"/>
        <v>9700</v>
      </c>
    </row>
    <row r="21" spans="2:8" x14ac:dyDescent="0.3">
      <c r="B21" s="58">
        <v>45698</v>
      </c>
      <c r="C21" t="s">
        <v>15</v>
      </c>
      <c r="D21" s="67">
        <v>0.28000000000000003</v>
      </c>
      <c r="E21" s="67">
        <v>0.19</v>
      </c>
      <c r="F21">
        <v>6400</v>
      </c>
      <c r="G21">
        <v>0</v>
      </c>
      <c r="H21" s="57">
        <f t="shared" si="0"/>
        <v>6400</v>
      </c>
    </row>
    <row r="22" spans="2:8" x14ac:dyDescent="0.3">
      <c r="B22" s="58">
        <v>45699</v>
      </c>
      <c r="C22" t="s">
        <v>4</v>
      </c>
      <c r="D22" s="67">
        <v>0</v>
      </c>
      <c r="E22" s="67">
        <v>0</v>
      </c>
      <c r="F22">
        <v>0</v>
      </c>
      <c r="G22">
        <v>0</v>
      </c>
      <c r="H22" s="57">
        <f t="shared" si="0"/>
        <v>0</v>
      </c>
    </row>
    <row r="23" spans="2:8" x14ac:dyDescent="0.3">
      <c r="B23" s="58">
        <v>45699</v>
      </c>
      <c r="C23" t="s">
        <v>12</v>
      </c>
      <c r="D23" s="67">
        <v>0.33</v>
      </c>
      <c r="E23" s="67">
        <v>0.22</v>
      </c>
      <c r="F23">
        <v>5850</v>
      </c>
      <c r="G23">
        <v>0</v>
      </c>
      <c r="H23" s="57">
        <f t="shared" si="0"/>
        <v>5850</v>
      </c>
    </row>
    <row r="24" spans="2:8" x14ac:dyDescent="0.3">
      <c r="B24" s="58">
        <v>45699</v>
      </c>
      <c r="C24" t="s">
        <v>14</v>
      </c>
      <c r="D24" s="67">
        <v>0</v>
      </c>
      <c r="E24" s="67">
        <v>0</v>
      </c>
      <c r="F24">
        <v>0</v>
      </c>
      <c r="G24">
        <v>0</v>
      </c>
      <c r="H24" s="57">
        <f t="shared" si="0"/>
        <v>0</v>
      </c>
    </row>
    <row r="25" spans="2:8" x14ac:dyDescent="0.3">
      <c r="B25" s="58">
        <v>45699</v>
      </c>
      <c r="C25" t="s">
        <v>15</v>
      </c>
      <c r="D25" s="67">
        <v>7.0000000000000007E-2</v>
      </c>
      <c r="E25" s="67">
        <v>0.05</v>
      </c>
      <c r="F25">
        <v>2340</v>
      </c>
      <c r="G25">
        <v>0</v>
      </c>
      <c r="H25" s="57">
        <f t="shared" si="0"/>
        <v>2340</v>
      </c>
    </row>
    <row r="26" spans="2:8" x14ac:dyDescent="0.3">
      <c r="B26" s="58">
        <v>45700</v>
      </c>
      <c r="C26" t="s">
        <v>4</v>
      </c>
      <c r="D26" s="67">
        <v>0</v>
      </c>
      <c r="E26" s="67">
        <v>0</v>
      </c>
      <c r="F26">
        <v>0</v>
      </c>
      <c r="G26">
        <v>0</v>
      </c>
      <c r="H26" s="57">
        <f t="shared" si="0"/>
        <v>0</v>
      </c>
    </row>
    <row r="27" spans="2:8" x14ac:dyDescent="0.3">
      <c r="B27" s="58">
        <v>45700</v>
      </c>
      <c r="C27" t="s">
        <v>12</v>
      </c>
      <c r="D27" s="67">
        <v>0</v>
      </c>
      <c r="E27" s="67">
        <v>0</v>
      </c>
      <c r="F27">
        <v>0</v>
      </c>
      <c r="G27">
        <v>0</v>
      </c>
      <c r="H27" s="57">
        <f t="shared" si="0"/>
        <v>0</v>
      </c>
    </row>
    <row r="28" spans="2:8" x14ac:dyDescent="0.3">
      <c r="B28" s="58">
        <v>45700</v>
      </c>
      <c r="C28" t="s">
        <v>14</v>
      </c>
      <c r="D28" s="67">
        <v>0</v>
      </c>
      <c r="E28" s="67">
        <v>0</v>
      </c>
      <c r="F28">
        <v>0</v>
      </c>
      <c r="G28">
        <v>0</v>
      </c>
      <c r="H28" s="57">
        <f t="shared" si="0"/>
        <v>0</v>
      </c>
    </row>
    <row r="29" spans="2:8" x14ac:dyDescent="0.3">
      <c r="B29" s="58">
        <v>45700</v>
      </c>
      <c r="C29" t="s">
        <v>15</v>
      </c>
      <c r="D29" s="67">
        <v>0.39</v>
      </c>
      <c r="E29" s="67">
        <v>0.26</v>
      </c>
      <c r="F29">
        <v>6900</v>
      </c>
      <c r="G29">
        <v>0</v>
      </c>
      <c r="H29" s="57">
        <f t="shared" ref="H29:H51" si="1">F29+G29</f>
        <v>6900</v>
      </c>
    </row>
    <row r="30" spans="2:8" x14ac:dyDescent="0.3">
      <c r="B30" s="58">
        <v>45701</v>
      </c>
      <c r="C30" t="s">
        <v>4</v>
      </c>
      <c r="D30" s="67">
        <v>0</v>
      </c>
      <c r="E30" s="67">
        <v>0</v>
      </c>
      <c r="F30">
        <v>0</v>
      </c>
      <c r="G30">
        <v>0</v>
      </c>
      <c r="H30" s="57">
        <f t="shared" si="1"/>
        <v>0</v>
      </c>
    </row>
    <row r="31" spans="2:8" x14ac:dyDescent="0.3">
      <c r="B31" s="58">
        <v>45701</v>
      </c>
      <c r="C31" t="s">
        <v>12</v>
      </c>
      <c r="D31" s="67">
        <v>0.14000000000000001</v>
      </c>
      <c r="E31" s="67">
        <v>9.2999999999999999E-2</v>
      </c>
      <c r="F31">
        <v>5200</v>
      </c>
      <c r="G31">
        <v>0</v>
      </c>
      <c r="H31" s="57">
        <f t="shared" si="1"/>
        <v>5200</v>
      </c>
    </row>
    <row r="32" spans="2:8" x14ac:dyDescent="0.3">
      <c r="B32" s="58">
        <v>45701</v>
      </c>
      <c r="C32" t="s">
        <v>14</v>
      </c>
      <c r="D32" s="67">
        <v>0</v>
      </c>
      <c r="E32" s="67">
        <v>0</v>
      </c>
      <c r="F32">
        <v>0</v>
      </c>
      <c r="G32">
        <v>0</v>
      </c>
      <c r="H32" s="57">
        <f t="shared" si="1"/>
        <v>0</v>
      </c>
    </row>
    <row r="33" spans="2:8" x14ac:dyDescent="0.3">
      <c r="B33" s="58">
        <v>45701</v>
      </c>
      <c r="C33" t="s">
        <v>15</v>
      </c>
      <c r="D33" s="67">
        <v>0.41</v>
      </c>
      <c r="E33" s="67">
        <v>0.27300000000000002</v>
      </c>
      <c r="F33">
        <v>7180</v>
      </c>
      <c r="G33">
        <v>0</v>
      </c>
      <c r="H33" s="57">
        <f t="shared" si="1"/>
        <v>7180</v>
      </c>
    </row>
    <row r="34" spans="2:8" x14ac:dyDescent="0.3">
      <c r="B34" s="58">
        <v>45702</v>
      </c>
      <c r="C34" t="s">
        <v>4</v>
      </c>
      <c r="D34" s="67">
        <v>0</v>
      </c>
      <c r="E34" s="67">
        <v>0</v>
      </c>
      <c r="F34">
        <v>0</v>
      </c>
      <c r="G34">
        <v>0</v>
      </c>
      <c r="H34" s="57">
        <f t="shared" si="1"/>
        <v>0</v>
      </c>
    </row>
    <row r="35" spans="2:8" x14ac:dyDescent="0.3">
      <c r="B35" s="58">
        <v>45702</v>
      </c>
      <c r="C35" t="s">
        <v>12</v>
      </c>
      <c r="D35" s="67">
        <v>0.245</v>
      </c>
      <c r="E35" s="67">
        <v>0.16300000000000001</v>
      </c>
      <c r="F35">
        <v>4340</v>
      </c>
      <c r="G35">
        <v>0</v>
      </c>
      <c r="H35" s="57">
        <f t="shared" si="1"/>
        <v>4340</v>
      </c>
    </row>
    <row r="36" spans="2:8" x14ac:dyDescent="0.3">
      <c r="B36" s="58">
        <v>45702</v>
      </c>
      <c r="C36" t="s">
        <v>14</v>
      </c>
      <c r="D36" s="67">
        <v>0</v>
      </c>
      <c r="E36" s="67">
        <v>0</v>
      </c>
      <c r="F36">
        <v>0</v>
      </c>
      <c r="G36">
        <v>0</v>
      </c>
      <c r="H36" s="57">
        <f t="shared" si="1"/>
        <v>0</v>
      </c>
    </row>
    <row r="37" spans="2:8" x14ac:dyDescent="0.3">
      <c r="B37" s="58">
        <v>45702</v>
      </c>
      <c r="C37" t="s">
        <v>15</v>
      </c>
      <c r="D37" s="67">
        <v>0.253</v>
      </c>
      <c r="E37" s="67">
        <v>0.126</v>
      </c>
      <c r="F37">
        <v>3320</v>
      </c>
      <c r="G37">
        <v>0</v>
      </c>
      <c r="H37" s="57">
        <f t="shared" si="1"/>
        <v>3320</v>
      </c>
    </row>
    <row r="38" spans="2:8" x14ac:dyDescent="0.3">
      <c r="B38" s="58">
        <v>45705</v>
      </c>
      <c r="C38" t="s">
        <v>4</v>
      </c>
      <c r="D38" s="67">
        <v>0</v>
      </c>
      <c r="E38" s="67">
        <v>0</v>
      </c>
      <c r="F38">
        <v>0</v>
      </c>
      <c r="G38">
        <v>0</v>
      </c>
      <c r="H38" s="57">
        <f t="shared" si="1"/>
        <v>0</v>
      </c>
    </row>
    <row r="39" spans="2:8" x14ac:dyDescent="0.3">
      <c r="B39" s="58">
        <v>45705</v>
      </c>
      <c r="C39" t="s">
        <v>12</v>
      </c>
      <c r="D39" s="67">
        <v>0.36</v>
      </c>
      <c r="E39" s="67">
        <v>0.24</v>
      </c>
      <c r="F39">
        <v>6400</v>
      </c>
      <c r="G39">
        <v>0</v>
      </c>
      <c r="H39" s="57">
        <f t="shared" si="1"/>
        <v>6400</v>
      </c>
    </row>
    <row r="40" spans="2:8" x14ac:dyDescent="0.3">
      <c r="B40" s="58">
        <v>45705</v>
      </c>
      <c r="C40" t="s">
        <v>14</v>
      </c>
      <c r="D40" s="67">
        <v>0</v>
      </c>
      <c r="E40" s="67">
        <v>0</v>
      </c>
      <c r="F40">
        <v>0</v>
      </c>
      <c r="G40">
        <v>0</v>
      </c>
      <c r="H40" s="57">
        <f t="shared" si="1"/>
        <v>0</v>
      </c>
    </row>
    <row r="41" spans="2:8" x14ac:dyDescent="0.3">
      <c r="B41" s="58">
        <v>45705</v>
      </c>
      <c r="C41" t="s">
        <v>15</v>
      </c>
      <c r="D41" s="67">
        <v>0.42</v>
      </c>
      <c r="E41" s="67">
        <v>0.28000000000000003</v>
      </c>
      <c r="F41">
        <v>7350</v>
      </c>
      <c r="G41">
        <v>0</v>
      </c>
      <c r="H41" s="57">
        <f t="shared" si="1"/>
        <v>7350</v>
      </c>
    </row>
    <row r="42" spans="2:8" x14ac:dyDescent="0.3">
      <c r="B42" s="58">
        <v>45706</v>
      </c>
      <c r="C42" t="s">
        <v>4</v>
      </c>
      <c r="D42" s="67">
        <v>0.33</v>
      </c>
      <c r="E42" s="67">
        <v>0.22</v>
      </c>
      <c r="F42">
        <v>2960</v>
      </c>
      <c r="G42">
        <v>0</v>
      </c>
      <c r="H42" s="57">
        <f t="shared" si="1"/>
        <v>2960</v>
      </c>
    </row>
    <row r="43" spans="2:8" x14ac:dyDescent="0.3">
      <c r="B43" s="58">
        <v>45706</v>
      </c>
      <c r="C43" t="s">
        <v>12</v>
      </c>
      <c r="D43" s="67">
        <v>0.77</v>
      </c>
      <c r="E43" s="67">
        <v>0.51</v>
      </c>
      <c r="F43">
        <v>13500</v>
      </c>
      <c r="G43">
        <v>0</v>
      </c>
      <c r="H43" s="57">
        <f t="shared" si="1"/>
        <v>13500</v>
      </c>
    </row>
    <row r="44" spans="2:8" x14ac:dyDescent="0.3">
      <c r="B44" s="58">
        <v>45706</v>
      </c>
      <c r="C44" t="s">
        <v>14</v>
      </c>
      <c r="D44" s="67">
        <v>0</v>
      </c>
      <c r="E44" s="67">
        <v>0</v>
      </c>
      <c r="F44">
        <v>0</v>
      </c>
      <c r="G44">
        <v>0</v>
      </c>
      <c r="H44" s="57">
        <f t="shared" si="1"/>
        <v>0</v>
      </c>
    </row>
    <row r="45" spans="2:8" x14ac:dyDescent="0.3">
      <c r="B45" s="58">
        <v>45706</v>
      </c>
      <c r="C45" t="s">
        <v>15</v>
      </c>
      <c r="D45" s="67">
        <v>0.71</v>
      </c>
      <c r="E45" s="67">
        <v>0.47</v>
      </c>
      <c r="F45">
        <v>12500</v>
      </c>
      <c r="G45">
        <v>0</v>
      </c>
      <c r="H45" s="57">
        <f t="shared" si="1"/>
        <v>12500</v>
      </c>
    </row>
    <row r="46" spans="2:8" x14ac:dyDescent="0.3">
      <c r="B46" s="58">
        <v>45707</v>
      </c>
      <c r="C46" t="s">
        <v>4</v>
      </c>
      <c r="D46" s="67">
        <v>0.48</v>
      </c>
      <c r="E46" s="67">
        <v>0.36</v>
      </c>
      <c r="F46">
        <v>4220</v>
      </c>
      <c r="G46">
        <v>580</v>
      </c>
      <c r="H46" s="57">
        <f t="shared" si="1"/>
        <v>4800</v>
      </c>
    </row>
    <row r="47" spans="2:8" x14ac:dyDescent="0.3">
      <c r="B47" s="58">
        <v>45707</v>
      </c>
      <c r="C47" t="s">
        <v>12</v>
      </c>
      <c r="D47" s="67">
        <v>0.64</v>
      </c>
      <c r="E47" s="67">
        <v>0.75</v>
      </c>
      <c r="F47">
        <v>11200</v>
      </c>
      <c r="G47">
        <v>8600</v>
      </c>
      <c r="H47" s="57">
        <f t="shared" si="1"/>
        <v>19800</v>
      </c>
    </row>
    <row r="48" spans="2:8" x14ac:dyDescent="0.3">
      <c r="B48" s="58">
        <v>45707</v>
      </c>
      <c r="C48" t="s">
        <v>14</v>
      </c>
      <c r="D48" s="67">
        <v>0</v>
      </c>
      <c r="E48" s="67">
        <v>0</v>
      </c>
      <c r="F48">
        <v>0</v>
      </c>
      <c r="G48">
        <v>0</v>
      </c>
      <c r="H48" s="57">
        <f t="shared" si="1"/>
        <v>0</v>
      </c>
    </row>
    <row r="49" spans="2:8" x14ac:dyDescent="0.3">
      <c r="B49" s="58">
        <v>45707</v>
      </c>
      <c r="C49" t="s">
        <v>15</v>
      </c>
      <c r="D49" s="67">
        <v>0.56999999999999995</v>
      </c>
      <c r="E49" s="67">
        <v>0.69</v>
      </c>
      <c r="F49">
        <v>10000</v>
      </c>
      <c r="G49">
        <v>8400</v>
      </c>
      <c r="H49" s="57">
        <f t="shared" si="1"/>
        <v>18400</v>
      </c>
    </row>
    <row r="50" spans="2:8" x14ac:dyDescent="0.3">
      <c r="B50" s="58">
        <v>45708</v>
      </c>
      <c r="C50" t="s">
        <v>4</v>
      </c>
      <c r="D50" s="67">
        <v>0.89</v>
      </c>
      <c r="E50" s="67">
        <v>0.68</v>
      </c>
      <c r="F50">
        <v>18200</v>
      </c>
      <c r="G50">
        <v>1200</v>
      </c>
      <c r="H50" s="57">
        <f t="shared" si="1"/>
        <v>19400</v>
      </c>
    </row>
    <row r="51" spans="2:8" x14ac:dyDescent="0.3">
      <c r="B51" s="58">
        <v>45708</v>
      </c>
      <c r="C51" t="s">
        <v>12</v>
      </c>
      <c r="D51" s="67">
        <v>0.85</v>
      </c>
      <c r="E51" s="67">
        <v>0.56999999999999995</v>
      </c>
      <c r="F51">
        <v>14950</v>
      </c>
      <c r="G51">
        <v>0</v>
      </c>
      <c r="H51" s="57">
        <f t="shared" si="1"/>
        <v>14950</v>
      </c>
    </row>
    <row r="52" spans="2:8" x14ac:dyDescent="0.3">
      <c r="B52" s="58">
        <v>45708</v>
      </c>
      <c r="C52" t="s">
        <v>14</v>
      </c>
      <c r="D52" s="67">
        <v>0</v>
      </c>
      <c r="E52" s="67">
        <v>0</v>
      </c>
      <c r="F52">
        <v>0</v>
      </c>
      <c r="G52">
        <v>0</v>
      </c>
      <c r="H52" s="57">
        <f t="shared" ref="H52:H65" si="2">F52+G52</f>
        <v>0</v>
      </c>
    </row>
    <row r="53" spans="2:8" x14ac:dyDescent="0.3">
      <c r="B53" s="58">
        <v>45708</v>
      </c>
      <c r="C53" t="s">
        <v>15</v>
      </c>
      <c r="D53" s="67">
        <v>0.55000000000000004</v>
      </c>
      <c r="E53" s="67">
        <v>0.36</v>
      </c>
      <c r="F53">
        <v>11425</v>
      </c>
      <c r="G53">
        <v>0</v>
      </c>
      <c r="H53" s="57">
        <f t="shared" si="2"/>
        <v>11425</v>
      </c>
    </row>
    <row r="54" spans="2:8" x14ac:dyDescent="0.3">
      <c r="B54" s="58">
        <v>45709</v>
      </c>
      <c r="C54" t="s">
        <v>4</v>
      </c>
      <c r="D54" s="67">
        <v>0</v>
      </c>
      <c r="E54" s="67">
        <v>0</v>
      </c>
      <c r="F54">
        <v>0</v>
      </c>
      <c r="G54">
        <v>0</v>
      </c>
      <c r="H54" s="57">
        <f t="shared" si="2"/>
        <v>0</v>
      </c>
    </row>
    <row r="55" spans="2:8" x14ac:dyDescent="0.3">
      <c r="B55" s="58">
        <v>45709</v>
      </c>
      <c r="C55" t="s">
        <v>12</v>
      </c>
      <c r="D55" s="67">
        <v>0</v>
      </c>
      <c r="E55" s="67">
        <v>0</v>
      </c>
      <c r="F55">
        <v>0</v>
      </c>
      <c r="G55">
        <v>0</v>
      </c>
      <c r="H55" s="57">
        <f t="shared" si="2"/>
        <v>0</v>
      </c>
    </row>
    <row r="56" spans="2:8" x14ac:dyDescent="0.3">
      <c r="B56" s="58">
        <v>45709</v>
      </c>
      <c r="C56" t="s">
        <v>14</v>
      </c>
      <c r="D56" s="67">
        <v>0</v>
      </c>
      <c r="E56" s="67">
        <v>0</v>
      </c>
      <c r="F56">
        <v>0</v>
      </c>
      <c r="G56">
        <v>0</v>
      </c>
      <c r="H56" s="57">
        <f t="shared" si="2"/>
        <v>0</v>
      </c>
    </row>
    <row r="57" spans="2:8" x14ac:dyDescent="0.3">
      <c r="B57" s="58">
        <v>45709</v>
      </c>
      <c r="C57" t="s">
        <v>15</v>
      </c>
      <c r="D57" s="67">
        <v>0.56999999999999995</v>
      </c>
      <c r="E57" s="67">
        <v>0.56999999999999995</v>
      </c>
      <c r="F57">
        <v>10066</v>
      </c>
      <c r="G57">
        <v>5033</v>
      </c>
      <c r="H57" s="57">
        <f t="shared" si="2"/>
        <v>15099</v>
      </c>
    </row>
    <row r="58" spans="2:8" x14ac:dyDescent="0.3">
      <c r="B58" s="58">
        <v>45712</v>
      </c>
      <c r="C58" t="s">
        <v>4</v>
      </c>
      <c r="D58" s="67">
        <v>0</v>
      </c>
      <c r="E58" s="67">
        <v>0</v>
      </c>
      <c r="F58">
        <v>0</v>
      </c>
      <c r="G58">
        <v>0</v>
      </c>
      <c r="H58" s="57">
        <f t="shared" si="2"/>
        <v>0</v>
      </c>
    </row>
    <row r="59" spans="2:8" x14ac:dyDescent="0.3">
      <c r="B59" s="58">
        <v>45712</v>
      </c>
      <c r="C59" t="s">
        <v>12</v>
      </c>
      <c r="D59" s="67">
        <v>0.73</v>
      </c>
      <c r="E59" s="67">
        <v>0.49</v>
      </c>
      <c r="F59">
        <v>14000</v>
      </c>
      <c r="G59">
        <v>0</v>
      </c>
      <c r="H59" s="57">
        <f t="shared" si="2"/>
        <v>14000</v>
      </c>
    </row>
    <row r="60" spans="2:8" x14ac:dyDescent="0.3">
      <c r="B60" s="58">
        <v>45712</v>
      </c>
      <c r="C60" t="s">
        <v>14</v>
      </c>
      <c r="D60" s="67">
        <v>0</v>
      </c>
      <c r="E60" s="67">
        <v>0</v>
      </c>
      <c r="F60">
        <v>0</v>
      </c>
      <c r="G60">
        <v>0</v>
      </c>
      <c r="H60" s="57">
        <f t="shared" si="2"/>
        <v>0</v>
      </c>
    </row>
    <row r="61" spans="2:8" x14ac:dyDescent="0.3">
      <c r="B61" s="58">
        <v>45712</v>
      </c>
      <c r="C61" t="s">
        <v>15</v>
      </c>
      <c r="D61" s="67">
        <v>0.83</v>
      </c>
      <c r="E61" s="67">
        <v>0.55000000000000004</v>
      </c>
      <c r="F61">
        <v>15000</v>
      </c>
      <c r="G61">
        <v>0</v>
      </c>
      <c r="H61" s="57">
        <f t="shared" si="2"/>
        <v>15000</v>
      </c>
    </row>
    <row r="62" spans="2:8" x14ac:dyDescent="0.3">
      <c r="B62" s="58">
        <v>45713</v>
      </c>
      <c r="C62" t="s">
        <v>4</v>
      </c>
      <c r="D62" s="67">
        <v>0</v>
      </c>
      <c r="E62" s="67">
        <v>0</v>
      </c>
      <c r="F62">
        <v>0</v>
      </c>
      <c r="G62">
        <v>0</v>
      </c>
      <c r="H62" s="57">
        <f t="shared" si="2"/>
        <v>0</v>
      </c>
    </row>
    <row r="63" spans="2:8" x14ac:dyDescent="0.3">
      <c r="B63" s="58">
        <v>45713</v>
      </c>
      <c r="C63" t="s">
        <v>12</v>
      </c>
      <c r="D63" s="67">
        <v>0.25</v>
      </c>
      <c r="E63" s="67">
        <v>0.16</v>
      </c>
      <c r="F63">
        <v>4615</v>
      </c>
      <c r="G63">
        <v>0</v>
      </c>
      <c r="H63" s="57">
        <f t="shared" si="2"/>
        <v>4615</v>
      </c>
    </row>
    <row r="64" spans="2:8" x14ac:dyDescent="0.3">
      <c r="B64" s="58">
        <v>45713</v>
      </c>
      <c r="C64" t="s">
        <v>14</v>
      </c>
      <c r="D64" s="67">
        <v>0</v>
      </c>
      <c r="E64" s="67">
        <v>0</v>
      </c>
      <c r="F64">
        <v>0</v>
      </c>
      <c r="G64">
        <v>0</v>
      </c>
      <c r="H64" s="57">
        <f t="shared" si="2"/>
        <v>0</v>
      </c>
    </row>
    <row r="65" spans="2:8" x14ac:dyDescent="0.3">
      <c r="B65" s="58">
        <v>45713</v>
      </c>
      <c r="C65" t="s">
        <v>15</v>
      </c>
      <c r="D65" s="67">
        <v>0.28999999999999998</v>
      </c>
      <c r="E65" s="67">
        <v>0.19</v>
      </c>
      <c r="F65">
        <v>6400</v>
      </c>
      <c r="G65">
        <v>0</v>
      </c>
      <c r="H65" s="57">
        <f t="shared" si="2"/>
        <v>6400</v>
      </c>
    </row>
    <row r="66" spans="2:8" x14ac:dyDescent="0.3">
      <c r="B66" s="58">
        <v>45719</v>
      </c>
      <c r="C66" t="s">
        <v>4</v>
      </c>
      <c r="D66" s="67">
        <v>0.88</v>
      </c>
      <c r="E66" s="67">
        <v>0.76</v>
      </c>
      <c r="F66">
        <v>10150</v>
      </c>
      <c r="G66">
        <v>3000</v>
      </c>
      <c r="H66" s="57">
        <f>F66+G66</f>
        <v>13150</v>
      </c>
    </row>
    <row r="67" spans="2:8" x14ac:dyDescent="0.3">
      <c r="B67" s="58">
        <v>45719</v>
      </c>
      <c r="C67" t="s">
        <v>12</v>
      </c>
      <c r="D67" s="67">
        <v>0.74</v>
      </c>
      <c r="E67" s="67">
        <v>0.82</v>
      </c>
      <c r="F67">
        <v>13051</v>
      </c>
      <c r="G67">
        <v>8600</v>
      </c>
      <c r="H67" s="57">
        <f>F67+G67</f>
        <v>21651</v>
      </c>
    </row>
    <row r="68" spans="2:8" x14ac:dyDescent="0.3">
      <c r="B68" s="58">
        <v>45719</v>
      </c>
      <c r="C68" t="s">
        <v>14</v>
      </c>
      <c r="D68" s="67">
        <v>0</v>
      </c>
      <c r="E68" s="67">
        <v>0</v>
      </c>
      <c r="F68">
        <v>0</v>
      </c>
      <c r="G68">
        <v>0</v>
      </c>
      <c r="H68" s="57">
        <f>F68+G68</f>
        <v>0</v>
      </c>
    </row>
    <row r="69" spans="2:8" x14ac:dyDescent="0.3">
      <c r="B69" s="58">
        <v>45719</v>
      </c>
      <c r="C69" t="s">
        <v>15</v>
      </c>
      <c r="D69" s="67">
        <v>0.81</v>
      </c>
      <c r="E69" s="67">
        <v>0.87</v>
      </c>
      <c r="F69">
        <v>14246</v>
      </c>
      <c r="G69">
        <v>8600</v>
      </c>
      <c r="H69" s="57">
        <f>F69+G69</f>
        <v>22846</v>
      </c>
    </row>
    <row r="70" spans="2:8" x14ac:dyDescent="0.3">
      <c r="B70" s="58">
        <v>45720</v>
      </c>
      <c r="C70" t="s">
        <v>4</v>
      </c>
      <c r="D70" s="67">
        <v>0.25</v>
      </c>
      <c r="E70" s="67">
        <v>0.2</v>
      </c>
      <c r="F70">
        <v>2888</v>
      </c>
      <c r="G70">
        <v>530</v>
      </c>
      <c r="H70" s="57">
        <f t="shared" ref="H70:H73" si="3">F70+G70</f>
        <v>3418</v>
      </c>
    </row>
    <row r="71" spans="2:8" x14ac:dyDescent="0.3">
      <c r="B71" s="58">
        <v>45720</v>
      </c>
      <c r="C71" t="s">
        <v>12</v>
      </c>
      <c r="D71" s="67">
        <v>0.82</v>
      </c>
      <c r="E71" s="67">
        <v>0.87</v>
      </c>
      <c r="F71">
        <v>14372</v>
      </c>
      <c r="G71">
        <v>8700</v>
      </c>
      <c r="H71" s="57">
        <f t="shared" si="3"/>
        <v>23072</v>
      </c>
    </row>
    <row r="72" spans="2:8" x14ac:dyDescent="0.3">
      <c r="B72" s="58">
        <v>45720</v>
      </c>
      <c r="C72" t="s">
        <v>14</v>
      </c>
      <c r="D72" s="67">
        <v>0</v>
      </c>
      <c r="E72" s="67">
        <v>0</v>
      </c>
      <c r="F72">
        <v>0</v>
      </c>
      <c r="G72">
        <v>0</v>
      </c>
      <c r="H72" s="57">
        <f t="shared" si="3"/>
        <v>0</v>
      </c>
    </row>
    <row r="73" spans="2:8" x14ac:dyDescent="0.3">
      <c r="B73" s="58">
        <v>45720</v>
      </c>
      <c r="C73" t="s">
        <v>15</v>
      </c>
      <c r="D73" s="67">
        <v>0.76</v>
      </c>
      <c r="E73" s="67">
        <v>0.73</v>
      </c>
      <c r="F73">
        <v>13345</v>
      </c>
      <c r="G73">
        <v>6000</v>
      </c>
      <c r="H73" s="57">
        <f t="shared" si="3"/>
        <v>19345</v>
      </c>
    </row>
    <row r="74" spans="2:8" x14ac:dyDescent="0.3">
      <c r="B74" s="58">
        <v>45721</v>
      </c>
      <c r="C74" t="s">
        <v>4</v>
      </c>
      <c r="D74" s="67">
        <v>0.56999999999999995</v>
      </c>
      <c r="E74" s="67">
        <v>0.57999999999999996</v>
      </c>
      <c r="F74">
        <v>7155</v>
      </c>
      <c r="G74">
        <v>3474</v>
      </c>
      <c r="H74" s="57">
        <f t="shared" ref="H74:H77" si="4">F74+G74</f>
        <v>10629</v>
      </c>
    </row>
    <row r="75" spans="2:8" x14ac:dyDescent="0.3">
      <c r="B75" s="58">
        <v>45721</v>
      </c>
      <c r="C75" t="s">
        <v>12</v>
      </c>
      <c r="D75" s="67">
        <v>0.73</v>
      </c>
      <c r="E75" s="67">
        <v>0.77</v>
      </c>
      <c r="F75">
        <v>12925</v>
      </c>
      <c r="G75">
        <v>7452</v>
      </c>
      <c r="H75" s="57">
        <f t="shared" si="4"/>
        <v>20377</v>
      </c>
    </row>
    <row r="76" spans="2:8" x14ac:dyDescent="0.3">
      <c r="B76" s="58">
        <v>45721</v>
      </c>
      <c r="C76" t="s">
        <v>14</v>
      </c>
      <c r="D76" s="67">
        <v>0</v>
      </c>
      <c r="E76" s="67">
        <v>0</v>
      </c>
      <c r="F76">
        <v>0</v>
      </c>
      <c r="G76">
        <v>0</v>
      </c>
      <c r="H76" s="57">
        <f t="shared" si="4"/>
        <v>0</v>
      </c>
    </row>
    <row r="77" spans="2:8" x14ac:dyDescent="0.3">
      <c r="B77" s="58">
        <v>45721</v>
      </c>
      <c r="C77" t="s">
        <v>15</v>
      </c>
      <c r="D77" s="67">
        <v>0.67</v>
      </c>
      <c r="E77" s="67">
        <v>0.55000000000000004</v>
      </c>
      <c r="F77">
        <v>11808</v>
      </c>
      <c r="G77">
        <v>2598</v>
      </c>
      <c r="H77" s="57">
        <f t="shared" si="4"/>
        <v>14406</v>
      </c>
    </row>
    <row r="78" spans="2:8" x14ac:dyDescent="0.3">
      <c r="B78" s="58">
        <v>45722</v>
      </c>
      <c r="C78" t="s">
        <v>4</v>
      </c>
      <c r="D78" s="67">
        <v>0.82</v>
      </c>
      <c r="E78" s="67">
        <v>0.72</v>
      </c>
      <c r="F78">
        <v>9500</v>
      </c>
      <c r="G78">
        <v>3000</v>
      </c>
      <c r="H78" s="57">
        <f t="shared" ref="H78:H81" si="5">F78+G78</f>
        <v>12500</v>
      </c>
    </row>
    <row r="79" spans="2:8" x14ac:dyDescent="0.3">
      <c r="B79" s="58">
        <v>45722</v>
      </c>
      <c r="C79" t="s">
        <v>12</v>
      </c>
      <c r="D79" s="67">
        <v>0.24</v>
      </c>
      <c r="E79" s="67">
        <v>0.49</v>
      </c>
      <c r="F79">
        <v>4260</v>
      </c>
      <c r="G79">
        <v>8800</v>
      </c>
      <c r="H79" s="57">
        <f t="shared" si="5"/>
        <v>13060</v>
      </c>
    </row>
    <row r="80" spans="2:8" x14ac:dyDescent="0.3">
      <c r="B80" s="58">
        <v>45722</v>
      </c>
      <c r="C80" t="s">
        <v>14</v>
      </c>
      <c r="D80" s="67">
        <v>0</v>
      </c>
      <c r="E80" s="67">
        <v>0</v>
      </c>
      <c r="F80">
        <v>0</v>
      </c>
      <c r="G80">
        <v>0</v>
      </c>
      <c r="H80" s="57">
        <f t="shared" si="5"/>
        <v>0</v>
      </c>
    </row>
    <row r="81" spans="2:8" x14ac:dyDescent="0.3">
      <c r="B81" s="58">
        <v>45722</v>
      </c>
      <c r="C81" t="s">
        <v>15</v>
      </c>
      <c r="D81" s="67">
        <v>0.41</v>
      </c>
      <c r="E81" s="67">
        <v>0.61</v>
      </c>
      <c r="F81">
        <v>7160</v>
      </c>
      <c r="G81">
        <v>8800</v>
      </c>
      <c r="H81" s="57">
        <f t="shared" si="5"/>
        <v>15960</v>
      </c>
    </row>
    <row r="82" spans="2:8" x14ac:dyDescent="0.3">
      <c r="B82" s="58">
        <v>45723</v>
      </c>
      <c r="C82" t="s">
        <v>4</v>
      </c>
      <c r="D82" s="67">
        <v>1</v>
      </c>
      <c r="E82" s="67">
        <v>1</v>
      </c>
      <c r="F82">
        <v>13726</v>
      </c>
      <c r="G82">
        <v>0</v>
      </c>
      <c r="H82" s="57">
        <f t="shared" ref="H82:H85" si="6">F82+G82</f>
        <v>13726</v>
      </c>
    </row>
    <row r="83" spans="2:8" x14ac:dyDescent="0.3">
      <c r="B83" s="58">
        <v>45723</v>
      </c>
      <c r="C83" t="s">
        <v>12</v>
      </c>
      <c r="D83" s="67">
        <v>1</v>
      </c>
      <c r="E83" s="67">
        <v>0</v>
      </c>
      <c r="F83">
        <v>7460</v>
      </c>
      <c r="G83">
        <v>0</v>
      </c>
      <c r="H83" s="57">
        <f t="shared" si="6"/>
        <v>7460</v>
      </c>
    </row>
    <row r="84" spans="2:8" x14ac:dyDescent="0.3">
      <c r="B84" s="58">
        <v>45723</v>
      </c>
      <c r="C84" t="s">
        <v>14</v>
      </c>
      <c r="D84" s="67">
        <v>0</v>
      </c>
      <c r="E84" s="67">
        <v>0</v>
      </c>
      <c r="F84">
        <v>0</v>
      </c>
      <c r="G84">
        <v>0</v>
      </c>
      <c r="H84" s="57">
        <f t="shared" si="6"/>
        <v>0</v>
      </c>
    </row>
    <row r="85" spans="2:8" x14ac:dyDescent="0.3">
      <c r="B85" s="58">
        <v>45723</v>
      </c>
      <c r="C85" t="s">
        <v>15</v>
      </c>
      <c r="D85" s="67">
        <v>1</v>
      </c>
      <c r="E85" s="67">
        <v>0</v>
      </c>
      <c r="F85">
        <v>7935</v>
      </c>
      <c r="G85">
        <v>0</v>
      </c>
      <c r="H85" s="57">
        <f t="shared" si="6"/>
        <v>7935</v>
      </c>
    </row>
    <row r="86" spans="2:8" x14ac:dyDescent="0.3">
      <c r="B86" s="58">
        <v>45726</v>
      </c>
      <c r="C86" s="80" t="s">
        <v>4</v>
      </c>
      <c r="D86" s="67">
        <v>0</v>
      </c>
      <c r="E86" s="67">
        <v>0</v>
      </c>
      <c r="F86">
        <v>0</v>
      </c>
      <c r="G86">
        <v>0</v>
      </c>
      <c r="H86" s="57">
        <f>F86+G86</f>
        <v>0</v>
      </c>
    </row>
    <row r="87" spans="2:8" x14ac:dyDescent="0.3">
      <c r="B87" s="58">
        <v>45726</v>
      </c>
      <c r="C87" t="s">
        <v>12</v>
      </c>
      <c r="D87" s="67">
        <v>0.62</v>
      </c>
      <c r="E87" s="67">
        <v>0.86</v>
      </c>
      <c r="F87">
        <v>10800</v>
      </c>
      <c r="G87">
        <v>7570</v>
      </c>
      <c r="H87" s="57">
        <f t="shared" ref="H87:H89" si="7">F87+G87</f>
        <v>18370</v>
      </c>
    </row>
    <row r="88" spans="2:8" x14ac:dyDescent="0.3">
      <c r="B88" s="58">
        <v>45726</v>
      </c>
      <c r="C88" t="s">
        <v>14</v>
      </c>
      <c r="D88" s="67">
        <v>0</v>
      </c>
      <c r="E88" s="67">
        <v>0</v>
      </c>
      <c r="F88">
        <v>0</v>
      </c>
      <c r="G88">
        <v>0</v>
      </c>
      <c r="H88" s="57">
        <f t="shared" si="7"/>
        <v>0</v>
      </c>
    </row>
    <row r="89" spans="2:8" x14ac:dyDescent="0.3">
      <c r="B89" s="58">
        <v>45726</v>
      </c>
      <c r="C89" t="s">
        <v>15</v>
      </c>
      <c r="D89" s="67">
        <v>0.66</v>
      </c>
      <c r="E89" s="67">
        <v>0.66</v>
      </c>
      <c r="F89">
        <v>11500</v>
      </c>
      <c r="G89">
        <v>5980</v>
      </c>
      <c r="H89" s="57">
        <f t="shared" si="7"/>
        <v>17480</v>
      </c>
    </row>
    <row r="90" spans="2:8" x14ac:dyDescent="0.3">
      <c r="B90" s="58">
        <v>45727</v>
      </c>
      <c r="C90" t="s">
        <v>4</v>
      </c>
      <c r="D90" s="67">
        <v>0.96</v>
      </c>
      <c r="E90" s="67">
        <v>0.97</v>
      </c>
      <c r="F90">
        <v>10050</v>
      </c>
      <c r="G90">
        <v>6315</v>
      </c>
      <c r="H90" s="57">
        <f t="shared" ref="H90:H93" si="8">F90+G90</f>
        <v>16365</v>
      </c>
    </row>
    <row r="91" spans="2:8" x14ac:dyDescent="0.3">
      <c r="B91" s="58">
        <v>45727</v>
      </c>
      <c r="C91" t="s">
        <v>12</v>
      </c>
      <c r="D91" s="67">
        <v>0.82</v>
      </c>
      <c r="E91" s="67">
        <v>0.86</v>
      </c>
      <c r="F91">
        <v>14403</v>
      </c>
      <c r="G91">
        <v>8385</v>
      </c>
      <c r="H91" s="57">
        <f t="shared" si="8"/>
        <v>22788</v>
      </c>
    </row>
    <row r="92" spans="2:8" x14ac:dyDescent="0.3">
      <c r="B92" s="58">
        <v>45727</v>
      </c>
      <c r="C92" t="s">
        <v>14</v>
      </c>
      <c r="D92" s="67">
        <v>0</v>
      </c>
      <c r="E92" s="67">
        <v>0</v>
      </c>
      <c r="F92">
        <v>0</v>
      </c>
      <c r="G92">
        <v>0</v>
      </c>
      <c r="H92" s="57">
        <f t="shared" si="8"/>
        <v>0</v>
      </c>
    </row>
    <row r="93" spans="2:8" x14ac:dyDescent="0.3">
      <c r="B93" s="58">
        <v>45727</v>
      </c>
      <c r="C93" t="s">
        <v>15</v>
      </c>
      <c r="D93" s="67">
        <v>0.9</v>
      </c>
      <c r="E93" s="67">
        <v>0.91</v>
      </c>
      <c r="F93">
        <v>15776</v>
      </c>
      <c r="G93">
        <v>8200</v>
      </c>
      <c r="H93" s="57">
        <f t="shared" si="8"/>
        <v>23976</v>
      </c>
    </row>
    <row r="94" spans="2:8" x14ac:dyDescent="0.3">
      <c r="B94" s="58">
        <v>45728</v>
      </c>
      <c r="C94" t="s">
        <v>4</v>
      </c>
      <c r="D94" s="67">
        <v>0.98</v>
      </c>
      <c r="E94" s="67">
        <v>0.99</v>
      </c>
      <c r="F94">
        <v>12660</v>
      </c>
      <c r="G94">
        <v>6470</v>
      </c>
      <c r="H94" s="57">
        <f t="shared" ref="H94:H97" si="9">F94+G94</f>
        <v>19130</v>
      </c>
    </row>
    <row r="95" spans="2:8" x14ac:dyDescent="0.3">
      <c r="B95" s="58">
        <v>45728</v>
      </c>
      <c r="C95" t="s">
        <v>12</v>
      </c>
      <c r="D95" s="67">
        <v>0.84</v>
      </c>
      <c r="E95" s="67">
        <v>0.87</v>
      </c>
      <c r="F95">
        <v>14750</v>
      </c>
      <c r="G95">
        <v>8275</v>
      </c>
      <c r="H95" s="57">
        <f t="shared" si="9"/>
        <v>23025</v>
      </c>
    </row>
    <row r="96" spans="2:8" x14ac:dyDescent="0.3">
      <c r="B96" s="58">
        <v>45728</v>
      </c>
      <c r="C96" t="s">
        <v>14</v>
      </c>
      <c r="D96" s="67">
        <v>0</v>
      </c>
      <c r="E96" s="67">
        <v>0</v>
      </c>
      <c r="F96">
        <v>0</v>
      </c>
      <c r="G96">
        <v>0</v>
      </c>
      <c r="H96" s="57">
        <f t="shared" si="9"/>
        <v>0</v>
      </c>
    </row>
    <row r="97" spans="2:8" x14ac:dyDescent="0.3">
      <c r="B97" s="58">
        <v>45728</v>
      </c>
      <c r="C97" t="s">
        <v>15</v>
      </c>
      <c r="D97" s="67">
        <v>0.81</v>
      </c>
      <c r="E97" s="67">
        <v>0.82</v>
      </c>
      <c r="F97">
        <v>14340</v>
      </c>
      <c r="G97">
        <v>7395</v>
      </c>
      <c r="H97" s="57">
        <f t="shared" si="9"/>
        <v>21735</v>
      </c>
    </row>
    <row r="98" spans="2:8" x14ac:dyDescent="0.3">
      <c r="B98" s="58">
        <v>45729</v>
      </c>
      <c r="C98" t="s">
        <v>4</v>
      </c>
      <c r="D98" s="67">
        <v>1</v>
      </c>
      <c r="E98" s="67">
        <v>0.98</v>
      </c>
      <c r="F98">
        <v>12928</v>
      </c>
      <c r="G98">
        <v>6017</v>
      </c>
      <c r="H98" s="57">
        <f t="shared" ref="H98:H101" si="10">F98+G98</f>
        <v>18945</v>
      </c>
    </row>
    <row r="99" spans="2:8" x14ac:dyDescent="0.3">
      <c r="B99" s="58">
        <v>45729</v>
      </c>
      <c r="C99" t="s">
        <v>12</v>
      </c>
      <c r="D99" s="67">
        <v>0.64</v>
      </c>
      <c r="E99" s="67">
        <v>0.64</v>
      </c>
      <c r="F99">
        <v>11180</v>
      </c>
      <c r="G99">
        <v>5590</v>
      </c>
      <c r="H99" s="57">
        <f t="shared" si="10"/>
        <v>16770</v>
      </c>
    </row>
    <row r="100" spans="2:8" x14ac:dyDescent="0.3">
      <c r="B100" s="58">
        <v>45729</v>
      </c>
      <c r="C100" t="s">
        <v>14</v>
      </c>
      <c r="D100" s="67">
        <v>0</v>
      </c>
      <c r="E100" s="67">
        <v>0</v>
      </c>
      <c r="F100">
        <v>0</v>
      </c>
      <c r="G100">
        <v>0</v>
      </c>
      <c r="H100" s="57">
        <f t="shared" si="10"/>
        <v>0</v>
      </c>
    </row>
    <row r="101" spans="2:8" x14ac:dyDescent="0.3">
      <c r="B101" s="58">
        <v>45729</v>
      </c>
      <c r="C101" t="s">
        <v>15</v>
      </c>
      <c r="D101" s="67">
        <v>0.82</v>
      </c>
      <c r="E101" s="67">
        <v>0.82</v>
      </c>
      <c r="F101">
        <v>14470</v>
      </c>
      <c r="G101">
        <v>7235</v>
      </c>
      <c r="H101" s="57">
        <f t="shared" si="10"/>
        <v>21705</v>
      </c>
    </row>
    <row r="102" spans="2:8" x14ac:dyDescent="0.3">
      <c r="B102" s="58">
        <v>45733</v>
      </c>
      <c r="C102" t="s">
        <v>4</v>
      </c>
      <c r="D102" s="67">
        <v>0</v>
      </c>
      <c r="E102" s="67">
        <v>0</v>
      </c>
      <c r="F102">
        <v>0</v>
      </c>
      <c r="G102">
        <v>0</v>
      </c>
      <c r="H102" s="57">
        <f t="shared" ref="H102:H105" si="11">F102+G102</f>
        <v>0</v>
      </c>
    </row>
    <row r="103" spans="2:8" x14ac:dyDescent="0.3">
      <c r="B103" s="58">
        <v>45733</v>
      </c>
      <c r="C103" t="s">
        <v>12</v>
      </c>
      <c r="D103" s="67">
        <v>0.33</v>
      </c>
      <c r="E103" s="67">
        <v>0.43</v>
      </c>
      <c r="F103">
        <v>5775</v>
      </c>
      <c r="G103">
        <v>5600</v>
      </c>
      <c r="H103" s="57">
        <f t="shared" si="11"/>
        <v>11375</v>
      </c>
    </row>
    <row r="104" spans="2:8" x14ac:dyDescent="0.3">
      <c r="B104" s="58">
        <v>45733</v>
      </c>
      <c r="C104" t="s">
        <v>14</v>
      </c>
      <c r="D104" s="67">
        <v>0.88</v>
      </c>
      <c r="E104" s="67">
        <v>0.92</v>
      </c>
      <c r="F104">
        <v>10138</v>
      </c>
      <c r="G104">
        <v>5760</v>
      </c>
      <c r="H104" s="57">
        <f t="shared" si="11"/>
        <v>15898</v>
      </c>
    </row>
    <row r="105" spans="2:8" x14ac:dyDescent="0.3">
      <c r="B105" s="58">
        <v>45733</v>
      </c>
      <c r="C105" t="s">
        <v>15</v>
      </c>
      <c r="D105" s="67">
        <v>0.55000000000000004</v>
      </c>
      <c r="E105" s="67">
        <v>0.66</v>
      </c>
      <c r="F105">
        <v>9700</v>
      </c>
      <c r="G105">
        <v>7700</v>
      </c>
      <c r="H105" s="57">
        <f t="shared" si="11"/>
        <v>17400</v>
      </c>
    </row>
    <row r="106" spans="2:8" x14ac:dyDescent="0.3">
      <c r="B106" s="58">
        <v>45734</v>
      </c>
      <c r="C106" t="s">
        <v>4</v>
      </c>
      <c r="D106" s="67">
        <v>0</v>
      </c>
      <c r="E106" s="67">
        <v>0</v>
      </c>
      <c r="F106">
        <v>0</v>
      </c>
      <c r="G106">
        <v>0</v>
      </c>
      <c r="H106" s="57">
        <f t="shared" ref="H106:H109" si="12">F106+G106</f>
        <v>0</v>
      </c>
    </row>
    <row r="107" spans="2:8" x14ac:dyDescent="0.3">
      <c r="B107" s="58">
        <v>45734</v>
      </c>
      <c r="C107" t="s">
        <v>12</v>
      </c>
      <c r="D107" s="67">
        <v>0.66</v>
      </c>
      <c r="E107" s="67">
        <v>0.73</v>
      </c>
      <c r="F107">
        <v>11620</v>
      </c>
      <c r="G107">
        <v>7700</v>
      </c>
      <c r="H107" s="57">
        <f t="shared" si="12"/>
        <v>19320</v>
      </c>
    </row>
    <row r="108" spans="2:8" x14ac:dyDescent="0.3">
      <c r="B108" s="58">
        <v>45734</v>
      </c>
      <c r="C108" t="s">
        <v>14</v>
      </c>
      <c r="D108" s="67">
        <v>0.78</v>
      </c>
      <c r="E108" s="67">
        <v>0.74</v>
      </c>
      <c r="F108">
        <v>8970</v>
      </c>
      <c r="G108">
        <v>3800</v>
      </c>
      <c r="H108" s="57">
        <f t="shared" si="12"/>
        <v>12770</v>
      </c>
    </row>
    <row r="109" spans="2:8" x14ac:dyDescent="0.3">
      <c r="B109" s="58">
        <v>45734</v>
      </c>
      <c r="C109" t="s">
        <v>15</v>
      </c>
      <c r="D109" s="67">
        <v>0.83</v>
      </c>
      <c r="E109" s="67">
        <v>0.82</v>
      </c>
      <c r="F109">
        <v>14680</v>
      </c>
      <c r="G109">
        <v>7100</v>
      </c>
      <c r="H109" s="57">
        <f t="shared" si="12"/>
        <v>21780</v>
      </c>
    </row>
    <row r="110" spans="2:8" x14ac:dyDescent="0.3">
      <c r="B110" s="58">
        <v>45735</v>
      </c>
      <c r="C110" t="s">
        <v>4</v>
      </c>
      <c r="D110" s="67">
        <v>0.32</v>
      </c>
      <c r="E110" s="67">
        <v>0.54</v>
      </c>
      <c r="F110">
        <v>2210</v>
      </c>
      <c r="G110">
        <v>3800</v>
      </c>
      <c r="H110" s="57">
        <f t="shared" ref="H110:H113" si="13">F110+G110</f>
        <v>6010</v>
      </c>
    </row>
    <row r="111" spans="2:8" x14ac:dyDescent="0.3">
      <c r="B111" s="58">
        <v>45735</v>
      </c>
      <c r="C111" t="s">
        <v>12</v>
      </c>
      <c r="D111" s="67">
        <v>0.7</v>
      </c>
      <c r="E111" s="67">
        <v>0.66</v>
      </c>
      <c r="F111">
        <v>12235</v>
      </c>
      <c r="G111">
        <v>5200</v>
      </c>
      <c r="H111" s="57">
        <f t="shared" si="13"/>
        <v>17435</v>
      </c>
    </row>
    <row r="112" spans="2:8" x14ac:dyDescent="0.3">
      <c r="B112" s="58">
        <v>45735</v>
      </c>
      <c r="C112" t="s">
        <v>14</v>
      </c>
      <c r="D112" s="67">
        <v>0.95</v>
      </c>
      <c r="E112" s="67">
        <v>0.86</v>
      </c>
      <c r="F112">
        <v>10930</v>
      </c>
      <c r="G112">
        <v>4000</v>
      </c>
      <c r="H112" s="57">
        <f t="shared" si="13"/>
        <v>14930</v>
      </c>
    </row>
    <row r="113" spans="2:8" x14ac:dyDescent="0.3">
      <c r="B113" s="58">
        <v>45735</v>
      </c>
      <c r="C113" t="s">
        <v>15</v>
      </c>
      <c r="D113" s="67">
        <v>0.9</v>
      </c>
      <c r="E113" s="67">
        <v>0.91</v>
      </c>
      <c r="F113">
        <v>15800</v>
      </c>
      <c r="G113">
        <v>8300</v>
      </c>
      <c r="H113" s="57">
        <f t="shared" si="13"/>
        <v>24100</v>
      </c>
    </row>
    <row r="114" spans="2:8" x14ac:dyDescent="0.3">
      <c r="B114" s="58">
        <v>45736</v>
      </c>
      <c r="C114" t="s">
        <v>4</v>
      </c>
      <c r="D114" s="67">
        <v>0.88</v>
      </c>
      <c r="E114" s="67">
        <v>0.92</v>
      </c>
      <c r="F114">
        <v>6484</v>
      </c>
      <c r="G114">
        <v>3696</v>
      </c>
      <c r="H114" s="57">
        <f t="shared" ref="H114:H117" si="14">F114+G114</f>
        <v>10180</v>
      </c>
    </row>
    <row r="115" spans="2:8" x14ac:dyDescent="0.3">
      <c r="B115" s="58">
        <v>45736</v>
      </c>
      <c r="C115" t="s">
        <v>12</v>
      </c>
      <c r="D115" s="67">
        <v>0.48</v>
      </c>
      <c r="E115" s="67">
        <v>0.55000000000000004</v>
      </c>
      <c r="F115">
        <v>8485</v>
      </c>
      <c r="G115">
        <v>6150</v>
      </c>
      <c r="H115" s="57">
        <f t="shared" si="14"/>
        <v>14635</v>
      </c>
    </row>
    <row r="116" spans="2:8" x14ac:dyDescent="0.3">
      <c r="B116" s="58">
        <v>45736</v>
      </c>
      <c r="C116" t="s">
        <v>14</v>
      </c>
      <c r="D116" s="67">
        <v>0.56000000000000005</v>
      </c>
      <c r="E116" s="67">
        <v>0.62</v>
      </c>
      <c r="F116">
        <v>6425</v>
      </c>
      <c r="G116">
        <v>4200</v>
      </c>
      <c r="H116" s="57">
        <f t="shared" si="14"/>
        <v>10625</v>
      </c>
    </row>
    <row r="117" spans="2:8" x14ac:dyDescent="0.3">
      <c r="B117" s="58">
        <v>45736</v>
      </c>
      <c r="C117" t="s">
        <v>15</v>
      </c>
      <c r="D117" s="67">
        <v>0.92</v>
      </c>
      <c r="E117" s="67">
        <v>0.86</v>
      </c>
      <c r="F117">
        <v>16240</v>
      </c>
      <c r="G117">
        <v>6600</v>
      </c>
      <c r="H117" s="57">
        <f t="shared" si="14"/>
        <v>22840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D22D23-C4F9-0349-90F7-1D33D01212EE}">
  <dimension ref="B5:H16"/>
  <sheetViews>
    <sheetView workbookViewId="0">
      <selection activeCell="I30" sqref="I30"/>
    </sheetView>
  </sheetViews>
  <sheetFormatPr baseColWidth="10" defaultRowHeight="14.4" x14ac:dyDescent="0.3"/>
  <cols>
    <col min="2" max="2" width="20.33203125" customWidth="1"/>
    <col min="3" max="3" width="13.44140625" customWidth="1"/>
  </cols>
  <sheetData>
    <row r="5" spans="2:8" x14ac:dyDescent="0.3">
      <c r="B5" t="s">
        <v>19</v>
      </c>
      <c r="C5" t="s">
        <v>57</v>
      </c>
      <c r="D5" t="s">
        <v>107</v>
      </c>
      <c r="G5" s="12" t="s">
        <v>105</v>
      </c>
      <c r="H5">
        <f>SUM(Tableau5[Durées (m)])</f>
        <v>6369</v>
      </c>
    </row>
    <row r="6" spans="2:8" x14ac:dyDescent="0.3">
      <c r="B6" s="10" t="s">
        <v>92</v>
      </c>
      <c r="C6">
        <v>1630</v>
      </c>
      <c r="D6" s="89">
        <f>C6/H5</f>
        <v>0.25592714711885695</v>
      </c>
    </row>
    <row r="7" spans="2:8" x14ac:dyDescent="0.3">
      <c r="B7" s="10" t="s">
        <v>93</v>
      </c>
      <c r="C7">
        <v>1333</v>
      </c>
      <c r="D7" s="89">
        <f>D6+Tableau5[[#This Row],[Durées (m)]]/H5</f>
        <v>0.46522216988538234</v>
      </c>
    </row>
    <row r="8" spans="2:8" x14ac:dyDescent="0.3">
      <c r="B8" s="10" t="s">
        <v>17</v>
      </c>
      <c r="C8">
        <v>1270</v>
      </c>
      <c r="D8" s="89">
        <f>D7+Tableau5[[#This Row],[Durées (m)]]/H5</f>
        <v>0.66462552991050405</v>
      </c>
    </row>
    <row r="9" spans="2:8" x14ac:dyDescent="0.3">
      <c r="B9" s="10" t="s">
        <v>16</v>
      </c>
      <c r="C9">
        <v>1146</v>
      </c>
      <c r="D9" s="89">
        <f>D8+(C9/H5)</f>
        <v>0.84455958549222809</v>
      </c>
    </row>
    <row r="10" spans="2:8" x14ac:dyDescent="0.3">
      <c r="B10" s="10" t="s">
        <v>20</v>
      </c>
      <c r="C10">
        <v>310</v>
      </c>
      <c r="D10" s="89">
        <f>D9+(C10/H5)</f>
        <v>0.89323284660072233</v>
      </c>
    </row>
    <row r="11" spans="2:8" x14ac:dyDescent="0.3">
      <c r="B11" s="10" t="s">
        <v>95</v>
      </c>
      <c r="C11">
        <v>280</v>
      </c>
      <c r="D11" s="89">
        <f>D10+(C11/H5)</f>
        <v>0.93719579211807202</v>
      </c>
    </row>
    <row r="12" spans="2:8" x14ac:dyDescent="0.3">
      <c r="B12" s="10" t="s">
        <v>100</v>
      </c>
      <c r="C12">
        <v>140</v>
      </c>
      <c r="D12" s="89">
        <f>D11+(C12/H5)</f>
        <v>0.95917726487674682</v>
      </c>
    </row>
    <row r="13" spans="2:8" x14ac:dyDescent="0.3">
      <c r="B13" s="10" t="s">
        <v>103</v>
      </c>
      <c r="C13">
        <v>100</v>
      </c>
      <c r="D13" s="89">
        <f>D12+(C13/H5)</f>
        <v>0.97487831684722881</v>
      </c>
    </row>
    <row r="14" spans="2:8" x14ac:dyDescent="0.3">
      <c r="B14" s="10" t="s">
        <v>97</v>
      </c>
      <c r="C14">
        <v>100</v>
      </c>
      <c r="D14" s="89">
        <f>D13+(C14/H5)</f>
        <v>0.9905793688177108</v>
      </c>
    </row>
    <row r="15" spans="2:8" x14ac:dyDescent="0.3">
      <c r="B15" s="10" t="s">
        <v>96</v>
      </c>
      <c r="C15">
        <v>60</v>
      </c>
      <c r="D15" s="89">
        <f>D14+(C15/H5)</f>
        <v>1</v>
      </c>
    </row>
    <row r="16" spans="2:8" x14ac:dyDescent="0.3">
      <c r="B16" s="12"/>
    </row>
  </sheetData>
  <sortState xmlns:xlrd2="http://schemas.microsoft.com/office/spreadsheetml/2017/richdata2" ref="B6:C15">
    <sortCondition descending="1" ref="C6:C1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A40D3-9BA8-C84A-9206-0B23B732268D}">
  <dimension ref="B5:I17"/>
  <sheetViews>
    <sheetView workbookViewId="0">
      <selection activeCell="M25" sqref="M25"/>
    </sheetView>
  </sheetViews>
  <sheetFormatPr baseColWidth="10" defaultRowHeight="14.4" x14ac:dyDescent="0.3"/>
  <cols>
    <col min="3" max="3" width="14.109375" customWidth="1"/>
    <col min="6" max="6" width="13.44140625" customWidth="1"/>
  </cols>
  <sheetData>
    <row r="5" spans="2:9" x14ac:dyDescent="0.3">
      <c r="B5" s="83" t="s">
        <v>112</v>
      </c>
      <c r="C5" s="83" t="s">
        <v>113</v>
      </c>
      <c r="D5" s="83" t="s">
        <v>114</v>
      </c>
      <c r="E5" s="83" t="s">
        <v>10</v>
      </c>
      <c r="F5" s="83" t="s">
        <v>115</v>
      </c>
      <c r="G5" s="83" t="s">
        <v>116</v>
      </c>
      <c r="H5" s="83" t="s">
        <v>11</v>
      </c>
      <c r="I5" t="s">
        <v>119</v>
      </c>
    </row>
    <row r="6" spans="2:9" x14ac:dyDescent="0.3">
      <c r="B6" s="83" t="s">
        <v>117</v>
      </c>
      <c r="C6" s="83" t="s">
        <v>4</v>
      </c>
      <c r="D6" s="83" t="s">
        <v>5</v>
      </c>
      <c r="E6" s="83">
        <v>46400</v>
      </c>
      <c r="F6" s="83">
        <v>29693</v>
      </c>
      <c r="G6" s="83">
        <f>E6-F6</f>
        <v>16707</v>
      </c>
      <c r="H6" s="88">
        <v>64</v>
      </c>
    </row>
    <row r="7" spans="2:9" x14ac:dyDescent="0.3">
      <c r="B7" s="83" t="s">
        <v>117</v>
      </c>
      <c r="C7" s="84" t="s">
        <v>12</v>
      </c>
      <c r="D7" s="83" t="s">
        <v>13</v>
      </c>
      <c r="E7" s="83">
        <v>70400</v>
      </c>
      <c r="F7" s="83">
        <v>44608</v>
      </c>
      <c r="G7" s="83">
        <f t="shared" ref="G7:G13" si="0">E7-F7</f>
        <v>25792</v>
      </c>
      <c r="H7" s="87">
        <v>64</v>
      </c>
    </row>
    <row r="8" spans="2:9" x14ac:dyDescent="0.3">
      <c r="B8" s="83" t="s">
        <v>117</v>
      </c>
      <c r="C8" s="85" t="s">
        <v>14</v>
      </c>
      <c r="D8" s="86" t="s">
        <v>78</v>
      </c>
      <c r="E8" s="83">
        <v>46080</v>
      </c>
      <c r="F8" s="83">
        <v>0</v>
      </c>
      <c r="G8" s="83">
        <f t="shared" si="0"/>
        <v>46080</v>
      </c>
      <c r="H8" s="87">
        <v>0</v>
      </c>
    </row>
    <row r="9" spans="2:9" x14ac:dyDescent="0.3">
      <c r="B9" s="83" t="s">
        <v>117</v>
      </c>
      <c r="C9" s="85" t="s">
        <v>15</v>
      </c>
      <c r="D9" s="86" t="s">
        <v>13</v>
      </c>
      <c r="E9" s="83">
        <v>70400</v>
      </c>
      <c r="F9" s="83">
        <v>46539</v>
      </c>
      <c r="G9" s="83">
        <f t="shared" si="0"/>
        <v>23861</v>
      </c>
      <c r="H9" s="87">
        <v>66</v>
      </c>
    </row>
    <row r="10" spans="2:9" x14ac:dyDescent="0.3">
      <c r="B10" s="83" t="s">
        <v>118</v>
      </c>
      <c r="C10" s="83" t="s">
        <v>4</v>
      </c>
      <c r="D10" s="86" t="s">
        <v>79</v>
      </c>
      <c r="E10" s="83">
        <v>36360</v>
      </c>
      <c r="F10" s="83">
        <v>35638</v>
      </c>
      <c r="G10" s="83">
        <f t="shared" si="0"/>
        <v>722</v>
      </c>
      <c r="H10" s="87">
        <v>98</v>
      </c>
    </row>
    <row r="11" spans="2:9" x14ac:dyDescent="0.3">
      <c r="B11" s="83" t="s">
        <v>118</v>
      </c>
      <c r="C11" s="84" t="s">
        <v>12</v>
      </c>
      <c r="D11" s="83" t="s">
        <v>13</v>
      </c>
      <c r="E11" s="83">
        <v>70400</v>
      </c>
      <c r="F11" s="83">
        <v>51133</v>
      </c>
      <c r="G11" s="83">
        <f t="shared" si="0"/>
        <v>19267</v>
      </c>
      <c r="H11" s="87">
        <v>73</v>
      </c>
    </row>
    <row r="12" spans="2:9" x14ac:dyDescent="0.3">
      <c r="B12" s="83" t="s">
        <v>118</v>
      </c>
      <c r="C12" s="85" t="s">
        <v>14</v>
      </c>
      <c r="D12" s="86" t="s">
        <v>78</v>
      </c>
      <c r="E12" s="83">
        <v>46080</v>
      </c>
      <c r="F12" s="83">
        <v>0</v>
      </c>
      <c r="G12" s="83">
        <f t="shared" si="0"/>
        <v>46080</v>
      </c>
      <c r="H12" s="87">
        <v>0</v>
      </c>
    </row>
    <row r="13" spans="2:9" x14ac:dyDescent="0.3">
      <c r="B13" s="83" t="s">
        <v>118</v>
      </c>
      <c r="C13" s="85" t="s">
        <v>15</v>
      </c>
      <c r="D13" s="86" t="s">
        <v>13</v>
      </c>
      <c r="E13" s="83">
        <v>70400</v>
      </c>
      <c r="F13" s="83">
        <v>56086</v>
      </c>
      <c r="G13" s="83">
        <f t="shared" si="0"/>
        <v>14314</v>
      </c>
      <c r="H13" s="87">
        <v>80</v>
      </c>
    </row>
    <row r="14" spans="2:9" x14ac:dyDescent="0.3">
      <c r="B14" s="83" t="s">
        <v>143</v>
      </c>
      <c r="C14" s="85" t="s">
        <v>4</v>
      </c>
      <c r="D14" s="86">
        <v>80014027</v>
      </c>
      <c r="E14" s="83">
        <v>14784</v>
      </c>
      <c r="F14">
        <v>8798</v>
      </c>
      <c r="G14">
        <f t="shared" ref="G14:G17" si="1">E14-F14</f>
        <v>5986</v>
      </c>
      <c r="H14" s="1">
        <v>0.6</v>
      </c>
    </row>
    <row r="15" spans="2:9" x14ac:dyDescent="0.3">
      <c r="B15" s="83" t="s">
        <v>143</v>
      </c>
      <c r="C15" s="85" t="s">
        <v>12</v>
      </c>
      <c r="D15" s="86" t="s">
        <v>13</v>
      </c>
      <c r="E15" s="83">
        <v>70400</v>
      </c>
      <c r="F15">
        <v>38115</v>
      </c>
      <c r="G15">
        <f t="shared" si="1"/>
        <v>32285</v>
      </c>
      <c r="H15" s="1">
        <v>0.54</v>
      </c>
    </row>
    <row r="16" spans="2:9" x14ac:dyDescent="0.3">
      <c r="B16" s="83" t="s">
        <v>143</v>
      </c>
      <c r="C16" s="85" t="s">
        <v>14</v>
      </c>
      <c r="D16" s="86" t="s">
        <v>78</v>
      </c>
      <c r="E16" s="83">
        <v>46080</v>
      </c>
      <c r="F16">
        <v>36463</v>
      </c>
      <c r="G16">
        <f t="shared" si="1"/>
        <v>9617</v>
      </c>
      <c r="H16" s="1">
        <v>0.79</v>
      </c>
    </row>
    <row r="17" spans="2:8" x14ac:dyDescent="0.3">
      <c r="B17" s="83" t="s">
        <v>143</v>
      </c>
      <c r="C17" s="85" t="s">
        <v>15</v>
      </c>
      <c r="D17" s="86" t="s">
        <v>13</v>
      </c>
      <c r="E17" s="83">
        <v>70400</v>
      </c>
      <c r="F17">
        <v>56426</v>
      </c>
      <c r="G17">
        <f t="shared" si="1"/>
        <v>13974</v>
      </c>
      <c r="H17" s="1">
        <v>0.8</v>
      </c>
    </row>
  </sheetData>
  <phoneticPr fontId="6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D81FC-4991-4038-B11E-598C346657B5}">
  <dimension ref="B4:AE8"/>
  <sheetViews>
    <sheetView tabSelected="1" workbookViewId="0">
      <selection activeCell="J17" sqref="J17"/>
    </sheetView>
  </sheetViews>
  <sheetFormatPr baseColWidth="10" defaultRowHeight="14.4" x14ac:dyDescent="0.3"/>
  <sheetData>
    <row r="4" spans="2:31" x14ac:dyDescent="0.3">
      <c r="B4" t="s">
        <v>4</v>
      </c>
      <c r="J4" t="s">
        <v>120</v>
      </c>
      <c r="R4" t="s">
        <v>121</v>
      </c>
      <c r="Z4" t="s">
        <v>122</v>
      </c>
    </row>
    <row r="5" spans="2:31" x14ac:dyDescent="0.3">
      <c r="B5" t="s">
        <v>112</v>
      </c>
      <c r="C5" t="s">
        <v>123</v>
      </c>
      <c r="D5" t="s">
        <v>124</v>
      </c>
      <c r="E5" t="s">
        <v>125</v>
      </c>
      <c r="F5" t="s">
        <v>126</v>
      </c>
      <c r="G5" t="s">
        <v>127</v>
      </c>
      <c r="J5" t="s">
        <v>112</v>
      </c>
      <c r="K5" t="s">
        <v>128</v>
      </c>
      <c r="L5" t="s">
        <v>129</v>
      </c>
      <c r="M5" t="s">
        <v>130</v>
      </c>
      <c r="N5" t="s">
        <v>131</v>
      </c>
      <c r="O5" t="s">
        <v>132</v>
      </c>
      <c r="R5" t="s">
        <v>112</v>
      </c>
      <c r="S5" t="s">
        <v>133</v>
      </c>
      <c r="T5" t="s">
        <v>134</v>
      </c>
      <c r="U5" t="s">
        <v>135</v>
      </c>
      <c r="V5" t="s">
        <v>136</v>
      </c>
      <c r="W5" t="s">
        <v>137</v>
      </c>
      <c r="Z5" t="s">
        <v>112</v>
      </c>
      <c r="AA5" t="s">
        <v>138</v>
      </c>
      <c r="AB5" t="s">
        <v>139</v>
      </c>
      <c r="AC5" t="s">
        <v>140</v>
      </c>
      <c r="AD5" t="s">
        <v>141</v>
      </c>
      <c r="AE5" t="s">
        <v>142</v>
      </c>
    </row>
    <row r="6" spans="2:31" x14ac:dyDescent="0.3">
      <c r="B6" t="s">
        <v>117</v>
      </c>
      <c r="C6" s="106" t="s">
        <v>5</v>
      </c>
      <c r="D6" s="106">
        <v>46400</v>
      </c>
      <c r="E6" s="106">
        <v>29693</v>
      </c>
      <c r="F6" s="107">
        <f>D6-E6</f>
        <v>16707</v>
      </c>
      <c r="G6" s="108">
        <v>0.64</v>
      </c>
      <c r="J6" t="s">
        <v>117</v>
      </c>
      <c r="K6" s="90" t="s">
        <v>13</v>
      </c>
      <c r="L6" s="90">
        <v>70400</v>
      </c>
      <c r="M6" s="90">
        <v>44608</v>
      </c>
      <c r="N6" s="90">
        <f t="shared" ref="N6:N7" si="0">L6-M6</f>
        <v>25792</v>
      </c>
      <c r="O6" s="92">
        <v>0.64</v>
      </c>
      <c r="R6" t="s">
        <v>117</v>
      </c>
      <c r="S6" s="93" t="s">
        <v>78</v>
      </c>
      <c r="T6" s="90">
        <v>46080</v>
      </c>
      <c r="U6" s="90">
        <v>0</v>
      </c>
      <c r="V6" s="90">
        <f t="shared" ref="V6:V7" si="1">T6-U6</f>
        <v>46080</v>
      </c>
      <c r="W6" s="91">
        <v>0</v>
      </c>
      <c r="Z6" t="s">
        <v>117</v>
      </c>
      <c r="AA6" s="93" t="s">
        <v>13</v>
      </c>
      <c r="AB6" s="90">
        <v>70400</v>
      </c>
      <c r="AC6" s="90">
        <v>46539</v>
      </c>
      <c r="AD6" s="90">
        <f t="shared" ref="AD6:AD7" si="2">AB6-AC6</f>
        <v>23861</v>
      </c>
      <c r="AE6" s="91">
        <v>0.66</v>
      </c>
    </row>
    <row r="7" spans="2:31" x14ac:dyDescent="0.3">
      <c r="B7" t="s">
        <v>118</v>
      </c>
      <c r="C7" s="109" t="s">
        <v>79</v>
      </c>
      <c r="D7" s="106">
        <v>36360</v>
      </c>
      <c r="E7" s="106">
        <v>35638</v>
      </c>
      <c r="F7" s="107">
        <f>D7-E7</f>
        <v>722</v>
      </c>
      <c r="G7" s="108">
        <v>0.98</v>
      </c>
      <c r="J7" t="s">
        <v>118</v>
      </c>
      <c r="K7" s="90" t="s">
        <v>13</v>
      </c>
      <c r="L7" s="90">
        <v>70400</v>
      </c>
      <c r="M7" s="90">
        <v>51133</v>
      </c>
      <c r="N7" s="90">
        <f t="shared" si="0"/>
        <v>19267</v>
      </c>
      <c r="O7" s="92">
        <v>0.73</v>
      </c>
      <c r="R7" t="s">
        <v>118</v>
      </c>
      <c r="S7" s="93" t="s">
        <v>78</v>
      </c>
      <c r="T7" s="90">
        <v>46080</v>
      </c>
      <c r="U7" s="90">
        <v>0</v>
      </c>
      <c r="V7" s="90">
        <f t="shared" si="1"/>
        <v>46080</v>
      </c>
      <c r="W7" s="91">
        <v>0</v>
      </c>
      <c r="Z7" t="s">
        <v>118</v>
      </c>
      <c r="AA7" s="93" t="s">
        <v>13</v>
      </c>
      <c r="AB7" s="90">
        <v>70400</v>
      </c>
      <c r="AC7" s="90">
        <v>56086</v>
      </c>
      <c r="AD7" s="90">
        <f t="shared" si="2"/>
        <v>14314</v>
      </c>
      <c r="AE7" s="91">
        <v>0.8</v>
      </c>
    </row>
    <row r="8" spans="2:31" x14ac:dyDescent="0.3">
      <c r="B8" t="s">
        <v>143</v>
      </c>
      <c r="C8" s="110">
        <v>80014027</v>
      </c>
      <c r="D8" s="111">
        <v>14784</v>
      </c>
      <c r="E8" s="111">
        <v>8798</v>
      </c>
      <c r="F8" s="110">
        <f>D8-E8</f>
        <v>5986</v>
      </c>
      <c r="G8" s="112">
        <v>0.6</v>
      </c>
      <c r="J8" t="s">
        <v>143</v>
      </c>
      <c r="K8" s="104" t="s">
        <v>13</v>
      </c>
      <c r="L8" s="104">
        <v>70400</v>
      </c>
      <c r="M8" s="104">
        <v>38115</v>
      </c>
      <c r="N8" s="104">
        <f>L8-M8</f>
        <v>32285</v>
      </c>
      <c r="O8" s="92">
        <v>0.54</v>
      </c>
      <c r="R8" t="s">
        <v>143</v>
      </c>
      <c r="S8" s="105" t="s">
        <v>78</v>
      </c>
      <c r="T8" s="103">
        <v>46080</v>
      </c>
      <c r="U8" s="103">
        <v>36463</v>
      </c>
      <c r="V8" s="103">
        <f>T8-U8</f>
        <v>9617</v>
      </c>
      <c r="W8" s="91">
        <v>0.79</v>
      </c>
      <c r="Z8" t="s">
        <v>143</v>
      </c>
      <c r="AA8" s="105" t="s">
        <v>13</v>
      </c>
      <c r="AB8" s="103">
        <v>70400</v>
      </c>
      <c r="AC8" s="103">
        <v>56426</v>
      </c>
      <c r="AD8" s="103">
        <f>AB8-AC8</f>
        <v>13974</v>
      </c>
      <c r="AE8" s="91">
        <v>0.8</v>
      </c>
    </row>
  </sheetData>
  <phoneticPr fontId="6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0EC4F3-5481-4A5E-94A2-6A5B41FC264F}">
  <dimension ref="B1:BS32"/>
  <sheetViews>
    <sheetView workbookViewId="0">
      <selection activeCell="L5" sqref="L5"/>
    </sheetView>
  </sheetViews>
  <sheetFormatPr baseColWidth="10" defaultRowHeight="14.4" x14ac:dyDescent="0.3"/>
  <cols>
    <col min="2" max="2" width="20.77734375" bestFit="1" customWidth="1"/>
    <col min="3" max="3" width="16.5546875" bestFit="1" customWidth="1"/>
    <col min="4" max="5" width="2.77734375" customWidth="1"/>
    <col min="7" max="7" width="4" customWidth="1"/>
    <col min="8" max="8" width="3.77734375" customWidth="1"/>
    <col min="9" max="9" width="22.77734375" bestFit="1" customWidth="1"/>
    <col min="10" max="10" width="20.77734375" bestFit="1" customWidth="1"/>
    <col min="11" max="11" width="8.6640625" customWidth="1"/>
    <col min="12" max="12" width="5.77734375" customWidth="1"/>
    <col min="13" max="13" width="4.44140625" customWidth="1"/>
    <col min="14" max="15" width="20.77734375" bestFit="1" customWidth="1"/>
    <col min="16" max="16" width="20.109375" bestFit="1" customWidth="1"/>
    <col min="17" max="18" width="2.77734375" customWidth="1"/>
    <col min="19" max="19" width="20.77734375" bestFit="1" customWidth="1"/>
    <col min="20" max="20" width="15.44140625" bestFit="1" customWidth="1"/>
    <col min="21" max="21" width="16" bestFit="1" customWidth="1"/>
    <col min="22" max="22" width="24.109375" bestFit="1" customWidth="1"/>
    <col min="23" max="23" width="21.109375" bestFit="1" customWidth="1"/>
    <col min="24" max="24" width="23" bestFit="1" customWidth="1"/>
    <col min="28" max="28" width="20.77734375" bestFit="1" customWidth="1"/>
    <col min="29" max="29" width="15.77734375" bestFit="1" customWidth="1"/>
    <col min="30" max="30" width="16" bestFit="1" customWidth="1"/>
    <col min="31" max="31" width="24.109375" bestFit="1" customWidth="1"/>
    <col min="32" max="32" width="21.109375" bestFit="1" customWidth="1"/>
    <col min="33" max="33" width="23" bestFit="1" customWidth="1"/>
    <col min="37" max="37" width="20.77734375" bestFit="1" customWidth="1"/>
    <col min="38" max="38" width="15.77734375" bestFit="1" customWidth="1"/>
    <col min="39" max="39" width="16" bestFit="1" customWidth="1"/>
    <col min="40" max="40" width="24.109375" bestFit="1" customWidth="1"/>
    <col min="41" max="41" width="21.109375" bestFit="1" customWidth="1"/>
    <col min="42" max="42" width="23" bestFit="1" customWidth="1"/>
    <col min="45" max="45" width="20.77734375" bestFit="1" customWidth="1"/>
    <col min="46" max="46" width="15.77734375" bestFit="1" customWidth="1"/>
    <col min="47" max="47" width="16" bestFit="1" customWidth="1"/>
    <col min="48" max="48" width="24.109375" bestFit="1" customWidth="1"/>
    <col min="49" max="49" width="21.109375" bestFit="1" customWidth="1"/>
    <col min="50" max="50" width="23" bestFit="1" customWidth="1"/>
    <col min="54" max="54" width="20.77734375" bestFit="1" customWidth="1"/>
    <col min="55" max="55" width="15.44140625" bestFit="1" customWidth="1"/>
    <col min="56" max="56" width="24.109375" bestFit="1" customWidth="1"/>
    <col min="59" max="59" width="20.77734375" bestFit="1" customWidth="1"/>
    <col min="60" max="60" width="15.77734375" bestFit="1" customWidth="1"/>
    <col min="61" max="61" width="24.109375" bestFit="1" customWidth="1"/>
    <col min="64" max="64" width="20.77734375" bestFit="1" customWidth="1"/>
    <col min="65" max="65" width="15.77734375" bestFit="1" customWidth="1"/>
    <col min="66" max="66" width="24.109375" bestFit="1" customWidth="1"/>
    <col min="69" max="69" width="20.77734375" bestFit="1" customWidth="1"/>
    <col min="70" max="70" width="15.77734375" bestFit="1" customWidth="1"/>
    <col min="71" max="71" width="24.109375" bestFit="1" customWidth="1"/>
  </cols>
  <sheetData>
    <row r="1" spans="2:71" x14ac:dyDescent="0.3">
      <c r="S1" s="60" t="s">
        <v>1</v>
      </c>
      <c r="T1" t="s">
        <v>4</v>
      </c>
      <c r="AB1" s="60" t="s">
        <v>1</v>
      </c>
      <c r="AC1" t="s">
        <v>12</v>
      </c>
      <c r="AK1" s="60" t="s">
        <v>1</v>
      </c>
      <c r="AL1" t="s">
        <v>14</v>
      </c>
      <c r="AS1" s="60" t="s">
        <v>1</v>
      </c>
      <c r="AT1" t="s">
        <v>15</v>
      </c>
      <c r="BB1" s="60" t="s">
        <v>1</v>
      </c>
      <c r="BC1" t="s">
        <v>4</v>
      </c>
      <c r="BG1" s="60" t="s">
        <v>1</v>
      </c>
      <c r="BH1" t="s">
        <v>12</v>
      </c>
      <c r="BL1" s="60" t="s">
        <v>1</v>
      </c>
      <c r="BM1" t="s">
        <v>14</v>
      </c>
      <c r="BQ1" s="60" t="s">
        <v>1</v>
      </c>
      <c r="BR1" t="s">
        <v>15</v>
      </c>
    </row>
    <row r="3" spans="2:71" x14ac:dyDescent="0.3">
      <c r="B3" s="60" t="s">
        <v>59</v>
      </c>
      <c r="C3" t="s">
        <v>61</v>
      </c>
      <c r="I3" s="60" t="s">
        <v>59</v>
      </c>
      <c r="J3" t="s">
        <v>62</v>
      </c>
      <c r="N3" s="60" t="s">
        <v>59</v>
      </c>
      <c r="O3" t="s">
        <v>62</v>
      </c>
      <c r="P3" t="s">
        <v>63</v>
      </c>
      <c r="S3" s="60" t="s">
        <v>59</v>
      </c>
      <c r="T3" t="s">
        <v>66</v>
      </c>
      <c r="U3" t="s">
        <v>67</v>
      </c>
      <c r="V3" t="s">
        <v>68</v>
      </c>
      <c r="W3" t="s">
        <v>69</v>
      </c>
      <c r="X3" t="s">
        <v>70</v>
      </c>
      <c r="AB3" s="60" t="s">
        <v>59</v>
      </c>
      <c r="AC3" t="s">
        <v>66</v>
      </c>
      <c r="AD3" t="s">
        <v>67</v>
      </c>
      <c r="AE3" t="s">
        <v>68</v>
      </c>
      <c r="AF3" t="s">
        <v>69</v>
      </c>
      <c r="AG3" t="s">
        <v>70</v>
      </c>
      <c r="AK3" s="60" t="s">
        <v>59</v>
      </c>
      <c r="AL3" t="s">
        <v>66</v>
      </c>
      <c r="AM3" t="s">
        <v>67</v>
      </c>
      <c r="AN3" t="s">
        <v>68</v>
      </c>
      <c r="AO3" t="s">
        <v>69</v>
      </c>
      <c r="AP3" t="s">
        <v>70</v>
      </c>
      <c r="AS3" s="60" t="s">
        <v>59</v>
      </c>
      <c r="AT3" t="s">
        <v>66</v>
      </c>
      <c r="AU3" t="s">
        <v>67</v>
      </c>
      <c r="AV3" t="s">
        <v>68</v>
      </c>
      <c r="AW3" t="s">
        <v>69</v>
      </c>
      <c r="AX3" t="s">
        <v>70</v>
      </c>
      <c r="BB3" s="60" t="s">
        <v>59</v>
      </c>
      <c r="BC3" t="s">
        <v>66</v>
      </c>
      <c r="BD3" t="s">
        <v>68</v>
      </c>
      <c r="BG3" s="60" t="s">
        <v>59</v>
      </c>
      <c r="BH3" t="s">
        <v>66</v>
      </c>
      <c r="BI3" t="s">
        <v>68</v>
      </c>
      <c r="BL3" s="60" t="s">
        <v>59</v>
      </c>
      <c r="BM3" t="s">
        <v>66</v>
      </c>
      <c r="BN3" t="s">
        <v>68</v>
      </c>
      <c r="BQ3" s="60" t="s">
        <v>59</v>
      </c>
      <c r="BR3" t="s">
        <v>66</v>
      </c>
      <c r="BS3" t="s">
        <v>68</v>
      </c>
    </row>
    <row r="4" spans="2:71" x14ac:dyDescent="0.3">
      <c r="B4" s="61" t="s">
        <v>12</v>
      </c>
      <c r="C4" s="82">
        <v>29</v>
      </c>
      <c r="F4" t="s">
        <v>64</v>
      </c>
      <c r="G4">
        <f>GETPIVOTDATA("Arrêts",$B$3)</f>
        <v>79</v>
      </c>
      <c r="I4" s="61" t="s">
        <v>16</v>
      </c>
      <c r="J4" s="63">
        <v>1146</v>
      </c>
      <c r="K4" t="s">
        <v>65</v>
      </c>
      <c r="L4">
        <f>GETPIVOTDATA("Durées (m)",$I$3)/60</f>
        <v>105.65</v>
      </c>
      <c r="N4" s="61" t="s">
        <v>12</v>
      </c>
      <c r="O4" s="82">
        <v>2500</v>
      </c>
      <c r="P4" s="62">
        <v>41.666666666666671</v>
      </c>
      <c r="S4" s="64">
        <v>45693</v>
      </c>
      <c r="T4" s="65">
        <v>0.96</v>
      </c>
      <c r="U4" s="65">
        <v>0.96</v>
      </c>
      <c r="V4" s="82">
        <v>12600</v>
      </c>
      <c r="W4" s="82">
        <v>6800</v>
      </c>
      <c r="X4" s="82">
        <v>19400</v>
      </c>
      <c r="Y4" t="s">
        <v>71</v>
      </c>
      <c r="Z4" s="1">
        <f>GETPIVOTDATA("Somme de TRS 1",$S$3)</f>
        <v>12.060000000000002</v>
      </c>
      <c r="AB4" s="64">
        <v>45693</v>
      </c>
      <c r="AC4" s="65">
        <v>0.315</v>
      </c>
      <c r="AD4" s="65">
        <v>0.39</v>
      </c>
      <c r="AE4" s="82">
        <v>7250</v>
      </c>
      <c r="AF4" s="82">
        <v>4750</v>
      </c>
      <c r="AG4" s="82">
        <v>12000</v>
      </c>
      <c r="AH4" t="s">
        <v>71</v>
      </c>
      <c r="AI4" s="1">
        <f>GETPIVOTDATA("Somme de TRS 1",$AB$3)</f>
        <v>15.120000000000001</v>
      </c>
      <c r="AK4" s="64">
        <v>45693</v>
      </c>
      <c r="AL4" s="65">
        <v>0.81499999999999995</v>
      </c>
      <c r="AM4" s="65">
        <v>0.57599999999999996</v>
      </c>
      <c r="AN4" s="82">
        <v>9400</v>
      </c>
      <c r="AO4" s="82">
        <v>600</v>
      </c>
      <c r="AP4" s="82">
        <v>10000</v>
      </c>
      <c r="AQ4" t="s">
        <v>71</v>
      </c>
      <c r="AR4" s="1">
        <f>GETPIVOTDATA("Somme de TRS 1",$AK$3)</f>
        <v>5.7850000000000001</v>
      </c>
      <c r="AS4" s="64">
        <v>45693</v>
      </c>
      <c r="AT4" s="65">
        <v>0.76</v>
      </c>
      <c r="AU4" s="65">
        <v>0.84</v>
      </c>
      <c r="AV4" s="82">
        <v>13460</v>
      </c>
      <c r="AW4" s="82">
        <v>8950</v>
      </c>
      <c r="AX4" s="82">
        <v>22410</v>
      </c>
      <c r="AY4" t="s">
        <v>71</v>
      </c>
      <c r="AZ4" s="1">
        <f>GETPIVOTDATA("Somme de TRS 1",$AS$3)</f>
        <v>17.363000000000003</v>
      </c>
      <c r="BB4" s="64">
        <v>45719</v>
      </c>
      <c r="BC4" s="65">
        <v>0.88</v>
      </c>
      <c r="BD4" s="82">
        <v>10150</v>
      </c>
      <c r="BG4" s="64">
        <v>45719</v>
      </c>
      <c r="BH4" s="65">
        <v>0.74</v>
      </c>
      <c r="BI4" s="82">
        <v>13051</v>
      </c>
      <c r="BL4" s="64">
        <v>45719</v>
      </c>
      <c r="BM4" s="65">
        <v>0</v>
      </c>
      <c r="BN4" s="82">
        <v>0</v>
      </c>
      <c r="BQ4" s="64">
        <v>45719</v>
      </c>
      <c r="BR4" s="65">
        <v>0.81</v>
      </c>
      <c r="BS4" s="82">
        <v>14246</v>
      </c>
    </row>
    <row r="5" spans="2:71" x14ac:dyDescent="0.3">
      <c r="B5" s="61" t="s">
        <v>15</v>
      </c>
      <c r="C5" s="82">
        <v>32</v>
      </c>
      <c r="I5" s="61" t="s">
        <v>20</v>
      </c>
      <c r="J5" s="63">
        <v>310</v>
      </c>
      <c r="L5" s="62">
        <f>L4/24</f>
        <v>4.4020833333333336</v>
      </c>
      <c r="N5" s="61" t="s">
        <v>15</v>
      </c>
      <c r="O5" s="82">
        <v>1823</v>
      </c>
      <c r="P5" s="62">
        <v>30.383333333333333</v>
      </c>
      <c r="S5" s="64">
        <v>45694</v>
      </c>
      <c r="T5" s="65">
        <v>0.99</v>
      </c>
      <c r="U5" s="65">
        <v>0.99329999999999996</v>
      </c>
      <c r="V5" s="82">
        <v>12800</v>
      </c>
      <c r="W5" s="82">
        <v>7000</v>
      </c>
      <c r="X5" s="82">
        <v>19800</v>
      </c>
      <c r="Y5" t="s">
        <v>72</v>
      </c>
      <c r="Z5" s="1">
        <f>GETPIVOTDATA("Somme de TRS 2 ",$S$3)</f>
        <v>11.623300000000002</v>
      </c>
      <c r="AB5" s="64">
        <v>45694</v>
      </c>
      <c r="AC5" s="65">
        <v>0.63</v>
      </c>
      <c r="AD5" s="65">
        <v>0.67330000000000001</v>
      </c>
      <c r="AE5" s="82">
        <v>18600</v>
      </c>
      <c r="AF5" s="82">
        <v>6700</v>
      </c>
      <c r="AG5" s="82">
        <v>25300</v>
      </c>
      <c r="AH5" t="s">
        <v>72</v>
      </c>
      <c r="AI5" s="1">
        <f>GETPIVOTDATA("Somme de TRS 2 ",$AB$3)</f>
        <v>14.129300000000001</v>
      </c>
      <c r="AK5" s="64">
        <v>45694</v>
      </c>
      <c r="AL5" s="65">
        <v>0.85</v>
      </c>
      <c r="AM5" s="65">
        <v>0.63</v>
      </c>
      <c r="AN5" s="82">
        <v>14000</v>
      </c>
      <c r="AO5" s="82">
        <v>1200</v>
      </c>
      <c r="AP5" s="82">
        <v>15200</v>
      </c>
      <c r="AQ5" t="s">
        <v>72</v>
      </c>
      <c r="AR5" s="1">
        <f>GETPIVOTDATA("Somme de TRS 2 ",$AK$3)</f>
        <v>5.226</v>
      </c>
      <c r="AS5" s="64">
        <v>45694</v>
      </c>
      <c r="AT5" s="65">
        <v>0.88</v>
      </c>
      <c r="AU5" s="65">
        <v>0.63329999999999997</v>
      </c>
      <c r="AV5" s="82">
        <v>21250</v>
      </c>
      <c r="AW5" s="82">
        <v>1200</v>
      </c>
      <c r="AX5" s="82">
        <v>22450</v>
      </c>
      <c r="AY5" t="s">
        <v>72</v>
      </c>
      <c r="AZ5" s="1">
        <f>GETPIVOTDATA("Somme de TRS 2 ",$AS$3)</f>
        <v>15.042300000000003</v>
      </c>
      <c r="BB5" s="64">
        <v>45720</v>
      </c>
      <c r="BC5" s="65">
        <v>0.25</v>
      </c>
      <c r="BD5" s="82">
        <v>2888</v>
      </c>
      <c r="BG5" s="64">
        <v>45720</v>
      </c>
      <c r="BH5" s="65">
        <v>0.82</v>
      </c>
      <c r="BI5" s="82">
        <v>14372</v>
      </c>
      <c r="BL5" s="64">
        <v>45720</v>
      </c>
      <c r="BM5" s="65">
        <v>0</v>
      </c>
      <c r="BN5" s="82">
        <v>0</v>
      </c>
      <c r="BQ5" s="64">
        <v>45720</v>
      </c>
      <c r="BR5" s="65">
        <v>0.76</v>
      </c>
      <c r="BS5" s="82">
        <v>13345</v>
      </c>
    </row>
    <row r="6" spans="2:71" x14ac:dyDescent="0.3">
      <c r="B6" s="61" t="s">
        <v>14</v>
      </c>
      <c r="C6" s="82">
        <v>9</v>
      </c>
      <c r="I6" s="61" t="s">
        <v>17</v>
      </c>
      <c r="J6" s="63">
        <v>1310</v>
      </c>
      <c r="N6" s="61" t="s">
        <v>14</v>
      </c>
      <c r="O6" s="82">
        <v>420</v>
      </c>
      <c r="P6" s="62">
        <v>7</v>
      </c>
      <c r="S6" s="64">
        <v>45695</v>
      </c>
      <c r="T6" s="65">
        <v>0.75</v>
      </c>
      <c r="U6" s="65">
        <v>0.75</v>
      </c>
      <c r="V6" s="82">
        <v>4900</v>
      </c>
      <c r="W6" s="82">
        <v>0</v>
      </c>
      <c r="X6" s="82">
        <v>4900</v>
      </c>
      <c r="Y6" t="s">
        <v>73</v>
      </c>
      <c r="Z6">
        <f>GETPIVOTDATA("Somme de Quantité E1+E2",$S$3)</f>
        <v>143431</v>
      </c>
      <c r="AB6" s="64">
        <v>45695</v>
      </c>
      <c r="AC6" s="65">
        <v>0.51</v>
      </c>
      <c r="AD6" s="65">
        <v>0.51</v>
      </c>
      <c r="AE6" s="82">
        <v>4500</v>
      </c>
      <c r="AF6" s="82">
        <v>0</v>
      </c>
      <c r="AG6" s="82">
        <v>4500</v>
      </c>
      <c r="AH6" t="s">
        <v>73</v>
      </c>
      <c r="AI6">
        <f>GETPIVOTDATA("Somme de Quantité E1+E2",$AB$3)</f>
        <v>264971</v>
      </c>
      <c r="AK6" s="64">
        <v>45695</v>
      </c>
      <c r="AL6" s="65">
        <v>0.43</v>
      </c>
      <c r="AM6" s="65">
        <v>0.43</v>
      </c>
      <c r="AN6" s="82">
        <v>2500</v>
      </c>
      <c r="AO6" s="82">
        <v>0</v>
      </c>
      <c r="AP6" s="82">
        <v>2500</v>
      </c>
      <c r="AQ6" t="s">
        <v>73</v>
      </c>
      <c r="AR6">
        <f>GETPIVOTDATA("Somme de Quantité E1+E2",$AK$3)</f>
        <v>70263</v>
      </c>
      <c r="AS6" s="64">
        <v>45695</v>
      </c>
      <c r="AT6" s="65">
        <v>0.34</v>
      </c>
      <c r="AU6" s="65">
        <v>0.34</v>
      </c>
      <c r="AV6" s="82">
        <v>3000</v>
      </c>
      <c r="AW6" s="82">
        <v>0</v>
      </c>
      <c r="AX6" s="82">
        <v>3000</v>
      </c>
      <c r="AY6" t="s">
        <v>73</v>
      </c>
      <c r="AZ6">
        <f>GETPIVOTDATA("Somme de Quantité E1+E2",$AS$3)</f>
        <v>303591</v>
      </c>
      <c r="BB6" s="64">
        <v>45721</v>
      </c>
      <c r="BC6" s="65">
        <v>0.56999999999999995</v>
      </c>
      <c r="BD6" s="82">
        <v>7155</v>
      </c>
      <c r="BG6" s="64">
        <v>45721</v>
      </c>
      <c r="BH6" s="65">
        <v>0.73</v>
      </c>
      <c r="BI6" s="82">
        <v>12925</v>
      </c>
      <c r="BL6" s="64">
        <v>45721</v>
      </c>
      <c r="BM6" s="65">
        <v>0</v>
      </c>
      <c r="BN6" s="82">
        <v>0</v>
      </c>
      <c r="BQ6" s="64">
        <v>45721</v>
      </c>
      <c r="BR6" s="65">
        <v>0.67</v>
      </c>
      <c r="BS6" s="82">
        <v>11808</v>
      </c>
    </row>
    <row r="7" spans="2:71" x14ac:dyDescent="0.3">
      <c r="B7" s="61" t="s">
        <v>4</v>
      </c>
      <c r="C7" s="82">
        <v>9</v>
      </c>
      <c r="I7" s="61" t="s">
        <v>92</v>
      </c>
      <c r="J7" s="63">
        <v>1560</v>
      </c>
      <c r="N7" s="61" t="s">
        <v>4</v>
      </c>
      <c r="O7" s="82">
        <v>1596</v>
      </c>
      <c r="P7" s="62">
        <v>26.599999999999998</v>
      </c>
      <c r="S7" s="64">
        <v>45698</v>
      </c>
      <c r="T7" s="65">
        <v>0</v>
      </c>
      <c r="U7" s="65">
        <v>0</v>
      </c>
      <c r="V7" s="82">
        <v>0</v>
      </c>
      <c r="W7" s="82">
        <v>0</v>
      </c>
      <c r="X7" s="82">
        <v>0</v>
      </c>
      <c r="Y7" t="s">
        <v>74</v>
      </c>
      <c r="Z7">
        <f>GETPIVOTDATA("Somme de Quantité E3",$S$3)</f>
        <v>51882</v>
      </c>
      <c r="AB7" s="64">
        <v>45698</v>
      </c>
      <c r="AC7" s="65">
        <v>0.73</v>
      </c>
      <c r="AD7" s="65">
        <v>0.81</v>
      </c>
      <c r="AE7" s="82">
        <v>13250</v>
      </c>
      <c r="AF7" s="82">
        <v>8500</v>
      </c>
      <c r="AG7" s="82">
        <v>21750</v>
      </c>
      <c r="AH7" t="s">
        <v>74</v>
      </c>
      <c r="AI7">
        <f>GETPIVOTDATA("Somme de Quantité E3",$AB$3)</f>
        <v>116572</v>
      </c>
      <c r="AK7" s="64">
        <v>45698</v>
      </c>
      <c r="AL7" s="65">
        <v>0.52</v>
      </c>
      <c r="AM7" s="65">
        <v>0.45</v>
      </c>
      <c r="AN7" s="82">
        <v>7900</v>
      </c>
      <c r="AO7" s="82">
        <v>1800</v>
      </c>
      <c r="AP7" s="82">
        <v>9700</v>
      </c>
      <c r="AQ7" t="s">
        <v>74</v>
      </c>
      <c r="AR7">
        <f>GETPIVOTDATA("Somme de Quantité E3",$AK$3)</f>
        <v>21360</v>
      </c>
      <c r="AS7" s="64">
        <v>45698</v>
      </c>
      <c r="AT7" s="65">
        <v>0.28000000000000003</v>
      </c>
      <c r="AU7" s="65">
        <v>0.19</v>
      </c>
      <c r="AV7" s="82">
        <v>6400</v>
      </c>
      <c r="AW7" s="82">
        <v>0</v>
      </c>
      <c r="AX7" s="82">
        <v>6400</v>
      </c>
      <c r="AY7" t="s">
        <v>74</v>
      </c>
      <c r="AZ7">
        <f>GETPIVOTDATA("Somme de Quantité E3",$AS$3)</f>
        <v>108091</v>
      </c>
      <c r="BB7" s="64">
        <v>45722</v>
      </c>
      <c r="BC7" s="65">
        <v>0.82</v>
      </c>
      <c r="BD7" s="82">
        <v>9500</v>
      </c>
      <c r="BG7" s="64">
        <v>45722</v>
      </c>
      <c r="BH7" s="65">
        <v>0.24</v>
      </c>
      <c r="BI7" s="82">
        <v>4260</v>
      </c>
      <c r="BL7" s="64">
        <v>45722</v>
      </c>
      <c r="BM7" s="65">
        <v>0</v>
      </c>
      <c r="BN7" s="82">
        <v>0</v>
      </c>
      <c r="BQ7" s="64">
        <v>45722</v>
      </c>
      <c r="BR7" s="65">
        <v>0.41</v>
      </c>
      <c r="BS7" s="82">
        <v>7160</v>
      </c>
    </row>
    <row r="8" spans="2:71" x14ac:dyDescent="0.3">
      <c r="B8" s="61" t="s">
        <v>60</v>
      </c>
      <c r="C8" s="82">
        <v>79</v>
      </c>
      <c r="I8" s="61" t="s">
        <v>93</v>
      </c>
      <c r="J8" s="63">
        <v>1333</v>
      </c>
      <c r="N8" s="61" t="s">
        <v>60</v>
      </c>
      <c r="O8" s="82">
        <v>6339</v>
      </c>
      <c r="P8" s="82">
        <v>105.65</v>
      </c>
      <c r="S8" s="64">
        <v>45699</v>
      </c>
      <c r="T8" s="65">
        <v>0</v>
      </c>
      <c r="U8" s="65">
        <v>0</v>
      </c>
      <c r="V8" s="82">
        <v>0</v>
      </c>
      <c r="W8" s="82">
        <v>0</v>
      </c>
      <c r="X8" s="82">
        <v>0</v>
      </c>
      <c r="Y8" t="s">
        <v>75</v>
      </c>
      <c r="Z8">
        <f>GETPIVOTDATA("Somme de Quantité total",$S$3)</f>
        <v>195313</v>
      </c>
      <c r="AB8" s="64">
        <v>45699</v>
      </c>
      <c r="AC8" s="65">
        <v>0.33</v>
      </c>
      <c r="AD8" s="65">
        <v>0.22</v>
      </c>
      <c r="AE8" s="82">
        <v>5850</v>
      </c>
      <c r="AF8" s="82">
        <v>0</v>
      </c>
      <c r="AG8" s="82">
        <v>5850</v>
      </c>
      <c r="AH8" t="s">
        <v>75</v>
      </c>
      <c r="AI8">
        <f>GETPIVOTDATA("Somme de Quantité total",$AB$3)</f>
        <v>381543</v>
      </c>
      <c r="AK8" s="64">
        <v>45699</v>
      </c>
      <c r="AL8" s="65">
        <v>0</v>
      </c>
      <c r="AM8" s="65">
        <v>0</v>
      </c>
      <c r="AN8" s="82">
        <v>0</v>
      </c>
      <c r="AO8" s="82">
        <v>0</v>
      </c>
      <c r="AP8" s="82">
        <v>0</v>
      </c>
      <c r="AQ8" t="s">
        <v>75</v>
      </c>
      <c r="AR8">
        <f>GETPIVOTDATA("Somme de Quantité total",$AK$3)</f>
        <v>91623</v>
      </c>
      <c r="AS8" s="64">
        <v>45699</v>
      </c>
      <c r="AT8" s="65">
        <v>7.0000000000000007E-2</v>
      </c>
      <c r="AU8" s="65">
        <v>0.05</v>
      </c>
      <c r="AV8" s="82">
        <v>2340</v>
      </c>
      <c r="AW8" s="82">
        <v>0</v>
      </c>
      <c r="AX8" s="82">
        <v>2340</v>
      </c>
      <c r="AY8" t="s">
        <v>75</v>
      </c>
      <c r="AZ8">
        <f>GETPIVOTDATA("Somme de Quantité total",$AS$3)</f>
        <v>411682</v>
      </c>
      <c r="BB8" s="64">
        <v>45723</v>
      </c>
      <c r="BC8" s="65">
        <v>1</v>
      </c>
      <c r="BD8" s="82">
        <v>13726</v>
      </c>
      <c r="BG8" s="64">
        <v>45723</v>
      </c>
      <c r="BH8" s="65">
        <v>1</v>
      </c>
      <c r="BI8" s="82">
        <v>7460</v>
      </c>
      <c r="BL8" s="64">
        <v>45723</v>
      </c>
      <c r="BM8" s="65">
        <v>0</v>
      </c>
      <c r="BN8" s="82">
        <v>0</v>
      </c>
      <c r="BQ8" s="64">
        <v>45723</v>
      </c>
      <c r="BR8" s="65">
        <v>1</v>
      </c>
      <c r="BS8" s="82">
        <v>7935</v>
      </c>
    </row>
    <row r="9" spans="2:71" x14ac:dyDescent="0.3">
      <c r="I9" s="61" t="s">
        <v>95</v>
      </c>
      <c r="J9" s="63">
        <v>280</v>
      </c>
      <c r="S9" s="64">
        <v>45700</v>
      </c>
      <c r="T9" s="65">
        <v>0</v>
      </c>
      <c r="U9" s="65">
        <v>0</v>
      </c>
      <c r="V9" s="82">
        <v>0</v>
      </c>
      <c r="W9" s="82">
        <v>0</v>
      </c>
      <c r="X9" s="82">
        <v>0</v>
      </c>
      <c r="AB9" s="64">
        <v>45700</v>
      </c>
      <c r="AC9" s="65">
        <v>0</v>
      </c>
      <c r="AD9" s="65">
        <v>0</v>
      </c>
      <c r="AE9" s="82">
        <v>0</v>
      </c>
      <c r="AF9" s="82">
        <v>0</v>
      </c>
      <c r="AG9" s="82">
        <v>0</v>
      </c>
      <c r="AK9" s="64">
        <v>45700</v>
      </c>
      <c r="AL9" s="65">
        <v>0</v>
      </c>
      <c r="AM9" s="65">
        <v>0</v>
      </c>
      <c r="AN9" s="82">
        <v>0</v>
      </c>
      <c r="AO9" s="82">
        <v>0</v>
      </c>
      <c r="AP9" s="82">
        <v>0</v>
      </c>
      <c r="AS9" s="64">
        <v>45700</v>
      </c>
      <c r="AT9" s="65">
        <v>0.39</v>
      </c>
      <c r="AU9" s="65">
        <v>0.26</v>
      </c>
      <c r="AV9" s="82">
        <v>6900</v>
      </c>
      <c r="AW9" s="82">
        <v>0</v>
      </c>
      <c r="AX9" s="82">
        <v>6900</v>
      </c>
      <c r="BB9" s="64">
        <v>45726</v>
      </c>
      <c r="BC9" s="65">
        <v>0</v>
      </c>
      <c r="BD9" s="82">
        <v>0</v>
      </c>
      <c r="BG9" s="64">
        <v>45726</v>
      </c>
      <c r="BH9" s="65">
        <v>0.62</v>
      </c>
      <c r="BI9" s="82">
        <v>10800</v>
      </c>
      <c r="BL9" s="64">
        <v>45726</v>
      </c>
      <c r="BM9" s="65">
        <v>0</v>
      </c>
      <c r="BN9" s="82">
        <v>0</v>
      </c>
      <c r="BQ9" s="64">
        <v>45726</v>
      </c>
      <c r="BR9" s="65">
        <v>0.66</v>
      </c>
      <c r="BS9" s="82">
        <v>11500</v>
      </c>
    </row>
    <row r="10" spans="2:71" x14ac:dyDescent="0.3">
      <c r="I10" s="61" t="s">
        <v>96</v>
      </c>
      <c r="J10" s="63">
        <v>60</v>
      </c>
      <c r="S10" s="64">
        <v>45701</v>
      </c>
      <c r="T10" s="65">
        <v>0</v>
      </c>
      <c r="U10" s="65">
        <v>0</v>
      </c>
      <c r="V10" s="82">
        <v>0</v>
      </c>
      <c r="W10" s="82">
        <v>0</v>
      </c>
      <c r="X10" s="82">
        <v>0</v>
      </c>
      <c r="AB10" s="64">
        <v>45701</v>
      </c>
      <c r="AC10" s="65">
        <v>0.14000000000000001</v>
      </c>
      <c r="AD10" s="65">
        <v>9.2999999999999999E-2</v>
      </c>
      <c r="AE10" s="82">
        <v>5200</v>
      </c>
      <c r="AF10" s="82">
        <v>0</v>
      </c>
      <c r="AG10" s="82">
        <v>5200</v>
      </c>
      <c r="AK10" s="64">
        <v>45701</v>
      </c>
      <c r="AL10" s="65">
        <v>0</v>
      </c>
      <c r="AM10" s="65">
        <v>0</v>
      </c>
      <c r="AN10" s="82">
        <v>0</v>
      </c>
      <c r="AO10" s="82">
        <v>0</v>
      </c>
      <c r="AP10" s="82">
        <v>0</v>
      </c>
      <c r="AS10" s="64">
        <v>45701</v>
      </c>
      <c r="AT10" s="65">
        <v>0.41</v>
      </c>
      <c r="AU10" s="65">
        <v>0.27300000000000002</v>
      </c>
      <c r="AV10" s="82">
        <v>7180</v>
      </c>
      <c r="AW10" s="82">
        <v>0</v>
      </c>
      <c r="AX10" s="82">
        <v>7180</v>
      </c>
      <c r="BB10" s="64">
        <v>45727</v>
      </c>
      <c r="BC10" s="65">
        <v>0.96</v>
      </c>
      <c r="BD10" s="82">
        <v>10050</v>
      </c>
      <c r="BG10" s="64">
        <v>45727</v>
      </c>
      <c r="BH10" s="65">
        <v>0.82</v>
      </c>
      <c r="BI10" s="82">
        <v>14403</v>
      </c>
      <c r="BL10" s="64">
        <v>45727</v>
      </c>
      <c r="BM10" s="65">
        <v>0</v>
      </c>
      <c r="BN10" s="82">
        <v>0</v>
      </c>
      <c r="BQ10" s="64">
        <v>45727</v>
      </c>
      <c r="BR10" s="65">
        <v>0.9</v>
      </c>
      <c r="BS10" s="82">
        <v>15776</v>
      </c>
    </row>
    <row r="11" spans="2:71" x14ac:dyDescent="0.3">
      <c r="I11" s="61" t="s">
        <v>97</v>
      </c>
      <c r="J11" s="63">
        <v>100</v>
      </c>
      <c r="S11" s="64">
        <v>45702</v>
      </c>
      <c r="T11" s="65">
        <v>0</v>
      </c>
      <c r="U11" s="65">
        <v>0</v>
      </c>
      <c r="V11" s="82">
        <v>0</v>
      </c>
      <c r="W11" s="82">
        <v>0</v>
      </c>
      <c r="X11" s="82">
        <v>0</v>
      </c>
      <c r="AB11" s="64">
        <v>45702</v>
      </c>
      <c r="AC11" s="65">
        <v>0.245</v>
      </c>
      <c r="AD11" s="65">
        <v>0.16300000000000001</v>
      </c>
      <c r="AE11" s="82">
        <v>4340</v>
      </c>
      <c r="AF11" s="82">
        <v>0</v>
      </c>
      <c r="AG11" s="82">
        <v>4340</v>
      </c>
      <c r="AK11" s="64">
        <v>45702</v>
      </c>
      <c r="AL11" s="65">
        <v>0</v>
      </c>
      <c r="AM11" s="65">
        <v>0</v>
      </c>
      <c r="AN11" s="82">
        <v>0</v>
      </c>
      <c r="AO11" s="82">
        <v>0</v>
      </c>
      <c r="AP11" s="82">
        <v>0</v>
      </c>
      <c r="AS11" s="64">
        <v>45702</v>
      </c>
      <c r="AT11" s="65">
        <v>0.253</v>
      </c>
      <c r="AU11" s="65">
        <v>0.126</v>
      </c>
      <c r="AV11" s="82">
        <v>3320</v>
      </c>
      <c r="AW11" s="82">
        <v>0</v>
      </c>
      <c r="AX11" s="82">
        <v>3320</v>
      </c>
      <c r="BB11" s="64">
        <v>45728</v>
      </c>
      <c r="BC11" s="65">
        <v>0.98</v>
      </c>
      <c r="BD11" s="82">
        <v>12660</v>
      </c>
      <c r="BG11" s="64">
        <v>45728</v>
      </c>
      <c r="BH11" s="65">
        <v>0.84</v>
      </c>
      <c r="BI11" s="82">
        <v>14750</v>
      </c>
      <c r="BL11" s="64">
        <v>45728</v>
      </c>
      <c r="BM11" s="65">
        <v>0</v>
      </c>
      <c r="BN11" s="82">
        <v>0</v>
      </c>
      <c r="BQ11" s="64">
        <v>45728</v>
      </c>
      <c r="BR11" s="65">
        <v>0.81</v>
      </c>
      <c r="BS11" s="82">
        <v>14340</v>
      </c>
    </row>
    <row r="12" spans="2:71" x14ac:dyDescent="0.3">
      <c r="I12" s="61" t="s">
        <v>100</v>
      </c>
      <c r="J12" s="63">
        <v>140</v>
      </c>
      <c r="S12" s="64">
        <v>45705</v>
      </c>
      <c r="T12" s="65">
        <v>0</v>
      </c>
      <c r="U12" s="65">
        <v>0</v>
      </c>
      <c r="V12" s="82">
        <v>0</v>
      </c>
      <c r="W12" s="82">
        <v>0</v>
      </c>
      <c r="X12" s="82">
        <v>0</v>
      </c>
      <c r="AB12" s="64">
        <v>45705</v>
      </c>
      <c r="AC12" s="65">
        <v>0.36</v>
      </c>
      <c r="AD12" s="65">
        <v>0.24</v>
      </c>
      <c r="AE12" s="82">
        <v>6400</v>
      </c>
      <c r="AF12" s="82">
        <v>0</v>
      </c>
      <c r="AG12" s="82">
        <v>6400</v>
      </c>
      <c r="AK12" s="64">
        <v>45705</v>
      </c>
      <c r="AL12" s="65">
        <v>0</v>
      </c>
      <c r="AM12" s="65">
        <v>0</v>
      </c>
      <c r="AN12" s="82">
        <v>0</v>
      </c>
      <c r="AO12" s="82">
        <v>0</v>
      </c>
      <c r="AP12" s="82">
        <v>0</v>
      </c>
      <c r="AS12" s="64">
        <v>45705</v>
      </c>
      <c r="AT12" s="65">
        <v>0.42</v>
      </c>
      <c r="AU12" s="65">
        <v>0.28000000000000003</v>
      </c>
      <c r="AV12" s="82">
        <v>7350</v>
      </c>
      <c r="AW12" s="82">
        <v>0</v>
      </c>
      <c r="AX12" s="82">
        <v>7350</v>
      </c>
      <c r="BB12" s="64">
        <v>45729</v>
      </c>
      <c r="BC12" s="65">
        <v>1</v>
      </c>
      <c r="BD12" s="82">
        <v>12928</v>
      </c>
      <c r="BG12" s="64">
        <v>45729</v>
      </c>
      <c r="BH12" s="65">
        <v>0.64</v>
      </c>
      <c r="BI12" s="82">
        <v>11180</v>
      </c>
      <c r="BL12" s="64">
        <v>45729</v>
      </c>
      <c r="BM12" s="65">
        <v>0</v>
      </c>
      <c r="BN12" s="82">
        <v>0</v>
      </c>
      <c r="BQ12" s="64">
        <v>45729</v>
      </c>
      <c r="BR12" s="65">
        <v>0.82</v>
      </c>
      <c r="BS12" s="82">
        <v>14470</v>
      </c>
    </row>
    <row r="13" spans="2:71" x14ac:dyDescent="0.3">
      <c r="I13" s="61" t="s">
        <v>103</v>
      </c>
      <c r="J13" s="63">
        <v>100</v>
      </c>
      <c r="S13" s="64">
        <v>45706</v>
      </c>
      <c r="T13" s="65">
        <v>0.33</v>
      </c>
      <c r="U13" s="65">
        <v>0.22</v>
      </c>
      <c r="V13" s="82">
        <v>2960</v>
      </c>
      <c r="W13" s="82">
        <v>0</v>
      </c>
      <c r="X13" s="82">
        <v>2960</v>
      </c>
      <c r="AB13" s="64">
        <v>45706</v>
      </c>
      <c r="AC13" s="65">
        <v>0.77</v>
      </c>
      <c r="AD13" s="65">
        <v>0.51</v>
      </c>
      <c r="AE13" s="82">
        <v>13500</v>
      </c>
      <c r="AF13" s="82">
        <v>0</v>
      </c>
      <c r="AG13" s="82">
        <v>13500</v>
      </c>
      <c r="AK13" s="64">
        <v>45706</v>
      </c>
      <c r="AL13" s="65">
        <v>0</v>
      </c>
      <c r="AM13" s="65">
        <v>0</v>
      </c>
      <c r="AN13" s="82">
        <v>0</v>
      </c>
      <c r="AO13" s="82">
        <v>0</v>
      </c>
      <c r="AP13" s="82">
        <v>0</v>
      </c>
      <c r="AS13" s="64">
        <v>45706</v>
      </c>
      <c r="AT13" s="65">
        <v>0.71</v>
      </c>
      <c r="AU13" s="65">
        <v>0.47</v>
      </c>
      <c r="AV13" s="82">
        <v>12500</v>
      </c>
      <c r="AW13" s="82">
        <v>0</v>
      </c>
      <c r="AX13" s="82">
        <v>12500</v>
      </c>
      <c r="BB13" s="64">
        <v>45733</v>
      </c>
      <c r="BC13" s="65">
        <v>0</v>
      </c>
      <c r="BD13" s="82">
        <v>0</v>
      </c>
      <c r="BG13" s="64">
        <v>45733</v>
      </c>
      <c r="BH13" s="65">
        <v>0.33</v>
      </c>
      <c r="BI13" s="82">
        <v>5775</v>
      </c>
      <c r="BL13" s="64">
        <v>45733</v>
      </c>
      <c r="BM13" s="65">
        <v>0.88</v>
      </c>
      <c r="BN13" s="82">
        <v>10138</v>
      </c>
      <c r="BQ13" s="64">
        <v>45733</v>
      </c>
      <c r="BR13" s="65">
        <v>0.55000000000000004</v>
      </c>
      <c r="BS13" s="82">
        <v>9700</v>
      </c>
    </row>
    <row r="14" spans="2:71" x14ac:dyDescent="0.3">
      <c r="I14" s="61" t="s">
        <v>60</v>
      </c>
      <c r="J14" s="82">
        <v>6339</v>
      </c>
      <c r="S14" s="64">
        <v>45707</v>
      </c>
      <c r="T14" s="65">
        <v>0.48</v>
      </c>
      <c r="U14" s="65">
        <v>0.36</v>
      </c>
      <c r="V14" s="82">
        <v>4220</v>
      </c>
      <c r="W14" s="82">
        <v>580</v>
      </c>
      <c r="X14" s="82">
        <v>4800</v>
      </c>
      <c r="AB14" s="64">
        <v>45707</v>
      </c>
      <c r="AC14" s="65">
        <v>0.64</v>
      </c>
      <c r="AD14" s="65">
        <v>0.75</v>
      </c>
      <c r="AE14" s="82">
        <v>11200</v>
      </c>
      <c r="AF14" s="82">
        <v>8600</v>
      </c>
      <c r="AG14" s="82">
        <v>19800</v>
      </c>
      <c r="AK14" s="64">
        <v>45707</v>
      </c>
      <c r="AL14" s="65">
        <v>0</v>
      </c>
      <c r="AM14" s="65">
        <v>0</v>
      </c>
      <c r="AN14" s="82">
        <v>0</v>
      </c>
      <c r="AO14" s="82">
        <v>0</v>
      </c>
      <c r="AP14" s="82">
        <v>0</v>
      </c>
      <c r="AS14" s="64">
        <v>45707</v>
      </c>
      <c r="AT14" s="65">
        <v>0.56999999999999995</v>
      </c>
      <c r="AU14" s="65">
        <v>0.69</v>
      </c>
      <c r="AV14" s="82">
        <v>10000</v>
      </c>
      <c r="AW14" s="82">
        <v>8400</v>
      </c>
      <c r="AX14" s="82">
        <v>18400</v>
      </c>
      <c r="BB14" s="64">
        <v>45734</v>
      </c>
      <c r="BC14" s="65">
        <v>0</v>
      </c>
      <c r="BD14" s="82">
        <v>0</v>
      </c>
      <c r="BG14" s="64">
        <v>45734</v>
      </c>
      <c r="BH14" s="65">
        <v>0.66</v>
      </c>
      <c r="BI14" s="82">
        <v>11620</v>
      </c>
      <c r="BL14" s="64">
        <v>45734</v>
      </c>
      <c r="BM14" s="65">
        <v>0.78</v>
      </c>
      <c r="BN14" s="82">
        <v>8970</v>
      </c>
      <c r="BQ14" s="64">
        <v>45734</v>
      </c>
      <c r="BR14" s="65">
        <v>0.83</v>
      </c>
      <c r="BS14" s="82">
        <v>14680</v>
      </c>
    </row>
    <row r="15" spans="2:71" x14ac:dyDescent="0.3">
      <c r="S15" s="64">
        <v>45708</v>
      </c>
      <c r="T15" s="65">
        <v>0.89</v>
      </c>
      <c r="U15" s="65">
        <v>0.68</v>
      </c>
      <c r="V15" s="82">
        <v>18200</v>
      </c>
      <c r="W15" s="82">
        <v>1200</v>
      </c>
      <c r="X15" s="82">
        <v>19400</v>
      </c>
      <c r="AB15" s="64">
        <v>45708</v>
      </c>
      <c r="AC15" s="65">
        <v>0.85</v>
      </c>
      <c r="AD15" s="65">
        <v>0.56999999999999995</v>
      </c>
      <c r="AE15" s="82">
        <v>14950</v>
      </c>
      <c r="AF15" s="82">
        <v>0</v>
      </c>
      <c r="AG15" s="82">
        <v>14950</v>
      </c>
      <c r="AK15" s="64">
        <v>45708</v>
      </c>
      <c r="AL15" s="65">
        <v>0</v>
      </c>
      <c r="AM15" s="65">
        <v>0</v>
      </c>
      <c r="AN15" s="82">
        <v>0</v>
      </c>
      <c r="AO15" s="82">
        <v>0</v>
      </c>
      <c r="AP15" s="82">
        <v>0</v>
      </c>
      <c r="AS15" s="64">
        <v>45708</v>
      </c>
      <c r="AT15" s="65">
        <v>0.55000000000000004</v>
      </c>
      <c r="AU15" s="65">
        <v>0.36</v>
      </c>
      <c r="AV15" s="82">
        <v>11425</v>
      </c>
      <c r="AW15" s="82">
        <v>0</v>
      </c>
      <c r="AX15" s="82">
        <v>11425</v>
      </c>
      <c r="BB15" s="64">
        <v>45735</v>
      </c>
      <c r="BC15" s="65">
        <v>0.32</v>
      </c>
      <c r="BD15" s="82">
        <v>2210</v>
      </c>
      <c r="BG15" s="64">
        <v>45735</v>
      </c>
      <c r="BH15" s="65">
        <v>0.7</v>
      </c>
      <c r="BI15" s="82">
        <v>12235</v>
      </c>
      <c r="BL15" s="64">
        <v>45735</v>
      </c>
      <c r="BM15" s="65">
        <v>0.95</v>
      </c>
      <c r="BN15" s="82">
        <v>10930</v>
      </c>
      <c r="BQ15" s="64">
        <v>45735</v>
      </c>
      <c r="BR15" s="65">
        <v>0.9</v>
      </c>
      <c r="BS15" s="82">
        <v>15800</v>
      </c>
    </row>
    <row r="16" spans="2:71" x14ac:dyDescent="0.3">
      <c r="S16" s="64">
        <v>45709</v>
      </c>
      <c r="T16" s="65">
        <v>0</v>
      </c>
      <c r="U16" s="65">
        <v>0</v>
      </c>
      <c r="V16" s="82">
        <v>0</v>
      </c>
      <c r="W16" s="82">
        <v>0</v>
      </c>
      <c r="X16" s="82">
        <v>0</v>
      </c>
      <c r="AB16" s="64">
        <v>45709</v>
      </c>
      <c r="AC16" s="65">
        <v>0</v>
      </c>
      <c r="AD16" s="65">
        <v>0</v>
      </c>
      <c r="AE16" s="82">
        <v>0</v>
      </c>
      <c r="AF16" s="82">
        <v>0</v>
      </c>
      <c r="AG16" s="82">
        <v>0</v>
      </c>
      <c r="AK16" s="64">
        <v>45709</v>
      </c>
      <c r="AL16" s="65">
        <v>0</v>
      </c>
      <c r="AM16" s="65">
        <v>0</v>
      </c>
      <c r="AN16" s="82">
        <v>0</v>
      </c>
      <c r="AO16" s="82">
        <v>0</v>
      </c>
      <c r="AP16" s="82">
        <v>0</v>
      </c>
      <c r="AS16" s="64">
        <v>45709</v>
      </c>
      <c r="AT16" s="65">
        <v>0.56999999999999995</v>
      </c>
      <c r="AU16" s="65">
        <v>0.56999999999999995</v>
      </c>
      <c r="AV16" s="82">
        <v>10066</v>
      </c>
      <c r="AW16" s="82">
        <v>5033</v>
      </c>
      <c r="AX16" s="82">
        <v>15099</v>
      </c>
      <c r="BB16" s="64">
        <v>45736</v>
      </c>
      <c r="BC16" s="65">
        <v>0.88</v>
      </c>
      <c r="BD16" s="82">
        <v>6484</v>
      </c>
      <c r="BG16" s="64">
        <v>45736</v>
      </c>
      <c r="BH16" s="65">
        <v>0.48</v>
      </c>
      <c r="BI16" s="82">
        <v>8485</v>
      </c>
      <c r="BL16" s="64">
        <v>45736</v>
      </c>
      <c r="BM16" s="65">
        <v>0.56000000000000005</v>
      </c>
      <c r="BN16" s="82">
        <v>6425</v>
      </c>
      <c r="BQ16" s="64">
        <v>45736</v>
      </c>
      <c r="BR16" s="65">
        <v>0.92</v>
      </c>
      <c r="BS16" s="82">
        <v>16240</v>
      </c>
    </row>
    <row r="17" spans="19:71" x14ac:dyDescent="0.3">
      <c r="S17" s="64">
        <v>45712</v>
      </c>
      <c r="T17" s="65">
        <v>0</v>
      </c>
      <c r="U17" s="65">
        <v>0</v>
      </c>
      <c r="V17" s="82">
        <v>0</v>
      </c>
      <c r="W17" s="82">
        <v>0</v>
      </c>
      <c r="X17" s="82">
        <v>0</v>
      </c>
      <c r="AB17" s="64">
        <v>45712</v>
      </c>
      <c r="AC17" s="65">
        <v>0.73</v>
      </c>
      <c r="AD17" s="65">
        <v>0.49</v>
      </c>
      <c r="AE17" s="82">
        <v>14000</v>
      </c>
      <c r="AF17" s="82">
        <v>0</v>
      </c>
      <c r="AG17" s="82">
        <v>14000</v>
      </c>
      <c r="AK17" s="64">
        <v>45712</v>
      </c>
      <c r="AL17" s="65">
        <v>0</v>
      </c>
      <c r="AM17" s="65">
        <v>0</v>
      </c>
      <c r="AN17" s="82">
        <v>0</v>
      </c>
      <c r="AO17" s="82">
        <v>0</v>
      </c>
      <c r="AP17" s="82">
        <v>0</v>
      </c>
      <c r="AS17" s="64">
        <v>45712</v>
      </c>
      <c r="AT17" s="65">
        <v>0.83</v>
      </c>
      <c r="AU17" s="65">
        <v>0.55000000000000004</v>
      </c>
      <c r="AV17" s="82">
        <v>15000</v>
      </c>
      <c r="AW17" s="82">
        <v>0</v>
      </c>
      <c r="AX17" s="82">
        <v>15000</v>
      </c>
      <c r="BB17" s="64" t="s">
        <v>60</v>
      </c>
      <c r="BC17" s="65">
        <v>7.6599999999999993</v>
      </c>
      <c r="BD17" s="82">
        <v>87751</v>
      </c>
      <c r="BG17" s="64" t="s">
        <v>60</v>
      </c>
      <c r="BH17" s="65">
        <v>8.620000000000001</v>
      </c>
      <c r="BI17" s="82">
        <v>141316</v>
      </c>
      <c r="BL17" s="64" t="s">
        <v>60</v>
      </c>
      <c r="BM17" s="65">
        <v>3.1700000000000004</v>
      </c>
      <c r="BN17" s="82">
        <v>36463</v>
      </c>
      <c r="BQ17" s="64" t="s">
        <v>60</v>
      </c>
      <c r="BR17" s="65">
        <v>10.040000000000001</v>
      </c>
      <c r="BS17" s="82">
        <v>167000</v>
      </c>
    </row>
    <row r="18" spans="19:71" x14ac:dyDescent="0.3">
      <c r="S18" s="64">
        <v>45713</v>
      </c>
      <c r="T18" s="65">
        <v>0</v>
      </c>
      <c r="U18" s="65">
        <v>0</v>
      </c>
      <c r="V18" s="82">
        <v>0</v>
      </c>
      <c r="W18" s="82">
        <v>0</v>
      </c>
      <c r="X18" s="82">
        <v>0</v>
      </c>
      <c r="AB18" s="64">
        <v>45713</v>
      </c>
      <c r="AC18" s="65">
        <v>0.25</v>
      </c>
      <c r="AD18" s="65">
        <v>0.16</v>
      </c>
      <c r="AE18" s="82">
        <v>4615</v>
      </c>
      <c r="AF18" s="82">
        <v>0</v>
      </c>
      <c r="AG18" s="82">
        <v>4615</v>
      </c>
      <c r="AK18" s="64">
        <v>45713</v>
      </c>
      <c r="AL18" s="65">
        <v>0</v>
      </c>
      <c r="AM18" s="65">
        <v>0</v>
      </c>
      <c r="AN18" s="82">
        <v>0</v>
      </c>
      <c r="AO18" s="82">
        <v>0</v>
      </c>
      <c r="AP18" s="82">
        <v>0</v>
      </c>
      <c r="AS18" s="64">
        <v>45713</v>
      </c>
      <c r="AT18" s="65">
        <v>0.28999999999999998</v>
      </c>
      <c r="AU18" s="65">
        <v>0.19</v>
      </c>
      <c r="AV18" s="82">
        <v>6400</v>
      </c>
      <c r="AW18" s="82">
        <v>0</v>
      </c>
      <c r="AX18" s="82">
        <v>6400</v>
      </c>
    </row>
    <row r="19" spans="19:71" x14ac:dyDescent="0.3">
      <c r="S19" s="64">
        <v>45719</v>
      </c>
      <c r="T19" s="65">
        <v>0.88</v>
      </c>
      <c r="U19" s="65">
        <v>0.76</v>
      </c>
      <c r="V19" s="82">
        <v>10150</v>
      </c>
      <c r="W19" s="82">
        <v>3000</v>
      </c>
      <c r="X19" s="82">
        <v>13150</v>
      </c>
      <c r="AB19" s="64">
        <v>45719</v>
      </c>
      <c r="AC19" s="65">
        <v>0.74</v>
      </c>
      <c r="AD19" s="65">
        <v>0.82</v>
      </c>
      <c r="AE19" s="82">
        <v>13051</v>
      </c>
      <c r="AF19" s="82">
        <v>8600</v>
      </c>
      <c r="AG19" s="82">
        <v>21651</v>
      </c>
      <c r="AK19" s="64">
        <v>45719</v>
      </c>
      <c r="AL19" s="65">
        <v>0</v>
      </c>
      <c r="AM19" s="65">
        <v>0</v>
      </c>
      <c r="AN19" s="82">
        <v>0</v>
      </c>
      <c r="AO19" s="82">
        <v>0</v>
      </c>
      <c r="AP19" s="82">
        <v>0</v>
      </c>
      <c r="AS19" s="64">
        <v>45719</v>
      </c>
      <c r="AT19" s="65">
        <v>0.81</v>
      </c>
      <c r="AU19" s="65">
        <v>0.87</v>
      </c>
      <c r="AV19" s="82">
        <v>14246</v>
      </c>
      <c r="AW19" s="82">
        <v>8600</v>
      </c>
      <c r="AX19" s="82">
        <v>22846</v>
      </c>
    </row>
    <row r="20" spans="19:71" x14ac:dyDescent="0.3">
      <c r="S20" s="64">
        <v>45720</v>
      </c>
      <c r="T20" s="65">
        <v>0.25</v>
      </c>
      <c r="U20" s="65">
        <v>0.2</v>
      </c>
      <c r="V20" s="82">
        <v>2888</v>
      </c>
      <c r="W20" s="82">
        <v>530</v>
      </c>
      <c r="X20" s="82">
        <v>3418</v>
      </c>
      <c r="AB20" s="64">
        <v>45720</v>
      </c>
      <c r="AC20" s="65">
        <v>0.82</v>
      </c>
      <c r="AD20" s="65">
        <v>0.87</v>
      </c>
      <c r="AE20" s="82">
        <v>14372</v>
      </c>
      <c r="AF20" s="82">
        <v>8700</v>
      </c>
      <c r="AG20" s="82">
        <v>23072</v>
      </c>
      <c r="AK20" s="64">
        <v>45720</v>
      </c>
      <c r="AL20" s="65">
        <v>0</v>
      </c>
      <c r="AM20" s="65">
        <v>0</v>
      </c>
      <c r="AN20" s="82">
        <v>0</v>
      </c>
      <c r="AO20" s="82">
        <v>0</v>
      </c>
      <c r="AP20" s="82">
        <v>0</v>
      </c>
      <c r="AS20" s="64">
        <v>45720</v>
      </c>
      <c r="AT20" s="65">
        <v>0.76</v>
      </c>
      <c r="AU20" s="65">
        <v>0.73</v>
      </c>
      <c r="AV20" s="82">
        <v>13345</v>
      </c>
      <c r="AW20" s="82">
        <v>6000</v>
      </c>
      <c r="AX20" s="82">
        <v>19345</v>
      </c>
    </row>
    <row r="21" spans="19:71" x14ac:dyDescent="0.3">
      <c r="S21" s="64">
        <v>45721</v>
      </c>
      <c r="T21" s="65">
        <v>0.56999999999999995</v>
      </c>
      <c r="U21" s="65">
        <v>0.57999999999999996</v>
      </c>
      <c r="V21" s="82">
        <v>7155</v>
      </c>
      <c r="W21" s="82">
        <v>3474</v>
      </c>
      <c r="X21" s="82">
        <v>10629</v>
      </c>
      <c r="AB21" s="64">
        <v>45721</v>
      </c>
      <c r="AC21" s="65">
        <v>0.73</v>
      </c>
      <c r="AD21" s="65">
        <v>0.77</v>
      </c>
      <c r="AE21" s="82">
        <v>12925</v>
      </c>
      <c r="AF21" s="82">
        <v>7452</v>
      </c>
      <c r="AG21" s="82">
        <v>20377</v>
      </c>
      <c r="AK21" s="64">
        <v>45721</v>
      </c>
      <c r="AL21" s="65">
        <v>0</v>
      </c>
      <c r="AM21" s="65">
        <v>0</v>
      </c>
      <c r="AN21" s="82">
        <v>0</v>
      </c>
      <c r="AO21" s="82">
        <v>0</v>
      </c>
      <c r="AP21" s="82">
        <v>0</v>
      </c>
      <c r="AS21" s="64">
        <v>45721</v>
      </c>
      <c r="AT21" s="65">
        <v>0.67</v>
      </c>
      <c r="AU21" s="65">
        <v>0.55000000000000004</v>
      </c>
      <c r="AV21" s="82">
        <v>11808</v>
      </c>
      <c r="AW21" s="82">
        <v>2598</v>
      </c>
      <c r="AX21" s="82">
        <v>14406</v>
      </c>
    </row>
    <row r="22" spans="19:71" x14ac:dyDescent="0.3">
      <c r="S22" s="64">
        <v>45722</v>
      </c>
      <c r="T22" s="65">
        <v>0.82</v>
      </c>
      <c r="U22" s="65">
        <v>0.72</v>
      </c>
      <c r="V22" s="82">
        <v>9500</v>
      </c>
      <c r="W22" s="82">
        <v>3000</v>
      </c>
      <c r="X22" s="82">
        <v>12500</v>
      </c>
      <c r="AB22" s="64">
        <v>45722</v>
      </c>
      <c r="AC22" s="65">
        <v>0.24</v>
      </c>
      <c r="AD22" s="65">
        <v>0.49</v>
      </c>
      <c r="AE22" s="82">
        <v>4260</v>
      </c>
      <c r="AF22" s="82">
        <v>8800</v>
      </c>
      <c r="AG22" s="82">
        <v>13060</v>
      </c>
      <c r="AK22" s="64">
        <v>45722</v>
      </c>
      <c r="AL22" s="65">
        <v>0</v>
      </c>
      <c r="AM22" s="65">
        <v>0</v>
      </c>
      <c r="AN22" s="82">
        <v>0</v>
      </c>
      <c r="AO22" s="82">
        <v>0</v>
      </c>
      <c r="AP22" s="82">
        <v>0</v>
      </c>
      <c r="AS22" s="64">
        <v>45722</v>
      </c>
      <c r="AT22" s="65">
        <v>0.41</v>
      </c>
      <c r="AU22" s="65">
        <v>0.61</v>
      </c>
      <c r="AV22" s="82">
        <v>7160</v>
      </c>
      <c r="AW22" s="82">
        <v>8800</v>
      </c>
      <c r="AX22" s="82">
        <v>15960</v>
      </c>
    </row>
    <row r="23" spans="19:71" x14ac:dyDescent="0.3">
      <c r="S23" s="64">
        <v>45723</v>
      </c>
      <c r="T23" s="65">
        <v>1</v>
      </c>
      <c r="U23" s="65">
        <v>1</v>
      </c>
      <c r="V23" s="82">
        <v>13726</v>
      </c>
      <c r="W23" s="82">
        <v>0</v>
      </c>
      <c r="X23" s="82">
        <v>13726</v>
      </c>
      <c r="AB23" s="64">
        <v>45723</v>
      </c>
      <c r="AC23" s="65">
        <v>1</v>
      </c>
      <c r="AD23" s="65">
        <v>0</v>
      </c>
      <c r="AE23" s="82">
        <v>7460</v>
      </c>
      <c r="AF23" s="82">
        <v>0</v>
      </c>
      <c r="AG23" s="82">
        <v>7460</v>
      </c>
      <c r="AK23" s="64">
        <v>45723</v>
      </c>
      <c r="AL23" s="65">
        <v>0</v>
      </c>
      <c r="AM23" s="65">
        <v>0</v>
      </c>
      <c r="AN23" s="82">
        <v>0</v>
      </c>
      <c r="AO23" s="82">
        <v>0</v>
      </c>
      <c r="AP23" s="82">
        <v>0</v>
      </c>
      <c r="AS23" s="64">
        <v>45723</v>
      </c>
      <c r="AT23" s="65">
        <v>1</v>
      </c>
      <c r="AU23" s="65">
        <v>0</v>
      </c>
      <c r="AV23" s="82">
        <v>7935</v>
      </c>
      <c r="AW23" s="82">
        <v>0</v>
      </c>
      <c r="AX23" s="82">
        <v>7935</v>
      </c>
    </row>
    <row r="24" spans="19:71" x14ac:dyDescent="0.3">
      <c r="S24" s="64">
        <v>45726</v>
      </c>
      <c r="T24" s="65">
        <v>0</v>
      </c>
      <c r="U24" s="65">
        <v>0</v>
      </c>
      <c r="V24" s="82">
        <v>0</v>
      </c>
      <c r="W24" s="82">
        <v>0</v>
      </c>
      <c r="X24" s="82">
        <v>0</v>
      </c>
      <c r="AB24" s="64">
        <v>45726</v>
      </c>
      <c r="AC24" s="65">
        <v>0.62</v>
      </c>
      <c r="AD24" s="65">
        <v>0.86</v>
      </c>
      <c r="AE24" s="82">
        <v>10800</v>
      </c>
      <c r="AF24" s="82">
        <v>7570</v>
      </c>
      <c r="AG24" s="82">
        <v>18370</v>
      </c>
      <c r="AK24" s="64">
        <v>45726</v>
      </c>
      <c r="AL24" s="65">
        <v>0</v>
      </c>
      <c r="AM24" s="65">
        <v>0</v>
      </c>
      <c r="AN24" s="82">
        <v>0</v>
      </c>
      <c r="AO24" s="82">
        <v>0</v>
      </c>
      <c r="AP24" s="82">
        <v>0</v>
      </c>
      <c r="AS24" s="64">
        <v>45726</v>
      </c>
      <c r="AT24" s="65">
        <v>0.66</v>
      </c>
      <c r="AU24" s="65">
        <v>0.66</v>
      </c>
      <c r="AV24" s="82">
        <v>11500</v>
      </c>
      <c r="AW24" s="82">
        <v>5980</v>
      </c>
      <c r="AX24" s="82">
        <v>17480</v>
      </c>
    </row>
    <row r="25" spans="19:71" x14ac:dyDescent="0.3">
      <c r="S25" s="64">
        <v>45727</v>
      </c>
      <c r="T25" s="65">
        <v>0.96</v>
      </c>
      <c r="U25" s="65">
        <v>0.97</v>
      </c>
      <c r="V25" s="82">
        <v>10050</v>
      </c>
      <c r="W25" s="82">
        <v>6315</v>
      </c>
      <c r="X25" s="82">
        <v>16365</v>
      </c>
      <c r="AB25" s="64">
        <v>45727</v>
      </c>
      <c r="AC25" s="65">
        <v>0.82</v>
      </c>
      <c r="AD25" s="65">
        <v>0.86</v>
      </c>
      <c r="AE25" s="82">
        <v>14403</v>
      </c>
      <c r="AF25" s="82">
        <v>8385</v>
      </c>
      <c r="AG25" s="82">
        <v>22788</v>
      </c>
      <c r="AK25" s="64">
        <v>45727</v>
      </c>
      <c r="AL25" s="65">
        <v>0</v>
      </c>
      <c r="AM25" s="65">
        <v>0</v>
      </c>
      <c r="AN25" s="82">
        <v>0</v>
      </c>
      <c r="AO25" s="82">
        <v>0</v>
      </c>
      <c r="AP25" s="82">
        <v>0</v>
      </c>
      <c r="AS25" s="64">
        <v>45727</v>
      </c>
      <c r="AT25" s="65">
        <v>0.9</v>
      </c>
      <c r="AU25" s="65">
        <v>0.91</v>
      </c>
      <c r="AV25" s="82">
        <v>15776</v>
      </c>
      <c r="AW25" s="82">
        <v>8200</v>
      </c>
      <c r="AX25" s="82">
        <v>23976</v>
      </c>
    </row>
    <row r="26" spans="19:71" x14ac:dyDescent="0.3">
      <c r="S26" s="64">
        <v>45728</v>
      </c>
      <c r="T26" s="65">
        <v>0.98</v>
      </c>
      <c r="U26" s="65">
        <v>0.99</v>
      </c>
      <c r="V26" s="82">
        <v>12660</v>
      </c>
      <c r="W26" s="82">
        <v>6470</v>
      </c>
      <c r="X26" s="82">
        <v>19130</v>
      </c>
      <c r="AB26" s="64">
        <v>45728</v>
      </c>
      <c r="AC26" s="65">
        <v>0.84</v>
      </c>
      <c r="AD26" s="65">
        <v>0.87</v>
      </c>
      <c r="AE26" s="82">
        <v>14750</v>
      </c>
      <c r="AF26" s="82">
        <v>8275</v>
      </c>
      <c r="AG26" s="82">
        <v>23025</v>
      </c>
      <c r="AK26" s="64">
        <v>45728</v>
      </c>
      <c r="AL26" s="65">
        <v>0</v>
      </c>
      <c r="AM26" s="65">
        <v>0</v>
      </c>
      <c r="AN26" s="82">
        <v>0</v>
      </c>
      <c r="AO26" s="82">
        <v>0</v>
      </c>
      <c r="AP26" s="82">
        <v>0</v>
      </c>
      <c r="AS26" s="64">
        <v>45728</v>
      </c>
      <c r="AT26" s="65">
        <v>0.81</v>
      </c>
      <c r="AU26" s="65">
        <v>0.82</v>
      </c>
      <c r="AV26" s="82">
        <v>14340</v>
      </c>
      <c r="AW26" s="82">
        <v>7395</v>
      </c>
      <c r="AX26" s="82">
        <v>21735</v>
      </c>
    </row>
    <row r="27" spans="19:71" x14ac:dyDescent="0.3">
      <c r="S27" s="64">
        <v>45729</v>
      </c>
      <c r="T27" s="65">
        <v>1</v>
      </c>
      <c r="U27" s="65">
        <v>0.98</v>
      </c>
      <c r="V27" s="82">
        <v>12928</v>
      </c>
      <c r="W27" s="82">
        <v>6017</v>
      </c>
      <c r="X27" s="82">
        <v>18945</v>
      </c>
      <c r="AB27" s="64">
        <v>45729</v>
      </c>
      <c r="AC27" s="65">
        <v>0.64</v>
      </c>
      <c r="AD27" s="65">
        <v>0.64</v>
      </c>
      <c r="AE27" s="82">
        <v>11180</v>
      </c>
      <c r="AF27" s="82">
        <v>5590</v>
      </c>
      <c r="AG27" s="82">
        <v>16770</v>
      </c>
      <c r="AK27" s="64">
        <v>45729</v>
      </c>
      <c r="AL27" s="65">
        <v>0</v>
      </c>
      <c r="AM27" s="65">
        <v>0</v>
      </c>
      <c r="AN27" s="82">
        <v>0</v>
      </c>
      <c r="AO27" s="82">
        <v>0</v>
      </c>
      <c r="AP27" s="82">
        <v>0</v>
      </c>
      <c r="AS27" s="64">
        <v>45729</v>
      </c>
      <c r="AT27" s="65">
        <v>0.82</v>
      </c>
      <c r="AU27" s="65">
        <v>0.82</v>
      </c>
      <c r="AV27" s="82">
        <v>14470</v>
      </c>
      <c r="AW27" s="82">
        <v>7235</v>
      </c>
      <c r="AX27" s="82">
        <v>21705</v>
      </c>
    </row>
    <row r="28" spans="19:71" x14ac:dyDescent="0.3">
      <c r="S28" s="64">
        <v>45733</v>
      </c>
      <c r="T28" s="65">
        <v>0</v>
      </c>
      <c r="U28" s="65">
        <v>0</v>
      </c>
      <c r="V28" s="82">
        <v>0</v>
      </c>
      <c r="W28" s="82">
        <v>0</v>
      </c>
      <c r="X28" s="82">
        <v>0</v>
      </c>
      <c r="AB28" s="64">
        <v>45733</v>
      </c>
      <c r="AC28" s="65">
        <v>0.33</v>
      </c>
      <c r="AD28" s="65">
        <v>0.43</v>
      </c>
      <c r="AE28" s="82">
        <v>5775</v>
      </c>
      <c r="AF28" s="82">
        <v>5600</v>
      </c>
      <c r="AG28" s="82">
        <v>11375</v>
      </c>
      <c r="AK28" s="64">
        <v>45733</v>
      </c>
      <c r="AL28" s="65">
        <v>0.88</v>
      </c>
      <c r="AM28" s="65">
        <v>0.92</v>
      </c>
      <c r="AN28" s="82">
        <v>10138</v>
      </c>
      <c r="AO28" s="82">
        <v>5760</v>
      </c>
      <c r="AP28" s="82">
        <v>15898</v>
      </c>
      <c r="AS28" s="64">
        <v>45733</v>
      </c>
      <c r="AT28" s="65">
        <v>0.55000000000000004</v>
      </c>
      <c r="AU28" s="65">
        <v>0.66</v>
      </c>
      <c r="AV28" s="82">
        <v>9700</v>
      </c>
      <c r="AW28" s="82">
        <v>7700</v>
      </c>
      <c r="AX28" s="82">
        <v>17400</v>
      </c>
    </row>
    <row r="29" spans="19:71" x14ac:dyDescent="0.3">
      <c r="S29" s="64">
        <v>45734</v>
      </c>
      <c r="T29" s="65">
        <v>0</v>
      </c>
      <c r="U29" s="65">
        <v>0</v>
      </c>
      <c r="V29" s="82">
        <v>0</v>
      </c>
      <c r="W29" s="82">
        <v>0</v>
      </c>
      <c r="X29" s="82">
        <v>0</v>
      </c>
      <c r="AB29" s="64">
        <v>45734</v>
      </c>
      <c r="AC29" s="65">
        <v>0.66</v>
      </c>
      <c r="AD29" s="65">
        <v>0.73</v>
      </c>
      <c r="AE29" s="82">
        <v>11620</v>
      </c>
      <c r="AF29" s="82">
        <v>7700</v>
      </c>
      <c r="AG29" s="82">
        <v>19320</v>
      </c>
      <c r="AK29" s="64">
        <v>45734</v>
      </c>
      <c r="AL29" s="65">
        <v>0.78</v>
      </c>
      <c r="AM29" s="65">
        <v>0.74</v>
      </c>
      <c r="AN29" s="82">
        <v>8970</v>
      </c>
      <c r="AO29" s="82">
        <v>3800</v>
      </c>
      <c r="AP29" s="82">
        <v>12770</v>
      </c>
      <c r="AS29" s="64">
        <v>45734</v>
      </c>
      <c r="AT29" s="65">
        <v>0.83</v>
      </c>
      <c r="AU29" s="65">
        <v>0.82</v>
      </c>
      <c r="AV29" s="82">
        <v>14680</v>
      </c>
      <c r="AW29" s="82">
        <v>7100</v>
      </c>
      <c r="AX29" s="82">
        <v>21780</v>
      </c>
    </row>
    <row r="30" spans="19:71" x14ac:dyDescent="0.3">
      <c r="S30" s="64">
        <v>45735</v>
      </c>
      <c r="T30" s="65">
        <v>0.32</v>
      </c>
      <c r="U30" s="65">
        <v>0.54</v>
      </c>
      <c r="V30" s="82">
        <v>2210</v>
      </c>
      <c r="W30" s="82">
        <v>3800</v>
      </c>
      <c r="X30" s="82">
        <v>6010</v>
      </c>
      <c r="AB30" s="64">
        <v>45735</v>
      </c>
      <c r="AC30" s="65">
        <v>0.7</v>
      </c>
      <c r="AD30" s="65">
        <v>0.66</v>
      </c>
      <c r="AE30" s="82">
        <v>12235</v>
      </c>
      <c r="AF30" s="82">
        <v>5200</v>
      </c>
      <c r="AG30" s="82">
        <v>17435</v>
      </c>
      <c r="AK30" s="64">
        <v>45735</v>
      </c>
      <c r="AL30" s="65">
        <v>0.95</v>
      </c>
      <c r="AM30" s="65">
        <v>0.86</v>
      </c>
      <c r="AN30" s="82">
        <v>10930</v>
      </c>
      <c r="AO30" s="82">
        <v>4000</v>
      </c>
      <c r="AP30" s="82">
        <v>14930</v>
      </c>
      <c r="AS30" s="64">
        <v>45735</v>
      </c>
      <c r="AT30" s="65">
        <v>0.9</v>
      </c>
      <c r="AU30" s="65">
        <v>0.91</v>
      </c>
      <c r="AV30" s="82">
        <v>15800</v>
      </c>
      <c r="AW30" s="82">
        <v>8300</v>
      </c>
      <c r="AX30" s="82">
        <v>24100</v>
      </c>
    </row>
    <row r="31" spans="19:71" x14ac:dyDescent="0.3">
      <c r="S31" s="64">
        <v>45736</v>
      </c>
      <c r="T31" s="65">
        <v>0.88</v>
      </c>
      <c r="U31" s="65">
        <v>0.92</v>
      </c>
      <c r="V31" s="82">
        <v>6484</v>
      </c>
      <c r="W31" s="82">
        <v>3696</v>
      </c>
      <c r="X31" s="82">
        <v>10180</v>
      </c>
      <c r="AB31" s="64">
        <v>45736</v>
      </c>
      <c r="AC31" s="65">
        <v>0.48</v>
      </c>
      <c r="AD31" s="65">
        <v>0.55000000000000004</v>
      </c>
      <c r="AE31" s="82">
        <v>8485</v>
      </c>
      <c r="AF31" s="82">
        <v>6150</v>
      </c>
      <c r="AG31" s="82">
        <v>14635</v>
      </c>
      <c r="AK31" s="64">
        <v>45736</v>
      </c>
      <c r="AL31" s="65">
        <v>0.56000000000000005</v>
      </c>
      <c r="AM31" s="65">
        <v>0.62</v>
      </c>
      <c r="AN31" s="82">
        <v>6425</v>
      </c>
      <c r="AO31" s="82">
        <v>4200</v>
      </c>
      <c r="AP31" s="82">
        <v>10625</v>
      </c>
      <c r="AS31" s="64">
        <v>45736</v>
      </c>
      <c r="AT31" s="65">
        <v>0.92</v>
      </c>
      <c r="AU31" s="65">
        <v>0.86</v>
      </c>
      <c r="AV31" s="82">
        <v>16240</v>
      </c>
      <c r="AW31" s="82">
        <v>6600</v>
      </c>
      <c r="AX31" s="82">
        <v>22840</v>
      </c>
    </row>
    <row r="32" spans="19:71" x14ac:dyDescent="0.3">
      <c r="S32" s="64" t="s">
        <v>60</v>
      </c>
      <c r="T32" s="65">
        <v>12.060000000000002</v>
      </c>
      <c r="U32" s="65">
        <v>11.623300000000002</v>
      </c>
      <c r="V32" s="82">
        <v>143431</v>
      </c>
      <c r="W32" s="82">
        <v>51882</v>
      </c>
      <c r="X32" s="82">
        <v>195313</v>
      </c>
      <c r="AB32" s="64" t="s">
        <v>60</v>
      </c>
      <c r="AC32" s="65">
        <v>15.120000000000001</v>
      </c>
      <c r="AD32" s="65">
        <v>14.129300000000001</v>
      </c>
      <c r="AE32" s="82">
        <v>264971</v>
      </c>
      <c r="AF32" s="82">
        <v>116572</v>
      </c>
      <c r="AG32" s="82">
        <v>381543</v>
      </c>
      <c r="AK32" s="64" t="s">
        <v>60</v>
      </c>
      <c r="AL32" s="65">
        <v>5.7850000000000001</v>
      </c>
      <c r="AM32" s="65">
        <v>5.226</v>
      </c>
      <c r="AN32" s="82">
        <v>70263</v>
      </c>
      <c r="AO32" s="82">
        <v>21360</v>
      </c>
      <c r="AP32" s="82">
        <v>91623</v>
      </c>
      <c r="AS32" s="64" t="s">
        <v>60</v>
      </c>
      <c r="AT32" s="65">
        <v>17.363000000000003</v>
      </c>
      <c r="AU32" s="65">
        <v>15.042300000000003</v>
      </c>
      <c r="AV32" s="82">
        <v>303591</v>
      </c>
      <c r="AW32" s="82">
        <v>108091</v>
      </c>
      <c r="AX32" s="82">
        <v>411682</v>
      </c>
    </row>
  </sheetData>
  <pageMargins left="0.7" right="0.7" top="0.75" bottom="0.75" header="0.3" footer="0.3"/>
  <drawing r:id="rId12"/>
  <extLst>
    <ext xmlns:x14="http://schemas.microsoft.com/office/spreadsheetml/2009/9/main" uri="{A8765BA9-456A-4dab-B4F3-ACF838C121DE}">
      <x14:slicerList>
        <x14:slicer r:id="rId13"/>
      </x14:slicerList>
    </ext>
    <ext xmlns:x15="http://schemas.microsoft.com/office/spreadsheetml/2010/11/main" uri="{7E03D99C-DC04-49d9-9315-930204A7B6E9}">
      <x15:timelineRefs>
        <x15:timelineRef r:id="rId14"/>
      </x15:timeline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EDC09-A57F-467F-9DBA-FDC12EC183C5}">
  <sheetPr>
    <pageSetUpPr fitToPage="1"/>
  </sheetPr>
  <dimension ref="B35:H36"/>
  <sheetViews>
    <sheetView showGridLines="0" showRowColHeaders="0" topLeftCell="A2" workbookViewId="0">
      <selection activeCell="K39" sqref="K39"/>
    </sheetView>
  </sheetViews>
  <sheetFormatPr baseColWidth="10" defaultRowHeight="14.4" x14ac:dyDescent="0.3"/>
  <cols>
    <col min="6" max="6" width="29.44140625" customWidth="1"/>
  </cols>
  <sheetData>
    <row r="35" spans="2:8" x14ac:dyDescent="0.3">
      <c r="B35" t="s">
        <v>4</v>
      </c>
      <c r="C35" s="68">
        <v>45721</v>
      </c>
      <c r="D35" s="69" t="s">
        <v>3</v>
      </c>
      <c r="E35" s="70" t="s">
        <v>4</v>
      </c>
      <c r="F35" s="71" t="s">
        <v>93</v>
      </c>
      <c r="G35" s="72">
        <v>360</v>
      </c>
      <c r="H35" s="73">
        <f>G35/60</f>
        <v>6</v>
      </c>
    </row>
    <row r="36" spans="2:8" x14ac:dyDescent="0.3">
      <c r="C36" s="68">
        <v>45721</v>
      </c>
      <c r="D36" s="70" t="s">
        <v>7</v>
      </c>
      <c r="E36" s="70" t="s">
        <v>4</v>
      </c>
      <c r="F36" s="71" t="s">
        <v>93</v>
      </c>
      <c r="G36" s="72">
        <v>30</v>
      </c>
      <c r="H36" s="73">
        <f>G36/60</f>
        <v>0.5</v>
      </c>
    </row>
  </sheetData>
  <pageMargins left="0.25" right="0.25" top="0.75" bottom="0.75" header="0.3" footer="0.3"/>
  <pageSetup paperSize="9" scale="74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14</vt:i4>
      </vt:variant>
    </vt:vector>
  </HeadingPairs>
  <TitlesOfParts>
    <vt:vector size="14" baseType="lpstr">
      <vt:lpstr>TDB</vt:lpstr>
      <vt:lpstr>Données</vt:lpstr>
      <vt:lpstr>Arrêts</vt:lpstr>
      <vt:lpstr>TRS Machine</vt:lpstr>
      <vt:lpstr>Pareto</vt:lpstr>
      <vt:lpstr>Semaine</vt:lpstr>
      <vt:lpstr>DétailTRS</vt:lpstr>
      <vt:lpstr>Traitement</vt:lpstr>
      <vt:lpstr>Feuil6</vt:lpstr>
      <vt:lpstr>Feuil7</vt:lpstr>
      <vt:lpstr>Feuil8</vt:lpstr>
      <vt:lpstr>Feuil9</vt:lpstr>
      <vt:lpstr>Feuil10</vt:lpstr>
      <vt:lpstr>Feuil11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Youmbi</dc:creator>
  <cp:lastModifiedBy>Olivier Youmbi</cp:lastModifiedBy>
  <cp:lastPrinted>2025-03-12T09:09:46Z</cp:lastPrinted>
  <dcterms:created xsi:type="dcterms:W3CDTF">2025-03-03T09:02:42Z</dcterms:created>
  <dcterms:modified xsi:type="dcterms:W3CDTF">2025-03-24T08:47:02Z</dcterms:modified>
</cp:coreProperties>
</file>