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CE18B80E-338F-44D7-81C3-848A2D9E2EE2}" xr6:coauthVersionLast="47" xr6:coauthVersionMax="47" xr10:uidLastSave="{00000000-0000-0000-0000-000000000000}"/>
  <bookViews>
    <workbookView xWindow="28740" yWindow="-15" windowWidth="28920" windowHeight="15720" firstSheet="2" activeTab="6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</sheets>
  <externalReferences>
    <externalReference r:id="rId15"/>
  </externalReference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2" r:id="rId16"/>
    <pivotCache cacheId="3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2" l="1"/>
  <c r="H113" i="3"/>
  <c r="H112" i="3"/>
  <c r="H111" i="3"/>
  <c r="H110" i="3"/>
  <c r="H109" i="3"/>
  <c r="H108" i="3"/>
  <c r="H107" i="3"/>
  <c r="H106" i="3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H336" i="1"/>
  <c r="I336" i="1" s="1"/>
  <c r="I335" i="1"/>
  <c r="H335" i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N7" i="14"/>
  <c r="F7" i="14"/>
  <c r="AD7" i="14"/>
  <c r="AD6" i="14"/>
  <c r="V7" i="14"/>
  <c r="V6" i="14"/>
  <c r="N6" i="14"/>
  <c r="F6" i="14"/>
  <c r="G7" i="13"/>
  <c r="G8" i="13"/>
  <c r="G9" i="13"/>
  <c r="G10" i="13"/>
  <c r="G11" i="13"/>
  <c r="G12" i="13"/>
  <c r="G13" i="13"/>
  <c r="G6" i="13"/>
  <c r="H102" i="3"/>
  <c r="H103" i="3"/>
  <c r="H104" i="3"/>
  <c r="H105" i="3"/>
  <c r="H301" i="1"/>
  <c r="I301" i="1" s="1"/>
  <c r="H302" i="1"/>
  <c r="I302" i="1" s="1"/>
  <c r="H303" i="1"/>
  <c r="H304" i="1"/>
  <c r="H305" i="1"/>
  <c r="I305" i="1" s="1"/>
  <c r="H306" i="1"/>
  <c r="H307" i="1"/>
  <c r="I307" i="1" s="1"/>
  <c r="H308" i="1"/>
  <c r="H309" i="1"/>
  <c r="H310" i="1"/>
  <c r="H311" i="1"/>
  <c r="I311" i="1" s="1"/>
  <c r="H312" i="1"/>
  <c r="I303" i="1"/>
  <c r="I304" i="1"/>
  <c r="I306" i="1"/>
  <c r="I308" i="1"/>
  <c r="I309" i="1"/>
  <c r="I310" i="1"/>
  <c r="I312" i="1"/>
  <c r="D6" i="12" l="1"/>
  <c r="D7" i="12" s="1"/>
  <c r="D8" i="12" s="1"/>
  <c r="D9" i="12" s="1"/>
  <c r="D10" i="12" s="1"/>
  <c r="D11" i="12" s="1"/>
  <c r="D12" i="12" s="1"/>
  <c r="D13" i="12" s="1"/>
  <c r="D14" i="12" s="1"/>
  <c r="D15" i="12" s="1"/>
  <c r="H297" i="1"/>
  <c r="I297" i="1" s="1"/>
  <c r="H296" i="1"/>
  <c r="I296" i="1" s="1"/>
  <c r="I295" i="1"/>
  <c r="H295" i="1"/>
  <c r="H98" i="3"/>
  <c r="H99" i="3"/>
  <c r="H100" i="3"/>
  <c r="H101" i="3"/>
  <c r="H289" i="1"/>
  <c r="H290" i="1"/>
  <c r="H291" i="1"/>
  <c r="H292" i="1"/>
  <c r="H293" i="1"/>
  <c r="H294" i="1"/>
  <c r="H298" i="1"/>
  <c r="H299" i="1"/>
  <c r="H300" i="1"/>
  <c r="I289" i="1"/>
  <c r="I290" i="1"/>
  <c r="I291" i="1"/>
  <c r="I292" i="1"/>
  <c r="I293" i="1"/>
  <c r="I294" i="1"/>
  <c r="I298" i="1"/>
  <c r="I299" i="1"/>
  <c r="I300" i="1"/>
  <c r="H96" i="3"/>
  <c r="H94" i="3"/>
  <c r="H95" i="3"/>
  <c r="H97" i="3"/>
  <c r="I285" i="1"/>
  <c r="H285" i="1"/>
  <c r="I284" i="1"/>
  <c r="H284" i="1"/>
  <c r="I283" i="1"/>
  <c r="H283" i="1"/>
  <c r="H277" i="1"/>
  <c r="H278" i="1"/>
  <c r="H279" i="1"/>
  <c r="H280" i="1"/>
  <c r="H281" i="1"/>
  <c r="H282" i="1"/>
  <c r="H286" i="1"/>
  <c r="H287" i="1"/>
  <c r="H288" i="1"/>
  <c r="I277" i="1"/>
  <c r="I278" i="1"/>
  <c r="I279" i="1"/>
  <c r="I280" i="1"/>
  <c r="I281" i="1"/>
  <c r="I282" i="1"/>
  <c r="I286" i="1"/>
  <c r="I287" i="1"/>
  <c r="I288" i="1"/>
  <c r="I273" i="1"/>
  <c r="H273" i="1"/>
  <c r="I272" i="1"/>
  <c r="H272" i="1"/>
  <c r="I271" i="1"/>
  <c r="H271" i="1"/>
  <c r="H90" i="3"/>
  <c r="H91" i="3"/>
  <c r="H92" i="3"/>
  <c r="H93" i="3"/>
  <c r="H265" i="1"/>
  <c r="I265" i="1" s="1"/>
  <c r="H266" i="1"/>
  <c r="I266" i="1" s="1"/>
  <c r="H267" i="1"/>
  <c r="I267" i="1" s="1"/>
  <c r="H268" i="1"/>
  <c r="H269" i="1"/>
  <c r="H270" i="1"/>
  <c r="H274" i="1"/>
  <c r="H275" i="1"/>
  <c r="H276" i="1"/>
  <c r="I268" i="1"/>
  <c r="I269" i="1"/>
  <c r="I270" i="1"/>
  <c r="I274" i="1"/>
  <c r="I275" i="1"/>
  <c r="I276" i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H261" i="1"/>
  <c r="I261" i="1" s="1"/>
  <c r="H260" i="1"/>
  <c r="I260" i="1" s="1"/>
  <c r="I259" i="1"/>
  <c r="H259" i="1"/>
  <c r="H87" i="3"/>
  <c r="H253" i="1"/>
  <c r="H254" i="1"/>
  <c r="H255" i="1"/>
  <c r="H256" i="1"/>
  <c r="H257" i="1"/>
  <c r="H258" i="1"/>
  <c r="H262" i="1"/>
  <c r="H263" i="1"/>
  <c r="H264" i="1"/>
  <c r="I253" i="1"/>
  <c r="I254" i="1"/>
  <c r="I255" i="1"/>
  <c r="I256" i="1"/>
  <c r="I257" i="1"/>
  <c r="I258" i="1"/>
  <c r="I262" i="1"/>
  <c r="I263" i="1"/>
  <c r="I264" i="1"/>
  <c r="H82" i="3"/>
  <c r="H83" i="3"/>
  <c r="H84" i="3"/>
  <c r="H85" i="3"/>
  <c r="H242" i="1"/>
  <c r="I242" i="1" s="1"/>
  <c r="H243" i="1"/>
  <c r="H241" i="1"/>
  <c r="I241" i="1" s="1"/>
  <c r="H249" i="1"/>
  <c r="I249" i="1" s="1"/>
  <c r="H248" i="1"/>
  <c r="I248" i="1" s="1"/>
  <c r="I247" i="1"/>
  <c r="H247" i="1"/>
  <c r="I243" i="1"/>
  <c r="H245" i="1"/>
  <c r="H246" i="1"/>
  <c r="H250" i="1"/>
  <c r="H251" i="1"/>
  <c r="H252" i="1"/>
  <c r="I244" i="1"/>
  <c r="I245" i="1"/>
  <c r="I246" i="1"/>
  <c r="I250" i="1"/>
  <c r="I251" i="1"/>
  <c r="I252" i="1"/>
  <c r="H78" i="3"/>
  <c r="H79" i="3"/>
  <c r="H80" i="3"/>
  <c r="H81" i="3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H74" i="3"/>
  <c r="H75" i="3"/>
  <c r="H76" i="3"/>
  <c r="H77" i="3"/>
  <c r="H217" i="1"/>
  <c r="H218" i="1"/>
  <c r="H219" i="1"/>
  <c r="H220" i="1"/>
  <c r="H221" i="1"/>
  <c r="H222" i="1"/>
  <c r="H223" i="1"/>
  <c r="H224" i="1"/>
  <c r="H225" i="1"/>
  <c r="H226" i="1"/>
  <c r="H227" i="1"/>
  <c r="H228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H70" i="3"/>
  <c r="H71" i="3"/>
  <c r="H72" i="3"/>
  <c r="H73" i="3"/>
  <c r="H213" i="1"/>
  <c r="I213" i="1" s="1"/>
  <c r="H212" i="1"/>
  <c r="I212" i="1" s="1"/>
  <c r="H211" i="1"/>
  <c r="I211" i="1" s="1"/>
  <c r="H205" i="1"/>
  <c r="I205" i="1" s="1"/>
  <c r="H206" i="1"/>
  <c r="H207" i="1"/>
  <c r="I207" i="1" s="1"/>
  <c r="H208" i="1"/>
  <c r="I208" i="1" s="1"/>
  <c r="H209" i="1"/>
  <c r="I209" i="1" s="1"/>
  <c r="H210" i="1"/>
  <c r="H214" i="1"/>
  <c r="I214" i="1" s="1"/>
  <c r="H215" i="1"/>
  <c r="I215" i="1" s="1"/>
  <c r="H216" i="1"/>
  <c r="I216" i="1" s="1"/>
  <c r="I206" i="1"/>
  <c r="I210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I17" i="1"/>
  <c r="I18" i="1"/>
  <c r="I22" i="1"/>
  <c r="I101" i="1"/>
  <c r="I133" i="1"/>
  <c r="I189" i="1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</calcChain>
</file>

<file path=xl/sharedStrings.xml><?xml version="1.0" encoding="utf-8"?>
<sst xmlns="http://schemas.openxmlformats.org/spreadsheetml/2006/main" count="1914" uniqueCount="143">
  <si>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</si>
  <si>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</si>
  <si>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</si>
  <si>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</si>
  <si>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</si>
  <si>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</si>
  <si>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</si>
  <si>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</si>
  <si>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</si>
  <si>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</si>
  <si>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</si>
  <si>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</si>
  <si>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</si>
  <si>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</si>
  <si>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</si>
  <si>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</si>
  <si>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</si>
  <si>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</si>
  <si>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</si>
  <si>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</si>
  <si>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</si>
  <si>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</si>
  <si>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</si>
  <si>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</si>
  <si>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</si>
  <si>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</si>
  <si>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</si>
  <si>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</si>
  <si>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</si>
  <si>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</si>
  <si>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</si>
  <si>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</si>
  <si>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</si>
  <si>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</si>
  <si>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</si>
  <si>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</si>
  <si>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</si>
  <si>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</si>
  <si>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</si>
  <si>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</si>
  <si>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</si>
  <si>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</si>
  <si>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</si>
  <si>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</si>
  <si>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</si>
  <si>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</si>
  <si>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</si>
  <si>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</si>
  <si>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</si>
  <si>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</si>
  <si>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</si>
  <si>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</si>
  <si>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</si>
  <si>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</si>
  <si>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</si>
  <si>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</si>
  <si>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</si>
  <si>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</si>
  <si>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</si>
  <si>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</si>
  <si>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</si>
  <si>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</si>
  <si>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</si>
  <si>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</si>
  <si>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</si>
  <si>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</si>
  <si>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</si>
  <si>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</si>
  <si>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</si>
  <si>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</si>
  <si>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</si>
  <si>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</si>
  <si>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</si>
  <si>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</si>
  <si>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</si>
  <si>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</si>
  <si>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</si>
  <si>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</si>
  <si>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</si>
  <si>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</si>
  <si>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</si>
  <si>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</si>
  <si>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</si>
  <si>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</si>
  <si>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</si>
  <si>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</si>
  <si>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</si>
  <si>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</si>
  <si>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</si>
  <si>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</si>
  <si>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</si>
  <si>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</si>
  <si>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</si>
  <si>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</si>
  <si>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</si>
  <si>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</si>
  <si>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</si>
  <si>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</si>
  <si>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</si>
  <si>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</si>
  <si>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</si>
  <si>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</si>
  <si>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</si>
  <si>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</si>
  <si>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</si>
  <si>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</si>
  <si>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</si>
  <si>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</si>
  <si>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</si>
  <si>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</si>
  <si>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</si>
  <si>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</si>
  <si>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</si>
  <si>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</si>
  <si>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</si>
  <si>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</si>
  <si>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</si>
  <si>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</si>
  <si>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</si>
  <si>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</si>
  <si>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</si>
  <si>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</si>
  <si>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</si>
  <si>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Objectif1</t>
  </si>
  <si>
    <t>Objectif2</t>
  </si>
  <si>
    <t>Objectif3</t>
  </si>
  <si>
    <t>Objectif4</t>
  </si>
  <si>
    <t>Réf1</t>
  </si>
  <si>
    <t>Qté produite1</t>
  </si>
  <si>
    <t>Écart1</t>
  </si>
  <si>
    <t>TRS1</t>
  </si>
  <si>
    <t>Réf2</t>
  </si>
  <si>
    <t>Qté produite2</t>
  </si>
  <si>
    <t>Écart2</t>
  </si>
  <si>
    <t>TRS2</t>
  </si>
  <si>
    <t>Réf3</t>
  </si>
  <si>
    <t>Écart3</t>
  </si>
  <si>
    <t>TRS3</t>
  </si>
  <si>
    <t>Réf4</t>
  </si>
  <si>
    <t>Qté produite4</t>
  </si>
  <si>
    <t>Écart4</t>
  </si>
  <si>
    <t>TRS4</t>
  </si>
  <si>
    <t>Qté produite3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</si>
</sst>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24" xfId="0" applyFont="1" applyBorder="1"/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1" fontId="0" fillId="0" borderId="0" xfId="1" applyNumberFormat="1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24" xfId="0" applyFont="1" applyFill="1" applyBorder="1" applyAlignment="1">
      <alignment horizontal="left" vertical="center"/>
    </xf>
    <xf numFmtId="9" fontId="0" fillId="0" borderId="24" xfId="1" applyFont="1" applyFill="1" applyBorder="1"/>
    <xf numFmtId="9" fontId="0" fillId="0" borderId="24" xfId="1" applyFont="1" applyBorder="1"/>
    <xf numFmtId="2" fontId="0" fillId="0" borderId="0" xfId="1" applyNumberFormat="1" applyFont="1" applyFill="1" applyBorder="1"/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82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microsoft.com/office/2011/relationships/timelineCache" Target="timelineCaches/timeline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[CALCUL_TRSb.xlsx]Traitement!Tableau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1086%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1328%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350%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1471%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134737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232631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43938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256871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44386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97522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9360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86091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179123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330153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53298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342962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71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97,65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4,1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609600</xdr:colOff>
      <xdr:row>5</xdr:row>
      <xdr:rowOff>179070</xdr:rowOff>
    </xdr:from>
    <xdr:to>
      <xdr:col>9</xdr:col>
      <xdr:colOff>917575</xdr:colOff>
      <xdr:row>13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82040"/>
              <a:ext cx="184404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398145</xdr:colOff>
      <xdr:row>10</xdr:row>
      <xdr:rowOff>43815</xdr:rowOff>
    </xdr:from>
    <xdr:to>
      <xdr:col>19</xdr:col>
      <xdr:colOff>802640</xdr:colOff>
      <xdr:row>24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4180" y="1855470"/>
              <a:ext cx="1845945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227330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1141095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321945</xdr:colOff>
      <xdr:row>6</xdr:row>
      <xdr:rowOff>81915</xdr:rowOff>
    </xdr:from>
    <xdr:to>
      <xdr:col>13</xdr:col>
      <xdr:colOff>758190</xdr:colOff>
      <xdr:row>8</xdr:row>
      <xdr:rowOff>131445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828145" y="1167765"/>
          <a:ext cx="436245" cy="41148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733425</xdr:colOff>
      <xdr:row>15</xdr:row>
      <xdr:rowOff>9525</xdr:rowOff>
    </xdr:from>
    <xdr:to>
      <xdr:col>13</xdr:col>
      <xdr:colOff>382905</xdr:colOff>
      <xdr:row>17</xdr:row>
      <xdr:rowOff>66675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525250" y="2724150"/>
          <a:ext cx="44005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9</xdr:row>
      <xdr:rowOff>28575</xdr:rowOff>
    </xdr:from>
    <xdr:to>
      <xdr:col>13</xdr:col>
      <xdr:colOff>678180</xdr:colOff>
      <xdr:row>11</xdr:row>
      <xdr:rowOff>85725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803380" y="1657350"/>
          <a:ext cx="419100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52500\Desktop\CALCUL_TRS1.xlsx" TargetMode="External"/><Relationship Id="rId1" Type="http://schemas.openxmlformats.org/officeDocument/2006/relationships/externalLinkPath" Target="CALCUL_TR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B"/>
      <sheetName val="Données"/>
      <sheetName val="Arrêts"/>
      <sheetName val="TRS Machine"/>
      <sheetName val="Pareto"/>
      <sheetName val="Semaine"/>
      <sheetName val="DétailsTRS"/>
      <sheetName val="Traitement"/>
      <sheetName val="Feuil6"/>
      <sheetName val="Feuil7"/>
      <sheetName val="Feuil8"/>
      <sheetName val="Feuil9"/>
      <sheetName val="Feuil10"/>
      <sheetName val="Feuil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1875004" createdVersion="8" refreshedVersion="8" minRefreshableVersion="3" recordCount="71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18T00:00:00" count="20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2337965" createdVersion="8" refreshedVersion="8" minRefreshableVersion="3" recordCount="100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18T00:00:00" count="25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1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8/03/2025"/>
        </groupItems>
      </fieldGroup>
    </cacheField>
    <cacheField name="Mois (Date)" numFmtId="0" databaseField="0">
      <fieldGroup base="0">
        <rangePr groupBy="months" startDate="2025-02-05T00:00:00" endDate="2025-03-1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3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26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3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26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26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26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9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3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2">
      <pivotArea collapsedLevelsAreSubtotals="1" fieldPosition="0">
        <references count="1">
          <reference field="3" count="0"/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3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4"/>
    <pivotTable tabId="5" name="Tableau croisé dynamique5"/>
    <pivotTable tabId="5" name="Tableau croisé dynamique6"/>
    <pivotTable tabId="5" name="Tableau croisé dynamique7"/>
  </pivotTables>
  <data>
    <tabular pivotCacheId="159577730">
      <items count="25">
        <i x="0"/>
        <i x="1"/>
        <i x="2"/>
        <i x="3"/>
        <i x="4" s="1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1" rowHeight="247650"/>
  <slicer name="Date 3" xr10:uid="{6D57016E-1CA8-41C9-8D62-7C4E19DED976}" cache="Segment_Date1" caption="Date arrets" startItem="15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36" totalsRowShown="0" headerRowDxfId="81" dataDxfId="80">
  <autoFilter ref="B12:N336" xr:uid="{3466EDAC-D66B-4C4E-9139-E81C6DDA4B82}"/>
  <tableColumns count="13">
    <tableColumn id="1" xr3:uid="{1D039082-F45C-42A3-A96D-5829EEFF21C4}" name="Date" dataDxfId="79"/>
    <tableColumn id="2" xr3:uid="{BBFA4997-538A-476D-BD76-263203FF6ABC}" name="Équipe" dataDxfId="78"/>
    <tableColumn id="3" xr3:uid="{9A20E0DF-9527-4B0D-A550-5EF7167ABF81}" name="Machine" dataDxfId="77"/>
    <tableColumn id="4" xr3:uid="{3B0ED0DB-3A3D-42B9-92CE-C7769A603883}" name="Reference" dataDxfId="76"/>
    <tableColumn id="5" xr3:uid="{60FF7E2E-7F53-4AC9-8137-2A5C65D24895}" name="Cadence" dataDxfId="75"/>
    <tableColumn id="6" xr3:uid="{06210FA9-A842-4E73-9D61-5F5A7ACE1E35}" name="Quantité" dataDxfId="74"/>
    <tableColumn id="7" xr3:uid="{01816378-CFEC-4708-A4F0-66CF1B5F1387}" name="Objectif" dataDxfId="73">
      <calculatedColumnFormula>F13*8</calculatedColumnFormula>
    </tableColumn>
    <tableColumn id="8" xr3:uid="{C4032EF7-3002-493D-8583-34A8B76258DE}" name="Écart pièces" dataDxfId="72">
      <calculatedColumnFormula>H13-G13</calculatedColumnFormula>
    </tableColumn>
    <tableColumn id="9" xr3:uid="{9DAE7675-70FD-445E-BDDB-E8E2238565B6}" name="Écart temps" dataDxfId="71"/>
    <tableColumn id="10" xr3:uid="{1438624C-19DD-48A8-B0D4-4C0454660192}" name="Nombre d'arrêt" dataDxfId="70"/>
    <tableColumn id="11" xr3:uid="{92F0ED0E-5E30-47AC-B9F1-963B5B62C863}" name="Durée arrêts" dataDxfId="69"/>
    <tableColumn id="12" xr3:uid="{21AA2E60-0434-4A20-BDBE-F1BA2A9CF39A}" name="TRS" dataDxfId="68" dataCellStyle="Pourcentage"/>
    <tableColumn id="13" xr3:uid="{19486378-4A9F-497E-9B1F-E475ECBA87F9}" name="Commentaire" dataDxfId="6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4" dataDxfId="3">
  <autoFilter ref="AI32:AK62" xr:uid="{5A5BA314-728F-41DF-B436-D7A736B66477}"/>
  <tableColumns count="3">
    <tableColumn id="1" xr3:uid="{DF8A1C01-18E8-494B-83B0-7679C44537BE}" name="Date" dataDxfId="2"/>
    <tableColumn id="2" xr3:uid="{430A7B71-3CE2-4D74-8DAF-18AED78B5B2D}" name="TRS" dataDxfId="1" dataCellStyle="Pourcentage"/>
    <tableColumn id="3" xr3:uid="{F1EF3F5F-838A-436F-8A45-EE6CDF2D8D01}" name="Qté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81" totalsRowShown="0" headerRowDxfId="66" dataDxfId="65">
  <autoFilter ref="B5:H81" xr:uid="{C4480CF4-C52E-46FA-9FDF-CF9B3A0AF10E}"/>
  <tableColumns count="7">
    <tableColumn id="1" xr3:uid="{C8979906-7385-4F96-B2E7-4F8FC864FCF7}" name="Date" dataDxfId="64"/>
    <tableColumn id="2" xr3:uid="{C364A27F-09CB-402B-A1F2-43C609B28A7C}" name="Équipe" dataDxfId="63"/>
    <tableColumn id="3" xr3:uid="{1361715B-CE84-4C43-92F7-019565185AAA}" name="Machine" dataDxfId="62"/>
    <tableColumn id="4" xr3:uid="{E770DDB2-0CDE-42F9-A515-5F913C3C5CFA}" name="Arrêts" dataDxfId="61"/>
    <tableColumn id="5" xr3:uid="{95B5CA0A-A6B0-47A6-A582-77BA65A8C587}" name="Durées (m)" dataDxfId="60"/>
    <tableColumn id="6" xr3:uid="{43C12E68-90D4-42CF-BC19-E6722FF7D947}" name="Durées (h)" dataDxfId="59">
      <calculatedColumnFormula>[1]!Tableau2[[#This Row],[Durées (m)]]/60</calculatedColumnFormula>
    </tableColumn>
    <tableColumn id="8" xr3:uid="{FDF7BB73-1D0C-A241-A789-075E09936532}" name="pds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13" totalsRowShown="0">
  <autoFilter ref="B5:H113" xr:uid="{894CCDAD-CDD6-465E-80D2-20AB554BBE4E}"/>
  <tableColumns count="7">
    <tableColumn id="1" xr3:uid="{7C267BB5-CF9B-4D47-8B80-1FB9E42CA5FD}" name="Date" dataDxfId="57"/>
    <tableColumn id="2" xr3:uid="{8A871C23-BE6F-4F7B-B503-1F0217DD11F8}" name="Machine"/>
    <tableColumn id="3" xr3:uid="{E32C80A4-959D-4B04-8450-5951FACD7F0D}" name="TRS 1" dataDxfId="56" dataCellStyle="Pourcentage"/>
    <tableColumn id="4" xr3:uid="{04FDCF70-8941-43FF-9DFD-7BB25B382D43}" name="TRS 2 " dataDxfId="55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54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06B29C8-763C-4626-ABF1-EED4FF2A6AD8}" name="Tableau512" displayName="Tableau512" ref="B5:D15" totalsRowShown="0" headerRowDxfId="53" dataDxfId="52">
  <autoFilter ref="B5:D15" xr:uid="{606B29C8-763C-4626-ABF1-EED4FF2A6AD8}"/>
  <sortState xmlns:xlrd2="http://schemas.microsoft.com/office/spreadsheetml/2017/richdata2" ref="B6:D15">
    <sortCondition descending="1" ref="C6:C15"/>
  </sortState>
  <tableColumns count="3">
    <tableColumn id="1" xr3:uid="{BC182F3C-B6F0-447E-9A1F-5F4F4EF760E6}" name="Arrêts" dataDxfId="51"/>
    <tableColumn id="2" xr3:uid="{283DCEF9-770F-4951-B505-C3C0B3C90725}" name="Durées (m)" dataDxfId="50"/>
    <tableColumn id="3" xr3:uid="{C5B19F8A-1FF1-4AEB-A62F-208CEE9AC337}" name="PC" dataDxfId="49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3" totalsRowShown="0">
  <autoFilter ref="B5:I13" xr:uid="{985E77F9-6971-5543-8E10-89E0F2951626}"/>
  <tableColumns count="8">
    <tableColumn id="1" xr3:uid="{5FF3DE14-D01D-CC49-850B-BCDA13E32092}" name="Semaine"/>
    <tableColumn id="2" xr3:uid="{D00B9277-446B-FC4B-A4F8-BAD0E1F999D5}" name="Machine " dataDxfId="48"/>
    <tableColumn id="3" xr3:uid="{B2D906ED-F0F7-9448-9AF1-A69813965A44}" name="Ref" dataDxfId="47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46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DFE691-45E1-D143-851A-680A815DAC6C}" name="Tableau7" displayName="Tableau7" ref="B5:G7" totalsRowShown="0" headerRowDxfId="45" dataDxfId="44">
  <autoFilter ref="B5:G7" xr:uid="{64DFE691-45E1-D143-851A-680A815DAC6C}"/>
  <tableColumns count="6">
    <tableColumn id="1" xr3:uid="{7A40DA9B-3DC3-554A-912A-032D8CED1293}" name="Semaine" dataDxfId="43"/>
    <tableColumn id="2" xr3:uid="{916009BE-5C8B-2E4E-B164-199C9532C0BE}" name="Réf1" dataDxfId="42"/>
    <tableColumn id="3" xr3:uid="{9865418F-4F38-F845-BEB3-FB0B5EF58690}" name="Objectif1" dataDxfId="41"/>
    <tableColumn id="4" xr3:uid="{D5163C87-FA52-5649-97BE-1B0F06EEA8AC}" name="Qté produite1" dataDxfId="40"/>
    <tableColumn id="5" xr3:uid="{7E422F90-9AE5-6D4B-B119-77A6BEE8827D}" name="Écart1" dataDxfId="39">
      <calculatedColumnFormula>D6-E6</calculatedColumnFormula>
    </tableColumn>
    <tableColumn id="6" xr3:uid="{4D828D28-E9DC-2240-94CF-D99CE0E84B89}" name="TRS1" dataDxfId="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B59A30-D961-5F46-8B7C-70512450DBCC}" name="Tableau8" displayName="Tableau8" ref="J5:O7" totalsRowShown="0" dataDxfId="37">
  <autoFilter ref="J5:O7" xr:uid="{95B59A30-D961-5F46-8B7C-70512450DBCC}"/>
  <tableColumns count="6">
    <tableColumn id="1" xr3:uid="{CF812D47-A20F-F142-B16F-9F9FE0375BCE}" name="Semaine"/>
    <tableColumn id="2" xr3:uid="{90796B6A-E49A-B44E-9B27-42B25AC96E94}" name="Réf2" dataDxfId="36"/>
    <tableColumn id="3" xr3:uid="{0D462D7D-D71F-4A43-90E6-8F696D8D401A}" name="Objectif2" dataDxfId="35"/>
    <tableColumn id="4" xr3:uid="{1C8EF3B7-8CB9-5A4F-A614-6E248FC24FB6}" name="Qté produite2" dataDxfId="34"/>
    <tableColumn id="5" xr3:uid="{A4B22846-5F9F-5546-8FED-9A9AFD9E8FFE}" name="Écart2" dataDxfId="33">
      <calculatedColumnFormula>L6-M6</calculatedColumnFormula>
    </tableColumn>
    <tableColumn id="6" xr3:uid="{6AA84274-951A-7E49-8E8B-05C49ECAC9F3}" name="TRS2" dataDxfId="32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3C1018-B7F2-4C4F-B454-48B667FB148B}" name="Tableau9" displayName="Tableau9" ref="R5:W7" totalsRowShown="0" headerRowDxfId="31" dataDxfId="30">
  <autoFilter ref="R5:W7" xr:uid="{803C1018-B7F2-4C4F-B454-48B667FB148B}"/>
  <tableColumns count="6">
    <tableColumn id="1" xr3:uid="{3771A8D3-09F4-6949-A3D8-6A444B2DD1DE}" name="Semaine" dataDxfId="29"/>
    <tableColumn id="2" xr3:uid="{5FC56EC9-B29D-3445-A2D0-1756F1B8054B}" name="Réf3" dataDxfId="28"/>
    <tableColumn id="3" xr3:uid="{CC2A5EF0-0422-7A43-AAFC-1712DBCB1B93}" name="Objectif3" dataDxfId="27"/>
    <tableColumn id="4" xr3:uid="{A45617A6-EA18-2F4D-9FBC-89616FE83F77}" name="Qté produite3" dataDxfId="26"/>
    <tableColumn id="5" xr3:uid="{C902C5D3-6FB2-934F-AAFB-6600C45C3DB6}" name="Écart3" dataDxfId="25">
      <calculatedColumnFormula>T6-U6</calculatedColumnFormula>
    </tableColumn>
    <tableColumn id="6" xr3:uid="{A40C2240-0597-5A4E-A345-2E3C90B6C3DE}" name="TRS3" dataDxfId="24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33C6C9-9E89-F246-8E3A-4A9BA87007E6}" name="Tableau10" displayName="Tableau10" ref="Z5:AE7" totalsRowShown="0" headerRowDxfId="23" dataDxfId="22">
  <autoFilter ref="Z5:AE7" xr:uid="{E533C6C9-9E89-F246-8E3A-4A9BA87007E6}"/>
  <tableColumns count="6">
    <tableColumn id="1" xr3:uid="{E342A120-7721-5F41-A4FB-819DB04CABCD}" name="Semaine" dataDxfId="21"/>
    <tableColumn id="2" xr3:uid="{88D75466-5AEB-9E4A-B242-F04202402D1E}" name="Réf4" dataDxfId="20"/>
    <tableColumn id="3" xr3:uid="{B81C676B-D2EB-9D45-9178-7E41CE730A01}" name="Objectif4" dataDxfId="19"/>
    <tableColumn id="4" xr3:uid="{05EB4017-949D-FE45-94A4-A9397998E896}" name="Qté produite4" dataDxfId="18"/>
    <tableColumn id="5" xr3:uid="{6C9E9CFB-510A-3F41-9F0F-9210347FD2A7}" name="Écart4" dataDxfId="17">
      <calculatedColumnFormula>AB6-AC6</calculatedColumnFormula>
    </tableColumn>
    <tableColumn id="6" xr3:uid="{7E6A5141-13E1-1A42-BF45-F3408A2408CA}" name="TRS4" dataDxfId="16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="80" zoomScaleNormal="80" workbookViewId="0">
      <selection activeCell="X36" sqref="X36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L38" sqref="L38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21" sqref="Q21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70" zoomScaleNormal="70" workbookViewId="0">
      <selection activeCell="AB54" sqref="AB54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36"/>
  <sheetViews>
    <sheetView showGridLines="0" showRowColHeaders="0" workbookViewId="0">
      <pane ySplit="12" topLeftCell="A293" activePane="bottomLeft" state="frozen"/>
      <selection pane="bottomLeft" activeCell="B313" sqref="B313:N336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720</v>
      </c>
      <c r="H4" s="14" t="s">
        <v>30</v>
      </c>
      <c r="I4" s="19">
        <f>C10/F5</f>
        <v>0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2">
        <f>I10</f>
        <v>1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3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3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3">
      <c r="B7" s="14" t="s">
        <v>25</v>
      </c>
      <c r="C7" s="15">
        <v>720</v>
      </c>
      <c r="D7" s="16">
        <f>C7*K10</f>
        <v>46080</v>
      </c>
      <c r="E7" s="96" t="s">
        <v>44</v>
      </c>
      <c r="F7" s="97"/>
      <c r="H7" s="48" t="s">
        <v>45</v>
      </c>
      <c r="I7" s="49">
        <f>Q6/Q5</f>
        <v>1</v>
      </c>
      <c r="J7" s="37" t="s">
        <v>43</v>
      </c>
      <c r="K7" s="34">
        <f>L7/60</f>
        <v>0</v>
      </c>
      <c r="L7" s="34">
        <f>M7/60</f>
        <v>0</v>
      </c>
      <c r="M7" s="34">
        <f>I4</f>
        <v>0</v>
      </c>
      <c r="N7" s="103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3">
      <c r="B8" s="14" t="s">
        <v>26</v>
      </c>
      <c r="C8" s="17">
        <v>720</v>
      </c>
      <c r="D8" s="16">
        <f>C8*K10</f>
        <v>46080</v>
      </c>
      <c r="E8" s="98">
        <f>I10</f>
        <v>1</v>
      </c>
      <c r="F8" s="99"/>
      <c r="H8" s="50" t="s">
        <v>46</v>
      </c>
      <c r="I8" s="51">
        <f>Q7/Q6</f>
        <v>1</v>
      </c>
      <c r="N8" s="103"/>
      <c r="O8" s="20" t="s">
        <v>38</v>
      </c>
      <c r="P8" s="20"/>
      <c r="Q8" s="20">
        <f>Q7-L7</f>
        <v>3840</v>
      </c>
      <c r="R8" s="29">
        <f>Q8*60</f>
        <v>230400</v>
      </c>
    </row>
    <row r="9" spans="2:19" x14ac:dyDescent="0.3">
      <c r="B9" t="s">
        <v>51</v>
      </c>
      <c r="C9">
        <f>D7-D8</f>
        <v>0</v>
      </c>
      <c r="E9" s="98"/>
      <c r="F9" s="99"/>
      <c r="H9" s="50" t="s">
        <v>47</v>
      </c>
      <c r="I9" s="51">
        <f>Q8/Q7</f>
        <v>1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3"/>
      <c r="R9" s="30"/>
    </row>
    <row r="10" spans="2:19" x14ac:dyDescent="0.3">
      <c r="B10" s="20" t="s">
        <v>29</v>
      </c>
      <c r="C10" s="21">
        <v>0</v>
      </c>
      <c r="E10" s="100"/>
      <c r="F10" s="101"/>
      <c r="H10" s="52" t="s">
        <v>44</v>
      </c>
      <c r="I10" s="53">
        <f>I7*I8*I9</f>
        <v>1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104"/>
      <c r="O10" s="56" t="s">
        <v>34</v>
      </c>
      <c r="P10" s="22"/>
      <c r="Q10" s="31"/>
      <c r="R10" s="32">
        <f>R8/R5</f>
        <v>1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36" si="34">F301*8</f>
        <v>6464</v>
      </c>
      <c r="I301" s="8">
        <f t="shared" ref="I301:I336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si="34"/>
        <v>6464</v>
      </c>
      <c r="I313" s="8">
        <f t="shared" si="35"/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4"/>
        <v>6464</v>
      </c>
      <c r="I314" s="8">
        <f t="shared" si="35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4"/>
        <v>6464</v>
      </c>
      <c r="I315" s="8">
        <f t="shared" si="35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4"/>
        <v>8800</v>
      </c>
      <c r="I316" s="8">
        <f t="shared" si="35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4"/>
        <v>8800</v>
      </c>
      <c r="I317" s="8">
        <f t="shared" si="35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4"/>
        <v>8800</v>
      </c>
      <c r="I318" s="8">
        <f t="shared" si="35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4"/>
        <v>5760</v>
      </c>
      <c r="I319" s="8">
        <f t="shared" si="35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4"/>
        <v>5760</v>
      </c>
      <c r="I320" s="8">
        <f t="shared" si="35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4"/>
        <v>5760</v>
      </c>
      <c r="I321" s="8">
        <f t="shared" si="35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4"/>
        <v>8800</v>
      </c>
      <c r="I322" s="8">
        <f t="shared" si="35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4"/>
        <v>8800</v>
      </c>
      <c r="I323" s="8">
        <f t="shared" si="35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4"/>
        <v>8800</v>
      </c>
      <c r="I324" s="8">
        <f t="shared" si="35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si="34"/>
        <v>3696</v>
      </c>
      <c r="I325" s="8">
        <f t="shared" si="35"/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4"/>
        <v>3696</v>
      </c>
      <c r="I326" s="8">
        <f t="shared" si="35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4"/>
        <v>3696</v>
      </c>
      <c r="I327" s="8">
        <f t="shared" si="35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4"/>
        <v>8800</v>
      </c>
      <c r="I328" s="8">
        <f t="shared" si="35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4"/>
        <v>8800</v>
      </c>
      <c r="I329" s="8">
        <f t="shared" si="35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4"/>
        <v>8800</v>
      </c>
      <c r="I330" s="8">
        <f t="shared" si="35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4"/>
        <v>5760</v>
      </c>
      <c r="I331" s="8">
        <f t="shared" si="35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4"/>
        <v>5760</v>
      </c>
      <c r="I332" s="8">
        <f t="shared" si="35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4"/>
        <v>5760</v>
      </c>
      <c r="I333" s="8">
        <f t="shared" si="35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4"/>
        <v>8800</v>
      </c>
      <c r="I334" s="8">
        <f t="shared" si="35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4"/>
        <v>8800</v>
      </c>
      <c r="I335" s="8">
        <f t="shared" si="35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4"/>
        <v>8800</v>
      </c>
      <c r="I336" s="8">
        <f t="shared" si="35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81"/>
  <sheetViews>
    <sheetView workbookViewId="0">
      <pane ySplit="5" topLeftCell="A52" activePane="bottomLeft" state="frozen"/>
      <selection pane="bottomLeft" activeCell="B77" sqref="B77:H81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[1]!Tableau2[[#This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[1]!Tableau2[[#This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[1]!Tableau2[[#This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[1]!Tableau2[[#This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[1]!Tableau2[[#This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[1]!Tableau2[[#This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[1]!Tableau2[[#This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[1]!Tableau2[[#This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[1]!Tableau2[[#This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[1]!Tableau2[[#This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[1]!Tableau2[[#This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[1]!Tableau2[[#This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[1]!Tableau2[[#This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[1]!Tableau2[[#This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[1]!Tableau2[[#This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[1]!Tableau2[[#This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[1]!Tableau2[[#This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[1]!Tableau2[[#This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[1]!Tableau2[[#This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[1]!Tableau2[[#This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[1]!Tableau2[[#This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[1]!Tableau2[[#This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[1]!Tableau2[[#This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[1]!Tableau2[[#This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[1]!Tableau2[[#This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[1]!Tableau2[[#This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[1]!Tableau2[[#This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[1]!Tableau2[[#This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[1]!Tableau2[[#This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[1]!Tableau2[[#This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[1]!Tableau2[[#This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[1]!Tableau2[[#This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[1]!Tableau2[[#This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[1]!Tableau2[[#This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[1]!Tableau2[[#This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[1]!Tableau2[[#This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[1]!Tableau2[[#This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[1]!Tableau2[[#This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[1]!Tableau2[[#This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[1]!Tableau2[[#This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[1]!Tableau2[[#This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[1]!Tableau2[[#This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[1]!Tableau2[[#This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[1]!Tableau2[[#This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[1]!Tableau2[[#This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[1]!Tableau2[[#This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[1]!Tableau2[[#This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[1]!Tableau2[[#This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[1]!Tableau2[[#This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[1]!Tableau2[[#This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[1]!Tableau2[[#This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[1]!Tableau2[[#This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[1]!Tableau2[[#This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[1]!Tableau2[[#This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[1]!Tableau2[[#This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[1]!Tableau2[[#This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[1]!Tableau2[[#This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[1]!Tableau2[[#This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[1]!Tableau2[[#This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[1]!Tableau2[[#This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[1]!Tableau2[[#This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[1]!Tableau2[[#This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[1]!Tableau2[[#This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[1]!Tableau2[[#This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[1]!Tableau2[[#This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[1]!Tableau2[[#This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[1]!Tableau2[[#This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[1]!Tableau2[[#This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[1]!Tableau2[[#This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[1]!Tableau2[[#This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[1]!Tableau2[[#This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[1]!Tableau2[[#This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[1]!Tableau2[[#This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[1]!Tableau2[[#This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[1]!Tableau2[[#This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[1]!Tableau2[[#This Row],[Durées (m)]]/60</f>
        <v>0.16666666666666666</v>
      </c>
      <c r="H81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13"/>
  <sheetViews>
    <sheetView workbookViewId="0">
      <pane ySplit="5" topLeftCell="A78" activePane="bottomLeft" state="frozen"/>
      <selection pane="bottomLeft" activeCell="B106" sqref="B106:H113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13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si="11"/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1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1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1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si="11"/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1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1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1"/>
        <v>24100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H13" sqref="H13"/>
    </sheetView>
  </sheetViews>
  <sheetFormatPr baseColWidth="10" defaultRowHeight="14.4" x14ac:dyDescent="0.3"/>
  <cols>
    <col min="2" max="2" width="20.33203125" customWidth="1"/>
    <col min="3" max="3" width="12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SUM(Tableau512[Durées (m)])</f>
        <v>6109</v>
      </c>
    </row>
    <row r="6" spans="2:8" x14ac:dyDescent="0.3">
      <c r="B6" s="10" t="s">
        <v>92</v>
      </c>
      <c r="C6">
        <v>1370</v>
      </c>
      <c r="D6" s="95">
        <f>C6/H5</f>
        <v>0.22425928957276151</v>
      </c>
    </row>
    <row r="7" spans="2:8" x14ac:dyDescent="0.3">
      <c r="B7" s="10" t="s">
        <v>93</v>
      </c>
      <c r="C7">
        <v>1333</v>
      </c>
      <c r="D7" s="95">
        <f>D6+Tableau512[[#This Row],[Durées (m)]]/H5</f>
        <v>0.44246194139793749</v>
      </c>
    </row>
    <row r="8" spans="2:8" x14ac:dyDescent="0.3">
      <c r="B8" s="10" t="s">
        <v>17</v>
      </c>
      <c r="C8">
        <v>1270</v>
      </c>
      <c r="D8" s="95">
        <f>D7+Tableau512[[#This Row],[Durées (m)]]/H5</f>
        <v>0.65035193976100836</v>
      </c>
    </row>
    <row r="9" spans="2:8" x14ac:dyDescent="0.3">
      <c r="B9" s="10" t="s">
        <v>16</v>
      </c>
      <c r="C9">
        <v>1146</v>
      </c>
      <c r="D9" s="95">
        <f>D8+(C9/H5)</f>
        <v>0.83794401702406285</v>
      </c>
    </row>
    <row r="10" spans="2:8" x14ac:dyDescent="0.3">
      <c r="B10" s="10" t="s">
        <v>20</v>
      </c>
      <c r="C10">
        <v>310</v>
      </c>
      <c r="D10" s="95">
        <f>D9+(C10/H5)</f>
        <v>0.88868881977410374</v>
      </c>
    </row>
    <row r="11" spans="2:8" x14ac:dyDescent="0.3">
      <c r="B11" s="10" t="s">
        <v>95</v>
      </c>
      <c r="C11">
        <v>280</v>
      </c>
      <c r="D11" s="95">
        <f>D10+(C11/H5)</f>
        <v>0.93452283516123746</v>
      </c>
    </row>
    <row r="12" spans="2:8" x14ac:dyDescent="0.3">
      <c r="B12" s="10" t="s">
        <v>100</v>
      </c>
      <c r="C12">
        <v>140</v>
      </c>
      <c r="D12" s="95">
        <f>D11+(C12/H5)</f>
        <v>0.95743984285480432</v>
      </c>
    </row>
    <row r="13" spans="2:8" x14ac:dyDescent="0.3">
      <c r="B13" s="10" t="s">
        <v>103</v>
      </c>
      <c r="C13">
        <v>100</v>
      </c>
      <c r="D13" s="95">
        <f>D12+(C13/H5)</f>
        <v>0.97380913406449499</v>
      </c>
    </row>
    <row r="14" spans="2:8" x14ac:dyDescent="0.3">
      <c r="B14" s="10" t="s">
        <v>97</v>
      </c>
      <c r="C14">
        <v>100</v>
      </c>
      <c r="D14" s="95">
        <f>D13+(C14/H5)</f>
        <v>0.99017842527418565</v>
      </c>
    </row>
    <row r="15" spans="2:8" x14ac:dyDescent="0.3">
      <c r="B15" s="10" t="s">
        <v>96</v>
      </c>
      <c r="C15">
        <v>60</v>
      </c>
      <c r="D15" s="95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3"/>
  <sheetViews>
    <sheetView workbookViewId="0">
      <selection activeCell="D5" sqref="D5"/>
    </sheetView>
  </sheetViews>
  <sheetFormatPr baseColWidth="10" defaultRowHeight="14.4" x14ac:dyDescent="0.3"/>
  <cols>
    <col min="3" max="3" width="14.109375" customWidth="1"/>
    <col min="4" max="4" width="16" customWidth="1"/>
    <col min="6" max="6" width="13.44140625" customWidth="1"/>
  </cols>
  <sheetData>
    <row r="5" spans="2:9" x14ac:dyDescent="0.3">
      <c r="B5" s="84" t="s">
        <v>112</v>
      </c>
      <c r="C5" s="84" t="s">
        <v>113</v>
      </c>
      <c r="D5" s="84" t="s">
        <v>114</v>
      </c>
      <c r="E5" s="84" t="s">
        <v>10</v>
      </c>
      <c r="F5" s="84" t="s">
        <v>115</v>
      </c>
      <c r="G5" s="84" t="s">
        <v>116</v>
      </c>
      <c r="H5" s="84" t="s">
        <v>11</v>
      </c>
      <c r="I5" t="s">
        <v>119</v>
      </c>
    </row>
    <row r="6" spans="2:9" x14ac:dyDescent="0.3">
      <c r="B6" s="84" t="s">
        <v>117</v>
      </c>
      <c r="C6" s="84" t="s">
        <v>4</v>
      </c>
      <c r="D6" s="84" t="s">
        <v>5</v>
      </c>
      <c r="E6" s="84">
        <v>46400</v>
      </c>
      <c r="F6" s="84">
        <v>29693</v>
      </c>
      <c r="G6" s="84">
        <f>E6-F6</f>
        <v>16707</v>
      </c>
      <c r="H6" s="89">
        <v>64</v>
      </c>
    </row>
    <row r="7" spans="2:9" x14ac:dyDescent="0.3">
      <c r="B7" s="84" t="s">
        <v>117</v>
      </c>
      <c r="C7" s="85" t="s">
        <v>12</v>
      </c>
      <c r="D7" s="84" t="s">
        <v>13</v>
      </c>
      <c r="E7" s="84">
        <v>70400</v>
      </c>
      <c r="F7" s="84">
        <v>44608</v>
      </c>
      <c r="G7" s="84">
        <f t="shared" ref="G7:G13" si="0">E7-F7</f>
        <v>25792</v>
      </c>
      <c r="H7" s="88">
        <v>64</v>
      </c>
    </row>
    <row r="8" spans="2:9" x14ac:dyDescent="0.3">
      <c r="B8" s="84" t="s">
        <v>117</v>
      </c>
      <c r="C8" s="86" t="s">
        <v>14</v>
      </c>
      <c r="D8" s="87" t="s">
        <v>78</v>
      </c>
      <c r="E8" s="84">
        <v>46080</v>
      </c>
      <c r="F8" s="84">
        <v>0</v>
      </c>
      <c r="G8" s="84">
        <f t="shared" si="0"/>
        <v>46080</v>
      </c>
      <c r="H8" s="88">
        <v>0</v>
      </c>
    </row>
    <row r="9" spans="2:9" x14ac:dyDescent="0.3">
      <c r="B9" s="84" t="s">
        <v>117</v>
      </c>
      <c r="C9" s="86" t="s">
        <v>15</v>
      </c>
      <c r="D9" s="87" t="s">
        <v>13</v>
      </c>
      <c r="E9" s="84">
        <v>70400</v>
      </c>
      <c r="F9" s="84">
        <v>46539</v>
      </c>
      <c r="G9" s="84">
        <f t="shared" si="0"/>
        <v>23861</v>
      </c>
      <c r="H9" s="88">
        <v>66</v>
      </c>
    </row>
    <row r="10" spans="2:9" x14ac:dyDescent="0.3">
      <c r="B10" s="84" t="s">
        <v>118</v>
      </c>
      <c r="C10" s="84" t="s">
        <v>4</v>
      </c>
      <c r="D10" s="87" t="s">
        <v>79</v>
      </c>
      <c r="E10" s="84">
        <v>36360</v>
      </c>
      <c r="F10" s="84">
        <v>35638</v>
      </c>
      <c r="G10" s="84">
        <f t="shared" si="0"/>
        <v>722</v>
      </c>
      <c r="H10" s="88">
        <v>98</v>
      </c>
    </row>
    <row r="11" spans="2:9" x14ac:dyDescent="0.3">
      <c r="B11" s="84" t="s">
        <v>118</v>
      </c>
      <c r="C11" s="85" t="s">
        <v>12</v>
      </c>
      <c r="D11" s="84" t="s">
        <v>13</v>
      </c>
      <c r="E11" s="84">
        <v>70400</v>
      </c>
      <c r="F11" s="84">
        <v>51133</v>
      </c>
      <c r="G11" s="84">
        <f t="shared" si="0"/>
        <v>19267</v>
      </c>
      <c r="H11" s="88">
        <v>73</v>
      </c>
    </row>
    <row r="12" spans="2:9" x14ac:dyDescent="0.3">
      <c r="B12" s="84" t="s">
        <v>118</v>
      </c>
      <c r="C12" s="86" t="s">
        <v>14</v>
      </c>
      <c r="D12" s="87" t="s">
        <v>78</v>
      </c>
      <c r="E12" s="84">
        <v>46080</v>
      </c>
      <c r="F12" s="84">
        <v>0</v>
      </c>
      <c r="G12" s="84">
        <f t="shared" si="0"/>
        <v>46080</v>
      </c>
      <c r="H12" s="88">
        <v>0</v>
      </c>
    </row>
    <row r="13" spans="2:9" x14ac:dyDescent="0.3">
      <c r="B13" s="84" t="s">
        <v>118</v>
      </c>
      <c r="C13" s="86" t="s">
        <v>15</v>
      </c>
      <c r="D13" s="87" t="s">
        <v>13</v>
      </c>
      <c r="E13" s="84">
        <v>70400</v>
      </c>
      <c r="F13" s="84">
        <v>56086</v>
      </c>
      <c r="G13" s="84">
        <f t="shared" si="0"/>
        <v>14314</v>
      </c>
      <c r="H13" s="88">
        <v>80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3132-1DE4-CF42-AB98-D4DDD8FBDBF7}">
  <dimension ref="B4:AE7"/>
  <sheetViews>
    <sheetView tabSelected="1" workbookViewId="0">
      <selection activeCell="E30" sqref="E30"/>
    </sheetView>
  </sheetViews>
  <sheetFormatPr baseColWidth="10" defaultRowHeight="14.4" x14ac:dyDescent="0.3"/>
  <cols>
    <col min="3" max="3" width="15" customWidth="1"/>
    <col min="5" max="5" width="13.44140625" customWidth="1"/>
    <col min="10" max="10" width="13.33203125" customWidth="1"/>
    <col min="13" max="13" width="13.44140625" customWidth="1"/>
    <col min="21" max="21" width="13.44140625" customWidth="1"/>
    <col min="29" max="29" width="13.44140625" customWidth="1"/>
  </cols>
  <sheetData>
    <row r="4" spans="2:31" x14ac:dyDescent="0.3">
      <c r="B4" t="s">
        <v>4</v>
      </c>
      <c r="J4" t="s">
        <v>120</v>
      </c>
      <c r="R4" t="s">
        <v>121</v>
      </c>
      <c r="Z4" t="s">
        <v>122</v>
      </c>
    </row>
    <row r="5" spans="2:31" x14ac:dyDescent="0.3">
      <c r="B5" s="90" t="s">
        <v>112</v>
      </c>
      <c r="C5" s="90" t="s">
        <v>127</v>
      </c>
      <c r="D5" s="90" t="s">
        <v>123</v>
      </c>
      <c r="E5" s="90" t="s">
        <v>128</v>
      </c>
      <c r="F5" s="90" t="s">
        <v>129</v>
      </c>
      <c r="G5" s="90" t="s">
        <v>130</v>
      </c>
      <c r="J5" t="s">
        <v>112</v>
      </c>
      <c r="K5" t="s">
        <v>131</v>
      </c>
      <c r="L5" t="s">
        <v>124</v>
      </c>
      <c r="M5" t="s">
        <v>132</v>
      </c>
      <c r="N5" t="s">
        <v>133</v>
      </c>
      <c r="O5" t="s">
        <v>134</v>
      </c>
      <c r="R5" s="90" t="s">
        <v>112</v>
      </c>
      <c r="S5" s="90" t="s">
        <v>135</v>
      </c>
      <c r="T5" s="90" t="s">
        <v>125</v>
      </c>
      <c r="U5" s="90" t="s">
        <v>142</v>
      </c>
      <c r="V5" s="90" t="s">
        <v>136</v>
      </c>
      <c r="W5" s="90" t="s">
        <v>137</v>
      </c>
      <c r="Z5" s="90" t="s">
        <v>112</v>
      </c>
      <c r="AA5" s="90" t="s">
        <v>138</v>
      </c>
      <c r="AB5" s="90" t="s">
        <v>126</v>
      </c>
      <c r="AC5" s="90" t="s">
        <v>139</v>
      </c>
      <c r="AD5" s="90" t="s">
        <v>140</v>
      </c>
      <c r="AE5" s="90" t="s">
        <v>141</v>
      </c>
    </row>
    <row r="6" spans="2:31" x14ac:dyDescent="0.3">
      <c r="B6" s="90" t="s">
        <v>117</v>
      </c>
      <c r="C6" s="91" t="s">
        <v>5</v>
      </c>
      <c r="D6" s="91">
        <v>46400</v>
      </c>
      <c r="E6" s="91">
        <v>29693</v>
      </c>
      <c r="F6" s="90">
        <f>D6-E6</f>
        <v>16707</v>
      </c>
      <c r="G6" s="93">
        <v>0.64</v>
      </c>
      <c r="J6" t="s">
        <v>117</v>
      </c>
      <c r="K6" s="82" t="s">
        <v>13</v>
      </c>
      <c r="L6" s="82">
        <v>70400</v>
      </c>
      <c r="M6" s="82">
        <v>44608</v>
      </c>
      <c r="N6" s="82">
        <f t="shared" ref="N6:N7" si="0">L6-M6</f>
        <v>25792</v>
      </c>
      <c r="O6" s="94">
        <v>0.64</v>
      </c>
      <c r="R6" s="90" t="s">
        <v>117</v>
      </c>
      <c r="S6" s="92" t="s">
        <v>78</v>
      </c>
      <c r="T6" s="91">
        <v>46080</v>
      </c>
      <c r="U6" s="91">
        <v>0</v>
      </c>
      <c r="V6" s="91">
        <f t="shared" ref="V6:V7" si="1">T6-U6</f>
        <v>46080</v>
      </c>
      <c r="W6" s="93">
        <v>0</v>
      </c>
      <c r="Z6" s="90" t="s">
        <v>117</v>
      </c>
      <c r="AA6" s="92" t="s">
        <v>13</v>
      </c>
      <c r="AB6" s="91">
        <v>70400</v>
      </c>
      <c r="AC6" s="91">
        <v>46539</v>
      </c>
      <c r="AD6" s="91">
        <f t="shared" ref="AD6:AD7" si="2">AB6-AC6</f>
        <v>23861</v>
      </c>
      <c r="AE6" s="93">
        <v>0.66</v>
      </c>
    </row>
    <row r="7" spans="2:31" x14ac:dyDescent="0.3">
      <c r="B7" s="90" t="s">
        <v>118</v>
      </c>
      <c r="C7" s="92" t="s">
        <v>79</v>
      </c>
      <c r="D7" s="91">
        <v>36360</v>
      </c>
      <c r="E7" s="91">
        <v>35638</v>
      </c>
      <c r="F7" s="90">
        <f>D7-E7</f>
        <v>722</v>
      </c>
      <c r="G7" s="93">
        <v>0.98</v>
      </c>
      <c r="J7" t="s">
        <v>118</v>
      </c>
      <c r="K7" s="82" t="s">
        <v>13</v>
      </c>
      <c r="L7" s="82">
        <v>70400</v>
      </c>
      <c r="M7" s="82">
        <v>51133</v>
      </c>
      <c r="N7" s="82">
        <f t="shared" si="0"/>
        <v>19267</v>
      </c>
      <c r="O7" s="94">
        <v>0.73</v>
      </c>
      <c r="R7" s="90" t="s">
        <v>118</v>
      </c>
      <c r="S7" s="92" t="s">
        <v>78</v>
      </c>
      <c r="T7" s="91">
        <v>46080</v>
      </c>
      <c r="U7" s="91">
        <v>0</v>
      </c>
      <c r="V7" s="91">
        <f t="shared" si="1"/>
        <v>46080</v>
      </c>
      <c r="W7" s="93">
        <v>0</v>
      </c>
      <c r="Z7" s="90" t="s">
        <v>118</v>
      </c>
      <c r="AA7" s="92" t="s">
        <v>13</v>
      </c>
      <c r="AB7" s="91">
        <v>70400</v>
      </c>
      <c r="AC7" s="91">
        <v>56086</v>
      </c>
      <c r="AD7" s="91">
        <f t="shared" si="2"/>
        <v>14314</v>
      </c>
      <c r="AE7" s="93">
        <v>0.8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14"/>
  <sheetViews>
    <sheetView topLeftCell="BD1" workbookViewId="0">
      <selection activeCell="BM41" sqref="BM41"/>
    </sheetView>
  </sheetViews>
  <sheetFormatPr baseColWidth="10" defaultRowHeight="14.4" x14ac:dyDescent="0.3"/>
  <cols>
    <col min="2" max="2" width="20.77734375" bestFit="1" customWidth="1"/>
    <col min="3" max="3" width="16.5546875" bestFit="1" customWidth="1"/>
    <col min="4" max="5" width="2.77734375" customWidth="1"/>
    <col min="7" max="7" width="4" customWidth="1"/>
    <col min="8" max="8" width="3.77734375" customWidth="1"/>
    <col min="9" max="9" width="22.77734375" bestFit="1" customWidth="1"/>
    <col min="10" max="10" width="20.77734375" bestFit="1" customWidth="1"/>
    <col min="11" max="11" width="8.6640625" customWidth="1"/>
    <col min="12" max="12" width="5.77734375" customWidth="1"/>
    <col min="13" max="13" width="4.44140625" customWidth="1"/>
    <col min="14" max="14" width="18.44140625" bestFit="1" customWidth="1"/>
    <col min="15" max="15" width="18" bestFit="1" customWidth="1"/>
    <col min="16" max="16" width="17.44140625" bestFit="1" customWidth="1"/>
    <col min="17" max="18" width="2.77734375" customWidth="1"/>
    <col min="19" max="19" width="20.77734375" bestFit="1" customWidth="1"/>
    <col min="20" max="20" width="15.44140625" bestFit="1" customWidth="1"/>
    <col min="21" max="21" width="16" bestFit="1" customWidth="1"/>
    <col min="22" max="22" width="24.109375" bestFit="1" customWidth="1"/>
    <col min="23" max="23" width="21.109375" bestFit="1" customWidth="1"/>
    <col min="24" max="24" width="23" bestFit="1" customWidth="1"/>
    <col min="28" max="28" width="20.77734375" bestFit="1" customWidth="1"/>
    <col min="29" max="29" width="15.77734375" bestFit="1" customWidth="1"/>
    <col min="30" max="30" width="16" bestFit="1" customWidth="1"/>
    <col min="31" max="31" width="24.109375" bestFit="1" customWidth="1"/>
    <col min="32" max="32" width="21.109375" bestFit="1" customWidth="1"/>
    <col min="33" max="33" width="23" bestFit="1" customWidth="1"/>
    <col min="37" max="37" width="20.77734375" bestFit="1" customWidth="1"/>
    <col min="38" max="38" width="15.77734375" bestFit="1" customWidth="1"/>
    <col min="39" max="39" width="16" bestFit="1" customWidth="1"/>
    <col min="40" max="40" width="24.109375" bestFit="1" customWidth="1"/>
    <col min="41" max="41" width="21.109375" bestFit="1" customWidth="1"/>
    <col min="42" max="42" width="23" bestFit="1" customWidth="1"/>
    <col min="45" max="45" width="20.77734375" bestFit="1" customWidth="1"/>
    <col min="46" max="46" width="15.77734375" bestFit="1" customWidth="1"/>
    <col min="47" max="47" width="16" bestFit="1" customWidth="1"/>
    <col min="48" max="48" width="24.109375" bestFit="1" customWidth="1"/>
    <col min="49" max="49" width="21.109375" bestFit="1" customWidth="1"/>
    <col min="50" max="50" width="23" bestFit="1" customWidth="1"/>
    <col min="54" max="54" width="20.77734375" bestFit="1" customWidth="1"/>
    <col min="55" max="55" width="15.44140625" bestFit="1" customWidth="1"/>
    <col min="56" max="56" width="24.109375" bestFit="1" customWidth="1"/>
    <col min="59" max="59" width="20.77734375" bestFit="1" customWidth="1"/>
    <col min="60" max="60" width="15.77734375" bestFit="1" customWidth="1"/>
    <col min="61" max="61" width="24.109375" bestFit="1" customWidth="1"/>
    <col min="64" max="64" width="20.77734375" bestFit="1" customWidth="1"/>
    <col min="65" max="65" width="15.77734375" bestFit="1" customWidth="1"/>
    <col min="66" max="66" width="24.109375" bestFit="1" customWidth="1"/>
    <col min="69" max="69" width="20.77734375" bestFit="1" customWidth="1"/>
    <col min="70" max="70" width="15.77734375" bestFit="1" customWidth="1"/>
    <col min="71" max="71" width="24.109375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3">
        <v>26</v>
      </c>
      <c r="F4" t="s">
        <v>64</v>
      </c>
      <c r="G4">
        <v>71</v>
      </c>
      <c r="I4" s="61" t="s">
        <v>16</v>
      </c>
      <c r="J4" s="63">
        <v>1026</v>
      </c>
      <c r="K4" t="s">
        <v>65</v>
      </c>
      <c r="L4">
        <v>97.65</v>
      </c>
      <c r="N4" s="61" t="s">
        <v>12</v>
      </c>
      <c r="O4" s="83">
        <v>2210</v>
      </c>
      <c r="P4" s="62">
        <v>36.833333333333336</v>
      </c>
      <c r="S4" s="64">
        <v>45699</v>
      </c>
      <c r="T4" s="65">
        <v>0</v>
      </c>
      <c r="U4" s="65">
        <v>0</v>
      </c>
      <c r="V4" s="83">
        <v>0</v>
      </c>
      <c r="W4" s="83">
        <v>0</v>
      </c>
      <c r="X4" s="83">
        <v>0</v>
      </c>
      <c r="Y4" t="s">
        <v>71</v>
      </c>
      <c r="Z4" s="1">
        <v>10.860000000000001</v>
      </c>
      <c r="AB4" s="64">
        <v>45699</v>
      </c>
      <c r="AC4" s="65">
        <v>0.33</v>
      </c>
      <c r="AD4" s="65">
        <v>0.22</v>
      </c>
      <c r="AE4" s="83">
        <v>5850</v>
      </c>
      <c r="AF4" s="83">
        <v>0</v>
      </c>
      <c r="AG4" s="83">
        <v>5850</v>
      </c>
      <c r="AH4" t="s">
        <v>71</v>
      </c>
      <c r="AI4" s="1">
        <v>13.280000000000001</v>
      </c>
      <c r="AK4" s="64">
        <v>45699</v>
      </c>
      <c r="AL4" s="65">
        <v>0</v>
      </c>
      <c r="AM4" s="65">
        <v>0</v>
      </c>
      <c r="AN4" s="83">
        <v>0</v>
      </c>
      <c r="AO4" s="83">
        <v>0</v>
      </c>
      <c r="AP4" s="83">
        <v>0</v>
      </c>
      <c r="AQ4" t="s">
        <v>71</v>
      </c>
      <c r="AR4" s="1">
        <v>3.4950000000000001</v>
      </c>
      <c r="AS4" s="64">
        <v>45699</v>
      </c>
      <c r="AT4" s="65">
        <v>7.0000000000000007E-2</v>
      </c>
      <c r="AU4" s="65">
        <v>0.05</v>
      </c>
      <c r="AV4" s="83">
        <v>2340</v>
      </c>
      <c r="AW4" s="83">
        <v>0</v>
      </c>
      <c r="AX4" s="83">
        <v>2340</v>
      </c>
      <c r="AY4" t="s">
        <v>71</v>
      </c>
      <c r="AZ4" s="1">
        <v>14.713000000000003</v>
      </c>
      <c r="BB4" s="64">
        <v>45719</v>
      </c>
      <c r="BC4" s="65">
        <v>0.88</v>
      </c>
      <c r="BD4" s="83">
        <v>10150</v>
      </c>
      <c r="BG4" s="64">
        <v>45719</v>
      </c>
      <c r="BH4" s="65">
        <v>0.74</v>
      </c>
      <c r="BI4" s="83">
        <v>13051</v>
      </c>
      <c r="BL4" s="64">
        <v>45719</v>
      </c>
      <c r="BM4" s="65">
        <v>0</v>
      </c>
      <c r="BN4" s="83">
        <v>0</v>
      </c>
      <c r="BQ4" s="64">
        <v>45719</v>
      </c>
      <c r="BR4" s="65">
        <v>0.81</v>
      </c>
      <c r="BS4" s="83">
        <v>14246</v>
      </c>
    </row>
    <row r="5" spans="2:71" x14ac:dyDescent="0.3">
      <c r="B5" s="61" t="s">
        <v>15</v>
      </c>
      <c r="C5" s="83">
        <v>32</v>
      </c>
      <c r="I5" s="61" t="s">
        <v>20</v>
      </c>
      <c r="J5" s="63">
        <v>310</v>
      </c>
      <c r="L5" s="62">
        <f>L4/24</f>
        <v>4.0687500000000005</v>
      </c>
      <c r="N5" s="61" t="s">
        <v>15</v>
      </c>
      <c r="O5" s="83">
        <v>1823</v>
      </c>
      <c r="P5" s="62">
        <v>30.383333333333333</v>
      </c>
      <c r="S5" s="64" t="s">
        <v>60</v>
      </c>
      <c r="T5" s="65">
        <v>0</v>
      </c>
      <c r="U5" s="65">
        <v>0</v>
      </c>
      <c r="V5" s="83">
        <v>0</v>
      </c>
      <c r="W5" s="83">
        <v>0</v>
      </c>
      <c r="X5" s="83">
        <v>0</v>
      </c>
      <c r="Y5" t="s">
        <v>72</v>
      </c>
      <c r="Z5" s="1">
        <v>10.163300000000001</v>
      </c>
      <c r="AB5" s="64" t="s">
        <v>60</v>
      </c>
      <c r="AC5" s="65">
        <v>0.33</v>
      </c>
      <c r="AD5" s="65">
        <v>0.22</v>
      </c>
      <c r="AE5" s="83">
        <v>5850</v>
      </c>
      <c r="AF5" s="83">
        <v>0</v>
      </c>
      <c r="AG5" s="83">
        <v>5850</v>
      </c>
      <c r="AH5" t="s">
        <v>72</v>
      </c>
      <c r="AI5" s="1">
        <v>12.189299999999999</v>
      </c>
      <c r="AK5" s="64" t="s">
        <v>60</v>
      </c>
      <c r="AL5" s="65">
        <v>0</v>
      </c>
      <c r="AM5" s="65">
        <v>0</v>
      </c>
      <c r="AN5" s="83">
        <v>0</v>
      </c>
      <c r="AO5" s="83">
        <v>0</v>
      </c>
      <c r="AP5" s="83">
        <v>0</v>
      </c>
      <c r="AQ5" t="s">
        <v>72</v>
      </c>
      <c r="AR5" s="1">
        <v>3.0059999999999998</v>
      </c>
      <c r="AS5" s="64" t="s">
        <v>60</v>
      </c>
      <c r="AT5" s="65">
        <v>7.0000000000000007E-2</v>
      </c>
      <c r="AU5" s="65">
        <v>0.05</v>
      </c>
      <c r="AV5" s="83">
        <v>2340</v>
      </c>
      <c r="AW5" s="83">
        <v>0</v>
      </c>
      <c r="AX5" s="83">
        <v>2340</v>
      </c>
      <c r="AY5" t="s">
        <v>72</v>
      </c>
      <c r="AZ5" s="1">
        <v>12.452300000000003</v>
      </c>
      <c r="BB5" s="64">
        <v>45720</v>
      </c>
      <c r="BC5" s="65">
        <v>0.25</v>
      </c>
      <c r="BD5" s="83">
        <v>2888</v>
      </c>
      <c r="BG5" s="64">
        <v>45720</v>
      </c>
      <c r="BH5" s="65">
        <v>0.82</v>
      </c>
      <c r="BI5" s="83">
        <v>14372</v>
      </c>
      <c r="BL5" s="64">
        <v>45720</v>
      </c>
      <c r="BM5" s="65">
        <v>0</v>
      </c>
      <c r="BN5" s="83">
        <v>0</v>
      </c>
      <c r="BQ5" s="64">
        <v>45720</v>
      </c>
      <c r="BR5" s="65">
        <v>0.76</v>
      </c>
      <c r="BS5" s="83">
        <v>13345</v>
      </c>
    </row>
    <row r="6" spans="2:71" x14ac:dyDescent="0.3">
      <c r="B6" s="61" t="s">
        <v>14</v>
      </c>
      <c r="C6" s="83">
        <v>5</v>
      </c>
      <c r="I6" s="61" t="s">
        <v>17</v>
      </c>
      <c r="J6" s="63">
        <v>1270</v>
      </c>
      <c r="N6" s="61" t="s">
        <v>14</v>
      </c>
      <c r="O6" s="83">
        <v>270</v>
      </c>
      <c r="P6" s="62">
        <v>4.5</v>
      </c>
      <c r="Y6" t="s">
        <v>73</v>
      </c>
      <c r="Z6">
        <v>134737</v>
      </c>
      <c r="AH6" t="s">
        <v>73</v>
      </c>
      <c r="AI6">
        <v>232631</v>
      </c>
      <c r="AQ6" t="s">
        <v>73</v>
      </c>
      <c r="AR6">
        <v>43938</v>
      </c>
      <c r="AY6" t="s">
        <v>73</v>
      </c>
      <c r="AZ6">
        <v>256871</v>
      </c>
      <c r="BB6" s="64">
        <v>45721</v>
      </c>
      <c r="BC6" s="65">
        <v>0.56999999999999995</v>
      </c>
      <c r="BD6" s="83">
        <v>7155</v>
      </c>
      <c r="BG6" s="64">
        <v>45721</v>
      </c>
      <c r="BH6" s="65">
        <v>0.73</v>
      </c>
      <c r="BI6" s="83">
        <v>12925</v>
      </c>
      <c r="BL6" s="64">
        <v>45721</v>
      </c>
      <c r="BM6" s="65">
        <v>0</v>
      </c>
      <c r="BN6" s="83">
        <v>0</v>
      </c>
      <c r="BQ6" s="64">
        <v>45721</v>
      </c>
      <c r="BR6" s="65">
        <v>0.67</v>
      </c>
      <c r="BS6" s="83">
        <v>11808</v>
      </c>
    </row>
    <row r="7" spans="2:71" x14ac:dyDescent="0.3">
      <c r="B7" s="61" t="s">
        <v>4</v>
      </c>
      <c r="C7" s="83">
        <v>8</v>
      </c>
      <c r="I7" s="61" t="s">
        <v>92</v>
      </c>
      <c r="J7" s="63">
        <v>1240</v>
      </c>
      <c r="N7" s="61" t="s">
        <v>4</v>
      </c>
      <c r="O7" s="83">
        <v>1556</v>
      </c>
      <c r="P7" s="62">
        <v>25.93333333333333</v>
      </c>
      <c r="Y7" t="s">
        <v>74</v>
      </c>
      <c r="Z7">
        <v>44386</v>
      </c>
      <c r="AH7" t="s">
        <v>74</v>
      </c>
      <c r="AI7">
        <v>97522</v>
      </c>
      <c r="AQ7" t="s">
        <v>74</v>
      </c>
      <c r="AR7">
        <v>9360</v>
      </c>
      <c r="AY7" t="s">
        <v>74</v>
      </c>
      <c r="AZ7">
        <v>86091</v>
      </c>
      <c r="BB7" s="64">
        <v>45722</v>
      </c>
      <c r="BC7" s="65">
        <v>0.82</v>
      </c>
      <c r="BD7" s="83">
        <v>9500</v>
      </c>
      <c r="BG7" s="64">
        <v>45722</v>
      </c>
      <c r="BH7" s="65">
        <v>0.24</v>
      </c>
      <c r="BI7" s="83">
        <v>4260</v>
      </c>
      <c r="BL7" s="64">
        <v>45722</v>
      </c>
      <c r="BM7" s="65">
        <v>0</v>
      </c>
      <c r="BN7" s="83">
        <v>0</v>
      </c>
      <c r="BQ7" s="64">
        <v>45722</v>
      </c>
      <c r="BR7" s="65">
        <v>0.41</v>
      </c>
      <c r="BS7" s="83">
        <v>7160</v>
      </c>
    </row>
    <row r="8" spans="2:71" x14ac:dyDescent="0.3">
      <c r="B8" s="61" t="s">
        <v>60</v>
      </c>
      <c r="C8" s="83">
        <v>71</v>
      </c>
      <c r="I8" s="61" t="s">
        <v>93</v>
      </c>
      <c r="J8" s="63">
        <v>1333</v>
      </c>
      <c r="N8" s="61" t="s">
        <v>60</v>
      </c>
      <c r="O8" s="83">
        <v>5859</v>
      </c>
      <c r="P8" s="83">
        <v>97.65</v>
      </c>
      <c r="Y8" t="s">
        <v>75</v>
      </c>
      <c r="Z8">
        <v>179123</v>
      </c>
      <c r="AH8" t="s">
        <v>75</v>
      </c>
      <c r="AI8">
        <v>330153</v>
      </c>
      <c r="AQ8" t="s">
        <v>75</v>
      </c>
      <c r="AR8">
        <v>53298</v>
      </c>
      <c r="AY8" t="s">
        <v>75</v>
      </c>
      <c r="AZ8">
        <v>342962</v>
      </c>
      <c r="BB8" s="64">
        <v>45723</v>
      </c>
      <c r="BC8" s="65">
        <v>1</v>
      </c>
      <c r="BD8" s="83">
        <v>13726</v>
      </c>
      <c r="BG8" s="64">
        <v>45723</v>
      </c>
      <c r="BH8" s="65">
        <v>1</v>
      </c>
      <c r="BI8" s="83">
        <v>7460</v>
      </c>
      <c r="BL8" s="64">
        <v>45723</v>
      </c>
      <c r="BM8" s="65">
        <v>0</v>
      </c>
      <c r="BN8" s="83">
        <v>0</v>
      </c>
      <c r="BQ8" s="64">
        <v>45723</v>
      </c>
      <c r="BR8" s="65">
        <v>1</v>
      </c>
      <c r="BS8" s="83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3">
        <v>0</v>
      </c>
      <c r="BG9" s="64">
        <v>45726</v>
      </c>
      <c r="BH9" s="65">
        <v>0.62</v>
      </c>
      <c r="BI9" s="83">
        <v>10800</v>
      </c>
      <c r="BL9" s="64">
        <v>45726</v>
      </c>
      <c r="BM9" s="65">
        <v>0</v>
      </c>
      <c r="BN9" s="83">
        <v>0</v>
      </c>
      <c r="BQ9" s="64">
        <v>45726</v>
      </c>
      <c r="BR9" s="65">
        <v>0.66</v>
      </c>
      <c r="BS9" s="83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3">
        <v>10050</v>
      </c>
      <c r="BG10" s="64">
        <v>45727</v>
      </c>
      <c r="BH10" s="65">
        <v>0.82</v>
      </c>
      <c r="BI10" s="83">
        <v>14403</v>
      </c>
      <c r="BL10" s="64">
        <v>45727</v>
      </c>
      <c r="BM10" s="65">
        <v>0</v>
      </c>
      <c r="BN10" s="83">
        <v>0</v>
      </c>
      <c r="BQ10" s="64">
        <v>45727</v>
      </c>
      <c r="BR10" s="65">
        <v>0.9</v>
      </c>
      <c r="BS10" s="83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3">
        <v>12660</v>
      </c>
      <c r="BG11" s="64">
        <v>45728</v>
      </c>
      <c r="BH11" s="65">
        <v>0.84</v>
      </c>
      <c r="BI11" s="83">
        <v>14750</v>
      </c>
      <c r="BL11" s="64">
        <v>45728</v>
      </c>
      <c r="BM11" s="65">
        <v>0</v>
      </c>
      <c r="BN11" s="83">
        <v>0</v>
      </c>
      <c r="BQ11" s="64">
        <v>45728</v>
      </c>
      <c r="BR11" s="65">
        <v>0.81</v>
      </c>
      <c r="BS11" s="83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3">
        <v>12928</v>
      </c>
      <c r="BG12" s="64">
        <v>45729</v>
      </c>
      <c r="BH12" s="65">
        <v>0.64</v>
      </c>
      <c r="BI12" s="83">
        <v>11180</v>
      </c>
      <c r="BL12" s="64">
        <v>45729</v>
      </c>
      <c r="BM12" s="65">
        <v>0</v>
      </c>
      <c r="BN12" s="83">
        <v>0</v>
      </c>
      <c r="BQ12" s="64">
        <v>45729</v>
      </c>
      <c r="BR12" s="65">
        <v>0.82</v>
      </c>
      <c r="BS12" s="83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3">
        <v>0</v>
      </c>
      <c r="BG13" s="64">
        <v>45733</v>
      </c>
      <c r="BH13" s="65">
        <v>0.33</v>
      </c>
      <c r="BI13" s="83">
        <v>5775</v>
      </c>
      <c r="BL13" s="64">
        <v>45733</v>
      </c>
      <c r="BM13" s="65">
        <v>0.88</v>
      </c>
      <c r="BN13" s="83">
        <v>10138</v>
      </c>
      <c r="BQ13" s="64">
        <v>45733</v>
      </c>
      <c r="BR13" s="65">
        <v>0.55000000000000004</v>
      </c>
      <c r="BS13" s="83">
        <v>9700</v>
      </c>
    </row>
    <row r="14" spans="2:71" x14ac:dyDescent="0.3">
      <c r="I14" s="61" t="s">
        <v>60</v>
      </c>
      <c r="J14" s="83">
        <v>5859</v>
      </c>
      <c r="BB14" s="64" t="s">
        <v>60</v>
      </c>
      <c r="BC14" s="65">
        <v>6.4599999999999991</v>
      </c>
      <c r="BD14" s="83">
        <v>79057</v>
      </c>
      <c r="BG14" s="64" t="s">
        <v>60</v>
      </c>
      <c r="BH14" s="65">
        <v>6.78</v>
      </c>
      <c r="BI14" s="83">
        <v>108976</v>
      </c>
      <c r="BL14" s="64" t="s">
        <v>60</v>
      </c>
      <c r="BM14" s="65">
        <v>0.88</v>
      </c>
      <c r="BN14" s="83">
        <v>10138</v>
      </c>
      <c r="BQ14" s="64" t="s">
        <v>60</v>
      </c>
      <c r="BR14" s="65">
        <v>7.3900000000000015</v>
      </c>
      <c r="BS14" s="83">
        <v>120280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F48" sqref="F48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2025-03-12T09:09:46Z</cp:lastPrinted>
  <dcterms:created xsi:type="dcterms:W3CDTF">2025-03-03T09:02:42Z</dcterms:created>
  <dcterms:modified xsi:type="dcterms:W3CDTF">2025-03-20T11:23:24Z</dcterms:modified>
</cp:coreProperties>
</file>