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2F6FD5D5-9DF7-3241-9A2B-05C93BD81743}" xr6:coauthVersionLast="47" xr6:coauthVersionMax="47" xr10:uidLastSave="{00000000-0000-0000-0000-000000000000}"/>
  <bookViews>
    <workbookView xWindow="80" yWindow="500" windowWidth="40880" windowHeight="23540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8" r:id="rId15"/>
    <pivotCache cacheId="12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4" l="1"/>
  <c r="F7" i="14"/>
  <c r="AD7" i="14"/>
  <c r="AD6" i="14"/>
  <c r="V7" i="14"/>
  <c r="V6" i="14"/>
  <c r="N6" i="14"/>
  <c r="F6" i="14"/>
  <c r="G14" i="13"/>
  <c r="G7" i="13"/>
  <c r="G8" i="13"/>
  <c r="G9" i="13"/>
  <c r="G10" i="13"/>
  <c r="G11" i="13"/>
  <c r="G12" i="13"/>
  <c r="G13" i="13"/>
  <c r="G6" i="13"/>
  <c r="D9" i="12"/>
  <c r="D8" i="12"/>
  <c r="D10" i="12" s="1"/>
  <c r="D11" i="12" s="1"/>
  <c r="D12" i="12" s="1"/>
  <c r="D13" i="12" s="1"/>
  <c r="D14" i="12" s="1"/>
  <c r="D15" i="12" s="1"/>
  <c r="D7" i="12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H5" i="12" l="1"/>
  <c r="D6" i="12" s="1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I5" i="5"/>
  <c r="AR4" i="5"/>
  <c r="AZ8" i="5"/>
  <c r="AR6" i="5"/>
  <c r="AI4" i="5"/>
  <c r="AI8" i="5"/>
  <c r="AZ6" i="5"/>
  <c r="AR8" i="5"/>
  <c r="G4" i="5"/>
  <c r="L4" i="5"/>
  <c r="AZ5" i="5"/>
  <c r="AI7" i="5"/>
  <c r="Z8" i="5"/>
  <c r="AI6" i="5"/>
  <c r="AZ4" i="5"/>
  <c r="Z7" i="5"/>
  <c r="Z6" i="5"/>
  <c r="AR7" i="5"/>
  <c r="Z4" i="5"/>
  <c r="AZ7" i="5"/>
  <c r="AR5" i="5"/>
  <c r="Z5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<sst xmlns="http://schemas.openxmlformats.org/spreadsheetml/2006/main" count="1820" uniqueCount="144">
  <si>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</si>
  <si>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</si>
  <si>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</si>
  <si>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</si>
  <si>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</si>
  <si>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</si>
  <si>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</si>
  <si>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</si>
  <si>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</si>
  <si>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</si>
  <si>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</si>
  <si>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</si>
  <si>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</si>
  <si>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</si>
  <si>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</si>
  <si>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</si>
  <si>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</si>
  <si>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</si>
  <si>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</si>
  <si>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</si>
  <si>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</si>
  <si>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</si>
  <si>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</si>
  <si>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</si>
  <si>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</si>
  <si>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</si>
  <si>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</si>
  <si>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</si>
  <si>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</si>
  <si>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</si>
  <si>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</si>
  <si>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</si>
  <si>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</si>
  <si>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</si>
  <si>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</si>
  <si>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</si>
  <si>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</si>
  <si>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</si>
  <si>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</si>
  <si>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</si>
  <si>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</si>
  <si>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</si>
  <si>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</si>
  <si>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</si>
  <si>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</si>
  <si>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</si>
  <si>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</si>
  <si>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</si>
  <si>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</si>
  <si>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</si>
  <si>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</si>
  <si>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</si>
  <si>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</si>
  <si>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</si>
  <si>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</si>
  <si>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</si>
  <si>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</si>
  <si>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</si>
  <si>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</si>
  <si>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</si>
  <si>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</si>
  <si>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</si>
  <si>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</si>
  <si>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</si>
  <si>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</si>
  <si>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</si>
  <si>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</si>
  <si>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</si>
  <si>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</si>
  <si>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</si>
  <si>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</si>
  <si>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</si>
  <si>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</si>
  <si>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</si>
  <si>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</si>
  <si>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</si>
  <si>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</si>
  <si>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</si>
  <si>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</si>
  <si>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</si>
  <si>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</si>
  <si>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</si>
  <si>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</si>
  <si>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</si>
  <si>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</si>
  <si>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</si>
  <si>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</si>
  <si>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</si>
  <si>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</si>
  <si>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</si>
  <si>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</si>
  <si>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</si>
  <si>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</si>
  <si>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</si>
  <si>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</si>
  <si>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</si>
  <si>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</si>
  <si>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</si>
  <si>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</si>
  <si>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</si>
  <si>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</si>
  <si>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</si>
  <si>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</si>
  <si>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</si>
  <si>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</si>
  <si>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</si>
  <si>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</si>
  <si>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</si>
  <si>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</si>
  <si>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</si>
  <si>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</si>
  <si>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</si>
  <si>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</si>
  <si>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</si>
  <si>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</si>
  <si>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</si>
  <si>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</si>
  <si>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</si>
  <si>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</si>
  <si>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Semaine 12</t>
  </si>
  <si>
    <t>Commmentaire</t>
  </si>
  <si>
    <t>Shinko 1 V831</t>
  </si>
  <si>
    <t>Shinko 2 V832</t>
  </si>
  <si>
    <t>Shinko 3 V833</t>
  </si>
  <si>
    <t>Objectif1</t>
  </si>
  <si>
    <t>Objectif2</t>
  </si>
  <si>
    <t>Objectif3</t>
  </si>
  <si>
    <t>Objectif4</t>
  </si>
  <si>
    <t>Réf1</t>
  </si>
  <si>
    <t>Qté produite1</t>
  </si>
  <si>
    <t>Écart1</t>
  </si>
  <si>
    <t>TRS1</t>
  </si>
  <si>
    <t>Réf2</t>
  </si>
  <si>
    <t>Qté produite2</t>
  </si>
  <si>
    <t>Écart2</t>
  </si>
  <si>
    <t>TRS2</t>
  </si>
  <si>
    <t>Réf3</t>
  </si>
  <si>
    <t>Écart3</t>
  </si>
  <si>
    <t>TRS3</t>
  </si>
  <si>
    <t>Réf4</t>
  </si>
  <si>
    <t>Qté produite4</t>
  </si>
  <si>
    <t>Écart4</t>
  </si>
  <si>
    <t>TRS4</t>
  </si>
  <si>
    <t>Qté produite3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</si>
</sst>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24" xfId="0" applyFont="1" applyFill="1" applyBorder="1" applyAlignment="1">
      <alignment horizontal="left" vertical="center"/>
    </xf>
    <xf numFmtId="9" fontId="0" fillId="0" borderId="24" xfId="1" applyFont="1" applyFill="1" applyBorder="1"/>
    <xf numFmtId="9" fontId="0" fillId="0" borderId="24" xfId="1" applyFont="1" applyBorder="1"/>
  </cellXfs>
  <cellStyles count="2">
    <cellStyle name="Normal" xfId="0" builtinId="0"/>
    <cellStyle name="Pourcentage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3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47">
      <pivotArea collapsedLevelsAreSubtotals="1" fieldPosition="0">
        <references count="1">
          <reference field="3" count="0"/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41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12" totalsRowShown="0" headerRowDxfId="81" dataDxfId="80">
  <autoFilter ref="B12:N312" xr:uid="{3466EDAC-D66B-4C4E-9139-E81C6DDA4B82}"/>
  <tableColumns count="13">
    <tableColumn id="1" xr3:uid="{1D039082-F45C-42A3-A96D-5829EEFF21C4}" name="Date" dataDxfId="79"/>
    <tableColumn id="2" xr3:uid="{BBFA4997-538A-476D-BD76-263203FF6ABC}" name="Équipe" dataDxfId="78"/>
    <tableColumn id="3" xr3:uid="{9A20E0DF-9527-4B0D-A550-5EF7167ABF81}" name="Machine" dataDxfId="77"/>
    <tableColumn id="4" xr3:uid="{3B0ED0DB-3A3D-42B9-92CE-C7769A603883}" name="Reference" dataDxfId="76"/>
    <tableColumn id="5" xr3:uid="{60FF7E2E-7F53-4AC9-8137-2A5C65D24895}" name="Cadence" dataDxfId="75"/>
    <tableColumn id="6" xr3:uid="{06210FA9-A842-4E73-9D61-5F5A7ACE1E35}" name="Quantité" dataDxfId="74"/>
    <tableColumn id="7" xr3:uid="{01816378-CFEC-4708-A4F0-66CF1B5F1387}" name="Objectif" dataDxfId="73">
      <calculatedColumnFormula>F13*8</calculatedColumnFormula>
    </tableColumn>
    <tableColumn id="8" xr3:uid="{C4032EF7-3002-493D-8583-34A8B76258DE}" name="Écart pièces" dataDxfId="72">
      <calculatedColumnFormula>H13-G13</calculatedColumnFormula>
    </tableColumn>
    <tableColumn id="9" xr3:uid="{9DAE7675-70FD-445E-BDDB-E8E2238565B6}" name="Écart temps" dataDxfId="71"/>
    <tableColumn id="10" xr3:uid="{1438624C-19DD-48A8-B0D4-4C0454660192}" name="Nombre d'arrêt" dataDxfId="70"/>
    <tableColumn id="11" xr3:uid="{92F0ED0E-5E30-47AC-B9F1-963B5B62C863}" name="Durée arrêts" dataDxfId="69"/>
    <tableColumn id="12" xr3:uid="{21AA2E60-0434-4A20-BDBE-F1BA2A9CF39A}" name="TRS" dataDxfId="68" dataCellStyle="Pourcentage"/>
    <tableColumn id="13" xr3:uid="{19486378-4A9F-497E-9B1F-E475ECBA87F9}" name="Commentaire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37" dataDxfId="36">
  <autoFilter ref="AI32:AK62" xr:uid="{5A5BA314-728F-41DF-B436-D7A736B66477}"/>
  <tableColumns count="3">
    <tableColumn id="1" xr3:uid="{DF8A1C01-18E8-494B-83B0-7679C44537BE}" name="Date" dataDxfId="35"/>
    <tableColumn id="2" xr3:uid="{430A7B71-3CE2-4D74-8DAF-18AED78B5B2D}" name="TRS" dataDxfId="34" dataCellStyle="Pourcentage"/>
    <tableColumn id="3" xr3:uid="{F1EF3F5F-838A-436F-8A45-EE6CDF2D8D01}" name="Qté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6" totalsRowShown="0" headerRowDxfId="66" dataDxfId="65">
  <autoFilter ref="B5:H76" xr:uid="{C4480CF4-C52E-46FA-9FDF-CF9B3A0AF10E}"/>
  <tableColumns count="7">
    <tableColumn id="1" xr3:uid="{C8979906-7385-4F96-B2E7-4F8FC864FCF7}" name="Date" dataDxfId="64"/>
    <tableColumn id="2" xr3:uid="{C364A27F-09CB-402B-A1F2-43C609B28A7C}" name="Équipe" dataDxfId="63"/>
    <tableColumn id="3" xr3:uid="{1361715B-CE84-4C43-92F7-019565185AAA}" name="Machine" dataDxfId="62"/>
    <tableColumn id="4" xr3:uid="{E770DDB2-0CDE-42F9-A515-5F913C3C5CFA}" name="Arrêts" dataDxfId="61"/>
    <tableColumn id="5" xr3:uid="{95B5CA0A-A6B0-47A6-A582-77BA65A8C587}" name="Durées (m)" dataDxfId="60"/>
    <tableColumn id="6" xr3:uid="{43C12E68-90D4-42CF-BC19-E6722FF7D947}" name="Durées (h)" dataDxfId="59">
      <calculatedColumnFormula>Tableau2[[#This Row],[Durées (m)]]/60</calculatedColumnFormula>
    </tableColumn>
    <tableColumn id="8" xr3:uid="{FDF7BB73-1D0C-A241-A789-075E09936532}" name="pds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5" totalsRowShown="0">
  <autoFilter ref="B5:H105" xr:uid="{894CCDAD-CDD6-465E-80D2-20AB554BBE4E}"/>
  <tableColumns count="7">
    <tableColumn id="1" xr3:uid="{7C267BB5-CF9B-4D47-8B80-1FB9E42CA5FD}" name="Date" dataDxfId="57"/>
    <tableColumn id="2" xr3:uid="{8A871C23-BE6F-4F7B-B503-1F0217DD11F8}" name="Machine"/>
    <tableColumn id="3" xr3:uid="{E32C80A4-959D-4B04-8450-5951FACD7F0D}" name="TRS 1" dataDxfId="56" dataCellStyle="Pourcentage"/>
    <tableColumn id="4" xr3:uid="{04FDCF70-8941-43FF-9DFD-7BB25B382D43}" name="TRS 2 " dataDxfId="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53" dataDxfId="52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51"/>
    <tableColumn id="2" xr3:uid="{493BB54B-9250-2D4B-B6C7-D5E559092A71}" name="Durées (m)" dataDxfId="50"/>
    <tableColumn id="3" xr3:uid="{0482A10B-5D20-934F-9D71-A1713F93DF2F}" name="PC" dataDxfId="4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4" totalsRowShown="0">
  <autoFilter ref="B5:I14" xr:uid="{985E77F9-6971-5543-8E10-89E0F2951626}"/>
  <tableColumns count="8">
    <tableColumn id="1" xr3:uid="{5FF3DE14-D01D-CC49-850B-BCDA13E32092}" name="Semaine"/>
    <tableColumn id="2" xr3:uid="{D00B9277-446B-FC4B-A4F8-BAD0E1F999D5}" name="Machine " dataDxfId="32"/>
    <tableColumn id="3" xr3:uid="{B2D906ED-F0F7-9448-9AF1-A69813965A44}" name="Ref" dataDxfId="31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30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DFE691-45E1-D143-851A-680A815DAC6C}" name="Tableau7" displayName="Tableau7" ref="B5:G7" totalsRowShown="0" headerRowDxfId="17" dataDxfId="16">
  <autoFilter ref="B5:G7" xr:uid="{64DFE691-45E1-D143-851A-680A815DAC6C}"/>
  <tableColumns count="6">
    <tableColumn id="1" xr3:uid="{7A40DA9B-3DC3-554A-912A-032D8CED1293}" name="Semaine" dataDxfId="23"/>
    <tableColumn id="2" xr3:uid="{916009BE-5C8B-2E4E-B164-199C9532C0BE}" name="Réf1" dataDxfId="22"/>
    <tableColumn id="3" xr3:uid="{9865418F-4F38-F845-BEB3-FB0B5EF58690}" name="Objectif1" dataDxfId="21"/>
    <tableColumn id="4" xr3:uid="{D5163C87-FA52-5649-97BE-1B0F06EEA8AC}" name="Qté produite1" dataDxfId="20"/>
    <tableColumn id="5" xr3:uid="{7E422F90-9AE5-6D4B-B119-77A6BEE8827D}" name="Écart1" dataDxfId="19">
      <calculatedColumnFormula>D6-E6</calculatedColumnFormula>
    </tableColumn>
    <tableColumn id="6" xr3:uid="{4D828D28-E9DC-2240-94CF-D99CE0E84B89}" name="TRS1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B59A30-D961-5F46-8B7C-70512450DBCC}" name="Tableau8" displayName="Tableau8" ref="J5:O7" totalsRowShown="0" dataDxfId="24">
  <autoFilter ref="J5:O7" xr:uid="{95B59A30-D961-5F46-8B7C-70512450DBCC}"/>
  <tableColumns count="6">
    <tableColumn id="1" xr3:uid="{CF812D47-A20F-F142-B16F-9F9FE0375BCE}" name="Semaine"/>
    <tableColumn id="2" xr3:uid="{90796B6A-E49A-B44E-9B27-42B25AC96E94}" name="Réf2" dataDxfId="29"/>
    <tableColumn id="3" xr3:uid="{0D462D7D-D71F-4A43-90E6-8F696D8D401A}" name="Objectif2" dataDxfId="28"/>
    <tableColumn id="4" xr3:uid="{1C8EF3B7-8CB9-5A4F-A614-6E248FC24FB6}" name="Qté produite2" dataDxfId="27"/>
    <tableColumn id="5" xr3:uid="{A4B22846-5F9F-5546-8FED-9A9AFD9E8FFE}" name="Écart2" dataDxfId="26">
      <calculatedColumnFormula>L6-M6</calculatedColumnFormula>
    </tableColumn>
    <tableColumn id="6" xr3:uid="{6AA84274-951A-7E49-8E8B-05C49ECAC9F3}" name="TRS2" dataDxfId="25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3C1018-B7F2-4C4F-B454-48B667FB148B}" name="Tableau9" displayName="Tableau9" ref="R5:W7" totalsRowShown="0" headerRowDxfId="9" dataDxfId="8">
  <autoFilter ref="R5:W7" xr:uid="{803C1018-B7F2-4C4F-B454-48B667FB148B}"/>
  <tableColumns count="6">
    <tableColumn id="1" xr3:uid="{3771A8D3-09F4-6949-A3D8-6A444B2DD1DE}" name="Semaine" dataDxfId="15"/>
    <tableColumn id="2" xr3:uid="{5FC56EC9-B29D-3445-A2D0-1756F1B8054B}" name="Réf3" dataDxfId="14"/>
    <tableColumn id="3" xr3:uid="{CC2A5EF0-0422-7A43-AAFC-1712DBCB1B93}" name="Objectif3" dataDxfId="13"/>
    <tableColumn id="4" xr3:uid="{A45617A6-EA18-2F4D-9FBC-89616FE83F77}" name="Qté produite3" dataDxfId="12"/>
    <tableColumn id="5" xr3:uid="{C902C5D3-6FB2-934F-AAFB-6600C45C3DB6}" name="Écart3" dataDxfId="11">
      <calculatedColumnFormula>T6-U6</calculatedColumnFormula>
    </tableColumn>
    <tableColumn id="6" xr3:uid="{A40C2240-0597-5A4E-A345-2E3C90B6C3DE}" name="TRS3" dataDxfId="10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33C6C9-9E89-F246-8E3A-4A9BA87007E6}" name="Tableau10" displayName="Tableau10" ref="Z5:AE7" totalsRowShown="0" headerRowDxfId="1" dataDxfId="0">
  <autoFilter ref="Z5:AE7" xr:uid="{E533C6C9-9E89-F246-8E3A-4A9BA87007E6}"/>
  <tableColumns count="6">
    <tableColumn id="1" xr3:uid="{E342A120-7721-5F41-A4FB-819DB04CABCD}" name="Semaine" dataDxfId="7"/>
    <tableColumn id="2" xr3:uid="{88D75466-5AEB-9E4A-B242-F04202402D1E}" name="Réf4" dataDxfId="6"/>
    <tableColumn id="3" xr3:uid="{B81C676B-D2EB-9D45-9178-7E41CE730A01}" name="Objectif4" dataDxfId="5"/>
    <tableColumn id="4" xr3:uid="{05EB4017-949D-FE45-94A4-A9397998E896}" name="Qté produite4" dataDxfId="4"/>
    <tableColumn id="5" xr3:uid="{6C9E9CFB-510A-3F41-9F0F-9210347FD2A7}" name="Écart4" dataDxfId="3">
      <calculatedColumnFormula>AB6-AC6</calculatedColumnFormula>
    </tableColumn>
    <tableColumn id="6" xr3:uid="{7E6A5141-13E1-1A42-BF45-F3408A2408CA}" name="TRS4" dataDxfId="2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20" zoomScaleNormal="120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101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105</v>
      </c>
      <c r="C13" s="6">
        <f>SOMME(C6:C12)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12"/>
  <sheetViews>
    <sheetView showGridLines="0" showRowColHeaders="0" workbookViewId="0">
      <pane ySplit="12" topLeftCell="A179" activePane="bottomLeft" state="frozen"/>
      <selection pane="bottomLeft" activeCell="E301" sqref="E301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720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9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2">
      <c r="B7" s="14" t="s">
        <v>25</v>
      </c>
      <c r="C7" s="15">
        <v>720</v>
      </c>
      <c r="D7" s="16">
        <f>C7*K10</f>
        <v>46080</v>
      </c>
      <c r="E7" s="83" t="s">
        <v>44</v>
      </c>
      <c r="F7" s="84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9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2">
      <c r="B8" s="14" t="s">
        <v>26</v>
      </c>
      <c r="C8" s="17">
        <v>720</v>
      </c>
      <c r="D8" s="16">
        <f>C8*K10</f>
        <v>46080</v>
      </c>
      <c r="E8" s="85">
        <f>I10</f>
        <v>1</v>
      </c>
      <c r="F8" s="86"/>
      <c r="H8" s="50" t="s">
        <v>46</v>
      </c>
      <c r="I8" s="51">
        <f>Q7/Q6</f>
        <v>1</v>
      </c>
      <c r="N8" s="90"/>
      <c r="O8" s="20" t="s">
        <v>38</v>
      </c>
      <c r="P8" s="20"/>
      <c r="Q8" s="20">
        <f>Q7-L7</f>
        <v>3840</v>
      </c>
      <c r="R8" s="29">
        <f>Q8*60</f>
        <v>230400</v>
      </c>
    </row>
    <row r="9" spans="2:19" x14ac:dyDescent="0.2">
      <c r="B9" t="s">
        <v>51</v>
      </c>
      <c r="C9">
        <f>D7-D8</f>
        <v>0</v>
      </c>
      <c r="E9" s="85"/>
      <c r="F9" s="86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0"/>
      <c r="R9" s="30"/>
    </row>
    <row r="10" spans="2:19" x14ac:dyDescent="0.2">
      <c r="B10" s="20" t="s">
        <v>29</v>
      </c>
      <c r="C10" s="21">
        <v>0</v>
      </c>
      <c r="E10" s="87"/>
      <c r="F10" s="88"/>
      <c r="H10" s="52" t="s">
        <v>44</v>
      </c>
      <c r="I10" s="53">
        <f>I7*I8*I9</f>
        <v>1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91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2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2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2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2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2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2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2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2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2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2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2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2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6"/>
  <sheetViews>
    <sheetView workbookViewId="0">
      <pane ySplit="5" topLeftCell="A22" activePane="bottomLeft" state="frozen"/>
      <selection pane="bottomLeft" activeCell="F74" sqref="F74:F7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2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2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2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2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5"/>
  <sheetViews>
    <sheetView workbookViewId="0">
      <pane ySplit="5" topLeftCell="A6" activePane="bottomLeft" state="frozen"/>
      <selection pane="bottomLeft" activeCell="F5" sqref="F5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2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2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2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2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J21" sqref="J21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107</v>
      </c>
      <c r="G5" s="12" t="s">
        <v>105</v>
      </c>
      <c r="H5">
        <f>SOMME(C6:C15)</f>
        <v>5859</v>
      </c>
    </row>
    <row r="6" spans="2:8" x14ac:dyDescent="0.2">
      <c r="B6" s="10" t="s">
        <v>93</v>
      </c>
      <c r="C6">
        <v>1333</v>
      </c>
      <c r="D6" s="82">
        <f>C6/H5</f>
        <v>0.2275132275132275</v>
      </c>
    </row>
    <row r="7" spans="2:8" x14ac:dyDescent="0.2">
      <c r="B7" s="10" t="s">
        <v>17</v>
      </c>
      <c r="C7">
        <v>1270</v>
      </c>
      <c r="D7" s="82">
        <f>D6+(C7/H5)</f>
        <v>0.444273766854412</v>
      </c>
    </row>
    <row r="8" spans="2:8" x14ac:dyDescent="0.2">
      <c r="B8" s="10" t="s">
        <v>92</v>
      </c>
      <c r="C8">
        <v>1240</v>
      </c>
      <c r="D8" s="82">
        <f>D7+(C8/H5)</f>
        <v>0.65591397849462363</v>
      </c>
    </row>
    <row r="9" spans="2:8" x14ac:dyDescent="0.2">
      <c r="B9" s="10" t="s">
        <v>16</v>
      </c>
      <c r="C9">
        <v>1026</v>
      </c>
      <c r="D9" s="82">
        <f>D8+(C9/H5)</f>
        <v>0.83102918586789554</v>
      </c>
    </row>
    <row r="10" spans="2:8" x14ac:dyDescent="0.2">
      <c r="B10" s="10" t="s">
        <v>20</v>
      </c>
      <c r="C10">
        <v>310</v>
      </c>
      <c r="D10" s="82">
        <f>D9+(C10/H5)</f>
        <v>0.88393923877794844</v>
      </c>
    </row>
    <row r="11" spans="2:8" x14ac:dyDescent="0.2">
      <c r="B11" s="10" t="s">
        <v>95</v>
      </c>
      <c r="C11">
        <v>280</v>
      </c>
      <c r="D11" s="82">
        <f>D10+(C11/H5)</f>
        <v>0.93172896398702854</v>
      </c>
    </row>
    <row r="12" spans="2:8" x14ac:dyDescent="0.2">
      <c r="B12" s="10" t="s">
        <v>100</v>
      </c>
      <c r="C12">
        <v>140</v>
      </c>
      <c r="D12" s="82">
        <f>D11+(C12/H5)</f>
        <v>0.95562382659156853</v>
      </c>
    </row>
    <row r="13" spans="2:8" x14ac:dyDescent="0.2">
      <c r="B13" s="10" t="s">
        <v>103</v>
      </c>
      <c r="C13">
        <v>100</v>
      </c>
      <c r="D13" s="82">
        <f>D12+(C13/H5)</f>
        <v>0.97269158559481139</v>
      </c>
    </row>
    <row r="14" spans="2:8" x14ac:dyDescent="0.2">
      <c r="B14" s="10" t="s">
        <v>97</v>
      </c>
      <c r="C14">
        <v>100</v>
      </c>
      <c r="D14" s="82">
        <f>D13+(C14/H5)</f>
        <v>0.98975934459805426</v>
      </c>
    </row>
    <row r="15" spans="2:8" x14ac:dyDescent="0.2">
      <c r="B15" s="10" t="s">
        <v>96</v>
      </c>
      <c r="C15">
        <v>60</v>
      </c>
      <c r="D15" s="82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4"/>
  <sheetViews>
    <sheetView workbookViewId="0">
      <selection activeCell="D13" sqref="D13:H13"/>
    </sheetView>
  </sheetViews>
  <sheetFormatPr baseColWidth="10" defaultRowHeight="15" x14ac:dyDescent="0.2"/>
  <cols>
    <col min="3" max="3" width="14.1640625" customWidth="1"/>
    <col min="4" max="4" width="16" customWidth="1"/>
    <col min="6" max="6" width="13.5" customWidth="1"/>
  </cols>
  <sheetData>
    <row r="5" spans="2:9" x14ac:dyDescent="0.2">
      <c r="B5" s="94" t="s">
        <v>112</v>
      </c>
      <c r="C5" s="94" t="s">
        <v>113</v>
      </c>
      <c r="D5" s="94" t="s">
        <v>114</v>
      </c>
      <c r="E5" s="94" t="s">
        <v>10</v>
      </c>
      <c r="F5" s="94" t="s">
        <v>115</v>
      </c>
      <c r="G5" s="94" t="s">
        <v>116</v>
      </c>
      <c r="H5" s="94" t="s">
        <v>11</v>
      </c>
      <c r="I5" t="s">
        <v>120</v>
      </c>
    </row>
    <row r="6" spans="2:9" x14ac:dyDescent="0.2">
      <c r="B6" s="94" t="s">
        <v>117</v>
      </c>
      <c r="C6" s="94" t="s">
        <v>4</v>
      </c>
      <c r="D6" s="94" t="s">
        <v>5</v>
      </c>
      <c r="E6" s="94">
        <v>46400</v>
      </c>
      <c r="F6" s="94">
        <v>29693</v>
      </c>
      <c r="G6" s="94">
        <f>E6-F6</f>
        <v>16707</v>
      </c>
      <c r="H6" s="99">
        <v>64</v>
      </c>
    </row>
    <row r="7" spans="2:9" x14ac:dyDescent="0.2">
      <c r="B7" s="94" t="s">
        <v>117</v>
      </c>
      <c r="C7" s="95" t="s">
        <v>12</v>
      </c>
      <c r="D7" s="94" t="s">
        <v>13</v>
      </c>
      <c r="E7" s="94">
        <v>70400</v>
      </c>
      <c r="F7" s="94">
        <v>44608</v>
      </c>
      <c r="G7" s="94">
        <f t="shared" ref="G7:G14" si="0">E7-F7</f>
        <v>25792</v>
      </c>
      <c r="H7" s="98">
        <v>64</v>
      </c>
    </row>
    <row r="8" spans="2:9" x14ac:dyDescent="0.2">
      <c r="B8" s="94" t="s">
        <v>117</v>
      </c>
      <c r="C8" s="96" t="s">
        <v>14</v>
      </c>
      <c r="D8" s="97" t="s">
        <v>78</v>
      </c>
      <c r="E8" s="94">
        <v>46080</v>
      </c>
      <c r="F8" s="94">
        <v>0</v>
      </c>
      <c r="G8" s="94">
        <f t="shared" si="0"/>
        <v>46080</v>
      </c>
      <c r="H8" s="98">
        <v>0</v>
      </c>
    </row>
    <row r="9" spans="2:9" x14ac:dyDescent="0.2">
      <c r="B9" s="94" t="s">
        <v>117</v>
      </c>
      <c r="C9" s="96" t="s">
        <v>15</v>
      </c>
      <c r="D9" s="97" t="s">
        <v>13</v>
      </c>
      <c r="E9" s="94">
        <v>70400</v>
      </c>
      <c r="F9" s="94">
        <v>46539</v>
      </c>
      <c r="G9" s="94">
        <f t="shared" si="0"/>
        <v>23861</v>
      </c>
      <c r="H9" s="98">
        <v>66</v>
      </c>
    </row>
    <row r="10" spans="2:9" x14ac:dyDescent="0.2">
      <c r="B10" s="94" t="s">
        <v>118</v>
      </c>
      <c r="C10" s="94" t="s">
        <v>4</v>
      </c>
      <c r="D10" s="97" t="s">
        <v>79</v>
      </c>
      <c r="E10" s="94">
        <v>36360</v>
      </c>
      <c r="F10" s="94">
        <v>35638</v>
      </c>
      <c r="G10" s="94">
        <f t="shared" si="0"/>
        <v>722</v>
      </c>
      <c r="H10" s="98">
        <v>98</v>
      </c>
    </row>
    <row r="11" spans="2:9" x14ac:dyDescent="0.2">
      <c r="B11" s="94" t="s">
        <v>118</v>
      </c>
      <c r="C11" s="95" t="s">
        <v>12</v>
      </c>
      <c r="D11" s="94" t="s">
        <v>13</v>
      </c>
      <c r="E11" s="94">
        <v>70400</v>
      </c>
      <c r="F11" s="94">
        <v>51133</v>
      </c>
      <c r="G11" s="94">
        <f t="shared" si="0"/>
        <v>19267</v>
      </c>
      <c r="H11" s="98">
        <v>73</v>
      </c>
    </row>
    <row r="12" spans="2:9" x14ac:dyDescent="0.2">
      <c r="B12" s="94" t="s">
        <v>118</v>
      </c>
      <c r="C12" s="96" t="s">
        <v>14</v>
      </c>
      <c r="D12" s="97" t="s">
        <v>78</v>
      </c>
      <c r="E12" s="94">
        <v>46080</v>
      </c>
      <c r="F12" s="94">
        <v>0</v>
      </c>
      <c r="G12" s="94">
        <f t="shared" si="0"/>
        <v>46080</v>
      </c>
      <c r="H12" s="98">
        <v>0</v>
      </c>
    </row>
    <row r="13" spans="2:9" x14ac:dyDescent="0.2">
      <c r="B13" s="94" t="s">
        <v>118</v>
      </c>
      <c r="C13" s="96" t="s">
        <v>15</v>
      </c>
      <c r="D13" s="97" t="s">
        <v>13</v>
      </c>
      <c r="E13" s="94">
        <v>70400</v>
      </c>
      <c r="F13" s="94">
        <v>56086</v>
      </c>
      <c r="G13" s="94">
        <f t="shared" si="0"/>
        <v>14314</v>
      </c>
      <c r="H13" s="98">
        <v>80</v>
      </c>
    </row>
    <row r="14" spans="2:9" x14ac:dyDescent="0.2">
      <c r="B14" s="94" t="s">
        <v>119</v>
      </c>
      <c r="C14" s="96" t="s">
        <v>15</v>
      </c>
      <c r="D14" s="97" t="s">
        <v>13</v>
      </c>
      <c r="E14" s="94">
        <v>70400</v>
      </c>
      <c r="F14" s="94">
        <v>56086</v>
      </c>
      <c r="G14" s="94">
        <f t="shared" ref="G14" si="1">E14-F14</f>
        <v>14314</v>
      </c>
      <c r="H14" s="98">
        <v>45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3132-1DE4-CF42-AB98-D4DDD8FBDBF7}">
  <dimension ref="B4:AE7"/>
  <sheetViews>
    <sheetView tabSelected="1" topLeftCell="I1" workbookViewId="0">
      <selection activeCell="AE17" sqref="AE17"/>
    </sheetView>
  </sheetViews>
  <sheetFormatPr baseColWidth="10" defaultRowHeight="15" x14ac:dyDescent="0.2"/>
  <cols>
    <col min="3" max="3" width="15" customWidth="1"/>
    <col min="5" max="5" width="13.5" customWidth="1"/>
    <col min="10" max="10" width="13.33203125" customWidth="1"/>
    <col min="13" max="13" width="13.5" customWidth="1"/>
    <col min="21" max="21" width="13.5" customWidth="1"/>
    <col min="29" max="29" width="13.5" customWidth="1"/>
  </cols>
  <sheetData>
    <row r="4" spans="2:31" x14ac:dyDescent="0.2">
      <c r="B4" t="s">
        <v>4</v>
      </c>
      <c r="J4" t="s">
        <v>121</v>
      </c>
      <c r="R4" t="s">
        <v>122</v>
      </c>
      <c r="Z4" t="s">
        <v>123</v>
      </c>
    </row>
    <row r="5" spans="2:31" x14ac:dyDescent="0.2">
      <c r="B5" s="100" t="s">
        <v>112</v>
      </c>
      <c r="C5" s="100" t="s">
        <v>128</v>
      </c>
      <c r="D5" s="100" t="s">
        <v>124</v>
      </c>
      <c r="E5" s="100" t="s">
        <v>129</v>
      </c>
      <c r="F5" s="100" t="s">
        <v>130</v>
      </c>
      <c r="G5" s="100" t="s">
        <v>131</v>
      </c>
      <c r="J5" t="s">
        <v>112</v>
      </c>
      <c r="K5" t="s">
        <v>132</v>
      </c>
      <c r="L5" t="s">
        <v>125</v>
      </c>
      <c r="M5" t="s">
        <v>133</v>
      </c>
      <c r="N5" t="s">
        <v>134</v>
      </c>
      <c r="O5" t="s">
        <v>135</v>
      </c>
      <c r="R5" s="100" t="s">
        <v>112</v>
      </c>
      <c r="S5" s="100" t="s">
        <v>136</v>
      </c>
      <c r="T5" s="100" t="s">
        <v>126</v>
      </c>
      <c r="U5" s="100" t="s">
        <v>143</v>
      </c>
      <c r="V5" s="100" t="s">
        <v>137</v>
      </c>
      <c r="W5" s="100" t="s">
        <v>138</v>
      </c>
      <c r="Z5" s="100" t="s">
        <v>112</v>
      </c>
      <c r="AA5" s="100" t="s">
        <v>139</v>
      </c>
      <c r="AB5" s="100" t="s">
        <v>127</v>
      </c>
      <c r="AC5" s="100" t="s">
        <v>140</v>
      </c>
      <c r="AD5" s="100" t="s">
        <v>141</v>
      </c>
      <c r="AE5" s="100" t="s">
        <v>142</v>
      </c>
    </row>
    <row r="6" spans="2:31" x14ac:dyDescent="0.2">
      <c r="B6" s="100" t="s">
        <v>117</v>
      </c>
      <c r="C6" s="101" t="s">
        <v>5</v>
      </c>
      <c r="D6" s="101">
        <v>46400</v>
      </c>
      <c r="E6" s="101">
        <v>29693</v>
      </c>
      <c r="F6" s="100">
        <f>D6-E6</f>
        <v>16707</v>
      </c>
      <c r="G6" s="103">
        <v>0.64</v>
      </c>
      <c r="J6" t="s">
        <v>117</v>
      </c>
      <c r="K6" s="92" t="s">
        <v>13</v>
      </c>
      <c r="L6" s="92">
        <v>70400</v>
      </c>
      <c r="M6" s="92">
        <v>44608</v>
      </c>
      <c r="N6" s="92">
        <f t="shared" ref="N6:N7" si="0">L6-M6</f>
        <v>25792</v>
      </c>
      <c r="O6" s="104">
        <v>0.64</v>
      </c>
      <c r="R6" s="100" t="s">
        <v>117</v>
      </c>
      <c r="S6" s="102" t="s">
        <v>78</v>
      </c>
      <c r="T6" s="101">
        <v>46080</v>
      </c>
      <c r="U6" s="101">
        <v>0</v>
      </c>
      <c r="V6" s="101">
        <f t="shared" ref="V6:V7" si="1">T6-U6</f>
        <v>46080</v>
      </c>
      <c r="W6" s="103">
        <v>0</v>
      </c>
      <c r="Z6" s="100" t="s">
        <v>117</v>
      </c>
      <c r="AA6" s="102" t="s">
        <v>13</v>
      </c>
      <c r="AB6" s="101">
        <v>70400</v>
      </c>
      <c r="AC6" s="101">
        <v>46539</v>
      </c>
      <c r="AD6" s="101">
        <f t="shared" ref="AD6:AD7" si="2">AB6-AC6</f>
        <v>23861</v>
      </c>
      <c r="AE6" s="103">
        <v>0.66</v>
      </c>
    </row>
    <row r="7" spans="2:31" x14ac:dyDescent="0.2">
      <c r="B7" s="100" t="s">
        <v>118</v>
      </c>
      <c r="C7" s="102" t="s">
        <v>79</v>
      </c>
      <c r="D7" s="101">
        <v>36360</v>
      </c>
      <c r="E7" s="101">
        <v>35638</v>
      </c>
      <c r="F7" s="100">
        <f>D7-E7</f>
        <v>722</v>
      </c>
      <c r="G7" s="103">
        <v>0.98</v>
      </c>
      <c r="J7" t="s">
        <v>118</v>
      </c>
      <c r="K7" s="92" t="s">
        <v>13</v>
      </c>
      <c r="L7" s="92">
        <v>70400</v>
      </c>
      <c r="M7" s="92">
        <v>51133</v>
      </c>
      <c r="N7" s="92">
        <f t="shared" si="0"/>
        <v>19267</v>
      </c>
      <c r="O7" s="104">
        <v>0.73</v>
      </c>
      <c r="R7" s="100" t="s">
        <v>118</v>
      </c>
      <c r="S7" s="102" t="s">
        <v>78</v>
      </c>
      <c r="T7" s="101">
        <v>46080</v>
      </c>
      <c r="U7" s="101">
        <v>0</v>
      </c>
      <c r="V7" s="101">
        <f t="shared" si="1"/>
        <v>46080</v>
      </c>
      <c r="W7" s="103">
        <v>0</v>
      </c>
      <c r="Z7" s="100" t="s">
        <v>118</v>
      </c>
      <c r="AA7" s="102" t="s">
        <v>13</v>
      </c>
      <c r="AB7" s="101">
        <v>70400</v>
      </c>
      <c r="AC7" s="101">
        <v>56086</v>
      </c>
      <c r="AD7" s="101">
        <f t="shared" si="2"/>
        <v>14314</v>
      </c>
      <c r="AE7" s="103">
        <v>0.8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9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4" width="18.5" bestFit="1" customWidth="1"/>
    <col min="15" max="15" width="18" bestFit="1" customWidth="1"/>
    <col min="16" max="16" width="17.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3">
        <v>26</v>
      </c>
      <c r="F4" t="s">
        <v>64</v>
      </c>
      <c r="G4">
        <f>LIREDONNEESTABCROISDYNAMIQUE("Nombre de Arrêts";$B$3)</f>
        <v>71</v>
      </c>
      <c r="I4" s="61" t="s">
        <v>16</v>
      </c>
      <c r="J4" s="63">
        <v>1026</v>
      </c>
      <c r="K4" t="s">
        <v>65</v>
      </c>
      <c r="L4">
        <f>LIREDONNEESTABCROISDYNAMIQUE("Durées (m)";$I$3)/60</f>
        <v>97.65</v>
      </c>
      <c r="N4" s="61" t="s">
        <v>12</v>
      </c>
      <c r="O4" s="93">
        <v>2210</v>
      </c>
      <c r="P4" s="62">
        <v>36.833333333333336</v>
      </c>
      <c r="S4" s="64">
        <v>45693</v>
      </c>
      <c r="T4" s="65">
        <v>0.96</v>
      </c>
      <c r="U4" s="65">
        <v>0.96</v>
      </c>
      <c r="V4" s="93">
        <v>12600</v>
      </c>
      <c r="W4" s="93">
        <v>6800</v>
      </c>
      <c r="X4" s="93">
        <v>19400</v>
      </c>
      <c r="Y4" t="s">
        <v>71</v>
      </c>
      <c r="Z4" s="1">
        <f>LIREDONNEESTABCROISDYNAMIQUE("Somme de TRS 1";$S$3)</f>
        <v>10.860000000000001</v>
      </c>
      <c r="AB4" s="64">
        <v>45693</v>
      </c>
      <c r="AC4" s="65">
        <v>0.315</v>
      </c>
      <c r="AD4" s="65">
        <v>0.39</v>
      </c>
      <c r="AE4" s="93">
        <v>7250</v>
      </c>
      <c r="AF4" s="93">
        <v>4750</v>
      </c>
      <c r="AG4" s="93">
        <v>12000</v>
      </c>
      <c r="AH4" t="s">
        <v>71</v>
      </c>
      <c r="AI4" s="1">
        <f>LIREDONNEESTABCROISDYNAMIQUE("Somme de TRS 1";$AB$3)</f>
        <v>13.280000000000001</v>
      </c>
      <c r="AK4" s="64">
        <v>45693</v>
      </c>
      <c r="AL4" s="65">
        <v>0.81499999999999995</v>
      </c>
      <c r="AM4" s="65">
        <v>0.57599999999999996</v>
      </c>
      <c r="AN4" s="93">
        <v>9400</v>
      </c>
      <c r="AO4" s="93">
        <v>600</v>
      </c>
      <c r="AP4" s="93">
        <v>10000</v>
      </c>
      <c r="AQ4" t="s">
        <v>71</v>
      </c>
      <c r="AR4" s="1">
        <f>LIREDONNEESTABCROISDYNAMIQUE("Somme de TRS 1";$AK$3)</f>
        <v>3.4950000000000001</v>
      </c>
      <c r="AS4" s="64">
        <v>45693</v>
      </c>
      <c r="AT4" s="65">
        <v>0.76</v>
      </c>
      <c r="AU4" s="65">
        <v>0.84</v>
      </c>
      <c r="AV4" s="93">
        <v>13460</v>
      </c>
      <c r="AW4" s="93">
        <v>8950</v>
      </c>
      <c r="AX4" s="93">
        <v>22410</v>
      </c>
      <c r="AY4" t="s">
        <v>71</v>
      </c>
      <c r="AZ4" s="1">
        <f>LIREDONNEESTABCROISDYNAMIQUE("Somme de TRS 1";$AS$3)</f>
        <v>14.713000000000003</v>
      </c>
      <c r="BB4" s="64">
        <v>45719</v>
      </c>
      <c r="BC4" s="65">
        <v>0.88</v>
      </c>
      <c r="BD4" s="93">
        <v>10150</v>
      </c>
      <c r="BG4" s="64">
        <v>45719</v>
      </c>
      <c r="BH4" s="65">
        <v>0.74</v>
      </c>
      <c r="BI4" s="93">
        <v>13051</v>
      </c>
      <c r="BL4" s="64">
        <v>45719</v>
      </c>
      <c r="BM4" s="65">
        <v>0</v>
      </c>
      <c r="BN4" s="93">
        <v>0</v>
      </c>
      <c r="BQ4" s="64">
        <v>45719</v>
      </c>
      <c r="BR4" s="65">
        <v>0.81</v>
      </c>
      <c r="BS4" s="93">
        <v>14246</v>
      </c>
    </row>
    <row r="5" spans="2:71" x14ac:dyDescent="0.2">
      <c r="B5" s="61" t="s">
        <v>15</v>
      </c>
      <c r="C5" s="93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93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93">
        <v>12800</v>
      </c>
      <c r="W5" s="93">
        <v>7000</v>
      </c>
      <c r="X5" s="93">
        <v>19800</v>
      </c>
      <c r="Y5" t="s">
        <v>72</v>
      </c>
      <c r="Z5" s="1">
        <f>LIREDONNEESTABCROISDYNAMIQUE("Somme de TRS 2 ";$S$3)</f>
        <v>10.163300000000001</v>
      </c>
      <c r="AB5" s="64">
        <v>45694</v>
      </c>
      <c r="AC5" s="65">
        <v>0.63</v>
      </c>
      <c r="AD5" s="65">
        <v>0.67330000000000001</v>
      </c>
      <c r="AE5" s="93">
        <v>18600</v>
      </c>
      <c r="AF5" s="93">
        <v>6700</v>
      </c>
      <c r="AG5" s="93">
        <v>25300</v>
      </c>
      <c r="AH5" t="s">
        <v>72</v>
      </c>
      <c r="AI5" s="1">
        <f>LIREDONNEESTABCROISDYNAMIQUE("Somme de TRS 2 ";$AB$3)</f>
        <v>12.189299999999999</v>
      </c>
      <c r="AK5" s="64">
        <v>45694</v>
      </c>
      <c r="AL5" s="65">
        <v>0.85</v>
      </c>
      <c r="AM5" s="65">
        <v>0.63</v>
      </c>
      <c r="AN5" s="93">
        <v>14000</v>
      </c>
      <c r="AO5" s="93">
        <v>1200</v>
      </c>
      <c r="AP5" s="93">
        <v>15200</v>
      </c>
      <c r="AQ5" t="s">
        <v>72</v>
      </c>
      <c r="AR5" s="1">
        <f>LIREDONNEESTABCROISDYNAMIQUE("Somme de TRS 2 ";$AK$3)</f>
        <v>3.0059999999999998</v>
      </c>
      <c r="AS5" s="64">
        <v>45694</v>
      </c>
      <c r="AT5" s="65">
        <v>0.88</v>
      </c>
      <c r="AU5" s="65">
        <v>0.63329999999999997</v>
      </c>
      <c r="AV5" s="93">
        <v>21250</v>
      </c>
      <c r="AW5" s="93">
        <v>1200</v>
      </c>
      <c r="AX5" s="93">
        <v>22450</v>
      </c>
      <c r="AY5" t="s">
        <v>72</v>
      </c>
      <c r="AZ5" s="1">
        <f>LIREDONNEESTABCROISDYNAMIQUE("Somme de TRS 2 ";$AS$3)</f>
        <v>12.452300000000003</v>
      </c>
      <c r="BB5" s="64">
        <v>45720</v>
      </c>
      <c r="BC5" s="65">
        <v>0.25</v>
      </c>
      <c r="BD5" s="93">
        <v>2888</v>
      </c>
      <c r="BG5" s="64">
        <v>45720</v>
      </c>
      <c r="BH5" s="65">
        <v>0.82</v>
      </c>
      <c r="BI5" s="93">
        <v>14372</v>
      </c>
      <c r="BL5" s="64">
        <v>45720</v>
      </c>
      <c r="BM5" s="65">
        <v>0</v>
      </c>
      <c r="BN5" s="93">
        <v>0</v>
      </c>
      <c r="BQ5" s="64">
        <v>45720</v>
      </c>
      <c r="BR5" s="65">
        <v>0.76</v>
      </c>
      <c r="BS5" s="93">
        <v>13345</v>
      </c>
    </row>
    <row r="6" spans="2:71" x14ac:dyDescent="0.2">
      <c r="B6" s="61" t="s">
        <v>14</v>
      </c>
      <c r="C6" s="93">
        <v>5</v>
      </c>
      <c r="I6" s="61" t="s">
        <v>17</v>
      </c>
      <c r="J6" s="63">
        <v>1270</v>
      </c>
      <c r="N6" s="61" t="s">
        <v>14</v>
      </c>
      <c r="O6" s="93">
        <v>270</v>
      </c>
      <c r="P6" s="62">
        <v>4.5</v>
      </c>
      <c r="S6" s="64">
        <v>45695</v>
      </c>
      <c r="T6" s="65">
        <v>0.75</v>
      </c>
      <c r="U6" s="65">
        <v>0.75</v>
      </c>
      <c r="V6" s="93">
        <v>4900</v>
      </c>
      <c r="W6" s="93">
        <v>0</v>
      </c>
      <c r="X6" s="93">
        <v>4900</v>
      </c>
      <c r="Y6" t="s">
        <v>73</v>
      </c>
      <c r="Z6">
        <f>+LIREDONNEESTABCROISDYNAMIQUE("Somme de Quantité E1+E2";$S$3)</f>
        <v>134737</v>
      </c>
      <c r="AB6" s="64">
        <v>45695</v>
      </c>
      <c r="AC6" s="65">
        <v>0.51</v>
      </c>
      <c r="AD6" s="65">
        <v>0.51</v>
      </c>
      <c r="AE6" s="93">
        <v>4500</v>
      </c>
      <c r="AF6" s="93">
        <v>0</v>
      </c>
      <c r="AG6" s="93">
        <v>4500</v>
      </c>
      <c r="AH6" t="s">
        <v>73</v>
      </c>
      <c r="AI6">
        <f>LIREDONNEESTABCROISDYNAMIQUE("Somme de Quantité E1+E2";$AB$3)</f>
        <v>232631</v>
      </c>
      <c r="AK6" s="64">
        <v>45695</v>
      </c>
      <c r="AL6" s="65">
        <v>0.43</v>
      </c>
      <c r="AM6" s="65">
        <v>0.43</v>
      </c>
      <c r="AN6" s="93">
        <v>2500</v>
      </c>
      <c r="AO6" s="93">
        <v>0</v>
      </c>
      <c r="AP6" s="93">
        <v>2500</v>
      </c>
      <c r="AQ6" t="s">
        <v>73</v>
      </c>
      <c r="AR6">
        <f>LIREDONNEESTABCROISDYNAMIQUE("Somme de Quantité E1+E2";$AK$3)</f>
        <v>43938</v>
      </c>
      <c r="AS6" s="64">
        <v>45695</v>
      </c>
      <c r="AT6" s="65">
        <v>0.34</v>
      </c>
      <c r="AU6" s="65">
        <v>0.34</v>
      </c>
      <c r="AV6" s="93">
        <v>3000</v>
      </c>
      <c r="AW6" s="93">
        <v>0</v>
      </c>
      <c r="AX6" s="93">
        <v>3000</v>
      </c>
      <c r="AY6" t="s">
        <v>73</v>
      </c>
      <c r="AZ6">
        <f>LIREDONNEESTABCROISDYNAMIQUE("Somme de Quantité E1+E2";$AS$3)</f>
        <v>256871</v>
      </c>
      <c r="BB6" s="64">
        <v>45721</v>
      </c>
      <c r="BC6" s="65">
        <v>0.56999999999999995</v>
      </c>
      <c r="BD6" s="93">
        <v>7155</v>
      </c>
      <c r="BG6" s="64">
        <v>45721</v>
      </c>
      <c r="BH6" s="65">
        <v>0.73</v>
      </c>
      <c r="BI6" s="93">
        <v>12925</v>
      </c>
      <c r="BL6" s="64">
        <v>45721</v>
      </c>
      <c r="BM6" s="65">
        <v>0</v>
      </c>
      <c r="BN6" s="93">
        <v>0</v>
      </c>
      <c r="BQ6" s="64">
        <v>45721</v>
      </c>
      <c r="BR6" s="65">
        <v>0.67</v>
      </c>
      <c r="BS6" s="93">
        <v>11808</v>
      </c>
    </row>
    <row r="7" spans="2:71" x14ac:dyDescent="0.2">
      <c r="B7" s="61" t="s">
        <v>4</v>
      </c>
      <c r="C7" s="93">
        <v>8</v>
      </c>
      <c r="I7" s="61" t="s">
        <v>92</v>
      </c>
      <c r="J7" s="63">
        <v>1240</v>
      </c>
      <c r="N7" s="61" t="s">
        <v>4</v>
      </c>
      <c r="O7" s="93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3">
        <v>0</v>
      </c>
      <c r="W7" s="93">
        <v>0</v>
      </c>
      <c r="X7" s="93">
        <v>0</v>
      </c>
      <c r="Y7" t="s">
        <v>74</v>
      </c>
      <c r="Z7">
        <f>LIREDONNEESTABCROISDYNAMIQUE("Somme de Quantité E3";$S$3)</f>
        <v>44386</v>
      </c>
      <c r="AB7" s="64">
        <v>45698</v>
      </c>
      <c r="AC7" s="65">
        <v>0.73</v>
      </c>
      <c r="AD7" s="65">
        <v>0.81</v>
      </c>
      <c r="AE7" s="93">
        <v>13250</v>
      </c>
      <c r="AF7" s="93">
        <v>8500</v>
      </c>
      <c r="AG7" s="93">
        <v>21750</v>
      </c>
      <c r="AH7" t="s">
        <v>74</v>
      </c>
      <c r="AI7">
        <f>LIREDONNEESTABCROISDYNAMIQUE("Somme de Quantité E3";$AB$3)</f>
        <v>97522</v>
      </c>
      <c r="AK7" s="64">
        <v>45698</v>
      </c>
      <c r="AL7" s="65">
        <v>0.52</v>
      </c>
      <c r="AM7" s="65">
        <v>0.45</v>
      </c>
      <c r="AN7" s="93">
        <v>7900</v>
      </c>
      <c r="AO7" s="93">
        <v>1800</v>
      </c>
      <c r="AP7" s="93">
        <v>9700</v>
      </c>
      <c r="AQ7" t="s">
        <v>74</v>
      </c>
      <c r="AR7">
        <f>LIREDONNEESTABCROISDYNAMIQUE("Somme de Quantité E3";$AK$3)</f>
        <v>9360</v>
      </c>
      <c r="AS7" s="64">
        <v>45698</v>
      </c>
      <c r="AT7" s="65">
        <v>0.28000000000000003</v>
      </c>
      <c r="AU7" s="65">
        <v>0.19</v>
      </c>
      <c r="AV7" s="93">
        <v>6400</v>
      </c>
      <c r="AW7" s="93">
        <v>0</v>
      </c>
      <c r="AX7" s="93">
        <v>6400</v>
      </c>
      <c r="AY7" t="s">
        <v>74</v>
      </c>
      <c r="AZ7">
        <f>LIREDONNEESTABCROISDYNAMIQUE("Somme de Quantité E3";$AS$3)</f>
        <v>86091</v>
      </c>
      <c r="BB7" s="64">
        <v>45722</v>
      </c>
      <c r="BC7" s="65">
        <v>0.82</v>
      </c>
      <c r="BD7" s="93">
        <v>9500</v>
      </c>
      <c r="BG7" s="64">
        <v>45722</v>
      </c>
      <c r="BH7" s="65">
        <v>0.24</v>
      </c>
      <c r="BI7" s="93">
        <v>4260</v>
      </c>
      <c r="BL7" s="64">
        <v>45722</v>
      </c>
      <c r="BM7" s="65">
        <v>0</v>
      </c>
      <c r="BN7" s="93">
        <v>0</v>
      </c>
      <c r="BQ7" s="64">
        <v>45722</v>
      </c>
      <c r="BR7" s="65">
        <v>0.41</v>
      </c>
      <c r="BS7" s="93">
        <v>7160</v>
      </c>
    </row>
    <row r="8" spans="2:71" x14ac:dyDescent="0.2">
      <c r="B8" s="61" t="s">
        <v>60</v>
      </c>
      <c r="C8" s="93">
        <v>71</v>
      </c>
      <c r="I8" s="61" t="s">
        <v>93</v>
      </c>
      <c r="J8" s="63">
        <v>1333</v>
      </c>
      <c r="N8" s="61" t="s">
        <v>60</v>
      </c>
      <c r="O8" s="93">
        <v>5859</v>
      </c>
      <c r="P8" s="93">
        <v>97.65</v>
      </c>
      <c r="S8" s="64">
        <v>45699</v>
      </c>
      <c r="T8" s="65">
        <v>0</v>
      </c>
      <c r="U8" s="65">
        <v>0</v>
      </c>
      <c r="V8" s="93">
        <v>0</v>
      </c>
      <c r="W8" s="93">
        <v>0</v>
      </c>
      <c r="X8" s="93">
        <v>0</v>
      </c>
      <c r="Y8" t="s">
        <v>75</v>
      </c>
      <c r="Z8">
        <f>LIREDONNEESTABCROISDYNAMIQUE("Somme de Quantité total";$S$3)</f>
        <v>179123</v>
      </c>
      <c r="AB8" s="64">
        <v>45699</v>
      </c>
      <c r="AC8" s="65">
        <v>0.33</v>
      </c>
      <c r="AD8" s="65">
        <v>0.22</v>
      </c>
      <c r="AE8" s="93">
        <v>5850</v>
      </c>
      <c r="AF8" s="93">
        <v>0</v>
      </c>
      <c r="AG8" s="93">
        <v>5850</v>
      </c>
      <c r="AH8" t="s">
        <v>75</v>
      </c>
      <c r="AI8">
        <f>LIREDONNEESTABCROISDYNAMIQUE("Somme de Quantité total";$AB$3)</f>
        <v>330153</v>
      </c>
      <c r="AK8" s="64">
        <v>45699</v>
      </c>
      <c r="AL8" s="65">
        <v>0</v>
      </c>
      <c r="AM8" s="65">
        <v>0</v>
      </c>
      <c r="AN8" s="93">
        <v>0</v>
      </c>
      <c r="AO8" s="93">
        <v>0</v>
      </c>
      <c r="AP8" s="93">
        <v>0</v>
      </c>
      <c r="AQ8" t="s">
        <v>75</v>
      </c>
      <c r="AR8">
        <f>LIREDONNEESTABCROISDYNAMIQUE("Somme de Quantité total";$AK$3)</f>
        <v>53298</v>
      </c>
      <c r="AS8" s="64">
        <v>45699</v>
      </c>
      <c r="AT8" s="65">
        <v>7.0000000000000007E-2</v>
      </c>
      <c r="AU8" s="65">
        <v>0.05</v>
      </c>
      <c r="AV8" s="93">
        <v>2340</v>
      </c>
      <c r="AW8" s="93">
        <v>0</v>
      </c>
      <c r="AX8" s="93">
        <v>2340</v>
      </c>
      <c r="AY8" t="s">
        <v>75</v>
      </c>
      <c r="AZ8">
        <f>LIREDONNEESTABCROISDYNAMIQUE("Somme de Quantité total";$AS$3)</f>
        <v>342962</v>
      </c>
      <c r="BB8" s="64">
        <v>45723</v>
      </c>
      <c r="BC8" s="65">
        <v>1</v>
      </c>
      <c r="BD8" s="93">
        <v>13726</v>
      </c>
      <c r="BG8" s="64">
        <v>45723</v>
      </c>
      <c r="BH8" s="65">
        <v>1</v>
      </c>
      <c r="BI8" s="93">
        <v>7460</v>
      </c>
      <c r="BL8" s="64">
        <v>45723</v>
      </c>
      <c r="BM8" s="65">
        <v>0</v>
      </c>
      <c r="BN8" s="93">
        <v>0</v>
      </c>
      <c r="BQ8" s="64">
        <v>45723</v>
      </c>
      <c r="BR8" s="65">
        <v>1</v>
      </c>
      <c r="BS8" s="93">
        <v>7935</v>
      </c>
    </row>
    <row r="9" spans="2:71" x14ac:dyDescent="0.2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93">
        <v>0</v>
      </c>
      <c r="W9" s="93">
        <v>0</v>
      </c>
      <c r="X9" s="93">
        <v>0</v>
      </c>
      <c r="AB9" s="64">
        <v>45700</v>
      </c>
      <c r="AC9" s="65">
        <v>0</v>
      </c>
      <c r="AD9" s="65">
        <v>0</v>
      </c>
      <c r="AE9" s="93">
        <v>0</v>
      </c>
      <c r="AF9" s="93">
        <v>0</v>
      </c>
      <c r="AG9" s="93">
        <v>0</v>
      </c>
      <c r="AK9" s="64">
        <v>45700</v>
      </c>
      <c r="AL9" s="65">
        <v>0</v>
      </c>
      <c r="AM9" s="65">
        <v>0</v>
      </c>
      <c r="AN9" s="93">
        <v>0</v>
      </c>
      <c r="AO9" s="93">
        <v>0</v>
      </c>
      <c r="AP9" s="93">
        <v>0</v>
      </c>
      <c r="AS9" s="64">
        <v>45700</v>
      </c>
      <c r="AT9" s="65">
        <v>0.39</v>
      </c>
      <c r="AU9" s="65">
        <v>0.26</v>
      </c>
      <c r="AV9" s="93">
        <v>6900</v>
      </c>
      <c r="AW9" s="93">
        <v>0</v>
      </c>
      <c r="AX9" s="93">
        <v>6900</v>
      </c>
      <c r="BB9" s="64">
        <v>45726</v>
      </c>
      <c r="BC9" s="65">
        <v>0</v>
      </c>
      <c r="BD9" s="93">
        <v>0</v>
      </c>
      <c r="BG9" s="64">
        <v>45726</v>
      </c>
      <c r="BH9" s="65">
        <v>0.62</v>
      </c>
      <c r="BI9" s="93">
        <v>10800</v>
      </c>
      <c r="BL9" s="64">
        <v>45726</v>
      </c>
      <c r="BM9" s="65">
        <v>0</v>
      </c>
      <c r="BN9" s="93">
        <v>0</v>
      </c>
      <c r="BQ9" s="64">
        <v>45726</v>
      </c>
      <c r="BR9" s="65">
        <v>0.66</v>
      </c>
      <c r="BS9" s="93">
        <v>11500</v>
      </c>
    </row>
    <row r="10" spans="2:71" x14ac:dyDescent="0.2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93">
        <v>0</v>
      </c>
      <c r="W10" s="93">
        <v>0</v>
      </c>
      <c r="X10" s="93">
        <v>0</v>
      </c>
      <c r="AB10" s="64">
        <v>45701</v>
      </c>
      <c r="AC10" s="65">
        <v>0.14000000000000001</v>
      </c>
      <c r="AD10" s="65">
        <v>9.2999999999999999E-2</v>
      </c>
      <c r="AE10" s="93">
        <v>5200</v>
      </c>
      <c r="AF10" s="93">
        <v>0</v>
      </c>
      <c r="AG10" s="93">
        <v>5200</v>
      </c>
      <c r="AK10" s="64">
        <v>45701</v>
      </c>
      <c r="AL10" s="65">
        <v>0</v>
      </c>
      <c r="AM10" s="65">
        <v>0</v>
      </c>
      <c r="AN10" s="93">
        <v>0</v>
      </c>
      <c r="AO10" s="93">
        <v>0</v>
      </c>
      <c r="AP10" s="93">
        <v>0</v>
      </c>
      <c r="AS10" s="64">
        <v>45701</v>
      </c>
      <c r="AT10" s="65">
        <v>0.41</v>
      </c>
      <c r="AU10" s="65">
        <v>0.27300000000000002</v>
      </c>
      <c r="AV10" s="93">
        <v>7180</v>
      </c>
      <c r="AW10" s="93">
        <v>0</v>
      </c>
      <c r="AX10" s="93">
        <v>7180</v>
      </c>
      <c r="BB10" s="64">
        <v>45727</v>
      </c>
      <c r="BC10" s="65">
        <v>0.96</v>
      </c>
      <c r="BD10" s="93">
        <v>10050</v>
      </c>
      <c r="BG10" s="64">
        <v>45727</v>
      </c>
      <c r="BH10" s="65">
        <v>0.82</v>
      </c>
      <c r="BI10" s="93">
        <v>14403</v>
      </c>
      <c r="BL10" s="64">
        <v>45727</v>
      </c>
      <c r="BM10" s="65">
        <v>0</v>
      </c>
      <c r="BN10" s="93">
        <v>0</v>
      </c>
      <c r="BQ10" s="64">
        <v>45727</v>
      </c>
      <c r="BR10" s="65">
        <v>0.9</v>
      </c>
      <c r="BS10" s="93">
        <v>15776</v>
      </c>
    </row>
    <row r="11" spans="2:71" x14ac:dyDescent="0.2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93">
        <v>0</v>
      </c>
      <c r="W11" s="93">
        <v>0</v>
      </c>
      <c r="X11" s="93">
        <v>0</v>
      </c>
      <c r="AB11" s="64">
        <v>45702</v>
      </c>
      <c r="AC11" s="65">
        <v>0.245</v>
      </c>
      <c r="AD11" s="65">
        <v>0.16300000000000001</v>
      </c>
      <c r="AE11" s="93">
        <v>4340</v>
      </c>
      <c r="AF11" s="93">
        <v>0</v>
      </c>
      <c r="AG11" s="93">
        <v>4340</v>
      </c>
      <c r="AK11" s="64">
        <v>45702</v>
      </c>
      <c r="AL11" s="65">
        <v>0</v>
      </c>
      <c r="AM11" s="65">
        <v>0</v>
      </c>
      <c r="AN11" s="93">
        <v>0</v>
      </c>
      <c r="AO11" s="93">
        <v>0</v>
      </c>
      <c r="AP11" s="93">
        <v>0</v>
      </c>
      <c r="AS11" s="64">
        <v>45702</v>
      </c>
      <c r="AT11" s="65">
        <v>0.253</v>
      </c>
      <c r="AU11" s="65">
        <v>0.126</v>
      </c>
      <c r="AV11" s="93">
        <v>3320</v>
      </c>
      <c r="AW11" s="93">
        <v>0</v>
      </c>
      <c r="AX11" s="93">
        <v>3320</v>
      </c>
      <c r="BB11" s="64">
        <v>45728</v>
      </c>
      <c r="BC11" s="65">
        <v>0.98</v>
      </c>
      <c r="BD11" s="93">
        <v>12660</v>
      </c>
      <c r="BG11" s="64">
        <v>45728</v>
      </c>
      <c r="BH11" s="65">
        <v>0.84</v>
      </c>
      <c r="BI11" s="93">
        <v>14750</v>
      </c>
      <c r="BL11" s="64">
        <v>45728</v>
      </c>
      <c r="BM11" s="65">
        <v>0</v>
      </c>
      <c r="BN11" s="93">
        <v>0</v>
      </c>
      <c r="BQ11" s="64">
        <v>45728</v>
      </c>
      <c r="BR11" s="65">
        <v>0.81</v>
      </c>
      <c r="BS11" s="93">
        <v>14340</v>
      </c>
    </row>
    <row r="12" spans="2:71" x14ac:dyDescent="0.2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93">
        <v>0</v>
      </c>
      <c r="W12" s="93">
        <v>0</v>
      </c>
      <c r="X12" s="93">
        <v>0</v>
      </c>
      <c r="AB12" s="64">
        <v>45705</v>
      </c>
      <c r="AC12" s="65">
        <v>0.36</v>
      </c>
      <c r="AD12" s="65">
        <v>0.24</v>
      </c>
      <c r="AE12" s="93">
        <v>6400</v>
      </c>
      <c r="AF12" s="93">
        <v>0</v>
      </c>
      <c r="AG12" s="93">
        <v>6400</v>
      </c>
      <c r="AK12" s="64">
        <v>45705</v>
      </c>
      <c r="AL12" s="65">
        <v>0</v>
      </c>
      <c r="AM12" s="65">
        <v>0</v>
      </c>
      <c r="AN12" s="93">
        <v>0</v>
      </c>
      <c r="AO12" s="93">
        <v>0</v>
      </c>
      <c r="AP12" s="93">
        <v>0</v>
      </c>
      <c r="AS12" s="64">
        <v>45705</v>
      </c>
      <c r="AT12" s="65">
        <v>0.42</v>
      </c>
      <c r="AU12" s="65">
        <v>0.28000000000000003</v>
      </c>
      <c r="AV12" s="93">
        <v>7350</v>
      </c>
      <c r="AW12" s="93">
        <v>0</v>
      </c>
      <c r="AX12" s="93">
        <v>7350</v>
      </c>
      <c r="BB12" s="64">
        <v>45729</v>
      </c>
      <c r="BC12" s="65">
        <v>1</v>
      </c>
      <c r="BD12" s="93">
        <v>12928</v>
      </c>
      <c r="BG12" s="64">
        <v>45729</v>
      </c>
      <c r="BH12" s="65">
        <v>0.64</v>
      </c>
      <c r="BI12" s="93">
        <v>11180</v>
      </c>
      <c r="BL12" s="64">
        <v>45729</v>
      </c>
      <c r="BM12" s="65">
        <v>0</v>
      </c>
      <c r="BN12" s="93">
        <v>0</v>
      </c>
      <c r="BQ12" s="64">
        <v>45729</v>
      </c>
      <c r="BR12" s="65">
        <v>0.82</v>
      </c>
      <c r="BS12" s="93">
        <v>14470</v>
      </c>
    </row>
    <row r="13" spans="2:71" x14ac:dyDescent="0.2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93">
        <v>2960</v>
      </c>
      <c r="W13" s="93">
        <v>0</v>
      </c>
      <c r="X13" s="93">
        <v>2960</v>
      </c>
      <c r="AB13" s="64">
        <v>45706</v>
      </c>
      <c r="AC13" s="65">
        <v>0.77</v>
      </c>
      <c r="AD13" s="65">
        <v>0.51</v>
      </c>
      <c r="AE13" s="93">
        <v>13500</v>
      </c>
      <c r="AF13" s="93">
        <v>0</v>
      </c>
      <c r="AG13" s="93">
        <v>13500</v>
      </c>
      <c r="AK13" s="64">
        <v>45706</v>
      </c>
      <c r="AL13" s="65">
        <v>0</v>
      </c>
      <c r="AM13" s="65">
        <v>0</v>
      </c>
      <c r="AN13" s="93">
        <v>0</v>
      </c>
      <c r="AO13" s="93">
        <v>0</v>
      </c>
      <c r="AP13" s="93">
        <v>0</v>
      </c>
      <c r="AS13" s="64">
        <v>45706</v>
      </c>
      <c r="AT13" s="65">
        <v>0.71</v>
      </c>
      <c r="AU13" s="65">
        <v>0.47</v>
      </c>
      <c r="AV13" s="93">
        <v>12500</v>
      </c>
      <c r="AW13" s="93">
        <v>0</v>
      </c>
      <c r="AX13" s="93">
        <v>12500</v>
      </c>
      <c r="BB13" s="64">
        <v>45733</v>
      </c>
      <c r="BC13" s="65">
        <v>0</v>
      </c>
      <c r="BD13" s="93">
        <v>0</v>
      </c>
      <c r="BG13" s="64">
        <v>45733</v>
      </c>
      <c r="BH13" s="65">
        <v>0.33</v>
      </c>
      <c r="BI13" s="93">
        <v>5775</v>
      </c>
      <c r="BL13" s="64">
        <v>45733</v>
      </c>
      <c r="BM13" s="65">
        <v>0.88</v>
      </c>
      <c r="BN13" s="93">
        <v>10138</v>
      </c>
      <c r="BQ13" s="64">
        <v>45733</v>
      </c>
      <c r="BR13" s="65">
        <v>0.55000000000000004</v>
      </c>
      <c r="BS13" s="93">
        <v>9700</v>
      </c>
    </row>
    <row r="14" spans="2:71" x14ac:dyDescent="0.2">
      <c r="I14" s="61" t="s">
        <v>60</v>
      </c>
      <c r="J14" s="93">
        <v>5859</v>
      </c>
      <c r="S14" s="64">
        <v>45707</v>
      </c>
      <c r="T14" s="65">
        <v>0.48</v>
      </c>
      <c r="U14" s="65">
        <v>0.36</v>
      </c>
      <c r="V14" s="93">
        <v>4220</v>
      </c>
      <c r="W14" s="93">
        <v>580</v>
      </c>
      <c r="X14" s="93">
        <v>4800</v>
      </c>
      <c r="AB14" s="64">
        <v>45707</v>
      </c>
      <c r="AC14" s="65">
        <v>0.64</v>
      </c>
      <c r="AD14" s="65">
        <v>0.75</v>
      </c>
      <c r="AE14" s="93">
        <v>11200</v>
      </c>
      <c r="AF14" s="93">
        <v>8600</v>
      </c>
      <c r="AG14" s="93">
        <v>19800</v>
      </c>
      <c r="AK14" s="64">
        <v>45707</v>
      </c>
      <c r="AL14" s="65">
        <v>0</v>
      </c>
      <c r="AM14" s="65">
        <v>0</v>
      </c>
      <c r="AN14" s="93">
        <v>0</v>
      </c>
      <c r="AO14" s="93">
        <v>0</v>
      </c>
      <c r="AP14" s="93">
        <v>0</v>
      </c>
      <c r="AS14" s="64">
        <v>45707</v>
      </c>
      <c r="AT14" s="65">
        <v>0.56999999999999995</v>
      </c>
      <c r="AU14" s="65">
        <v>0.69</v>
      </c>
      <c r="AV14" s="93">
        <v>10000</v>
      </c>
      <c r="AW14" s="93">
        <v>8400</v>
      </c>
      <c r="AX14" s="93">
        <v>18400</v>
      </c>
      <c r="BB14" s="64" t="s">
        <v>60</v>
      </c>
      <c r="BC14" s="65">
        <v>6.4599999999999991</v>
      </c>
      <c r="BD14" s="93">
        <v>79057</v>
      </c>
      <c r="BG14" s="64" t="s">
        <v>60</v>
      </c>
      <c r="BH14" s="65">
        <v>6.78</v>
      </c>
      <c r="BI14" s="93">
        <v>108976</v>
      </c>
      <c r="BL14" s="64" t="s">
        <v>60</v>
      </c>
      <c r="BM14" s="65">
        <v>0.88</v>
      </c>
      <c r="BN14" s="93">
        <v>10138</v>
      </c>
      <c r="BQ14" s="64" t="s">
        <v>60</v>
      </c>
      <c r="BR14" s="65">
        <v>7.3900000000000015</v>
      </c>
      <c r="BS14" s="93">
        <v>120280</v>
      </c>
    </row>
    <row r="15" spans="2:71" x14ac:dyDescent="0.2">
      <c r="S15" s="64">
        <v>45708</v>
      </c>
      <c r="T15" s="65">
        <v>0.89</v>
      </c>
      <c r="U15" s="65">
        <v>0.68</v>
      </c>
      <c r="V15" s="93">
        <v>18200</v>
      </c>
      <c r="W15" s="93">
        <v>1200</v>
      </c>
      <c r="X15" s="93">
        <v>19400</v>
      </c>
      <c r="AB15" s="64">
        <v>45708</v>
      </c>
      <c r="AC15" s="65">
        <v>0.85</v>
      </c>
      <c r="AD15" s="65">
        <v>0.56999999999999995</v>
      </c>
      <c r="AE15" s="93">
        <v>14950</v>
      </c>
      <c r="AF15" s="93">
        <v>0</v>
      </c>
      <c r="AG15" s="93">
        <v>14950</v>
      </c>
      <c r="AK15" s="64">
        <v>45708</v>
      </c>
      <c r="AL15" s="65">
        <v>0</v>
      </c>
      <c r="AM15" s="65">
        <v>0</v>
      </c>
      <c r="AN15" s="93">
        <v>0</v>
      </c>
      <c r="AO15" s="93">
        <v>0</v>
      </c>
      <c r="AP15" s="93">
        <v>0</v>
      </c>
      <c r="AS15" s="64">
        <v>45708</v>
      </c>
      <c r="AT15" s="65">
        <v>0.55000000000000004</v>
      </c>
      <c r="AU15" s="65">
        <v>0.36</v>
      </c>
      <c r="AV15" s="93">
        <v>11425</v>
      </c>
      <c r="AW15" s="93">
        <v>0</v>
      </c>
      <c r="AX15" s="93">
        <v>11425</v>
      </c>
    </row>
    <row r="16" spans="2:71" x14ac:dyDescent="0.2">
      <c r="S16" s="64">
        <v>45709</v>
      </c>
      <c r="T16" s="65">
        <v>0</v>
      </c>
      <c r="U16" s="65">
        <v>0</v>
      </c>
      <c r="V16" s="93">
        <v>0</v>
      </c>
      <c r="W16" s="93">
        <v>0</v>
      </c>
      <c r="X16" s="93">
        <v>0</v>
      </c>
      <c r="AB16" s="64">
        <v>45709</v>
      </c>
      <c r="AC16" s="65">
        <v>0</v>
      </c>
      <c r="AD16" s="65">
        <v>0</v>
      </c>
      <c r="AE16" s="93">
        <v>0</v>
      </c>
      <c r="AF16" s="93">
        <v>0</v>
      </c>
      <c r="AG16" s="93">
        <v>0</v>
      </c>
      <c r="AK16" s="64">
        <v>45709</v>
      </c>
      <c r="AL16" s="65">
        <v>0</v>
      </c>
      <c r="AM16" s="65">
        <v>0</v>
      </c>
      <c r="AN16" s="93">
        <v>0</v>
      </c>
      <c r="AO16" s="93">
        <v>0</v>
      </c>
      <c r="AP16" s="93">
        <v>0</v>
      </c>
      <c r="AS16" s="64">
        <v>45709</v>
      </c>
      <c r="AT16" s="65">
        <v>0.56999999999999995</v>
      </c>
      <c r="AU16" s="65">
        <v>0.56999999999999995</v>
      </c>
      <c r="AV16" s="93">
        <v>10066</v>
      </c>
      <c r="AW16" s="93">
        <v>5033</v>
      </c>
      <c r="AX16" s="93">
        <v>15099</v>
      </c>
    </row>
    <row r="17" spans="19:50" x14ac:dyDescent="0.2">
      <c r="S17" s="64">
        <v>45712</v>
      </c>
      <c r="T17" s="65">
        <v>0</v>
      </c>
      <c r="U17" s="65">
        <v>0</v>
      </c>
      <c r="V17" s="93">
        <v>0</v>
      </c>
      <c r="W17" s="93">
        <v>0</v>
      </c>
      <c r="X17" s="93">
        <v>0</v>
      </c>
      <c r="AB17" s="64">
        <v>45712</v>
      </c>
      <c r="AC17" s="65">
        <v>0.73</v>
      </c>
      <c r="AD17" s="65">
        <v>0.49</v>
      </c>
      <c r="AE17" s="93">
        <v>14000</v>
      </c>
      <c r="AF17" s="93">
        <v>0</v>
      </c>
      <c r="AG17" s="93">
        <v>14000</v>
      </c>
      <c r="AK17" s="64">
        <v>45712</v>
      </c>
      <c r="AL17" s="65">
        <v>0</v>
      </c>
      <c r="AM17" s="65">
        <v>0</v>
      </c>
      <c r="AN17" s="93">
        <v>0</v>
      </c>
      <c r="AO17" s="93">
        <v>0</v>
      </c>
      <c r="AP17" s="93">
        <v>0</v>
      </c>
      <c r="AS17" s="64">
        <v>45712</v>
      </c>
      <c r="AT17" s="65">
        <v>0.83</v>
      </c>
      <c r="AU17" s="65">
        <v>0.55000000000000004</v>
      </c>
      <c r="AV17" s="93">
        <v>15000</v>
      </c>
      <c r="AW17" s="93">
        <v>0</v>
      </c>
      <c r="AX17" s="93">
        <v>15000</v>
      </c>
    </row>
    <row r="18" spans="19:50" x14ac:dyDescent="0.2">
      <c r="S18" s="64">
        <v>45713</v>
      </c>
      <c r="T18" s="65">
        <v>0</v>
      </c>
      <c r="U18" s="65">
        <v>0</v>
      </c>
      <c r="V18" s="93">
        <v>0</v>
      </c>
      <c r="W18" s="93">
        <v>0</v>
      </c>
      <c r="X18" s="93">
        <v>0</v>
      </c>
      <c r="AB18" s="64">
        <v>45713</v>
      </c>
      <c r="AC18" s="65">
        <v>0.25</v>
      </c>
      <c r="AD18" s="65">
        <v>0.16</v>
      </c>
      <c r="AE18" s="93">
        <v>4615</v>
      </c>
      <c r="AF18" s="93">
        <v>0</v>
      </c>
      <c r="AG18" s="93">
        <v>4615</v>
      </c>
      <c r="AK18" s="64">
        <v>45713</v>
      </c>
      <c r="AL18" s="65">
        <v>0</v>
      </c>
      <c r="AM18" s="65">
        <v>0</v>
      </c>
      <c r="AN18" s="93">
        <v>0</v>
      </c>
      <c r="AO18" s="93">
        <v>0</v>
      </c>
      <c r="AP18" s="93">
        <v>0</v>
      </c>
      <c r="AS18" s="64">
        <v>45713</v>
      </c>
      <c r="AT18" s="65">
        <v>0.28999999999999998</v>
      </c>
      <c r="AU18" s="65">
        <v>0.19</v>
      </c>
      <c r="AV18" s="93">
        <v>6400</v>
      </c>
      <c r="AW18" s="93">
        <v>0</v>
      </c>
      <c r="AX18" s="93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 s="93">
        <v>10150</v>
      </c>
      <c r="W19" s="93">
        <v>3000</v>
      </c>
      <c r="X19" s="93">
        <v>13150</v>
      </c>
      <c r="AB19" s="64">
        <v>45719</v>
      </c>
      <c r="AC19" s="65">
        <v>0.74</v>
      </c>
      <c r="AD19" s="65">
        <v>0.82</v>
      </c>
      <c r="AE19" s="93">
        <v>13051</v>
      </c>
      <c r="AF19" s="93">
        <v>8600</v>
      </c>
      <c r="AG19" s="93">
        <v>21651</v>
      </c>
      <c r="AK19" s="64">
        <v>45719</v>
      </c>
      <c r="AL19" s="65">
        <v>0</v>
      </c>
      <c r="AM19" s="65">
        <v>0</v>
      </c>
      <c r="AN19" s="93">
        <v>0</v>
      </c>
      <c r="AO19" s="93">
        <v>0</v>
      </c>
      <c r="AP19" s="93">
        <v>0</v>
      </c>
      <c r="AS19" s="64">
        <v>45719</v>
      </c>
      <c r="AT19" s="65">
        <v>0.81</v>
      </c>
      <c r="AU19" s="65">
        <v>0.87</v>
      </c>
      <c r="AV19" s="93">
        <v>14246</v>
      </c>
      <c r="AW19" s="93">
        <v>8600</v>
      </c>
      <c r="AX19" s="93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 s="93">
        <v>2888</v>
      </c>
      <c r="W20" s="93">
        <v>530</v>
      </c>
      <c r="X20" s="93">
        <v>3418</v>
      </c>
      <c r="AB20" s="64">
        <v>45720</v>
      </c>
      <c r="AC20" s="65">
        <v>0.82</v>
      </c>
      <c r="AD20" s="65">
        <v>0.87</v>
      </c>
      <c r="AE20" s="93">
        <v>14372</v>
      </c>
      <c r="AF20" s="93">
        <v>8700</v>
      </c>
      <c r="AG20" s="93">
        <v>23072</v>
      </c>
      <c r="AK20" s="64">
        <v>45720</v>
      </c>
      <c r="AL20" s="65">
        <v>0</v>
      </c>
      <c r="AM20" s="65">
        <v>0</v>
      </c>
      <c r="AN20" s="93">
        <v>0</v>
      </c>
      <c r="AO20" s="93">
        <v>0</v>
      </c>
      <c r="AP20" s="93">
        <v>0</v>
      </c>
      <c r="AS20" s="64">
        <v>45720</v>
      </c>
      <c r="AT20" s="65">
        <v>0.76</v>
      </c>
      <c r="AU20" s="65">
        <v>0.73</v>
      </c>
      <c r="AV20" s="93">
        <v>13345</v>
      </c>
      <c r="AW20" s="93">
        <v>6000</v>
      </c>
      <c r="AX20" s="93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 s="93">
        <v>7155</v>
      </c>
      <c r="W21" s="93">
        <v>3474</v>
      </c>
      <c r="X21" s="93">
        <v>10629</v>
      </c>
      <c r="AB21" s="64">
        <v>45721</v>
      </c>
      <c r="AC21" s="65">
        <v>0.73</v>
      </c>
      <c r="AD21" s="65">
        <v>0.77</v>
      </c>
      <c r="AE21" s="93">
        <v>12925</v>
      </c>
      <c r="AF21" s="93">
        <v>7452</v>
      </c>
      <c r="AG21" s="93">
        <v>20377</v>
      </c>
      <c r="AK21" s="64">
        <v>45721</v>
      </c>
      <c r="AL21" s="65">
        <v>0</v>
      </c>
      <c r="AM21" s="65">
        <v>0</v>
      </c>
      <c r="AN21" s="93">
        <v>0</v>
      </c>
      <c r="AO21" s="93">
        <v>0</v>
      </c>
      <c r="AP21" s="93">
        <v>0</v>
      </c>
      <c r="AS21" s="64">
        <v>45721</v>
      </c>
      <c r="AT21" s="65">
        <v>0.67</v>
      </c>
      <c r="AU21" s="65">
        <v>0.55000000000000004</v>
      </c>
      <c r="AV21" s="93">
        <v>11808</v>
      </c>
      <c r="AW21" s="93">
        <v>2598</v>
      </c>
      <c r="AX21" s="93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 s="93">
        <v>9500</v>
      </c>
      <c r="W22" s="93">
        <v>3000</v>
      </c>
      <c r="X22" s="93">
        <v>12500</v>
      </c>
      <c r="AB22" s="64">
        <v>45722</v>
      </c>
      <c r="AC22" s="65">
        <v>0.24</v>
      </c>
      <c r="AD22" s="65">
        <v>0.49</v>
      </c>
      <c r="AE22" s="93">
        <v>4260</v>
      </c>
      <c r="AF22" s="93">
        <v>8800</v>
      </c>
      <c r="AG22" s="93">
        <v>13060</v>
      </c>
      <c r="AK22" s="64">
        <v>45722</v>
      </c>
      <c r="AL22" s="65">
        <v>0</v>
      </c>
      <c r="AM22" s="65">
        <v>0</v>
      </c>
      <c r="AN22" s="93">
        <v>0</v>
      </c>
      <c r="AO22" s="93">
        <v>0</v>
      </c>
      <c r="AP22" s="93">
        <v>0</v>
      </c>
      <c r="AS22" s="64">
        <v>45722</v>
      </c>
      <c r="AT22" s="65">
        <v>0.41</v>
      </c>
      <c r="AU22" s="65">
        <v>0.61</v>
      </c>
      <c r="AV22" s="93">
        <v>7160</v>
      </c>
      <c r="AW22" s="93">
        <v>8800</v>
      </c>
      <c r="AX22" s="93">
        <v>15960</v>
      </c>
    </row>
    <row r="23" spans="19:50" x14ac:dyDescent="0.2">
      <c r="S23" s="64">
        <v>45723</v>
      </c>
      <c r="T23" s="65">
        <v>1</v>
      </c>
      <c r="U23" s="65">
        <v>1</v>
      </c>
      <c r="V23" s="93">
        <v>13726</v>
      </c>
      <c r="W23" s="93">
        <v>0</v>
      </c>
      <c r="X23" s="93">
        <v>13726</v>
      </c>
      <c r="AB23" s="64">
        <v>45723</v>
      </c>
      <c r="AC23" s="65">
        <v>1</v>
      </c>
      <c r="AD23" s="65">
        <v>0</v>
      </c>
      <c r="AE23" s="93">
        <v>7460</v>
      </c>
      <c r="AF23" s="93">
        <v>0</v>
      </c>
      <c r="AG23" s="93">
        <v>7460</v>
      </c>
      <c r="AK23" s="64">
        <v>45723</v>
      </c>
      <c r="AL23" s="65">
        <v>0</v>
      </c>
      <c r="AM23" s="65">
        <v>0</v>
      </c>
      <c r="AN23" s="93">
        <v>0</v>
      </c>
      <c r="AO23" s="93">
        <v>0</v>
      </c>
      <c r="AP23" s="93">
        <v>0</v>
      </c>
      <c r="AS23" s="64">
        <v>45723</v>
      </c>
      <c r="AT23" s="65">
        <v>1</v>
      </c>
      <c r="AU23" s="65">
        <v>0</v>
      </c>
      <c r="AV23" s="93">
        <v>7935</v>
      </c>
      <c r="AW23" s="93">
        <v>0</v>
      </c>
      <c r="AX23" s="93">
        <v>7935</v>
      </c>
    </row>
    <row r="24" spans="19:50" x14ac:dyDescent="0.2">
      <c r="S24" s="64">
        <v>45726</v>
      </c>
      <c r="T24" s="65">
        <v>0</v>
      </c>
      <c r="U24" s="65">
        <v>0</v>
      </c>
      <c r="V24" s="93">
        <v>0</v>
      </c>
      <c r="W24" s="93">
        <v>0</v>
      </c>
      <c r="X24" s="93">
        <v>0</v>
      </c>
      <c r="AB24" s="64">
        <v>45726</v>
      </c>
      <c r="AC24" s="65">
        <v>0.62</v>
      </c>
      <c r="AD24" s="65">
        <v>0.86</v>
      </c>
      <c r="AE24" s="93">
        <v>10800</v>
      </c>
      <c r="AF24" s="93">
        <v>7570</v>
      </c>
      <c r="AG24" s="93">
        <v>18370</v>
      </c>
      <c r="AK24" s="64">
        <v>45726</v>
      </c>
      <c r="AL24" s="65">
        <v>0</v>
      </c>
      <c r="AM24" s="65">
        <v>0</v>
      </c>
      <c r="AN24" s="93">
        <v>0</v>
      </c>
      <c r="AO24" s="93">
        <v>0</v>
      </c>
      <c r="AP24" s="93">
        <v>0</v>
      </c>
      <c r="AS24" s="64">
        <v>45726</v>
      </c>
      <c r="AT24" s="65">
        <v>0.66</v>
      </c>
      <c r="AU24" s="65">
        <v>0.66</v>
      </c>
      <c r="AV24" s="93">
        <v>11500</v>
      </c>
      <c r="AW24" s="93">
        <v>5980</v>
      </c>
      <c r="AX24" s="93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 s="93">
        <v>10050</v>
      </c>
      <c r="W25" s="93">
        <v>6315</v>
      </c>
      <c r="X25" s="93">
        <v>16365</v>
      </c>
      <c r="AB25" s="64">
        <v>45727</v>
      </c>
      <c r="AC25" s="65">
        <v>0.82</v>
      </c>
      <c r="AD25" s="65">
        <v>0.86</v>
      </c>
      <c r="AE25" s="93">
        <v>14403</v>
      </c>
      <c r="AF25" s="93">
        <v>8385</v>
      </c>
      <c r="AG25" s="93">
        <v>22788</v>
      </c>
      <c r="AK25" s="64">
        <v>45727</v>
      </c>
      <c r="AL25" s="65">
        <v>0</v>
      </c>
      <c r="AM25" s="65">
        <v>0</v>
      </c>
      <c r="AN25" s="93">
        <v>0</v>
      </c>
      <c r="AO25" s="93">
        <v>0</v>
      </c>
      <c r="AP25" s="93">
        <v>0</v>
      </c>
      <c r="AS25" s="64">
        <v>45727</v>
      </c>
      <c r="AT25" s="65">
        <v>0.9</v>
      </c>
      <c r="AU25" s="65">
        <v>0.91</v>
      </c>
      <c r="AV25" s="93">
        <v>15776</v>
      </c>
      <c r="AW25" s="93">
        <v>8200</v>
      </c>
      <c r="AX25" s="93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 s="93">
        <v>12660</v>
      </c>
      <c r="W26" s="93">
        <v>6470</v>
      </c>
      <c r="X26" s="93">
        <v>19130</v>
      </c>
      <c r="AB26" s="64">
        <v>45728</v>
      </c>
      <c r="AC26" s="65">
        <v>0.84</v>
      </c>
      <c r="AD26" s="65">
        <v>0.87</v>
      </c>
      <c r="AE26" s="93">
        <v>14750</v>
      </c>
      <c r="AF26" s="93">
        <v>8275</v>
      </c>
      <c r="AG26" s="93">
        <v>23025</v>
      </c>
      <c r="AK26" s="64">
        <v>45728</v>
      </c>
      <c r="AL26" s="65">
        <v>0</v>
      </c>
      <c r="AM26" s="65">
        <v>0</v>
      </c>
      <c r="AN26" s="93">
        <v>0</v>
      </c>
      <c r="AO26" s="93">
        <v>0</v>
      </c>
      <c r="AP26" s="93">
        <v>0</v>
      </c>
      <c r="AS26" s="64">
        <v>45728</v>
      </c>
      <c r="AT26" s="65">
        <v>0.81</v>
      </c>
      <c r="AU26" s="65">
        <v>0.82</v>
      </c>
      <c r="AV26" s="93">
        <v>14340</v>
      </c>
      <c r="AW26" s="93">
        <v>7395</v>
      </c>
      <c r="AX26" s="93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 s="93">
        <v>12928</v>
      </c>
      <c r="W27" s="93">
        <v>6017</v>
      </c>
      <c r="X27" s="93">
        <v>18945</v>
      </c>
      <c r="AB27" s="64">
        <v>45729</v>
      </c>
      <c r="AC27" s="65">
        <v>0.64</v>
      </c>
      <c r="AD27" s="65">
        <v>0.64</v>
      </c>
      <c r="AE27" s="93">
        <v>11180</v>
      </c>
      <c r="AF27" s="93">
        <v>5590</v>
      </c>
      <c r="AG27" s="93">
        <v>16770</v>
      </c>
      <c r="AK27" s="64">
        <v>45729</v>
      </c>
      <c r="AL27" s="65">
        <v>0</v>
      </c>
      <c r="AM27" s="65">
        <v>0</v>
      </c>
      <c r="AN27" s="93">
        <v>0</v>
      </c>
      <c r="AO27" s="93">
        <v>0</v>
      </c>
      <c r="AP27" s="93">
        <v>0</v>
      </c>
      <c r="AS27" s="64">
        <v>45729</v>
      </c>
      <c r="AT27" s="65">
        <v>0.82</v>
      </c>
      <c r="AU27" s="65">
        <v>0.82</v>
      </c>
      <c r="AV27" s="93">
        <v>14470</v>
      </c>
      <c r="AW27" s="93">
        <v>7235</v>
      </c>
      <c r="AX27" s="93">
        <v>21705</v>
      </c>
    </row>
    <row r="28" spans="19:50" x14ac:dyDescent="0.2">
      <c r="S28" s="64">
        <v>45733</v>
      </c>
      <c r="T28" s="65">
        <v>0</v>
      </c>
      <c r="U28" s="65">
        <v>0</v>
      </c>
      <c r="V28" s="93">
        <v>0</v>
      </c>
      <c r="W28" s="93">
        <v>0</v>
      </c>
      <c r="X28" s="93">
        <v>0</v>
      </c>
      <c r="AB28" s="64">
        <v>45733</v>
      </c>
      <c r="AC28" s="65">
        <v>0.33</v>
      </c>
      <c r="AD28" s="65">
        <v>0.43</v>
      </c>
      <c r="AE28" s="93">
        <v>5775</v>
      </c>
      <c r="AF28" s="93">
        <v>5600</v>
      </c>
      <c r="AG28" s="93">
        <v>11375</v>
      </c>
      <c r="AK28" s="64">
        <v>45733</v>
      </c>
      <c r="AL28" s="65">
        <v>0.88</v>
      </c>
      <c r="AM28" s="65">
        <v>0.92</v>
      </c>
      <c r="AN28" s="93">
        <v>10138</v>
      </c>
      <c r="AO28" s="93">
        <v>5760</v>
      </c>
      <c r="AP28" s="93">
        <v>15898</v>
      </c>
      <c r="AS28" s="64">
        <v>45733</v>
      </c>
      <c r="AT28" s="65">
        <v>0.55000000000000004</v>
      </c>
      <c r="AU28" s="65">
        <v>0.66</v>
      </c>
      <c r="AV28" s="93">
        <v>9700</v>
      </c>
      <c r="AW28" s="93">
        <v>7700</v>
      </c>
      <c r="AX28" s="93">
        <v>17400</v>
      </c>
    </row>
    <row r="29" spans="19:50" x14ac:dyDescent="0.2">
      <c r="S29" s="64" t="s">
        <v>60</v>
      </c>
      <c r="T29" s="65">
        <v>10.860000000000001</v>
      </c>
      <c r="U29" s="65">
        <v>10.163300000000001</v>
      </c>
      <c r="V29" s="93">
        <v>134737</v>
      </c>
      <c r="W29" s="93">
        <v>44386</v>
      </c>
      <c r="X29" s="93">
        <v>179123</v>
      </c>
      <c r="AB29" s="64" t="s">
        <v>60</v>
      </c>
      <c r="AC29" s="65">
        <v>13.280000000000001</v>
      </c>
      <c r="AD29" s="65">
        <v>12.189299999999999</v>
      </c>
      <c r="AE29" s="93">
        <v>232631</v>
      </c>
      <c r="AF29" s="93">
        <v>97522</v>
      </c>
      <c r="AG29" s="93">
        <v>330153</v>
      </c>
      <c r="AK29" s="64" t="s">
        <v>60</v>
      </c>
      <c r="AL29" s="65">
        <v>3.4950000000000001</v>
      </c>
      <c r="AM29" s="65">
        <v>3.0059999999999998</v>
      </c>
      <c r="AN29" s="93">
        <v>43938</v>
      </c>
      <c r="AO29" s="93">
        <v>9360</v>
      </c>
      <c r="AP29" s="93">
        <v>53298</v>
      </c>
      <c r="AS29" s="64" t="s">
        <v>60</v>
      </c>
      <c r="AT29" s="65">
        <v>14.713000000000003</v>
      </c>
      <c r="AU29" s="65">
        <v>12.452300000000003</v>
      </c>
      <c r="AV29" s="93">
        <v>256871</v>
      </c>
      <c r="AW29" s="93">
        <v>86091</v>
      </c>
      <c r="AX29" s="93">
        <v>342962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2025-03-19T12:33:14Z</dcterms:modified>
</cp:coreProperties>
</file>