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A4D70616-78D5-4176-B030-F06A773FDBDA}" xr6:coauthVersionLast="47" xr6:coauthVersionMax="47" xr10:uidLastSave="{00000000-0000-0000-0000-000000000000}"/>
  <bookViews>
    <workbookView xWindow="-48" yWindow="-48" windowWidth="23136" windowHeight="12456" firstSheet="1" activeTab="4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19" r:id="rId17"/>
    <pivotCache cacheId="25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D7" i="12"/>
  <c r="D6" i="12"/>
  <c r="H118" i="3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AD8" i="14"/>
  <c r="V8" i="14"/>
  <c r="N8" i="14"/>
  <c r="F8" i="14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AD7" i="14"/>
  <c r="V7" i="14"/>
  <c r="N7" i="14"/>
  <c r="F7" i="14"/>
  <c r="AD6" i="14"/>
  <c r="V6" i="14"/>
  <c r="N6" i="14"/>
  <c r="F6" i="14"/>
  <c r="L4" i="5"/>
  <c r="G4" i="5"/>
  <c r="H110" i="3" l="1"/>
  <c r="H111" i="3"/>
  <c r="H112" i="3"/>
  <c r="H113" i="3"/>
  <c r="G79" i="2"/>
  <c r="G80" i="2"/>
  <c r="G81" i="2"/>
  <c r="G78" i="2"/>
  <c r="H5" i="12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<sst xmlns="http://schemas.openxmlformats.org/spreadsheetml/2006/main" count="2164" uniqueCount="152">
  <si>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</si>
  <si>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</si>
  <si>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</si>
  <si>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</si>
  <si>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</si>
  <si>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</si>
  <si>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</si>
  <si>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</si>
  <si>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</si>
  <si>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</si>
  <si>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</si>
  <si>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</si>
  <si>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</si>
  <si>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</si>
  <si>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</si>
  <si>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</si>
  <si>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</si>
  <si>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</si>
  <si>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</si>
  <si>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</si>
  <si>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</si>
  <si>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</si>
  <si>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</si>
  <si>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</si>
  <si>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</si>
  <si>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</si>
  <si>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</si>
  <si>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</si>
  <si>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</si>
  <si>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</si>
  <si>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</si>
  <si>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</si>
  <si>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</si>
  <si>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</si>
  <si>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</si>
  <si>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</si>
  <si>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</si>
  <si>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</si>
  <si>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</si>
  <si>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</si>
  <si>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</si>
  <si>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</si>
  <si>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</si>
  <si>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</si>
  <si>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</si>
  <si>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</si>
  <si>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</si>
  <si>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</si>
  <si>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</si>
  <si>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</si>
  <si>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</si>
  <si>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</si>
  <si>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</si>
  <si>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</si>
  <si>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</si>
  <si>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</si>
  <si>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</si>
  <si>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</si>
  <si>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</si>
  <si>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</si>
  <si>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</si>
  <si>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</si>
  <si>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</si>
  <si>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</si>
  <si>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</si>
  <si>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</si>
  <si>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</si>
  <si>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</si>
  <si>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</si>
  <si>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</si>
  <si>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</si>
  <si>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</si>
  <si>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</si>
  <si>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</si>
  <si>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</si>
  <si>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</si>
  <si>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</si>
  <si>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</si>
  <si>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</si>
  <si>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</si>
  <si>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</si>
  <si>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</si>
  <si>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</si>
  <si>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</si>
  <si>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</si>
  <si>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</si>
  <si>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</si>
  <si>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</si>
  <si>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</si>
  <si>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</si>
  <si>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</si>
  <si>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</si>
  <si>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</si>
  <si>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</si>
  <si>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</si>
  <si>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</si>
  <si>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</si>
  <si>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</si>
  <si>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</si>
  <si>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</si>
  <si>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</si>
  <si>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</si>
  <si>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</si>
  <si>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</si>
  <si>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</si>
  <si>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</si>
  <si>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</si>
  <si>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</si>
  <si>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</si>
  <si>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</si>
  <si>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</si>
  <si>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</si>
  <si>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</si>
  <si>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</si>
  <si>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</si>
  <si>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</si>
  <si>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</si>
  <si>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</si>
  <si>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</si>
  <si>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</si>
  <si>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</si>
  <si>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</si>
  <si>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</si>
  <si>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</si>
  <si>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</si>
  <si>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</si>
  <si>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</si>
  <si>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</si>
  <si>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</si>
  <si>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</si>
  <si>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</si>
  <si>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</si>
  <si>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</si>
  <si>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</si>
  <si>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</si>
  <si>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</si>
  <si>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</si>
  <si>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</si>
  <si>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</si>
  <si>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</si>
  <si>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</si>
  <si>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</si>
  <si>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</si>
  <si>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</si>
  <si>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</si>
  <si>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</si>
  <si>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Cause d'arrêt</t>
  </si>
  <si>
    <t xml:space="preserve">Février </t>
  </si>
  <si>
    <t xml:space="preserve">TRS </t>
  </si>
  <si>
    <t>Semaine 6</t>
  </si>
  <si>
    <t>Semaine 7</t>
  </si>
  <si>
    <t>Semaine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</si>
</sst>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6" xfId="0" applyFont="1" applyFill="1" applyBorder="1"/>
    <xf numFmtId="0" fontId="0" fillId="0" borderId="26" xfId="0" applyFont="1" applyBorder="1"/>
    <xf numFmtId="0" fontId="0" fillId="0" borderId="26" xfId="0" applyFont="1" applyFill="1" applyBorder="1" applyAlignment="1">
      <alignment horizontal="left" vertical="center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24" xfId="1" applyFont="1" applyFill="1" applyBorder="1" applyAlignment="1">
      <alignment horizontal="right"/>
    </xf>
    <xf numFmtId="0" fontId="0" fillId="0" borderId="24" xfId="0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0" fontId="0" fillId="0" borderId="0" xfId="1" applyNumberFormat="1" applyFont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14" fontId="0" fillId="0" borderId="0" xfId="0" applyNumberFormat="1"/>
  </cellXfs>
  <cellStyles count="2">
    <cellStyle name="Normal" xfId="0" builtinId="0"/>
    <cellStyle name="Pourcentage" xfId="1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1206%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1512%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579%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1736%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143431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264971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70263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303591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51882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116572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21360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108091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195313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381543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91623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411682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79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105,65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4,4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777239</xdr:colOff>
      <xdr:row>15</xdr:row>
      <xdr:rowOff>163830</xdr:rowOff>
    </xdr:from>
    <xdr:to>
      <xdr:col>17</xdr:col>
      <xdr:colOff>447674</xdr:colOff>
      <xdr:row>31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3103245"/>
              <a:ext cx="186817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248285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1144905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2546296" createdVersion="8" refreshedVersion="8" minRefreshableVersion="3" recordCount="112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1T00:00:00" count="28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1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1/03/2025"/>
        </groupItems>
      </fieldGroup>
    </cacheField>
    <cacheField name="Mois (Date)" numFmtId="0" databaseField="0">
      <fieldGroup base="0">
        <rangePr groupBy="months" startDate="2025-02-05T00:00:00" endDate="2025-03-21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1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3587966" createdVersion="8" refreshedVersion="8" minRefreshableVersion="3" recordCount="79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1T00:00:00" count="22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6">
      <pivotArea collapsedLevelsAreSubtotals="1" fieldPosition="0">
        <references count="1">
          <reference field="3" count="0"/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4" rowHeight="247650"/>
  <slicer name="Date 3" xr10:uid="{6D57016E-1CA8-41C9-8D62-7C4E19DED976}" cache="Segment_Date1" caption="Date arrets" startItem="18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60" totalsRowShown="0" headerRowDxfId="81" dataDxfId="80">
  <autoFilter ref="B12:N360" xr:uid="{3466EDAC-D66B-4C4E-9139-E81C6DDA4B82}"/>
  <tableColumns count="13">
    <tableColumn id="1" xr3:uid="{1D039082-F45C-42A3-A96D-5829EEFF21C4}" name="Date" dataDxfId="79"/>
    <tableColumn id="2" xr3:uid="{BBFA4997-538A-476D-BD76-263203FF6ABC}" name="Équipe" dataDxfId="78"/>
    <tableColumn id="3" xr3:uid="{9A20E0DF-9527-4B0D-A550-5EF7167ABF81}" name="Machine" dataDxfId="77"/>
    <tableColumn id="4" xr3:uid="{3B0ED0DB-3A3D-42B9-92CE-C7769A603883}" name="Reference" dataDxfId="76"/>
    <tableColumn id="5" xr3:uid="{60FF7E2E-7F53-4AC9-8137-2A5C65D24895}" name="Cadence" dataDxfId="75"/>
    <tableColumn id="6" xr3:uid="{06210FA9-A842-4E73-9D61-5F5A7ACE1E35}" name="Quantité" dataDxfId="74"/>
    <tableColumn id="7" xr3:uid="{01816378-CFEC-4708-A4F0-66CF1B5F1387}" name="Objectif" dataDxfId="73">
      <calculatedColumnFormula>F13*8</calculatedColumnFormula>
    </tableColumn>
    <tableColumn id="8" xr3:uid="{C4032EF7-3002-493D-8583-34A8B76258DE}" name="Écart pièces" dataDxfId="72">
      <calculatedColumnFormula>H13-G13</calculatedColumnFormula>
    </tableColumn>
    <tableColumn id="9" xr3:uid="{9DAE7675-70FD-445E-BDDB-E8E2238565B6}" name="Écart temps" dataDxfId="71"/>
    <tableColumn id="10" xr3:uid="{1438624C-19DD-48A8-B0D4-4C0454660192}" name="Nombre d'arrêt" dataDxfId="70"/>
    <tableColumn id="11" xr3:uid="{92F0ED0E-5E30-47AC-B9F1-963B5B62C863}" name="Durée arrêts" dataDxfId="69"/>
    <tableColumn id="12" xr3:uid="{21AA2E60-0434-4A20-BDBE-F1BA2A9CF39A}" name="TRS" dataDxfId="68" dataCellStyle="Pourcentage"/>
    <tableColumn id="13" xr3:uid="{19486378-4A9F-497E-9B1F-E475ECBA87F9}" name="Commentaire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1" dataDxfId="10">
  <autoFilter ref="AI32:AK62" xr:uid="{5A5BA314-728F-41DF-B436-D7A736B66477}"/>
  <tableColumns count="3">
    <tableColumn id="1" xr3:uid="{DF8A1C01-18E8-494B-83B0-7679C44537BE}" name="Date" dataDxfId="9"/>
    <tableColumn id="2" xr3:uid="{430A7B71-3CE2-4D74-8DAF-18AED78B5B2D}" name="TRS" dataDxfId="8" dataCellStyle="Pourcentage"/>
    <tableColumn id="3" xr3:uid="{F1EF3F5F-838A-436F-8A45-EE6CDF2D8D01}" name="Qté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9" totalsRowShown="0" headerRowDxfId="66" dataDxfId="65">
  <autoFilter ref="B5:H89" xr:uid="{C4480CF4-C52E-46FA-9FDF-CF9B3A0AF10E}"/>
  <tableColumns count="7">
    <tableColumn id="1" xr3:uid="{C8979906-7385-4F96-B2E7-4F8FC864FCF7}" name="Date" dataDxfId="64"/>
    <tableColumn id="2" xr3:uid="{C364A27F-09CB-402B-A1F2-43C609B28A7C}" name="Équipe" dataDxfId="63"/>
    <tableColumn id="3" xr3:uid="{1361715B-CE84-4C43-92F7-019565185AAA}" name="Machine" dataDxfId="62"/>
    <tableColumn id="4" xr3:uid="{E770DDB2-0CDE-42F9-A515-5F913C3C5CFA}" name="Arrêts" dataDxfId="61"/>
    <tableColumn id="5" xr3:uid="{95B5CA0A-A6B0-47A6-A582-77BA65A8C587}" name="Durées (m)" dataDxfId="60"/>
    <tableColumn id="6" xr3:uid="{43C12E68-90D4-42CF-BC19-E6722FF7D947}" name="Durées (h)" dataDxfId="59">
      <calculatedColumnFormula>Tableau2[[#This Row],[Durées (m)]]/60</calculatedColumnFormula>
    </tableColumn>
    <tableColumn id="8" xr3:uid="{FDF7BB73-1D0C-A241-A789-075E09936532}" name="pds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1" totalsRowShown="0">
  <autoFilter ref="B5:H121" xr:uid="{894CCDAD-CDD6-465E-80D2-20AB554BBE4E}"/>
  <tableColumns count="7">
    <tableColumn id="1" xr3:uid="{7C267BB5-CF9B-4D47-8B80-1FB9E42CA5FD}" name="Date" dataDxfId="57"/>
    <tableColumn id="2" xr3:uid="{8A871C23-BE6F-4F7B-B503-1F0217DD11F8}" name="Machine"/>
    <tableColumn id="3" xr3:uid="{E32C80A4-959D-4B04-8450-5951FACD7F0D}" name="TRS 1" dataDxfId="56" dataCellStyle="Pourcentage"/>
    <tableColumn id="4" xr3:uid="{04FDCF70-8941-43FF-9DFD-7BB25B382D43}" name="TRS 2 " dataDxfId="55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54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53" dataDxfId="52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51"/>
    <tableColumn id="2" xr3:uid="{493BB54B-9250-2D4B-B6C7-D5E559092A71}" name="Durées (m)" dataDxfId="50"/>
    <tableColumn id="3" xr3:uid="{0482A10B-5D20-934F-9D71-A1713F93DF2F}" name="PC" dataDxfId="49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48"/>
    <tableColumn id="3" xr3:uid="{B2D906ED-F0F7-9448-9AF1-A69813965A44}" name="Ref" dataDxfId="47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0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8" totalsRowShown="0" headerRowDxfId="46" dataDxfId="45">
  <autoFilter ref="B5:G8" xr:uid="{C3ADA027-BDF3-4ADC-9AA0-BBF84EB0BBF6}"/>
  <tableColumns count="6">
    <tableColumn id="1" xr3:uid="{82110287-4DA2-4E23-AF4C-934F43091E8A}" name="Semaine" dataDxfId="6"/>
    <tableColumn id="2" xr3:uid="{CE4D20CE-F0F4-4148-A65C-4C15C2BDE80B}" name="Réf1" dataDxfId="5"/>
    <tableColumn id="3" xr3:uid="{5E479AA2-F31D-4499-AD73-8FAEA315829E}" name="Objectif1" dataDxfId="4"/>
    <tableColumn id="4" xr3:uid="{E3ECDC1D-9AB3-42B6-AEC7-8264A60A07CB}" name="Qté produite1" dataDxfId="3"/>
    <tableColumn id="5" xr3:uid="{2DCA57F5-2F35-4155-ACB0-0463D5E13466}" name="Écart1" dataDxfId="2">
      <calculatedColumnFormula>D6-E6</calculatedColumnFormula>
    </tableColumn>
    <tableColumn id="6" xr3:uid="{85FCF25C-40A4-4BCF-AF8F-0823FA6DFFA6}" name="TRS1" dataDxfId="1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8" totalsRowShown="0" dataDxfId="44">
  <autoFilter ref="J5:O8" xr:uid="{F561D414-1E8C-48BE-9676-72AE3EF37E0A}"/>
  <tableColumns count="6">
    <tableColumn id="1" xr3:uid="{905EA822-D8FF-4F98-A0EF-3120D8EEBAD2}" name="Semaine"/>
    <tableColumn id="2" xr3:uid="{2DC4449D-8AF3-49F1-B542-5E50BA7ED098}" name="Réf2" dataDxfId="43"/>
    <tableColumn id="3" xr3:uid="{6165A164-8AE6-4F12-A639-C1F8D2F5D5ED}" name="Objectif2" dataDxfId="42"/>
    <tableColumn id="4" xr3:uid="{EF112BE0-C558-4396-8779-BA18D514B744}" name="Qté produite2" dataDxfId="41"/>
    <tableColumn id="5" xr3:uid="{DC6F2425-920F-4EBD-A310-FADCFF9685F2}" name="Écart2" dataDxfId="40">
      <calculatedColumnFormula>L6-M6</calculatedColumnFormula>
    </tableColumn>
    <tableColumn id="6" xr3:uid="{C00F0051-7E80-4D96-AB31-68207098773D}" name="TRS2" dataDxfId="39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8" totalsRowShown="0" headerRowDxfId="38" dataDxfId="37">
  <autoFilter ref="R5:W8" xr:uid="{5464C823-5238-467F-AA0D-E974B9917A6B}"/>
  <tableColumns count="6">
    <tableColumn id="1" xr3:uid="{5C74E9B3-1BA4-412D-BA84-1C917F00C0F7}" name="Semaine" dataDxfId="36"/>
    <tableColumn id="2" xr3:uid="{75D5B65C-9AC1-4508-BFC0-A55081496313}" name="Réf3" dataDxfId="35"/>
    <tableColumn id="3" xr3:uid="{F180D62A-866C-4FE3-82BF-01E2F39AB36E}" name="Objectif3" dataDxfId="34"/>
    <tableColumn id="4" xr3:uid="{213C728B-BEA4-410A-8F33-DCA051CD5FD5}" name="Qté produite3" dataDxfId="33"/>
    <tableColumn id="5" xr3:uid="{81F0C789-5C90-4D3F-A8A8-5DBB36A2334F}" name="Écart3" dataDxfId="32">
      <calculatedColumnFormula>T6-U6</calculatedColumnFormula>
    </tableColumn>
    <tableColumn id="6" xr3:uid="{4A25E099-B3ED-4CEE-B0CF-1BC8A9873B3F}" name="TRS3" dataDxfId="31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8" totalsRowShown="0" headerRowDxfId="30" dataDxfId="29">
  <autoFilter ref="Z5:AE8" xr:uid="{CDB2D2CA-EE62-4387-AEB5-385029A19158}"/>
  <tableColumns count="6">
    <tableColumn id="1" xr3:uid="{01D3F3C2-43FD-4D50-AB4C-E28EB81072E7}" name="Semaine" dataDxfId="28"/>
    <tableColumn id="2" xr3:uid="{A3635632-E66D-4D5B-8284-84E4C64256AF}" name="Réf4" dataDxfId="27"/>
    <tableColumn id="3" xr3:uid="{CB8503F3-814B-4471-B077-A174D34DDA63}" name="Objectif4" dataDxfId="26"/>
    <tableColumn id="4" xr3:uid="{FDF250D7-445C-4579-B628-473FBC880E31}" name="Qté produite4" dataDxfId="25"/>
    <tableColumn id="5" xr3:uid="{0390E7E2-8F85-485A-BBDB-99421DD5C1DB}" name="Écart4" dataDxfId="24">
      <calculatedColumnFormula>AB6-AC6</calculatedColumnFormula>
    </tableColumn>
    <tableColumn id="6" xr3:uid="{0EA2FFEC-8C59-4675-BA59-DCB1DB3DEB16}" name="TRS4" dataDxfId="2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J40" sqref="J40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5:H45"/>
  <sheetViews>
    <sheetView topLeftCell="A13" workbookViewId="0">
      <selection activeCell="H36" sqref="H36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5" spans="2:8" x14ac:dyDescent="0.3">
      <c r="B5" t="s">
        <v>145</v>
      </c>
      <c r="C5" t="s">
        <v>112</v>
      </c>
      <c r="D5" t="s">
        <v>0</v>
      </c>
      <c r="E5" t="s">
        <v>146</v>
      </c>
      <c r="F5" t="s">
        <v>144</v>
      </c>
      <c r="H5" s="112" t="s">
        <v>148</v>
      </c>
    </row>
    <row r="6" spans="2:8" x14ac:dyDescent="0.3">
      <c r="B6" t="s">
        <v>147</v>
      </c>
      <c r="C6" t="s">
        <v>149</v>
      </c>
      <c r="D6" s="115">
        <v>45695</v>
      </c>
      <c r="E6" s="113" t="s">
        <v>92</v>
      </c>
      <c r="F6">
        <v>50</v>
      </c>
      <c r="H6" s="1">
        <v>0.8</v>
      </c>
    </row>
    <row r="7" spans="2:8" x14ac:dyDescent="0.3">
      <c r="B7" t="s">
        <v>147</v>
      </c>
      <c r="C7" t="s">
        <v>149</v>
      </c>
      <c r="D7" s="115">
        <v>45695</v>
      </c>
      <c r="E7" s="114" t="s">
        <v>93</v>
      </c>
      <c r="F7">
        <v>20</v>
      </c>
      <c r="H7" s="1">
        <v>0.8</v>
      </c>
    </row>
    <row r="8" spans="2:8" x14ac:dyDescent="0.3">
      <c r="B8" t="s">
        <v>147</v>
      </c>
      <c r="C8" t="s">
        <v>149</v>
      </c>
      <c r="D8" s="115">
        <v>45695</v>
      </c>
      <c r="E8" s="113" t="s">
        <v>17</v>
      </c>
      <c r="F8">
        <v>0</v>
      </c>
      <c r="H8" s="1">
        <v>0.8</v>
      </c>
    </row>
    <row r="9" spans="2:8" x14ac:dyDescent="0.3">
      <c r="B9" t="s">
        <v>147</v>
      </c>
      <c r="C9" t="s">
        <v>149</v>
      </c>
      <c r="D9" s="115">
        <v>45695</v>
      </c>
      <c r="E9" s="114" t="s">
        <v>16</v>
      </c>
      <c r="F9">
        <v>10</v>
      </c>
      <c r="H9" s="1">
        <v>0.8</v>
      </c>
    </row>
    <row r="10" spans="2:8" x14ac:dyDescent="0.3">
      <c r="B10" t="s">
        <v>147</v>
      </c>
      <c r="C10" t="s">
        <v>149</v>
      </c>
      <c r="D10" s="115">
        <v>45695</v>
      </c>
      <c r="E10" s="113" t="s">
        <v>20</v>
      </c>
      <c r="F10">
        <v>0</v>
      </c>
      <c r="H10" s="1">
        <v>0.8</v>
      </c>
    </row>
    <row r="11" spans="2:8" x14ac:dyDescent="0.3">
      <c r="B11" t="s">
        <v>147</v>
      </c>
      <c r="C11" t="s">
        <v>149</v>
      </c>
      <c r="D11" s="115">
        <v>45695</v>
      </c>
      <c r="E11" s="114" t="s">
        <v>95</v>
      </c>
      <c r="F11">
        <v>20</v>
      </c>
      <c r="H11" s="1">
        <v>0.8</v>
      </c>
    </row>
    <row r="12" spans="2:8" x14ac:dyDescent="0.3">
      <c r="B12" t="s">
        <v>147</v>
      </c>
      <c r="C12" t="s">
        <v>149</v>
      </c>
      <c r="D12" s="115">
        <v>45695</v>
      </c>
      <c r="E12" s="113" t="s">
        <v>100</v>
      </c>
      <c r="F12">
        <v>0</v>
      </c>
      <c r="H12" s="1">
        <v>0.8</v>
      </c>
    </row>
    <row r="13" spans="2:8" x14ac:dyDescent="0.3">
      <c r="B13" t="s">
        <v>147</v>
      </c>
      <c r="C13" t="s">
        <v>149</v>
      </c>
      <c r="D13" s="115">
        <v>45695</v>
      </c>
      <c r="E13" s="114" t="s">
        <v>103</v>
      </c>
      <c r="F13">
        <v>0</v>
      </c>
      <c r="H13" s="1">
        <v>0.8</v>
      </c>
    </row>
    <row r="14" spans="2:8" x14ac:dyDescent="0.3">
      <c r="B14" t="s">
        <v>147</v>
      </c>
      <c r="C14" t="s">
        <v>149</v>
      </c>
      <c r="D14" s="115">
        <v>45695</v>
      </c>
      <c r="E14" s="113" t="s">
        <v>97</v>
      </c>
      <c r="F14">
        <v>0</v>
      </c>
      <c r="H14" s="1">
        <v>0.8</v>
      </c>
    </row>
    <row r="15" spans="2:8" x14ac:dyDescent="0.3">
      <c r="B15" t="s">
        <v>147</v>
      </c>
      <c r="C15" t="s">
        <v>149</v>
      </c>
      <c r="D15" s="115">
        <v>45695</v>
      </c>
      <c r="E15" s="114" t="s">
        <v>96</v>
      </c>
      <c r="F15">
        <v>0</v>
      </c>
      <c r="H15" s="1">
        <v>0.8</v>
      </c>
    </row>
    <row r="16" spans="2:8" x14ac:dyDescent="0.3">
      <c r="B16" t="s">
        <v>147</v>
      </c>
      <c r="C16" t="s">
        <v>149</v>
      </c>
      <c r="D16" s="115">
        <v>45696</v>
      </c>
      <c r="E16" s="113" t="s">
        <v>92</v>
      </c>
      <c r="F16">
        <v>10</v>
      </c>
    </row>
    <row r="17" spans="2:6" x14ac:dyDescent="0.3">
      <c r="B17" t="s">
        <v>147</v>
      </c>
      <c r="C17" t="s">
        <v>149</v>
      </c>
      <c r="D17" s="115">
        <v>45696</v>
      </c>
      <c r="E17" s="114" t="s">
        <v>93</v>
      </c>
      <c r="F17">
        <v>20</v>
      </c>
    </row>
    <row r="18" spans="2:6" x14ac:dyDescent="0.3">
      <c r="B18" t="s">
        <v>147</v>
      </c>
      <c r="C18" t="s">
        <v>149</v>
      </c>
      <c r="D18" s="115">
        <v>45696</v>
      </c>
      <c r="E18" s="113" t="s">
        <v>17</v>
      </c>
      <c r="F18">
        <v>20</v>
      </c>
    </row>
    <row r="19" spans="2:6" x14ac:dyDescent="0.3">
      <c r="B19" t="s">
        <v>147</v>
      </c>
      <c r="C19" t="s">
        <v>149</v>
      </c>
      <c r="D19" s="115">
        <v>45696</v>
      </c>
      <c r="E19" s="114" t="s">
        <v>16</v>
      </c>
      <c r="F19">
        <v>10</v>
      </c>
    </row>
    <row r="20" spans="2:6" x14ac:dyDescent="0.3">
      <c r="B20" t="s">
        <v>147</v>
      </c>
      <c r="C20" t="s">
        <v>149</v>
      </c>
      <c r="D20" s="115">
        <v>45696</v>
      </c>
      <c r="E20" s="113" t="s">
        <v>20</v>
      </c>
      <c r="F20">
        <v>10</v>
      </c>
    </row>
    <row r="21" spans="2:6" x14ac:dyDescent="0.3">
      <c r="B21" t="s">
        <v>147</v>
      </c>
      <c r="C21" t="s">
        <v>149</v>
      </c>
      <c r="D21" s="115">
        <v>45696</v>
      </c>
      <c r="E21" s="114" t="s">
        <v>95</v>
      </c>
      <c r="F21">
        <v>20</v>
      </c>
    </row>
    <row r="22" spans="2:6" x14ac:dyDescent="0.3">
      <c r="B22" t="s">
        <v>147</v>
      </c>
      <c r="C22" t="s">
        <v>149</v>
      </c>
      <c r="D22" s="115">
        <v>45696</v>
      </c>
      <c r="E22" s="113" t="s">
        <v>100</v>
      </c>
      <c r="F22">
        <v>10</v>
      </c>
    </row>
    <row r="23" spans="2:6" x14ac:dyDescent="0.3">
      <c r="B23" t="s">
        <v>147</v>
      </c>
      <c r="C23" t="s">
        <v>149</v>
      </c>
      <c r="D23" s="115">
        <v>45696</v>
      </c>
      <c r="E23" s="114" t="s">
        <v>103</v>
      </c>
      <c r="F23">
        <v>0</v>
      </c>
    </row>
    <row r="24" spans="2:6" x14ac:dyDescent="0.3">
      <c r="B24" t="s">
        <v>147</v>
      </c>
      <c r="C24" t="s">
        <v>149</v>
      </c>
      <c r="D24" s="115">
        <v>45696</v>
      </c>
      <c r="E24" s="113" t="s">
        <v>97</v>
      </c>
      <c r="F24">
        <v>0</v>
      </c>
    </row>
    <row r="25" spans="2:6" x14ac:dyDescent="0.3">
      <c r="B25" t="s">
        <v>147</v>
      </c>
      <c r="C25" t="s">
        <v>149</v>
      </c>
      <c r="D25" s="115">
        <v>45696</v>
      </c>
      <c r="E25" s="114" t="s">
        <v>96</v>
      </c>
      <c r="F25">
        <v>0</v>
      </c>
    </row>
    <row r="26" spans="2:6" x14ac:dyDescent="0.3">
      <c r="B26" t="s">
        <v>147</v>
      </c>
      <c r="C26" t="s">
        <v>150</v>
      </c>
      <c r="D26" s="115">
        <v>45697</v>
      </c>
      <c r="E26" s="113" t="s">
        <v>92</v>
      </c>
      <c r="F26">
        <v>20</v>
      </c>
    </row>
    <row r="27" spans="2:6" x14ac:dyDescent="0.3">
      <c r="B27" t="s">
        <v>147</v>
      </c>
      <c r="C27" t="s">
        <v>150</v>
      </c>
      <c r="D27" s="115">
        <v>45697</v>
      </c>
      <c r="E27" s="114" t="s">
        <v>93</v>
      </c>
      <c r="F27">
        <v>20</v>
      </c>
    </row>
    <row r="28" spans="2:6" x14ac:dyDescent="0.3">
      <c r="B28" t="s">
        <v>147</v>
      </c>
      <c r="C28" t="s">
        <v>150</v>
      </c>
      <c r="D28" s="115">
        <v>45697</v>
      </c>
      <c r="E28" s="113" t="s">
        <v>17</v>
      </c>
      <c r="F28">
        <v>20</v>
      </c>
    </row>
    <row r="29" spans="2:6" x14ac:dyDescent="0.3">
      <c r="B29" t="s">
        <v>147</v>
      </c>
      <c r="C29" t="s">
        <v>150</v>
      </c>
      <c r="D29" s="115">
        <v>45697</v>
      </c>
      <c r="E29" s="114" t="s">
        <v>16</v>
      </c>
      <c r="F29">
        <v>10</v>
      </c>
    </row>
    <row r="30" spans="2:6" x14ac:dyDescent="0.3">
      <c r="B30" t="s">
        <v>147</v>
      </c>
      <c r="C30" t="s">
        <v>150</v>
      </c>
      <c r="D30" s="115">
        <v>45697</v>
      </c>
      <c r="E30" s="113" t="s">
        <v>20</v>
      </c>
      <c r="F30">
        <v>20</v>
      </c>
    </row>
    <row r="31" spans="2:6" x14ac:dyDescent="0.3">
      <c r="B31" t="s">
        <v>147</v>
      </c>
      <c r="C31" t="s">
        <v>150</v>
      </c>
      <c r="D31" s="115">
        <v>45697</v>
      </c>
      <c r="E31" s="114" t="s">
        <v>95</v>
      </c>
      <c r="F31">
        <v>0</v>
      </c>
    </row>
    <row r="32" spans="2:6" x14ac:dyDescent="0.3">
      <c r="B32" t="s">
        <v>147</v>
      </c>
      <c r="C32" t="s">
        <v>150</v>
      </c>
      <c r="D32" s="115">
        <v>45697</v>
      </c>
      <c r="E32" s="113" t="s">
        <v>100</v>
      </c>
      <c r="F32">
        <v>10</v>
      </c>
    </row>
    <row r="33" spans="2:6" x14ac:dyDescent="0.3">
      <c r="B33" t="s">
        <v>147</v>
      </c>
      <c r="C33" t="s">
        <v>150</v>
      </c>
      <c r="D33" s="115">
        <v>45697</v>
      </c>
      <c r="E33" s="114" t="s">
        <v>103</v>
      </c>
      <c r="F33">
        <v>0</v>
      </c>
    </row>
    <row r="34" spans="2:6" x14ac:dyDescent="0.3">
      <c r="B34" t="s">
        <v>147</v>
      </c>
      <c r="C34" t="s">
        <v>150</v>
      </c>
      <c r="D34" s="115">
        <v>45697</v>
      </c>
      <c r="E34" s="113" t="s">
        <v>97</v>
      </c>
      <c r="F34">
        <v>0</v>
      </c>
    </row>
    <row r="35" spans="2:6" x14ac:dyDescent="0.3">
      <c r="B35" t="s">
        <v>147</v>
      </c>
      <c r="C35" t="s">
        <v>150</v>
      </c>
      <c r="D35" s="115">
        <v>45697</v>
      </c>
      <c r="E35" s="114" t="s">
        <v>96</v>
      </c>
      <c r="F35">
        <v>0</v>
      </c>
    </row>
    <row r="36" spans="2:6" x14ac:dyDescent="0.3">
      <c r="B36" t="s">
        <v>110</v>
      </c>
      <c r="C36" t="s">
        <v>151</v>
      </c>
      <c r="D36" s="115">
        <v>45733</v>
      </c>
      <c r="E36" s="113" t="s">
        <v>92</v>
      </c>
      <c r="F36">
        <v>10</v>
      </c>
    </row>
    <row r="37" spans="2:6" x14ac:dyDescent="0.3">
      <c r="B37" t="s">
        <v>110</v>
      </c>
      <c r="C37" t="s">
        <v>151</v>
      </c>
      <c r="D37" s="115">
        <v>45733</v>
      </c>
      <c r="E37" s="114" t="s">
        <v>93</v>
      </c>
      <c r="F37">
        <v>20</v>
      </c>
    </row>
    <row r="38" spans="2:6" x14ac:dyDescent="0.3">
      <c r="B38" t="s">
        <v>110</v>
      </c>
      <c r="C38" t="s">
        <v>151</v>
      </c>
      <c r="D38" s="115">
        <v>45733</v>
      </c>
      <c r="E38" s="113" t="s">
        <v>17</v>
      </c>
      <c r="F38">
        <v>30</v>
      </c>
    </row>
    <row r="39" spans="2:6" x14ac:dyDescent="0.3">
      <c r="B39" t="s">
        <v>110</v>
      </c>
      <c r="C39" t="s">
        <v>151</v>
      </c>
      <c r="D39" s="115">
        <v>45733</v>
      </c>
      <c r="E39" s="114" t="s">
        <v>16</v>
      </c>
      <c r="F39">
        <v>10</v>
      </c>
    </row>
    <row r="40" spans="2:6" x14ac:dyDescent="0.3">
      <c r="B40" t="s">
        <v>110</v>
      </c>
      <c r="C40" t="s">
        <v>151</v>
      </c>
      <c r="D40" s="115">
        <v>45733</v>
      </c>
      <c r="E40" s="113" t="s">
        <v>20</v>
      </c>
      <c r="F40">
        <v>25</v>
      </c>
    </row>
    <row r="41" spans="2:6" x14ac:dyDescent="0.3">
      <c r="B41" t="s">
        <v>110</v>
      </c>
      <c r="C41" t="s">
        <v>151</v>
      </c>
      <c r="D41" s="115">
        <v>45733</v>
      </c>
      <c r="E41" s="114" t="s">
        <v>95</v>
      </c>
      <c r="F41">
        <v>0</v>
      </c>
    </row>
    <row r="42" spans="2:6" x14ac:dyDescent="0.3">
      <c r="B42" t="s">
        <v>110</v>
      </c>
      <c r="C42" t="s">
        <v>151</v>
      </c>
      <c r="D42" s="115">
        <v>45733</v>
      </c>
      <c r="E42" s="113" t="s">
        <v>100</v>
      </c>
      <c r="F42">
        <v>5</v>
      </c>
    </row>
    <row r="43" spans="2:6" x14ac:dyDescent="0.3">
      <c r="B43" t="s">
        <v>110</v>
      </c>
      <c r="C43" t="s">
        <v>151</v>
      </c>
      <c r="D43" s="115">
        <v>45733</v>
      </c>
      <c r="E43" s="114" t="s">
        <v>103</v>
      </c>
      <c r="F43">
        <v>0</v>
      </c>
    </row>
    <row r="44" spans="2:6" x14ac:dyDescent="0.3">
      <c r="B44" t="s">
        <v>110</v>
      </c>
      <c r="C44" t="s">
        <v>151</v>
      </c>
      <c r="D44" s="115">
        <v>45733</v>
      </c>
      <c r="E44" s="113" t="s">
        <v>97</v>
      </c>
      <c r="F44">
        <v>0</v>
      </c>
    </row>
    <row r="45" spans="2:6" x14ac:dyDescent="0.3">
      <c r="B45" t="s">
        <v>110</v>
      </c>
      <c r="C45" t="s">
        <v>151</v>
      </c>
      <c r="D45" s="115">
        <v>45733</v>
      </c>
      <c r="E45" s="114" t="s">
        <v>96</v>
      </c>
      <c r="F45"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60"/>
  <sheetViews>
    <sheetView showGridLines="0" showRowColHeaders="0" workbookViewId="0">
      <pane ySplit="12" topLeftCell="A343" activePane="bottomLeft" state="frozen"/>
      <selection pane="bottomLeft" activeCell="M358" sqref="M358:M360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15463.636363636362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0.46306818181818188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4.295454545454545</v>
      </c>
      <c r="L7" s="34">
        <f>M7/60</f>
        <v>257.72727272727269</v>
      </c>
      <c r="M7" s="34">
        <f>I4</f>
        <v>15463.636363636362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95">
        <f>I10</f>
        <v>0.46306818181818188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222.27272727272731</v>
      </c>
      <c r="R8" s="29">
        <f>Q8*60</f>
        <v>13336.363636363638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0.46306818181818188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4725</v>
      </c>
      <c r="E10" s="97"/>
      <c r="F10" s="98"/>
      <c r="H10" s="52" t="s">
        <v>44</v>
      </c>
      <c r="I10" s="53">
        <f>I7*I8*I9</f>
        <v>0.46306818181818188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0.46306818181818188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9"/>
  <sheetViews>
    <sheetView workbookViewId="0">
      <pane ySplit="5" topLeftCell="A69" activePane="bottomLeft" state="frozen"/>
      <selection pane="bottomLeft" activeCell="C95" sqref="C95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1"/>
  <sheetViews>
    <sheetView workbookViewId="0">
      <pane ySplit="5" topLeftCell="A102" activePane="bottomLeft" state="frozen"/>
      <selection pane="bottomLeft" activeCell="L115" sqref="L115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tabSelected="1" workbookViewId="0">
      <selection activeCell="F17" sqref="F17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7307</v>
      </c>
    </row>
    <row r="6" spans="2:8" x14ac:dyDescent="0.3">
      <c r="B6" s="10" t="s">
        <v>17</v>
      </c>
      <c r="C6">
        <v>2128</v>
      </c>
      <c r="D6" s="88">
        <f>Tableau5[[#This Row],[Durées (m)]]/H5</f>
        <v>0.29122758998220882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0.51430135486519779</v>
      </c>
    </row>
    <row r="8" spans="2:8" x14ac:dyDescent="0.3">
      <c r="B8" s="10" t="s">
        <v>93</v>
      </c>
      <c r="C8">
        <v>1413</v>
      </c>
      <c r="D8" s="88">
        <f>D7+Tableau5[[#This Row],[Durées (m)]]/H5</f>
        <v>0.70767756945394833</v>
      </c>
    </row>
    <row r="9" spans="2:8" x14ac:dyDescent="0.3">
      <c r="B9" s="10" t="s">
        <v>16</v>
      </c>
      <c r="C9">
        <v>1146</v>
      </c>
      <c r="D9" s="88">
        <f>D8+(C9/H5)</f>
        <v>0.86451348022444241</v>
      </c>
    </row>
    <row r="10" spans="2:8" x14ac:dyDescent="0.3">
      <c r="B10" s="10" t="s">
        <v>20</v>
      </c>
      <c r="C10">
        <v>310</v>
      </c>
      <c r="D10" s="88">
        <f>D9+(C10/H5)</f>
        <v>0.90693855207335439</v>
      </c>
    </row>
    <row r="11" spans="2:8" x14ac:dyDescent="0.3">
      <c r="B11" s="10" t="s">
        <v>95</v>
      </c>
      <c r="C11">
        <v>280</v>
      </c>
      <c r="D11" s="88">
        <f>D10+(C11/H5)</f>
        <v>0.94525797180785553</v>
      </c>
    </row>
    <row r="12" spans="2:8" x14ac:dyDescent="0.3">
      <c r="B12" s="10" t="s">
        <v>100</v>
      </c>
      <c r="C12">
        <v>140</v>
      </c>
      <c r="D12" s="88">
        <f>D11+(C12/H5)</f>
        <v>0.96441768167510611</v>
      </c>
    </row>
    <row r="13" spans="2:8" x14ac:dyDescent="0.3">
      <c r="B13" s="10" t="s">
        <v>103</v>
      </c>
      <c r="C13">
        <v>100</v>
      </c>
      <c r="D13" s="88">
        <f>D12+(C13/H5)</f>
        <v>0.97810318872314228</v>
      </c>
    </row>
    <row r="14" spans="2:8" x14ac:dyDescent="0.3">
      <c r="B14" s="10" t="s">
        <v>97</v>
      </c>
      <c r="C14">
        <v>100</v>
      </c>
      <c r="D14" s="88">
        <f>D13+(C14/H5)</f>
        <v>0.99178869577117845</v>
      </c>
    </row>
    <row r="15" spans="2:8" x14ac:dyDescent="0.3">
      <c r="B15" s="10" t="s">
        <v>96</v>
      </c>
      <c r="C15">
        <v>60</v>
      </c>
      <c r="D15" s="88">
        <f>D14+(C15/H5)</f>
        <v>1.0000000000000002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E40" sqref="E40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12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12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12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12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8"/>
  <sheetViews>
    <sheetView workbookViewId="0">
      <selection activeCell="J17" sqref="J17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105" t="s">
        <v>5</v>
      </c>
      <c r="D6" s="105">
        <v>46400</v>
      </c>
      <c r="E6" s="105">
        <v>29693</v>
      </c>
      <c r="F6" s="106">
        <f>D6-E6</f>
        <v>16707</v>
      </c>
      <c r="G6" s="107">
        <v>0.64</v>
      </c>
      <c r="J6" t="s">
        <v>117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R6" t="s">
        <v>117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Z6" t="s">
        <v>117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</row>
    <row r="7" spans="2:31" x14ac:dyDescent="0.3">
      <c r="B7" t="s">
        <v>118</v>
      </c>
      <c r="C7" s="108" t="s">
        <v>79</v>
      </c>
      <c r="D7" s="105">
        <v>36360</v>
      </c>
      <c r="E7" s="105">
        <v>35638</v>
      </c>
      <c r="F7" s="106">
        <f>D7-E7</f>
        <v>722</v>
      </c>
      <c r="G7" s="107">
        <v>0.98</v>
      </c>
      <c r="J7" t="s">
        <v>118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R7" t="s">
        <v>118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Z7" t="s">
        <v>118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</row>
    <row r="8" spans="2:31" x14ac:dyDescent="0.3">
      <c r="B8" t="s">
        <v>143</v>
      </c>
      <c r="C8" s="109">
        <v>80014027</v>
      </c>
      <c r="D8" s="110">
        <v>14784</v>
      </c>
      <c r="E8" s="110">
        <v>8798</v>
      </c>
      <c r="F8" s="109">
        <f>D8-E8</f>
        <v>5986</v>
      </c>
      <c r="G8" s="111">
        <v>0.6</v>
      </c>
      <c r="J8" t="s">
        <v>143</v>
      </c>
      <c r="K8" s="103" t="s">
        <v>13</v>
      </c>
      <c r="L8" s="103">
        <v>70400</v>
      </c>
      <c r="M8" s="103">
        <v>38115</v>
      </c>
      <c r="N8" s="103">
        <f>L8-M8</f>
        <v>32285</v>
      </c>
      <c r="O8" s="91">
        <v>0.54</v>
      </c>
      <c r="R8" t="s">
        <v>143</v>
      </c>
      <c r="S8" s="104" t="s">
        <v>78</v>
      </c>
      <c r="T8" s="102">
        <v>46080</v>
      </c>
      <c r="U8" s="102">
        <v>36463</v>
      </c>
      <c r="V8" s="102">
        <f>T8-U8</f>
        <v>9617</v>
      </c>
      <c r="W8" s="90">
        <v>0.79</v>
      </c>
      <c r="Z8" t="s">
        <v>143</v>
      </c>
      <c r="AA8" s="104" t="s">
        <v>13</v>
      </c>
      <c r="AB8" s="102">
        <v>70400</v>
      </c>
      <c r="AC8" s="102">
        <v>56426</v>
      </c>
      <c r="AD8" s="102">
        <f>AB8-AC8</f>
        <v>13974</v>
      </c>
      <c r="AE8" s="90">
        <v>0.8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32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29</v>
      </c>
      <c r="F4" t="s">
        <v>64</v>
      </c>
      <c r="G4">
        <f>GETPIVOTDATA("Arrêts",$B$3)</f>
        <v>79</v>
      </c>
      <c r="I4" s="61" t="s">
        <v>16</v>
      </c>
      <c r="J4" s="63">
        <v>1146</v>
      </c>
      <c r="K4" t="s">
        <v>65</v>
      </c>
      <c r="L4">
        <f>GETPIVOTDATA("Durées (m)",$I$3)/60</f>
        <v>105.65</v>
      </c>
      <c r="N4" s="61" t="s">
        <v>12</v>
      </c>
      <c r="O4" s="82">
        <v>2500</v>
      </c>
      <c r="P4" s="62">
        <v>41.666666666666671</v>
      </c>
      <c r="S4" s="64">
        <v>45693</v>
      </c>
      <c r="T4" s="65">
        <v>0.96</v>
      </c>
      <c r="U4" s="65">
        <v>0.96</v>
      </c>
      <c r="V4" s="82">
        <v>12600</v>
      </c>
      <c r="W4" s="82">
        <v>6800</v>
      </c>
      <c r="X4" s="82">
        <v>19400</v>
      </c>
      <c r="Y4" t="s">
        <v>71</v>
      </c>
      <c r="Z4" s="1">
        <f>GETPIVOTDATA("Somme de TRS 1",$S$3)</f>
        <v>12.060000000000002</v>
      </c>
      <c r="AB4" s="64">
        <v>45693</v>
      </c>
      <c r="AC4" s="65">
        <v>0.315</v>
      </c>
      <c r="AD4" s="65">
        <v>0.39</v>
      </c>
      <c r="AE4" s="82">
        <v>7250</v>
      </c>
      <c r="AF4" s="82">
        <v>4750</v>
      </c>
      <c r="AG4" s="82">
        <v>12000</v>
      </c>
      <c r="AH4" t="s">
        <v>71</v>
      </c>
      <c r="AI4" s="1">
        <f>GETPIVOTDATA("Somme de TRS 1",$AB$3)</f>
        <v>15.120000000000001</v>
      </c>
      <c r="AK4" s="64">
        <v>45693</v>
      </c>
      <c r="AL4" s="65">
        <v>0.81499999999999995</v>
      </c>
      <c r="AM4" s="65">
        <v>0.57599999999999996</v>
      </c>
      <c r="AN4" s="82">
        <v>9400</v>
      </c>
      <c r="AO4" s="82">
        <v>600</v>
      </c>
      <c r="AP4" s="82">
        <v>10000</v>
      </c>
      <c r="AQ4" t="s">
        <v>71</v>
      </c>
      <c r="AR4" s="1">
        <f>GETPIVOTDATA("Somme de TRS 1",$AK$3)</f>
        <v>5.7850000000000001</v>
      </c>
      <c r="AS4" s="64">
        <v>45693</v>
      </c>
      <c r="AT4" s="65">
        <v>0.76</v>
      </c>
      <c r="AU4" s="65">
        <v>0.84</v>
      </c>
      <c r="AV4" s="82">
        <v>13460</v>
      </c>
      <c r="AW4" s="82">
        <v>8950</v>
      </c>
      <c r="AX4" s="82">
        <v>22410</v>
      </c>
      <c r="AY4" t="s">
        <v>71</v>
      </c>
      <c r="AZ4" s="1">
        <f>GETPIVOTDATA("Somme de TRS 1",$AS$3)</f>
        <v>17.363000000000003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32</v>
      </c>
      <c r="I5" s="61" t="s">
        <v>20</v>
      </c>
      <c r="J5" s="63">
        <v>310</v>
      </c>
      <c r="L5" s="62">
        <f>L4/24</f>
        <v>4.4020833333333336</v>
      </c>
      <c r="N5" s="61" t="s">
        <v>15</v>
      </c>
      <c r="O5" s="8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82">
        <v>12800</v>
      </c>
      <c r="W5" s="82">
        <v>7000</v>
      </c>
      <c r="X5" s="82">
        <v>19800</v>
      </c>
      <c r="Y5" t="s">
        <v>72</v>
      </c>
      <c r="Z5" s="1">
        <f>GETPIVOTDATA("Somme de TRS 2 ",$S$3)</f>
        <v>11.623300000000002</v>
      </c>
      <c r="AB5" s="64">
        <v>45694</v>
      </c>
      <c r="AC5" s="65">
        <v>0.63</v>
      </c>
      <c r="AD5" s="65">
        <v>0.67330000000000001</v>
      </c>
      <c r="AE5" s="82">
        <v>18600</v>
      </c>
      <c r="AF5" s="82">
        <v>6700</v>
      </c>
      <c r="AG5" s="82">
        <v>25300</v>
      </c>
      <c r="AH5" t="s">
        <v>72</v>
      </c>
      <c r="AI5" s="1">
        <f>GETPIVOTDATA("Somme de TRS 2 ",$AB$3)</f>
        <v>14.129300000000001</v>
      </c>
      <c r="AK5" s="64">
        <v>45694</v>
      </c>
      <c r="AL5" s="65">
        <v>0.85</v>
      </c>
      <c r="AM5" s="65">
        <v>0.63</v>
      </c>
      <c r="AN5" s="82">
        <v>14000</v>
      </c>
      <c r="AO5" s="82">
        <v>1200</v>
      </c>
      <c r="AP5" s="82">
        <v>15200</v>
      </c>
      <c r="AQ5" t="s">
        <v>72</v>
      </c>
      <c r="AR5" s="1">
        <f>GETPIVOTDATA("Somme de TRS 2 ",$AK$3)</f>
        <v>5.226</v>
      </c>
      <c r="AS5" s="64">
        <v>45694</v>
      </c>
      <c r="AT5" s="65">
        <v>0.88</v>
      </c>
      <c r="AU5" s="65">
        <v>0.63329999999999997</v>
      </c>
      <c r="AV5" s="82">
        <v>21250</v>
      </c>
      <c r="AW5" s="82">
        <v>1200</v>
      </c>
      <c r="AX5" s="82">
        <v>22450</v>
      </c>
      <c r="AY5" t="s">
        <v>72</v>
      </c>
      <c r="AZ5" s="1">
        <f>GETPIVOTDATA("Somme de TRS 2 ",$AS$3)</f>
        <v>15.042300000000003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1310</v>
      </c>
      <c r="N6" s="61" t="s">
        <v>14</v>
      </c>
      <c r="O6" s="82">
        <v>420</v>
      </c>
      <c r="P6" s="62">
        <v>7</v>
      </c>
      <c r="S6" s="64">
        <v>45695</v>
      </c>
      <c r="T6" s="65">
        <v>0.75</v>
      </c>
      <c r="U6" s="65">
        <v>0.75</v>
      </c>
      <c r="V6" s="82">
        <v>4900</v>
      </c>
      <c r="W6" s="82">
        <v>0</v>
      </c>
      <c r="X6" s="82">
        <v>4900</v>
      </c>
      <c r="Y6" t="s">
        <v>73</v>
      </c>
      <c r="Z6">
        <f>GETPIVOTDATA("Somme de Quantité E1+E2",$S$3)</f>
        <v>143431</v>
      </c>
      <c r="AB6" s="64">
        <v>45695</v>
      </c>
      <c r="AC6" s="65">
        <v>0.51</v>
      </c>
      <c r="AD6" s="65">
        <v>0.51</v>
      </c>
      <c r="AE6" s="82">
        <v>4500</v>
      </c>
      <c r="AF6" s="82">
        <v>0</v>
      </c>
      <c r="AG6" s="82">
        <v>4500</v>
      </c>
      <c r="AH6" t="s">
        <v>73</v>
      </c>
      <c r="AI6">
        <f>GETPIVOTDATA("Somme de Quantité E1+E2",$AB$3)</f>
        <v>264971</v>
      </c>
      <c r="AK6" s="64">
        <v>45695</v>
      </c>
      <c r="AL6" s="65">
        <v>0.43</v>
      </c>
      <c r="AM6" s="65">
        <v>0.43</v>
      </c>
      <c r="AN6" s="82">
        <v>2500</v>
      </c>
      <c r="AO6" s="82">
        <v>0</v>
      </c>
      <c r="AP6" s="82">
        <v>2500</v>
      </c>
      <c r="AQ6" t="s">
        <v>73</v>
      </c>
      <c r="AR6">
        <f>GETPIVOTDATA("Somme de Quantité E1+E2",$AK$3)</f>
        <v>70263</v>
      </c>
      <c r="AS6" s="64">
        <v>45695</v>
      </c>
      <c r="AT6" s="65">
        <v>0.34</v>
      </c>
      <c r="AU6" s="65">
        <v>0.34</v>
      </c>
      <c r="AV6" s="82">
        <v>3000</v>
      </c>
      <c r="AW6" s="82">
        <v>0</v>
      </c>
      <c r="AX6" s="82">
        <v>3000</v>
      </c>
      <c r="AY6" t="s">
        <v>73</v>
      </c>
      <c r="AZ6">
        <f>GETPIVOTDATA("Somme de Quantité E1+E2",$AS$3)</f>
        <v>303591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9</v>
      </c>
      <c r="I7" s="61" t="s">
        <v>92</v>
      </c>
      <c r="J7" s="63">
        <v>1560</v>
      </c>
      <c r="N7" s="61" t="s">
        <v>4</v>
      </c>
      <c r="O7" s="82">
        <v>1596</v>
      </c>
      <c r="P7" s="62">
        <v>26.599999999999998</v>
      </c>
      <c r="S7" s="64">
        <v>45698</v>
      </c>
      <c r="T7" s="65">
        <v>0</v>
      </c>
      <c r="U7" s="65">
        <v>0</v>
      </c>
      <c r="V7" s="82">
        <v>0</v>
      </c>
      <c r="W7" s="82">
        <v>0</v>
      </c>
      <c r="X7" s="82">
        <v>0</v>
      </c>
      <c r="Y7" t="s">
        <v>74</v>
      </c>
      <c r="Z7">
        <f>GETPIVOTDATA("Somme de Quantité E3",$S$3)</f>
        <v>51882</v>
      </c>
      <c r="AB7" s="64">
        <v>45698</v>
      </c>
      <c r="AC7" s="65">
        <v>0.73</v>
      </c>
      <c r="AD7" s="65">
        <v>0.81</v>
      </c>
      <c r="AE7" s="82">
        <v>13250</v>
      </c>
      <c r="AF7" s="82">
        <v>8500</v>
      </c>
      <c r="AG7" s="82">
        <v>21750</v>
      </c>
      <c r="AH7" t="s">
        <v>74</v>
      </c>
      <c r="AI7">
        <f>GETPIVOTDATA("Somme de Quantité E3",$AB$3)</f>
        <v>116572</v>
      </c>
      <c r="AK7" s="64">
        <v>45698</v>
      </c>
      <c r="AL7" s="65">
        <v>0.52</v>
      </c>
      <c r="AM7" s="65">
        <v>0.45</v>
      </c>
      <c r="AN7" s="82">
        <v>7900</v>
      </c>
      <c r="AO7" s="82">
        <v>1800</v>
      </c>
      <c r="AP7" s="82">
        <v>9700</v>
      </c>
      <c r="AQ7" t="s">
        <v>74</v>
      </c>
      <c r="AR7">
        <f>GETPIVOTDATA("Somme de Quantité E3",$AK$3)</f>
        <v>21360</v>
      </c>
      <c r="AS7" s="64">
        <v>45698</v>
      </c>
      <c r="AT7" s="65">
        <v>0.28000000000000003</v>
      </c>
      <c r="AU7" s="65">
        <v>0.19</v>
      </c>
      <c r="AV7" s="82">
        <v>6400</v>
      </c>
      <c r="AW7" s="82">
        <v>0</v>
      </c>
      <c r="AX7" s="82">
        <v>6400</v>
      </c>
      <c r="AY7" t="s">
        <v>74</v>
      </c>
      <c r="AZ7">
        <f>GETPIVOTDATA("Somme de Quantité E3",$AS$3)</f>
        <v>108091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79</v>
      </c>
      <c r="I8" s="61" t="s">
        <v>93</v>
      </c>
      <c r="J8" s="63">
        <v>1333</v>
      </c>
      <c r="N8" s="61" t="s">
        <v>60</v>
      </c>
      <c r="O8" s="82">
        <v>6339</v>
      </c>
      <c r="P8" s="82">
        <v>105.65</v>
      </c>
      <c r="S8" s="64">
        <v>45699</v>
      </c>
      <c r="T8" s="65">
        <v>0</v>
      </c>
      <c r="U8" s="65">
        <v>0</v>
      </c>
      <c r="V8" s="82">
        <v>0</v>
      </c>
      <c r="W8" s="82">
        <v>0</v>
      </c>
      <c r="X8" s="82">
        <v>0</v>
      </c>
      <c r="Y8" t="s">
        <v>75</v>
      </c>
      <c r="Z8">
        <f>GETPIVOTDATA("Somme de Quantité total",$S$3)</f>
        <v>195313</v>
      </c>
      <c r="AB8" s="64">
        <v>45699</v>
      </c>
      <c r="AC8" s="65">
        <v>0.33</v>
      </c>
      <c r="AD8" s="65">
        <v>0.22</v>
      </c>
      <c r="AE8" s="82">
        <v>5850</v>
      </c>
      <c r="AF8" s="82">
        <v>0</v>
      </c>
      <c r="AG8" s="82">
        <v>5850</v>
      </c>
      <c r="AH8" t="s">
        <v>75</v>
      </c>
      <c r="AI8">
        <f>GETPIVOTDATA("Somme de Quantité total",$AB$3)</f>
        <v>381543</v>
      </c>
      <c r="AK8" s="64">
        <v>45699</v>
      </c>
      <c r="AL8" s="65">
        <v>0</v>
      </c>
      <c r="AM8" s="65">
        <v>0</v>
      </c>
      <c r="AN8" s="82">
        <v>0</v>
      </c>
      <c r="AO8" s="82">
        <v>0</v>
      </c>
      <c r="AP8" s="82">
        <v>0</v>
      </c>
      <c r="AQ8" t="s">
        <v>75</v>
      </c>
      <c r="AR8">
        <f>GETPIVOTDATA("Somme de Quantité total",$AK$3)</f>
        <v>91623</v>
      </c>
      <c r="AS8" s="64">
        <v>45699</v>
      </c>
      <c r="AT8" s="65">
        <v>7.0000000000000007E-2</v>
      </c>
      <c r="AU8" s="65">
        <v>0.05</v>
      </c>
      <c r="AV8" s="82">
        <v>2340</v>
      </c>
      <c r="AW8" s="82">
        <v>0</v>
      </c>
      <c r="AX8" s="82">
        <v>2340</v>
      </c>
      <c r="AY8" t="s">
        <v>75</v>
      </c>
      <c r="AZ8">
        <f>GETPIVOTDATA("Somme de Quantité total",$AS$3)</f>
        <v>411682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82">
        <v>0</v>
      </c>
      <c r="W9" s="82">
        <v>0</v>
      </c>
      <c r="X9" s="82">
        <v>0</v>
      </c>
      <c r="AB9" s="64">
        <v>45700</v>
      </c>
      <c r="AC9" s="65">
        <v>0</v>
      </c>
      <c r="AD9" s="65">
        <v>0</v>
      </c>
      <c r="AE9" s="82">
        <v>0</v>
      </c>
      <c r="AF9" s="82">
        <v>0</v>
      </c>
      <c r="AG9" s="82">
        <v>0</v>
      </c>
      <c r="AK9" s="64">
        <v>45700</v>
      </c>
      <c r="AL9" s="65">
        <v>0</v>
      </c>
      <c r="AM9" s="65">
        <v>0</v>
      </c>
      <c r="AN9" s="82">
        <v>0</v>
      </c>
      <c r="AO9" s="82">
        <v>0</v>
      </c>
      <c r="AP9" s="82">
        <v>0</v>
      </c>
      <c r="AS9" s="64">
        <v>45700</v>
      </c>
      <c r="AT9" s="65">
        <v>0.39</v>
      </c>
      <c r="AU9" s="65">
        <v>0.26</v>
      </c>
      <c r="AV9" s="82">
        <v>6900</v>
      </c>
      <c r="AW9" s="82">
        <v>0</v>
      </c>
      <c r="AX9" s="82">
        <v>6900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82">
        <v>0</v>
      </c>
      <c r="W10" s="82">
        <v>0</v>
      </c>
      <c r="X10" s="82">
        <v>0</v>
      </c>
      <c r="AB10" s="64">
        <v>45701</v>
      </c>
      <c r="AC10" s="65">
        <v>0.14000000000000001</v>
      </c>
      <c r="AD10" s="65">
        <v>9.2999999999999999E-2</v>
      </c>
      <c r="AE10" s="82">
        <v>5200</v>
      </c>
      <c r="AF10" s="82">
        <v>0</v>
      </c>
      <c r="AG10" s="82">
        <v>5200</v>
      </c>
      <c r="AK10" s="64">
        <v>45701</v>
      </c>
      <c r="AL10" s="65">
        <v>0</v>
      </c>
      <c r="AM10" s="65">
        <v>0</v>
      </c>
      <c r="AN10" s="82">
        <v>0</v>
      </c>
      <c r="AO10" s="82">
        <v>0</v>
      </c>
      <c r="AP10" s="82">
        <v>0</v>
      </c>
      <c r="AS10" s="64">
        <v>45701</v>
      </c>
      <c r="AT10" s="65">
        <v>0.41</v>
      </c>
      <c r="AU10" s="65">
        <v>0.27300000000000002</v>
      </c>
      <c r="AV10" s="82">
        <v>7180</v>
      </c>
      <c r="AW10" s="82">
        <v>0</v>
      </c>
      <c r="AX10" s="82">
        <v>7180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82">
        <v>0</v>
      </c>
      <c r="W11" s="82">
        <v>0</v>
      </c>
      <c r="X11" s="82">
        <v>0</v>
      </c>
      <c r="AB11" s="64">
        <v>45702</v>
      </c>
      <c r="AC11" s="65">
        <v>0.245</v>
      </c>
      <c r="AD11" s="65">
        <v>0.16300000000000001</v>
      </c>
      <c r="AE11" s="82">
        <v>4340</v>
      </c>
      <c r="AF11" s="82">
        <v>0</v>
      </c>
      <c r="AG11" s="82">
        <v>4340</v>
      </c>
      <c r="AK11" s="64">
        <v>45702</v>
      </c>
      <c r="AL11" s="65">
        <v>0</v>
      </c>
      <c r="AM11" s="65">
        <v>0</v>
      </c>
      <c r="AN11" s="82">
        <v>0</v>
      </c>
      <c r="AO11" s="82">
        <v>0</v>
      </c>
      <c r="AP11" s="82">
        <v>0</v>
      </c>
      <c r="AS11" s="64">
        <v>45702</v>
      </c>
      <c r="AT11" s="65">
        <v>0.253</v>
      </c>
      <c r="AU11" s="65">
        <v>0.126</v>
      </c>
      <c r="AV11" s="82">
        <v>3320</v>
      </c>
      <c r="AW11" s="82">
        <v>0</v>
      </c>
      <c r="AX11" s="82">
        <v>3320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82">
        <v>0</v>
      </c>
      <c r="W12" s="82">
        <v>0</v>
      </c>
      <c r="X12" s="82">
        <v>0</v>
      </c>
      <c r="AB12" s="64">
        <v>45705</v>
      </c>
      <c r="AC12" s="65">
        <v>0.36</v>
      </c>
      <c r="AD12" s="65">
        <v>0.24</v>
      </c>
      <c r="AE12" s="82">
        <v>6400</v>
      </c>
      <c r="AF12" s="82">
        <v>0</v>
      </c>
      <c r="AG12" s="82">
        <v>6400</v>
      </c>
      <c r="AK12" s="64">
        <v>45705</v>
      </c>
      <c r="AL12" s="65">
        <v>0</v>
      </c>
      <c r="AM12" s="65">
        <v>0</v>
      </c>
      <c r="AN12" s="82">
        <v>0</v>
      </c>
      <c r="AO12" s="82">
        <v>0</v>
      </c>
      <c r="AP12" s="82">
        <v>0</v>
      </c>
      <c r="AS12" s="64">
        <v>45705</v>
      </c>
      <c r="AT12" s="65">
        <v>0.42</v>
      </c>
      <c r="AU12" s="65">
        <v>0.28000000000000003</v>
      </c>
      <c r="AV12" s="82">
        <v>7350</v>
      </c>
      <c r="AW12" s="82">
        <v>0</v>
      </c>
      <c r="AX12" s="82">
        <v>7350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82">
        <v>2960</v>
      </c>
      <c r="W13" s="82">
        <v>0</v>
      </c>
      <c r="X13" s="82">
        <v>2960</v>
      </c>
      <c r="AB13" s="64">
        <v>45706</v>
      </c>
      <c r="AC13" s="65">
        <v>0.77</v>
      </c>
      <c r="AD13" s="65">
        <v>0.51</v>
      </c>
      <c r="AE13" s="82">
        <v>13500</v>
      </c>
      <c r="AF13" s="82">
        <v>0</v>
      </c>
      <c r="AG13" s="82">
        <v>13500</v>
      </c>
      <c r="AK13" s="64">
        <v>45706</v>
      </c>
      <c r="AL13" s="65">
        <v>0</v>
      </c>
      <c r="AM13" s="65">
        <v>0</v>
      </c>
      <c r="AN13" s="82">
        <v>0</v>
      </c>
      <c r="AO13" s="82">
        <v>0</v>
      </c>
      <c r="AP13" s="82">
        <v>0</v>
      </c>
      <c r="AS13" s="64">
        <v>45706</v>
      </c>
      <c r="AT13" s="65">
        <v>0.71</v>
      </c>
      <c r="AU13" s="65">
        <v>0.47</v>
      </c>
      <c r="AV13" s="82">
        <v>12500</v>
      </c>
      <c r="AW13" s="82">
        <v>0</v>
      </c>
      <c r="AX13" s="82">
        <v>12500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6339</v>
      </c>
      <c r="S14" s="64">
        <v>45707</v>
      </c>
      <c r="T14" s="65">
        <v>0.48</v>
      </c>
      <c r="U14" s="65">
        <v>0.36</v>
      </c>
      <c r="V14" s="82">
        <v>4220</v>
      </c>
      <c r="W14" s="82">
        <v>580</v>
      </c>
      <c r="X14" s="82">
        <v>4800</v>
      </c>
      <c r="AB14" s="64">
        <v>45707</v>
      </c>
      <c r="AC14" s="65">
        <v>0.64</v>
      </c>
      <c r="AD14" s="65">
        <v>0.75</v>
      </c>
      <c r="AE14" s="82">
        <v>11200</v>
      </c>
      <c r="AF14" s="82">
        <v>8600</v>
      </c>
      <c r="AG14" s="82">
        <v>19800</v>
      </c>
      <c r="AK14" s="64">
        <v>45707</v>
      </c>
      <c r="AL14" s="65">
        <v>0</v>
      </c>
      <c r="AM14" s="65">
        <v>0</v>
      </c>
      <c r="AN14" s="82">
        <v>0</v>
      </c>
      <c r="AO14" s="82">
        <v>0</v>
      </c>
      <c r="AP14" s="82">
        <v>0</v>
      </c>
      <c r="AS14" s="64">
        <v>45707</v>
      </c>
      <c r="AT14" s="65">
        <v>0.56999999999999995</v>
      </c>
      <c r="AU14" s="65">
        <v>0.69</v>
      </c>
      <c r="AV14" s="82">
        <v>10000</v>
      </c>
      <c r="AW14" s="82">
        <v>8400</v>
      </c>
      <c r="AX14" s="82">
        <v>18400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S15" s="64">
        <v>45708</v>
      </c>
      <c r="T15" s="65">
        <v>0.89</v>
      </c>
      <c r="U15" s="65">
        <v>0.68</v>
      </c>
      <c r="V15" s="82">
        <v>18200</v>
      </c>
      <c r="W15" s="82">
        <v>1200</v>
      </c>
      <c r="X15" s="82">
        <v>19400</v>
      </c>
      <c r="AB15" s="64">
        <v>45708</v>
      </c>
      <c r="AC15" s="65">
        <v>0.85</v>
      </c>
      <c r="AD15" s="65">
        <v>0.56999999999999995</v>
      </c>
      <c r="AE15" s="82">
        <v>14950</v>
      </c>
      <c r="AF15" s="82">
        <v>0</v>
      </c>
      <c r="AG15" s="82">
        <v>14950</v>
      </c>
      <c r="AK15" s="64">
        <v>45708</v>
      </c>
      <c r="AL15" s="65">
        <v>0</v>
      </c>
      <c r="AM15" s="65">
        <v>0</v>
      </c>
      <c r="AN15" s="82">
        <v>0</v>
      </c>
      <c r="AO15" s="82">
        <v>0</v>
      </c>
      <c r="AP15" s="82">
        <v>0</v>
      </c>
      <c r="AS15" s="64">
        <v>45708</v>
      </c>
      <c r="AT15" s="65">
        <v>0.55000000000000004</v>
      </c>
      <c r="AU15" s="65">
        <v>0.36</v>
      </c>
      <c r="AV15" s="82">
        <v>11425</v>
      </c>
      <c r="AW15" s="82">
        <v>0</v>
      </c>
      <c r="AX15" s="82">
        <v>11425</v>
      </c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S16" s="64">
        <v>45709</v>
      </c>
      <c r="T16" s="65">
        <v>0</v>
      </c>
      <c r="U16" s="65">
        <v>0</v>
      </c>
      <c r="V16" s="82">
        <v>0</v>
      </c>
      <c r="W16" s="82">
        <v>0</v>
      </c>
      <c r="X16" s="82">
        <v>0</v>
      </c>
      <c r="AB16" s="64">
        <v>45709</v>
      </c>
      <c r="AC16" s="65">
        <v>0</v>
      </c>
      <c r="AD16" s="65">
        <v>0</v>
      </c>
      <c r="AE16" s="82">
        <v>0</v>
      </c>
      <c r="AF16" s="82">
        <v>0</v>
      </c>
      <c r="AG16" s="82">
        <v>0</v>
      </c>
      <c r="AK16" s="64">
        <v>45709</v>
      </c>
      <c r="AL16" s="65">
        <v>0</v>
      </c>
      <c r="AM16" s="65">
        <v>0</v>
      </c>
      <c r="AN16" s="82">
        <v>0</v>
      </c>
      <c r="AO16" s="82">
        <v>0</v>
      </c>
      <c r="AP16" s="82">
        <v>0</v>
      </c>
      <c r="AS16" s="64">
        <v>45709</v>
      </c>
      <c r="AT16" s="65">
        <v>0.56999999999999995</v>
      </c>
      <c r="AU16" s="65">
        <v>0.56999999999999995</v>
      </c>
      <c r="AV16" s="82">
        <v>10066</v>
      </c>
      <c r="AW16" s="82">
        <v>5033</v>
      </c>
      <c r="AX16" s="82">
        <v>15099</v>
      </c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19:71" x14ac:dyDescent="0.3">
      <c r="S17" s="64">
        <v>45712</v>
      </c>
      <c r="T17" s="65">
        <v>0</v>
      </c>
      <c r="U17" s="65">
        <v>0</v>
      </c>
      <c r="V17" s="82">
        <v>0</v>
      </c>
      <c r="W17" s="82">
        <v>0</v>
      </c>
      <c r="X17" s="82">
        <v>0</v>
      </c>
      <c r="AB17" s="64">
        <v>45712</v>
      </c>
      <c r="AC17" s="65">
        <v>0.73</v>
      </c>
      <c r="AD17" s="65">
        <v>0.49</v>
      </c>
      <c r="AE17" s="82">
        <v>14000</v>
      </c>
      <c r="AF17" s="82">
        <v>0</v>
      </c>
      <c r="AG17" s="82">
        <v>14000</v>
      </c>
      <c r="AK17" s="64">
        <v>45712</v>
      </c>
      <c r="AL17" s="65">
        <v>0</v>
      </c>
      <c r="AM17" s="65">
        <v>0</v>
      </c>
      <c r="AN17" s="82">
        <v>0</v>
      </c>
      <c r="AO17" s="82">
        <v>0</v>
      </c>
      <c r="AP17" s="82">
        <v>0</v>
      </c>
      <c r="AS17" s="64">
        <v>45712</v>
      </c>
      <c r="AT17" s="65">
        <v>0.83</v>
      </c>
      <c r="AU17" s="65">
        <v>0.55000000000000004</v>
      </c>
      <c r="AV17" s="82">
        <v>15000</v>
      </c>
      <c r="AW17" s="82">
        <v>0</v>
      </c>
      <c r="AX17" s="82">
        <v>15000</v>
      </c>
      <c r="BB17" s="64" t="s">
        <v>60</v>
      </c>
      <c r="BC17" s="65">
        <v>7.6599999999999993</v>
      </c>
      <c r="BD17" s="82">
        <v>87751</v>
      </c>
      <c r="BG17" s="64" t="s">
        <v>60</v>
      </c>
      <c r="BH17" s="65">
        <v>8.620000000000001</v>
      </c>
      <c r="BI17" s="82">
        <v>141316</v>
      </c>
      <c r="BL17" s="64" t="s">
        <v>60</v>
      </c>
      <c r="BM17" s="65">
        <v>3.1700000000000004</v>
      </c>
      <c r="BN17" s="82">
        <v>36463</v>
      </c>
      <c r="BQ17" s="64" t="s">
        <v>60</v>
      </c>
      <c r="BR17" s="65">
        <v>10.040000000000001</v>
      </c>
      <c r="BS17" s="82">
        <v>167000</v>
      </c>
    </row>
    <row r="18" spans="19:71" x14ac:dyDescent="0.3">
      <c r="S18" s="64">
        <v>45713</v>
      </c>
      <c r="T18" s="65">
        <v>0</v>
      </c>
      <c r="U18" s="65">
        <v>0</v>
      </c>
      <c r="V18" s="82">
        <v>0</v>
      </c>
      <c r="W18" s="82">
        <v>0</v>
      </c>
      <c r="X18" s="82">
        <v>0</v>
      </c>
      <c r="AB18" s="64">
        <v>45713</v>
      </c>
      <c r="AC18" s="65">
        <v>0.25</v>
      </c>
      <c r="AD18" s="65">
        <v>0.16</v>
      </c>
      <c r="AE18" s="82">
        <v>4615</v>
      </c>
      <c r="AF18" s="82">
        <v>0</v>
      </c>
      <c r="AG18" s="82">
        <v>4615</v>
      </c>
      <c r="AK18" s="64">
        <v>45713</v>
      </c>
      <c r="AL18" s="65">
        <v>0</v>
      </c>
      <c r="AM18" s="65">
        <v>0</v>
      </c>
      <c r="AN18" s="82">
        <v>0</v>
      </c>
      <c r="AO18" s="82">
        <v>0</v>
      </c>
      <c r="AP18" s="82">
        <v>0</v>
      </c>
      <c r="AS18" s="64">
        <v>45713</v>
      </c>
      <c r="AT18" s="65">
        <v>0.28999999999999998</v>
      </c>
      <c r="AU18" s="65">
        <v>0.19</v>
      </c>
      <c r="AV18" s="82">
        <v>6400</v>
      </c>
      <c r="AW18" s="82">
        <v>0</v>
      </c>
      <c r="AX18" s="82">
        <v>6400</v>
      </c>
    </row>
    <row r="19" spans="19:71" x14ac:dyDescent="0.3">
      <c r="S19" s="64">
        <v>45719</v>
      </c>
      <c r="T19" s="65">
        <v>0.88</v>
      </c>
      <c r="U19" s="65">
        <v>0.76</v>
      </c>
      <c r="V19" s="82">
        <v>10150</v>
      </c>
      <c r="W19" s="82">
        <v>3000</v>
      </c>
      <c r="X19" s="82">
        <v>13150</v>
      </c>
      <c r="AB19" s="64">
        <v>45719</v>
      </c>
      <c r="AC19" s="65">
        <v>0.74</v>
      </c>
      <c r="AD19" s="65">
        <v>0.82</v>
      </c>
      <c r="AE19" s="82">
        <v>13051</v>
      </c>
      <c r="AF19" s="82">
        <v>8600</v>
      </c>
      <c r="AG19" s="82">
        <v>21651</v>
      </c>
      <c r="AK19" s="64">
        <v>45719</v>
      </c>
      <c r="AL19" s="65">
        <v>0</v>
      </c>
      <c r="AM19" s="65">
        <v>0</v>
      </c>
      <c r="AN19" s="82">
        <v>0</v>
      </c>
      <c r="AO19" s="82">
        <v>0</v>
      </c>
      <c r="AP19" s="82">
        <v>0</v>
      </c>
      <c r="AS19" s="64">
        <v>45719</v>
      </c>
      <c r="AT19" s="65">
        <v>0.81</v>
      </c>
      <c r="AU19" s="65">
        <v>0.87</v>
      </c>
      <c r="AV19" s="82">
        <v>14246</v>
      </c>
      <c r="AW19" s="82">
        <v>8600</v>
      </c>
      <c r="AX19" s="82">
        <v>22846</v>
      </c>
    </row>
    <row r="20" spans="19:71" x14ac:dyDescent="0.3">
      <c r="S20" s="64">
        <v>45720</v>
      </c>
      <c r="T20" s="65">
        <v>0.25</v>
      </c>
      <c r="U20" s="65">
        <v>0.2</v>
      </c>
      <c r="V20" s="82">
        <v>2888</v>
      </c>
      <c r="W20" s="82">
        <v>530</v>
      </c>
      <c r="X20" s="82">
        <v>3418</v>
      </c>
      <c r="AB20" s="64">
        <v>45720</v>
      </c>
      <c r="AC20" s="65">
        <v>0.82</v>
      </c>
      <c r="AD20" s="65">
        <v>0.87</v>
      </c>
      <c r="AE20" s="82">
        <v>14372</v>
      </c>
      <c r="AF20" s="82">
        <v>8700</v>
      </c>
      <c r="AG20" s="82">
        <v>23072</v>
      </c>
      <c r="AK20" s="64">
        <v>45720</v>
      </c>
      <c r="AL20" s="65">
        <v>0</v>
      </c>
      <c r="AM20" s="65">
        <v>0</v>
      </c>
      <c r="AN20" s="82">
        <v>0</v>
      </c>
      <c r="AO20" s="82">
        <v>0</v>
      </c>
      <c r="AP20" s="82">
        <v>0</v>
      </c>
      <c r="AS20" s="64">
        <v>45720</v>
      </c>
      <c r="AT20" s="65">
        <v>0.76</v>
      </c>
      <c r="AU20" s="65">
        <v>0.73</v>
      </c>
      <c r="AV20" s="82">
        <v>13345</v>
      </c>
      <c r="AW20" s="82">
        <v>6000</v>
      </c>
      <c r="AX20" s="82">
        <v>19345</v>
      </c>
    </row>
    <row r="21" spans="19:71" x14ac:dyDescent="0.3">
      <c r="S21" s="64">
        <v>45721</v>
      </c>
      <c r="T21" s="65">
        <v>0.56999999999999995</v>
      </c>
      <c r="U21" s="65">
        <v>0.57999999999999996</v>
      </c>
      <c r="V21" s="82">
        <v>7155</v>
      </c>
      <c r="W21" s="82">
        <v>3474</v>
      </c>
      <c r="X21" s="82">
        <v>10629</v>
      </c>
      <c r="AB21" s="64">
        <v>45721</v>
      </c>
      <c r="AC21" s="65">
        <v>0.73</v>
      </c>
      <c r="AD21" s="65">
        <v>0.77</v>
      </c>
      <c r="AE21" s="82">
        <v>12925</v>
      </c>
      <c r="AF21" s="82">
        <v>7452</v>
      </c>
      <c r="AG21" s="82">
        <v>20377</v>
      </c>
      <c r="AK21" s="64">
        <v>45721</v>
      </c>
      <c r="AL21" s="65">
        <v>0</v>
      </c>
      <c r="AM21" s="65">
        <v>0</v>
      </c>
      <c r="AN21" s="82">
        <v>0</v>
      </c>
      <c r="AO21" s="82">
        <v>0</v>
      </c>
      <c r="AP21" s="82">
        <v>0</v>
      </c>
      <c r="AS21" s="64">
        <v>45721</v>
      </c>
      <c r="AT21" s="65">
        <v>0.67</v>
      </c>
      <c r="AU21" s="65">
        <v>0.55000000000000004</v>
      </c>
      <c r="AV21" s="82">
        <v>11808</v>
      </c>
      <c r="AW21" s="82">
        <v>2598</v>
      </c>
      <c r="AX21" s="82">
        <v>14406</v>
      </c>
    </row>
    <row r="22" spans="19:71" x14ac:dyDescent="0.3">
      <c r="S22" s="64">
        <v>45722</v>
      </c>
      <c r="T22" s="65">
        <v>0.82</v>
      </c>
      <c r="U22" s="65">
        <v>0.72</v>
      </c>
      <c r="V22" s="82">
        <v>9500</v>
      </c>
      <c r="W22" s="82">
        <v>3000</v>
      </c>
      <c r="X22" s="82">
        <v>12500</v>
      </c>
      <c r="AB22" s="64">
        <v>45722</v>
      </c>
      <c r="AC22" s="65">
        <v>0.24</v>
      </c>
      <c r="AD22" s="65">
        <v>0.49</v>
      </c>
      <c r="AE22" s="82">
        <v>4260</v>
      </c>
      <c r="AF22" s="82">
        <v>8800</v>
      </c>
      <c r="AG22" s="82">
        <v>13060</v>
      </c>
      <c r="AK22" s="64">
        <v>45722</v>
      </c>
      <c r="AL22" s="65">
        <v>0</v>
      </c>
      <c r="AM22" s="65">
        <v>0</v>
      </c>
      <c r="AN22" s="82">
        <v>0</v>
      </c>
      <c r="AO22" s="82">
        <v>0</v>
      </c>
      <c r="AP22" s="82">
        <v>0</v>
      </c>
      <c r="AS22" s="64">
        <v>45722</v>
      </c>
      <c r="AT22" s="65">
        <v>0.41</v>
      </c>
      <c r="AU22" s="65">
        <v>0.61</v>
      </c>
      <c r="AV22" s="82">
        <v>7160</v>
      </c>
      <c r="AW22" s="82">
        <v>8800</v>
      </c>
      <c r="AX22" s="82">
        <v>15960</v>
      </c>
    </row>
    <row r="23" spans="19:71" x14ac:dyDescent="0.3">
      <c r="S23" s="64">
        <v>45723</v>
      </c>
      <c r="T23" s="65">
        <v>1</v>
      </c>
      <c r="U23" s="65">
        <v>1</v>
      </c>
      <c r="V23" s="82">
        <v>13726</v>
      </c>
      <c r="W23" s="82">
        <v>0</v>
      </c>
      <c r="X23" s="82">
        <v>13726</v>
      </c>
      <c r="AB23" s="64">
        <v>45723</v>
      </c>
      <c r="AC23" s="65">
        <v>1</v>
      </c>
      <c r="AD23" s="65">
        <v>0</v>
      </c>
      <c r="AE23" s="82">
        <v>7460</v>
      </c>
      <c r="AF23" s="82">
        <v>0</v>
      </c>
      <c r="AG23" s="82">
        <v>7460</v>
      </c>
      <c r="AK23" s="64">
        <v>45723</v>
      </c>
      <c r="AL23" s="65">
        <v>0</v>
      </c>
      <c r="AM23" s="65">
        <v>0</v>
      </c>
      <c r="AN23" s="82">
        <v>0</v>
      </c>
      <c r="AO23" s="82">
        <v>0</v>
      </c>
      <c r="AP23" s="82">
        <v>0</v>
      </c>
      <c r="AS23" s="64">
        <v>45723</v>
      </c>
      <c r="AT23" s="65">
        <v>1</v>
      </c>
      <c r="AU23" s="65">
        <v>0</v>
      </c>
      <c r="AV23" s="82">
        <v>7935</v>
      </c>
      <c r="AW23" s="82">
        <v>0</v>
      </c>
      <c r="AX23" s="82">
        <v>7935</v>
      </c>
    </row>
    <row r="24" spans="19:71" x14ac:dyDescent="0.3">
      <c r="S24" s="64">
        <v>45726</v>
      </c>
      <c r="T24" s="65">
        <v>0</v>
      </c>
      <c r="U24" s="65">
        <v>0</v>
      </c>
      <c r="V24" s="82">
        <v>0</v>
      </c>
      <c r="W24" s="82">
        <v>0</v>
      </c>
      <c r="X24" s="82">
        <v>0</v>
      </c>
      <c r="AB24" s="64">
        <v>45726</v>
      </c>
      <c r="AC24" s="65">
        <v>0.62</v>
      </c>
      <c r="AD24" s="65">
        <v>0.86</v>
      </c>
      <c r="AE24" s="82">
        <v>10800</v>
      </c>
      <c r="AF24" s="82">
        <v>7570</v>
      </c>
      <c r="AG24" s="82">
        <v>18370</v>
      </c>
      <c r="AK24" s="64">
        <v>45726</v>
      </c>
      <c r="AL24" s="65">
        <v>0</v>
      </c>
      <c r="AM24" s="65">
        <v>0</v>
      </c>
      <c r="AN24" s="82">
        <v>0</v>
      </c>
      <c r="AO24" s="82">
        <v>0</v>
      </c>
      <c r="AP24" s="82">
        <v>0</v>
      </c>
      <c r="AS24" s="64">
        <v>45726</v>
      </c>
      <c r="AT24" s="65">
        <v>0.66</v>
      </c>
      <c r="AU24" s="65">
        <v>0.66</v>
      </c>
      <c r="AV24" s="82">
        <v>11500</v>
      </c>
      <c r="AW24" s="82">
        <v>5980</v>
      </c>
      <c r="AX24" s="82">
        <v>17480</v>
      </c>
    </row>
    <row r="25" spans="19:71" x14ac:dyDescent="0.3">
      <c r="S25" s="64">
        <v>45727</v>
      </c>
      <c r="T25" s="65">
        <v>0.96</v>
      </c>
      <c r="U25" s="65">
        <v>0.97</v>
      </c>
      <c r="V25" s="82">
        <v>10050</v>
      </c>
      <c r="W25" s="82">
        <v>6315</v>
      </c>
      <c r="X25" s="82">
        <v>16365</v>
      </c>
      <c r="AB25" s="64">
        <v>45727</v>
      </c>
      <c r="AC25" s="65">
        <v>0.82</v>
      </c>
      <c r="AD25" s="65">
        <v>0.86</v>
      </c>
      <c r="AE25" s="82">
        <v>14403</v>
      </c>
      <c r="AF25" s="82">
        <v>8385</v>
      </c>
      <c r="AG25" s="82">
        <v>22788</v>
      </c>
      <c r="AK25" s="64">
        <v>45727</v>
      </c>
      <c r="AL25" s="65">
        <v>0</v>
      </c>
      <c r="AM25" s="65">
        <v>0</v>
      </c>
      <c r="AN25" s="82">
        <v>0</v>
      </c>
      <c r="AO25" s="82">
        <v>0</v>
      </c>
      <c r="AP25" s="82">
        <v>0</v>
      </c>
      <c r="AS25" s="64">
        <v>45727</v>
      </c>
      <c r="AT25" s="65">
        <v>0.9</v>
      </c>
      <c r="AU25" s="65">
        <v>0.91</v>
      </c>
      <c r="AV25" s="82">
        <v>15776</v>
      </c>
      <c r="AW25" s="82">
        <v>8200</v>
      </c>
      <c r="AX25" s="82">
        <v>23976</v>
      </c>
    </row>
    <row r="26" spans="19:71" x14ac:dyDescent="0.3">
      <c r="S26" s="64">
        <v>45728</v>
      </c>
      <c r="T26" s="65">
        <v>0.98</v>
      </c>
      <c r="U26" s="65">
        <v>0.99</v>
      </c>
      <c r="V26" s="82">
        <v>12660</v>
      </c>
      <c r="W26" s="82">
        <v>6470</v>
      </c>
      <c r="X26" s="82">
        <v>19130</v>
      </c>
      <c r="AB26" s="64">
        <v>45728</v>
      </c>
      <c r="AC26" s="65">
        <v>0.84</v>
      </c>
      <c r="AD26" s="65">
        <v>0.87</v>
      </c>
      <c r="AE26" s="82">
        <v>14750</v>
      </c>
      <c r="AF26" s="82">
        <v>8275</v>
      </c>
      <c r="AG26" s="82">
        <v>23025</v>
      </c>
      <c r="AK26" s="64">
        <v>45728</v>
      </c>
      <c r="AL26" s="65">
        <v>0</v>
      </c>
      <c r="AM26" s="65">
        <v>0</v>
      </c>
      <c r="AN26" s="82">
        <v>0</v>
      </c>
      <c r="AO26" s="82">
        <v>0</v>
      </c>
      <c r="AP26" s="82">
        <v>0</v>
      </c>
      <c r="AS26" s="64">
        <v>45728</v>
      </c>
      <c r="AT26" s="65">
        <v>0.81</v>
      </c>
      <c r="AU26" s="65">
        <v>0.82</v>
      </c>
      <c r="AV26" s="82">
        <v>14340</v>
      </c>
      <c r="AW26" s="82">
        <v>7395</v>
      </c>
      <c r="AX26" s="82">
        <v>21735</v>
      </c>
    </row>
    <row r="27" spans="19:71" x14ac:dyDescent="0.3">
      <c r="S27" s="64">
        <v>45729</v>
      </c>
      <c r="T27" s="65">
        <v>1</v>
      </c>
      <c r="U27" s="65">
        <v>0.98</v>
      </c>
      <c r="V27" s="82">
        <v>12928</v>
      </c>
      <c r="W27" s="82">
        <v>6017</v>
      </c>
      <c r="X27" s="82">
        <v>18945</v>
      </c>
      <c r="AB27" s="64">
        <v>45729</v>
      </c>
      <c r="AC27" s="65">
        <v>0.64</v>
      </c>
      <c r="AD27" s="65">
        <v>0.64</v>
      </c>
      <c r="AE27" s="82">
        <v>11180</v>
      </c>
      <c r="AF27" s="82">
        <v>5590</v>
      </c>
      <c r="AG27" s="82">
        <v>16770</v>
      </c>
      <c r="AK27" s="64">
        <v>45729</v>
      </c>
      <c r="AL27" s="65">
        <v>0</v>
      </c>
      <c r="AM27" s="65">
        <v>0</v>
      </c>
      <c r="AN27" s="82">
        <v>0</v>
      </c>
      <c r="AO27" s="82">
        <v>0</v>
      </c>
      <c r="AP27" s="82">
        <v>0</v>
      </c>
      <c r="AS27" s="64">
        <v>45729</v>
      </c>
      <c r="AT27" s="65">
        <v>0.82</v>
      </c>
      <c r="AU27" s="65">
        <v>0.82</v>
      </c>
      <c r="AV27" s="82">
        <v>14470</v>
      </c>
      <c r="AW27" s="82">
        <v>7235</v>
      </c>
      <c r="AX27" s="82">
        <v>21705</v>
      </c>
    </row>
    <row r="28" spans="19:71" x14ac:dyDescent="0.3">
      <c r="S28" s="64">
        <v>45733</v>
      </c>
      <c r="T28" s="65">
        <v>0</v>
      </c>
      <c r="U28" s="65">
        <v>0</v>
      </c>
      <c r="V28" s="82">
        <v>0</v>
      </c>
      <c r="W28" s="82">
        <v>0</v>
      </c>
      <c r="X28" s="82">
        <v>0</v>
      </c>
      <c r="AB28" s="64">
        <v>45733</v>
      </c>
      <c r="AC28" s="65">
        <v>0.33</v>
      </c>
      <c r="AD28" s="65">
        <v>0.43</v>
      </c>
      <c r="AE28" s="82">
        <v>5775</v>
      </c>
      <c r="AF28" s="82">
        <v>5600</v>
      </c>
      <c r="AG28" s="82">
        <v>11375</v>
      </c>
      <c r="AK28" s="64">
        <v>45733</v>
      </c>
      <c r="AL28" s="65">
        <v>0.88</v>
      </c>
      <c r="AM28" s="65">
        <v>0.92</v>
      </c>
      <c r="AN28" s="82">
        <v>10138</v>
      </c>
      <c r="AO28" s="82">
        <v>5760</v>
      </c>
      <c r="AP28" s="82">
        <v>15898</v>
      </c>
      <c r="AS28" s="64">
        <v>45733</v>
      </c>
      <c r="AT28" s="65">
        <v>0.55000000000000004</v>
      </c>
      <c r="AU28" s="65">
        <v>0.66</v>
      </c>
      <c r="AV28" s="82">
        <v>9700</v>
      </c>
      <c r="AW28" s="82">
        <v>7700</v>
      </c>
      <c r="AX28" s="82">
        <v>17400</v>
      </c>
    </row>
    <row r="29" spans="19:71" x14ac:dyDescent="0.3">
      <c r="S29" s="64">
        <v>45734</v>
      </c>
      <c r="T29" s="65">
        <v>0</v>
      </c>
      <c r="U29" s="65">
        <v>0</v>
      </c>
      <c r="V29" s="82">
        <v>0</v>
      </c>
      <c r="W29" s="82">
        <v>0</v>
      </c>
      <c r="X29" s="82">
        <v>0</v>
      </c>
      <c r="AB29" s="64">
        <v>45734</v>
      </c>
      <c r="AC29" s="65">
        <v>0.66</v>
      </c>
      <c r="AD29" s="65">
        <v>0.73</v>
      </c>
      <c r="AE29" s="82">
        <v>11620</v>
      </c>
      <c r="AF29" s="82">
        <v>7700</v>
      </c>
      <c r="AG29" s="82">
        <v>19320</v>
      </c>
      <c r="AK29" s="64">
        <v>45734</v>
      </c>
      <c r="AL29" s="65">
        <v>0.78</v>
      </c>
      <c r="AM29" s="65">
        <v>0.74</v>
      </c>
      <c r="AN29" s="82">
        <v>8970</v>
      </c>
      <c r="AO29" s="82">
        <v>3800</v>
      </c>
      <c r="AP29" s="82">
        <v>12770</v>
      </c>
      <c r="AS29" s="64">
        <v>45734</v>
      </c>
      <c r="AT29" s="65">
        <v>0.83</v>
      </c>
      <c r="AU29" s="65">
        <v>0.82</v>
      </c>
      <c r="AV29" s="82">
        <v>14680</v>
      </c>
      <c r="AW29" s="82">
        <v>7100</v>
      </c>
      <c r="AX29" s="82">
        <v>21780</v>
      </c>
    </row>
    <row r="30" spans="19:71" x14ac:dyDescent="0.3">
      <c r="S30" s="64">
        <v>45735</v>
      </c>
      <c r="T30" s="65">
        <v>0.32</v>
      </c>
      <c r="U30" s="65">
        <v>0.54</v>
      </c>
      <c r="V30" s="82">
        <v>2210</v>
      </c>
      <c r="W30" s="82">
        <v>3800</v>
      </c>
      <c r="X30" s="82">
        <v>6010</v>
      </c>
      <c r="AB30" s="64">
        <v>45735</v>
      </c>
      <c r="AC30" s="65">
        <v>0.7</v>
      </c>
      <c r="AD30" s="65">
        <v>0.66</v>
      </c>
      <c r="AE30" s="82">
        <v>12235</v>
      </c>
      <c r="AF30" s="82">
        <v>5200</v>
      </c>
      <c r="AG30" s="82">
        <v>17435</v>
      </c>
      <c r="AK30" s="64">
        <v>45735</v>
      </c>
      <c r="AL30" s="65">
        <v>0.95</v>
      </c>
      <c r="AM30" s="65">
        <v>0.86</v>
      </c>
      <c r="AN30" s="82">
        <v>10930</v>
      </c>
      <c r="AO30" s="82">
        <v>4000</v>
      </c>
      <c r="AP30" s="82">
        <v>14930</v>
      </c>
      <c r="AS30" s="64">
        <v>45735</v>
      </c>
      <c r="AT30" s="65">
        <v>0.9</v>
      </c>
      <c r="AU30" s="65">
        <v>0.91</v>
      </c>
      <c r="AV30" s="82">
        <v>15800</v>
      </c>
      <c r="AW30" s="82">
        <v>8300</v>
      </c>
      <c r="AX30" s="82">
        <v>24100</v>
      </c>
    </row>
    <row r="31" spans="19:71" x14ac:dyDescent="0.3">
      <c r="S31" s="64">
        <v>45736</v>
      </c>
      <c r="T31" s="65">
        <v>0.88</v>
      </c>
      <c r="U31" s="65">
        <v>0.92</v>
      </c>
      <c r="V31" s="82">
        <v>6484</v>
      </c>
      <c r="W31" s="82">
        <v>3696</v>
      </c>
      <c r="X31" s="82">
        <v>10180</v>
      </c>
      <c r="AB31" s="64">
        <v>45736</v>
      </c>
      <c r="AC31" s="65">
        <v>0.48</v>
      </c>
      <c r="AD31" s="65">
        <v>0.55000000000000004</v>
      </c>
      <c r="AE31" s="82">
        <v>8485</v>
      </c>
      <c r="AF31" s="82">
        <v>6150</v>
      </c>
      <c r="AG31" s="82">
        <v>14635</v>
      </c>
      <c r="AK31" s="64">
        <v>45736</v>
      </c>
      <c r="AL31" s="65">
        <v>0.56000000000000005</v>
      </c>
      <c r="AM31" s="65">
        <v>0.62</v>
      </c>
      <c r="AN31" s="82">
        <v>6425</v>
      </c>
      <c r="AO31" s="82">
        <v>4200</v>
      </c>
      <c r="AP31" s="82">
        <v>10625</v>
      </c>
      <c r="AS31" s="64">
        <v>45736</v>
      </c>
      <c r="AT31" s="65">
        <v>0.92</v>
      </c>
      <c r="AU31" s="65">
        <v>0.86</v>
      </c>
      <c r="AV31" s="82">
        <v>16240</v>
      </c>
      <c r="AW31" s="82">
        <v>6600</v>
      </c>
      <c r="AX31" s="82">
        <v>22840</v>
      </c>
    </row>
    <row r="32" spans="19:71" x14ac:dyDescent="0.3">
      <c r="S32" s="64" t="s">
        <v>60</v>
      </c>
      <c r="T32" s="65">
        <v>12.060000000000002</v>
      </c>
      <c r="U32" s="65">
        <v>11.623300000000002</v>
      </c>
      <c r="V32" s="82">
        <v>143431</v>
      </c>
      <c r="W32" s="82">
        <v>51882</v>
      </c>
      <c r="X32" s="82">
        <v>195313</v>
      </c>
      <c r="AB32" s="64" t="s">
        <v>60</v>
      </c>
      <c r="AC32" s="65">
        <v>15.120000000000001</v>
      </c>
      <c r="AD32" s="65">
        <v>14.129300000000001</v>
      </c>
      <c r="AE32" s="82">
        <v>264971</v>
      </c>
      <c r="AF32" s="82">
        <v>116572</v>
      </c>
      <c r="AG32" s="82">
        <v>381543</v>
      </c>
      <c r="AK32" s="64" t="s">
        <v>60</v>
      </c>
      <c r="AL32" s="65">
        <v>5.7850000000000001</v>
      </c>
      <c r="AM32" s="65">
        <v>5.226</v>
      </c>
      <c r="AN32" s="82">
        <v>70263</v>
      </c>
      <c r="AO32" s="82">
        <v>21360</v>
      </c>
      <c r="AP32" s="82">
        <v>91623</v>
      </c>
      <c r="AS32" s="64" t="s">
        <v>60</v>
      </c>
      <c r="AT32" s="65">
        <v>17.363000000000003</v>
      </c>
      <c r="AU32" s="65">
        <v>15.042300000000003</v>
      </c>
      <c r="AV32" s="82">
        <v>303591</v>
      </c>
      <c r="AW32" s="82">
        <v>108091</v>
      </c>
      <c r="AX32" s="82">
        <v>411682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2025-03-25T08:51:19Z</dcterms:modified>
</cp:coreProperties>
</file>