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Documents/Streamlit/"/>
    </mc:Choice>
  </mc:AlternateContent>
  <xr:revisionPtr revIDLastSave="0" documentId="13_ncr:1_{6BC55D2F-2584-2847-99A6-EA971DE20D3B}" xr6:coauthVersionLast="47" xr6:coauthVersionMax="47" xr10:uidLastSave="{00000000-0000-0000-0000-000000000000}"/>
  <bookViews>
    <workbookView xWindow="80" yWindow="500" windowWidth="40880" windowHeight="23540" activeTab="4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Traitement" sheetId="5" r:id="rId6"/>
    <sheet name="Feuil6" sheetId="6" r:id="rId7"/>
    <sheet name="Feuil7" sheetId="7" r:id="rId8"/>
    <sheet name="Feuil8" sheetId="8" r:id="rId9"/>
    <sheet name="Feuil9" sheetId="9" r:id="rId10"/>
    <sheet name="Feuil10" sheetId="10" r:id="rId11"/>
    <sheet name="Feuil11" sheetId="11" r:id="rId12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4" r:id="rId13"/>
    <pivotCache cacheId="5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2" l="1"/>
  <c r="D8" i="12" s="1"/>
  <c r="D9" i="12" s="1"/>
  <c r="D10" i="12" s="1"/>
  <c r="D11" i="12" s="1"/>
  <c r="D12" i="12" s="1"/>
  <c r="D13" i="12" s="1"/>
  <c r="D14" i="12" s="1"/>
  <c r="D15" i="12" s="1"/>
  <c r="D6" i="12"/>
  <c r="H5" i="12"/>
  <c r="H297" i="1"/>
  <c r="I297" i="1" s="1"/>
  <c r="H296" i="1"/>
  <c r="I296" i="1" s="1"/>
  <c r="I295" i="1"/>
  <c r="H295" i="1"/>
  <c r="H98" i="3"/>
  <c r="H99" i="3"/>
  <c r="H100" i="3"/>
  <c r="H101" i="3"/>
  <c r="G72" i="2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G71" i="2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I259" i="1"/>
  <c r="H259" i="1"/>
  <c r="G66" i="2"/>
  <c r="G65" i="2"/>
  <c r="G64" i="2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AZ7" i="5"/>
  <c r="AI5" i="5"/>
  <c r="AI4" i="5"/>
  <c r="AZ5" i="5"/>
  <c r="Z8" i="5"/>
  <c r="AZ4" i="5"/>
  <c r="Z7" i="5"/>
  <c r="AR8" i="5"/>
  <c r="Z6" i="5"/>
  <c r="AR7" i="5"/>
  <c r="Z5" i="5"/>
  <c r="Z4" i="5"/>
  <c r="AR5" i="5"/>
  <c r="AR4" i="5"/>
  <c r="AI8" i="5"/>
  <c r="AI7" i="5"/>
  <c r="AI6" i="5"/>
  <c r="AZ6" i="5"/>
  <c r="AZ8" i="5"/>
  <c r="AR6" i="5"/>
  <c r="G4" i="5"/>
  <c r="L4" i="5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</calcChain>
</file>

<file path=xl/sharedStrings.xml><?xml version="1.0" encoding="utf-8"?>
<sst xmlns="http://schemas.openxmlformats.org/spreadsheetml/2006/main" count="1687" uniqueCount="113">
  <si>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</si>
  <si>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</si>
  <si>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</si>
  <si>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</si>
  <si>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</si>
  <si>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</si>
  <si>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</si>
  <si>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</si>
  <si>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</si>
  <si>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</si>
  <si>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</si>
  <si>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</si>
  <si>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</si>
  <si>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</si>
  <si>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</si>
  <si>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</si>
  <si>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</si>
  <si>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</si>
  <si>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</si>
  <si>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</si>
  <si>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</si>
  <si>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</si>
  <si>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</si>
  <si>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</si>
  <si>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</si>
  <si>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</si>
  <si>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</si>
  <si>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</si>
  <si>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</si>
  <si>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</si>
  <si>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</si>
  <si>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</si>
  <si>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</si>
  <si>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</si>
  <si>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</si>
  <si>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</si>
  <si>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</si>
  <si>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</si>
  <si>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</si>
  <si>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</si>
  <si>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</si>
  <si>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</si>
  <si>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</si>
  <si>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</si>
  <si>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</si>
  <si>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</si>
  <si>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</si>
  <si>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</si>
  <si>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</si>
  <si>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</si>
  <si>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</si>
  <si>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</si>
  <si>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</si>
  <si>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</si>
  <si>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</si>
  <si>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</si>
  <si>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</si>
  <si>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</si>
  <si>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</si>
  <si>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</si>
  <si>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</si>
  <si>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</si>
  <si>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</si>
  <si>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</si>
  <si>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</si>
  <si>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</si>
  <si>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</si>
  <si>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</si>
  <si>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</si>
  <si>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</si>
  <si>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</si>
  <si>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</si>
  <si>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</si>
  <si>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</si>
  <si>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</si>
  <si>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</si>
  <si>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</si>
  <si>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</si>
  <si>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</si>
  <si>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</si>
  <si>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</si>
  <si>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</si>
  <si>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</si>
  <si>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</si>
  <si>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</si>
  <si>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</si>
  <si>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</si>
  <si>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</si>
  <si>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</si>
  <si>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</si>
  <si>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</si>
  <si>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</si>
  <si>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</si>
  <si>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</si>
  <si>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</si>
  <si>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Réunion/Pause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</si>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</sst>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0" xfId="1" applyNumberFormat="1" applyFont="1" applyFill="1" applyBorder="1"/>
  </cellXfs>
  <cellStyles count="2">
    <cellStyle name="Normal" xfId="0" builtinId="0"/>
    <cellStyle name="Pourcentage" xfId="1" builtinId="5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23</c:v>
                </c:pt>
                <c:pt idx="1">
                  <c:v>31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1630</c:v>
                </c:pt>
                <c:pt idx="1">
                  <c:v>1793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27.166666666666671</c:v>
                </c:pt>
                <c:pt idx="1">
                  <c:v>29.883333333333333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Traitement!$BD$4:$BD$13</c:f>
              <c:numCache>
                <c:formatCode>General</c:formatCode>
                <c:ptCount val="9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Traitement!$BC$4:$BC$13</c:f>
              <c:numCache>
                <c:formatCode>0%</c:formatCode>
                <c:ptCount val="9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Traitement!$BI$4:$BI$13</c:f>
              <c:numCache>
                <c:formatCode>General</c:formatCode>
                <c:ptCount val="9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Traitement!$BH$4:$BH$13</c:f>
              <c:numCache>
                <c:formatCode>0%</c:formatCode>
                <c:ptCount val="9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Traitement!$BN$4:$BN$13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Traitement!$BM$4:$BM$13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Traitement!$BS$4:$BS$13</c:f>
              <c:numCache>
                <c:formatCode>General</c:formatCode>
                <c:ptCount val="9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Traitement!$BR$4:$BR$13</c:f>
              <c:numCache>
                <c:formatCode>0%</c:formatCode>
                <c:ptCount val="9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Traitement!$BD$4:$BD$13</c:f>
              <c:numCache>
                <c:formatCode>General</c:formatCode>
                <c:ptCount val="9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Traitement!$BC$4:$BC$13</c:f>
              <c:numCache>
                <c:formatCode>0%</c:formatCode>
                <c:ptCount val="9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Traitement!$BI$4:$BI$13</c:f>
              <c:numCache>
                <c:formatCode>General</c:formatCode>
                <c:ptCount val="9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Traitement!$BH$4:$BH$13</c:f>
              <c:numCache>
                <c:formatCode>0%</c:formatCode>
                <c:ptCount val="9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Traitement!$BS$4:$BS$13</c:f>
              <c:numCache>
                <c:formatCode>General</c:formatCode>
                <c:ptCount val="9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Traitement!$BR$4:$BR$13</c:f>
              <c:numCache>
                <c:formatCode>0%</c:formatCode>
                <c:ptCount val="9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Traitement!$I$4:$I$16</c:f>
              <c:strCache>
                <c:ptCount val="12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Manque main d'œuvre</c:v>
                </c:pt>
                <c:pt idx="6">
                  <c:v>Réunion/Pause</c:v>
                </c:pt>
                <c:pt idx="7">
                  <c:v>Mise en route</c:v>
                </c:pt>
                <c:pt idx="8">
                  <c:v>Changement de série</c:v>
                </c:pt>
                <c:pt idx="9">
                  <c:v>MN1,MN2,TPM</c:v>
                </c:pt>
                <c:pt idx="10">
                  <c:v>Réunion Pause</c:v>
                </c:pt>
                <c:pt idx="11">
                  <c:v>Changement d'outils</c:v>
                </c:pt>
              </c:strCache>
            </c:strRef>
          </c:cat>
          <c:val>
            <c:numRef>
              <c:f>Traitement!$J$4:$J$16</c:f>
              <c:numCache>
                <c:formatCode>0</c:formatCode>
                <c:ptCount val="12"/>
                <c:pt idx="0">
                  <c:v>1026</c:v>
                </c:pt>
                <c:pt idx="1">
                  <c:v>110</c:v>
                </c:pt>
                <c:pt idx="2">
                  <c:v>1170</c:v>
                </c:pt>
                <c:pt idx="3">
                  <c:v>730</c:v>
                </c:pt>
                <c:pt idx="4">
                  <c:v>1333</c:v>
                </c:pt>
                <c:pt idx="5">
                  <c:v>200</c:v>
                </c:pt>
                <c:pt idx="6">
                  <c:v>30</c:v>
                </c:pt>
                <c:pt idx="7">
                  <c:v>280</c:v>
                </c:pt>
                <c:pt idx="8">
                  <c:v>60</c:v>
                </c:pt>
                <c:pt idx="9">
                  <c:v>100</c:v>
                </c:pt>
                <c:pt idx="10">
                  <c:v>110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1630</c:v>
                </c:pt>
                <c:pt idx="1">
                  <c:v>1793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27.166666666666671</c:v>
                </c:pt>
                <c:pt idx="1">
                  <c:v>29.883333333333333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Traitement!$BD$4:$BD$13</c:f>
              <c:numCache>
                <c:formatCode>General</c:formatCode>
                <c:ptCount val="9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Traitement!$BC$4:$BC$13</c:f>
              <c:numCache>
                <c:formatCode>0%</c:formatCode>
                <c:ptCount val="9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Traitement!$BI$4:$BI$13</c:f>
              <c:numCache>
                <c:formatCode>General</c:formatCode>
                <c:ptCount val="9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Traitement!$BH$4:$BH$13</c:f>
              <c:numCache>
                <c:formatCode>0%</c:formatCode>
                <c:ptCount val="9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Traitement!$BN$4:$BN$13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Traitement!$BM$4:$BM$13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Traitement!$BS$4:$BS$13</c:f>
              <c:numCache>
                <c:formatCode>General</c:formatCode>
                <c:ptCount val="9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Traitement!$BQ$4:$BQ$13</c:f>
              <c:strCache>
                <c:ptCount val="9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</c:strCache>
            </c:strRef>
          </c:cat>
          <c:val>
            <c:numRef>
              <c:f>Traitement!$BR$4:$BR$13</c:f>
              <c:numCache>
                <c:formatCode>0%</c:formatCode>
                <c:ptCount val="9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23</c:v>
                </c:pt>
                <c:pt idx="1">
                  <c:v>31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Traitement!$I$4:$I$16</c:f>
              <c:strCache>
                <c:ptCount val="12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Manque main d'œuvre</c:v>
                </c:pt>
                <c:pt idx="6">
                  <c:v>Réunion/Pause</c:v>
                </c:pt>
                <c:pt idx="7">
                  <c:v>Mise en route</c:v>
                </c:pt>
                <c:pt idx="8">
                  <c:v>Changement de série</c:v>
                </c:pt>
                <c:pt idx="9">
                  <c:v>MN1,MN2,TPM</c:v>
                </c:pt>
                <c:pt idx="10">
                  <c:v>Réunion Pause</c:v>
                </c:pt>
                <c:pt idx="11">
                  <c:v>Changement d'outils</c:v>
                </c:pt>
              </c:strCache>
            </c:strRef>
          </c:cat>
          <c:val>
            <c:numRef>
              <c:f>Traitement!$J$4:$J$16</c:f>
              <c:numCache>
                <c:formatCode>0</c:formatCode>
                <c:ptCount val="12"/>
                <c:pt idx="0">
                  <c:v>1026</c:v>
                </c:pt>
                <c:pt idx="1">
                  <c:v>110</c:v>
                </c:pt>
                <c:pt idx="2">
                  <c:v>1170</c:v>
                </c:pt>
                <c:pt idx="3">
                  <c:v>730</c:v>
                </c:pt>
                <c:pt idx="4">
                  <c:v>1333</c:v>
                </c:pt>
                <c:pt idx="5">
                  <c:v>200</c:v>
                </c:pt>
                <c:pt idx="6">
                  <c:v>30</c:v>
                </c:pt>
                <c:pt idx="7">
                  <c:v>280</c:v>
                </c:pt>
                <c:pt idx="8">
                  <c:v>60</c:v>
                </c:pt>
                <c:pt idx="9">
                  <c:v>100</c:v>
                </c:pt>
                <c:pt idx="10">
                  <c:v>110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1086%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1295%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262%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1416%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134737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226856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33800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247171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44386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91922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3600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78391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179123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318778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37400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325562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67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87,48333333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3,6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1136650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398145</xdr:colOff>
      <xdr:row>10</xdr:row>
      <xdr:rowOff>43815</xdr:rowOff>
    </xdr:from>
    <xdr:to>
      <xdr:col>19</xdr:col>
      <xdr:colOff>993140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80" y="1855470"/>
              <a:ext cx="1845945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11</xdr:col>
      <xdr:colOff>8255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1348740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321945</xdr:colOff>
      <xdr:row>6</xdr:row>
      <xdr:rowOff>81915</xdr:rowOff>
    </xdr:from>
    <xdr:to>
      <xdr:col>13</xdr:col>
      <xdr:colOff>758190</xdr:colOff>
      <xdr:row>8</xdr:row>
      <xdr:rowOff>131445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828145" y="1167765"/>
          <a:ext cx="436245" cy="41148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733425</xdr:colOff>
      <xdr:row>15</xdr:row>
      <xdr:rowOff>9525</xdr:rowOff>
    </xdr:from>
    <xdr:to>
      <xdr:col>13</xdr:col>
      <xdr:colOff>382905</xdr:colOff>
      <xdr:row>17</xdr:row>
      <xdr:rowOff>66675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525250" y="2724150"/>
          <a:ext cx="44005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9</xdr:row>
      <xdr:rowOff>28575</xdr:rowOff>
    </xdr:from>
    <xdr:to>
      <xdr:col>13</xdr:col>
      <xdr:colOff>678180</xdr:colOff>
      <xdr:row>11</xdr:row>
      <xdr:rowOff>85725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803380" y="1657350"/>
          <a:ext cx="419100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188" y="5980066"/>
              <a:ext cx="11507470" cy="5655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30.362769675929" createdVersion="8" refreshedVersion="8" minRefreshableVersion="3" recordCount="96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14T00:00:00" count="24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14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4/03/2025"/>
        </groupItems>
      </fieldGroup>
    </cacheField>
    <cacheField name="Mois (Date)" numFmtId="0" databaseField="0">
      <fieldGroup base="0">
        <rangePr groupBy="months" startDate="2025-02-05T00:00:00" endDate="2025-03-14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4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30.362773726854" createdVersion="8" refreshedVersion="8" minRefreshableVersion="3" recordCount="67" xr:uid="{2F33E81D-33E8-43E3-997A-478039615D70}">
  <cacheSource type="worksheet">
    <worksheetSource name="Tableau2"/>
  </cacheSource>
  <cacheFields count="6">
    <cacheField name="Date" numFmtId="14">
      <sharedItems containsSemiMixedTypes="0" containsNonDate="0" containsDate="1" containsString="0" minDate="2025-02-05T00:00:00" maxDate="2025-03-14T00:00:00" count="19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main d'œuvre"/>
        <s v="Réunion/Pause"/>
        <s v="Mise en route"/>
        <s v="Réglage"/>
        <s v="Changement de série"/>
        <s v="MN1,MN2,TPM"/>
        <s v="Manque de main d'œuvre"/>
        <s v="Réunion Pause"/>
        <s v="Changement d'outils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s v="Matin"/>
    <x v="0"/>
    <x v="0"/>
    <n v="480"/>
    <n v="8"/>
  </r>
  <r>
    <x v="0"/>
    <s v="Matin"/>
    <x v="1"/>
    <x v="1"/>
    <n v="113"/>
    <n v="1.8833333333333333"/>
  </r>
  <r>
    <x v="1"/>
    <s v="Après-midi"/>
    <x v="1"/>
    <x v="2"/>
    <n v="40"/>
    <n v="0.66666666666666663"/>
  </r>
  <r>
    <x v="1"/>
    <s v="Après-midi"/>
    <x v="2"/>
    <x v="3"/>
    <n v="60"/>
    <n v="1"/>
  </r>
  <r>
    <x v="1"/>
    <s v="Après-midi"/>
    <x v="2"/>
    <x v="4"/>
    <n v="30"/>
    <n v="0.5"/>
  </r>
  <r>
    <x v="1"/>
    <s v="Après-midi"/>
    <x v="2"/>
    <x v="2"/>
    <n v="30"/>
    <n v="0.5"/>
  </r>
  <r>
    <x v="2"/>
    <s v="Matin"/>
    <x v="0"/>
    <x v="5"/>
    <n v="20"/>
    <n v="0.33333333333333331"/>
  </r>
  <r>
    <x v="2"/>
    <s v="Matin"/>
    <x v="2"/>
    <x v="5"/>
    <n v="110"/>
    <n v="1.8333333333333333"/>
  </r>
  <r>
    <x v="2"/>
    <s v="Matin"/>
    <x v="2"/>
    <x v="0"/>
    <n v="40"/>
    <n v="0.66666666666666663"/>
  </r>
  <r>
    <x v="2"/>
    <s v="Matin"/>
    <x v="1"/>
    <x v="5"/>
    <n v="40"/>
    <n v="0.66666666666666663"/>
  </r>
  <r>
    <x v="2"/>
    <s v="Matin"/>
    <x v="1"/>
    <x v="1"/>
    <n v="40"/>
    <n v="0.66666666666666663"/>
  </r>
  <r>
    <x v="3"/>
    <s v="Matin"/>
    <x v="1"/>
    <x v="6"/>
    <n v="270"/>
    <n v="4.5"/>
  </r>
  <r>
    <x v="4"/>
    <s v="Matin"/>
    <x v="0"/>
    <x v="0"/>
    <n v="150"/>
    <n v="2.5"/>
  </r>
  <r>
    <x v="5"/>
    <s v="Matin"/>
    <x v="1"/>
    <x v="2"/>
    <n v="60"/>
    <n v="1"/>
  </r>
  <r>
    <x v="5"/>
    <s v="Matin"/>
    <x v="1"/>
    <x v="7"/>
    <n v="60"/>
    <n v="1"/>
  </r>
  <r>
    <x v="6"/>
    <s v="Matin"/>
    <x v="3"/>
    <x v="6"/>
    <n v="480"/>
    <n v="8"/>
  </r>
  <r>
    <x v="7"/>
    <s v="Après-midi"/>
    <x v="1"/>
    <x v="6"/>
    <n v="120"/>
    <n v="2"/>
  </r>
  <r>
    <x v="8"/>
    <s v="Après-midi"/>
    <x v="3"/>
    <x v="1"/>
    <n v="30"/>
    <n v="0.5"/>
  </r>
  <r>
    <x v="8"/>
    <s v="Après-midi"/>
    <x v="1"/>
    <x v="8"/>
    <n v="100"/>
    <n v="1.6666666666666667"/>
  </r>
  <r>
    <x v="8"/>
    <s v="Après-midi"/>
    <x v="1"/>
    <x v="2"/>
    <n v="50"/>
    <n v="0.83333333333333337"/>
  </r>
  <r>
    <x v="9"/>
    <s v="Matin"/>
    <x v="0"/>
    <x v="3"/>
    <n v="20"/>
    <n v="0.33333333333333331"/>
  </r>
  <r>
    <x v="9"/>
    <s v="Matin"/>
    <x v="0"/>
    <x v="2"/>
    <n v="50"/>
    <n v="0.83333333333333337"/>
  </r>
  <r>
    <x v="9"/>
    <s v="Matin"/>
    <x v="0"/>
    <x v="5"/>
    <n v="20"/>
    <n v="0.33333333333333331"/>
  </r>
  <r>
    <x v="9"/>
    <s v="Matin"/>
    <x v="1"/>
    <x v="5"/>
    <n v="20"/>
    <n v="0.33333333333333331"/>
  </r>
  <r>
    <x v="10"/>
    <s v="Matin"/>
    <x v="0"/>
    <x v="3"/>
    <n v="80"/>
    <n v="1.3333333333333333"/>
  </r>
  <r>
    <x v="10"/>
    <s v="Matin"/>
    <x v="0"/>
    <x v="5"/>
    <n v="50"/>
    <n v="0.83333333333333337"/>
  </r>
  <r>
    <x v="10"/>
    <s v="Matin"/>
    <x v="1"/>
    <x v="3"/>
    <n v="40"/>
    <n v="0.66666666666666663"/>
  </r>
  <r>
    <x v="10"/>
    <s v="Matin"/>
    <x v="1"/>
    <x v="2"/>
    <n v="40"/>
    <n v="0.66666666666666663"/>
  </r>
  <r>
    <x v="10"/>
    <s v="Matin"/>
    <x v="1"/>
    <x v="5"/>
    <n v="20"/>
    <n v="0.33333333333333331"/>
  </r>
  <r>
    <x v="11"/>
    <s v="Matin"/>
    <x v="0"/>
    <x v="2"/>
    <n v="30"/>
    <n v="0.5"/>
  </r>
  <r>
    <x v="11"/>
    <s v="Matin"/>
    <x v="0"/>
    <x v="6"/>
    <n v="30"/>
    <n v="0.5"/>
  </r>
  <r>
    <x v="11"/>
    <s v="Après-midi"/>
    <x v="0"/>
    <x v="9"/>
    <n v="20"/>
    <n v="0.33333333333333331"/>
  </r>
  <r>
    <x v="11"/>
    <s v="Matin"/>
    <x v="1"/>
    <x v="6"/>
    <n v="30"/>
    <n v="0.5"/>
  </r>
  <r>
    <x v="11"/>
    <s v="Après-midi"/>
    <x v="1"/>
    <x v="9"/>
    <n v="30"/>
    <n v="0.5"/>
  </r>
  <r>
    <x v="11"/>
    <s v="Après-midi"/>
    <x v="1"/>
    <x v="6"/>
    <n v="10"/>
    <n v="0.16666666666666666"/>
  </r>
  <r>
    <x v="12"/>
    <s v="Matin"/>
    <x v="3"/>
    <x v="2"/>
    <n v="466"/>
    <n v="7.7666666666666666"/>
  </r>
  <r>
    <x v="12"/>
    <s v="Après-midi"/>
    <x v="3"/>
    <x v="2"/>
    <n v="90"/>
    <n v="1.5"/>
  </r>
  <r>
    <x v="12"/>
    <s v="Après-midi"/>
    <x v="3"/>
    <x v="6"/>
    <n v="80"/>
    <n v="1.3333333333333333"/>
  </r>
  <r>
    <x v="12"/>
    <s v="Après-midi"/>
    <x v="0"/>
    <x v="1"/>
    <n v="80"/>
    <n v="1.3333333333333333"/>
  </r>
  <r>
    <x v="12"/>
    <s v="Après-midi"/>
    <x v="1"/>
    <x v="1"/>
    <n v="50"/>
    <n v="0.83333333333333337"/>
  </r>
  <r>
    <x v="12"/>
    <s v="Après-midi"/>
    <x v="1"/>
    <x v="1"/>
    <n v="50"/>
    <n v="0.83333333333333337"/>
  </r>
  <r>
    <x v="13"/>
    <s v="Matin"/>
    <x v="3"/>
    <x v="1"/>
    <n v="360"/>
    <n v="6"/>
  </r>
  <r>
    <x v="13"/>
    <s v="Après-midi"/>
    <x v="3"/>
    <x v="1"/>
    <n v="30"/>
    <n v="0.5"/>
  </r>
  <r>
    <x v="13"/>
    <s v="Matin"/>
    <x v="0"/>
    <x v="6"/>
    <n v="30"/>
    <n v="0.5"/>
  </r>
  <r>
    <x v="13"/>
    <s v="Après-midi"/>
    <x v="0"/>
    <x v="9"/>
    <n v="60"/>
    <n v="1"/>
  </r>
  <r>
    <x v="13"/>
    <s v="Après-midi"/>
    <x v="0"/>
    <x v="10"/>
    <n v="30"/>
    <n v="0.5"/>
  </r>
  <r>
    <x v="13"/>
    <s v="Après-midi"/>
    <x v="0"/>
    <x v="2"/>
    <n v="30"/>
    <n v="0.5"/>
  </r>
  <r>
    <x v="13"/>
    <s v="Matin"/>
    <x v="1"/>
    <x v="1"/>
    <n v="40"/>
    <n v="0.66666666666666663"/>
  </r>
  <r>
    <x v="13"/>
    <s v="Après-midi"/>
    <x v="1"/>
    <x v="1"/>
    <n v="60"/>
    <n v="1"/>
  </r>
  <r>
    <x v="13"/>
    <s v="Après-midi"/>
    <x v="1"/>
    <x v="1"/>
    <n v="30"/>
    <n v="0.5"/>
  </r>
  <r>
    <x v="13"/>
    <s v="Après-midi"/>
    <x v="1"/>
    <x v="1"/>
    <n v="30"/>
    <n v="0.5"/>
  </r>
  <r>
    <x v="13"/>
    <s v="Après-midi"/>
    <x v="1"/>
    <x v="1"/>
    <n v="30"/>
    <n v="0.5"/>
  </r>
  <r>
    <x v="13"/>
    <s v="Après-midi"/>
    <x v="1"/>
    <x v="1"/>
    <n v="20"/>
    <n v="0.33333333333333331"/>
  </r>
  <r>
    <x v="13"/>
    <s v="Après-midi"/>
    <x v="1"/>
    <x v="1"/>
    <n v="30"/>
    <n v="0.5"/>
  </r>
  <r>
    <x v="14"/>
    <s v="Après-midi"/>
    <x v="0"/>
    <x v="10"/>
    <n v="80"/>
    <n v="1.3333333333333333"/>
  </r>
  <r>
    <x v="14"/>
    <s v="Après-midi"/>
    <x v="0"/>
    <x v="11"/>
    <n v="100"/>
    <n v="1.6666666666666667"/>
  </r>
  <r>
    <x v="14"/>
    <s v="Après-midi"/>
    <x v="0"/>
    <x v="1"/>
    <n v="90"/>
    <n v="1.5"/>
  </r>
  <r>
    <x v="14"/>
    <s v="Après-midi"/>
    <x v="1"/>
    <x v="1"/>
    <n v="150"/>
    <n v="2.5"/>
  </r>
  <r>
    <x v="15"/>
    <s v="Après-midi"/>
    <x v="0"/>
    <x v="6"/>
    <n v="60"/>
    <n v="1"/>
  </r>
  <r>
    <x v="15"/>
    <s v="Soir"/>
    <x v="0"/>
    <x v="1"/>
    <n v="20"/>
    <n v="0.33333333333333331"/>
  </r>
  <r>
    <x v="15"/>
    <s v="Soir"/>
    <x v="0"/>
    <x v="2"/>
    <n v="40"/>
    <n v="0.66666666666666663"/>
  </r>
  <r>
    <x v="15"/>
    <s v="Après-midi"/>
    <x v="1"/>
    <x v="6"/>
    <n v="60"/>
    <n v="1"/>
  </r>
  <r>
    <x v="15"/>
    <s v="Soir"/>
    <x v="1"/>
    <x v="1"/>
    <n v="60"/>
    <n v="1"/>
  </r>
  <r>
    <x v="15"/>
    <s v="Soir"/>
    <x v="1"/>
    <x v="2"/>
    <n v="60"/>
    <n v="1"/>
  </r>
  <r>
    <x v="16"/>
    <s v="Après-midi"/>
    <x v="0"/>
    <x v="0"/>
    <n v="60"/>
    <n v="1"/>
  </r>
  <r>
    <x v="17"/>
    <s v="Soir"/>
    <x v="1"/>
    <x v="2"/>
    <n v="40"/>
    <n v="0.66666666666666663"/>
  </r>
  <r>
    <x v="18"/>
    <s v="Soir"/>
    <x v="3"/>
    <x v="1"/>
    <n v="20"/>
    <n v="0.33333333333333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6" firstHeaderRow="1" firstDataRow="1" firstDataCol="1"/>
  <pivotFields count="6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9"/>
        <item x="6"/>
        <item x="0"/>
        <item x="1"/>
        <item x="3"/>
        <item x="4"/>
        <item x="5"/>
        <item x="7"/>
        <item x="8"/>
        <item x="10"/>
        <item x="11"/>
        <item t="default"/>
      </items>
    </pivotField>
    <pivotField dataField="1" showAll="0"/>
    <pivotField numFmtId="164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7">
      <pivotArea collapsedLevelsAreSubtotals="1" fieldPosition="0">
        <references count="1">
          <reference field="3" count="0"/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4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3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0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0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6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9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4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3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0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0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4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3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0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0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4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3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0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0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6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4"/>
    <pivotTable tabId="5" name="Tableau croisé dynamique5"/>
    <pivotTable tabId="5" name="Tableau croisé dynamique6"/>
    <pivotTable tabId="5" name="Tableau croisé dynamique7"/>
  </pivotTables>
  <data>
    <tabular pivotCacheId="159577730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1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1" rowHeight="247650"/>
  <slicer name="Date 3" xr10:uid="{6D57016E-1CA8-41C9-8D62-7C4E19DED976}" cache="Segment_Date1" caption="Date arrets" startItem="1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00" totalsRowShown="0" headerRowDxfId="48" dataDxfId="47">
  <autoFilter ref="B12:N300" xr:uid="{3466EDAC-D66B-4C4E-9139-E81C6DDA4B82}"/>
  <tableColumns count="13">
    <tableColumn id="1" xr3:uid="{1D039082-F45C-42A3-A96D-5829EEFF21C4}" name="Date" dataDxfId="46"/>
    <tableColumn id="2" xr3:uid="{BBFA4997-538A-476D-BD76-263203FF6ABC}" name="Équipe" dataDxfId="45"/>
    <tableColumn id="3" xr3:uid="{9A20E0DF-9527-4B0D-A550-5EF7167ABF81}" name="Machine" dataDxfId="44"/>
    <tableColumn id="4" xr3:uid="{3B0ED0DB-3A3D-42B9-92CE-C7769A603883}" name="Reference" dataDxfId="43"/>
    <tableColumn id="5" xr3:uid="{60FF7E2E-7F53-4AC9-8137-2A5C65D24895}" name="Cadence" dataDxfId="42"/>
    <tableColumn id="6" xr3:uid="{06210FA9-A842-4E73-9D61-5F5A7ACE1E35}" name="Quantité" dataDxfId="41"/>
    <tableColumn id="7" xr3:uid="{01816378-CFEC-4708-A4F0-66CF1B5F1387}" name="Objectif" dataDxfId="40">
      <calculatedColumnFormula>F13*8</calculatedColumnFormula>
    </tableColumn>
    <tableColumn id="8" xr3:uid="{C4032EF7-3002-493D-8583-34A8B76258DE}" name="Écart pièces" dataDxfId="39">
      <calculatedColumnFormula>H13-G13</calculatedColumnFormula>
    </tableColumn>
    <tableColumn id="9" xr3:uid="{9DAE7675-70FD-445E-BDDB-E8E2238565B6}" name="Écart temps" dataDxfId="38"/>
    <tableColumn id="10" xr3:uid="{1438624C-19DD-48A8-B0D4-4C0454660192}" name="Nombre d'arrêt" dataDxfId="37"/>
    <tableColumn id="11" xr3:uid="{92F0ED0E-5E30-47AC-B9F1-963B5B62C863}" name="Durée arrêts" dataDxfId="36"/>
    <tableColumn id="12" xr3:uid="{21AA2E60-0434-4A20-BDBE-F1BA2A9CF39A}" name="TRS" dataDxfId="35" dataCellStyle="Pourcentage"/>
    <tableColumn id="13" xr3:uid="{19486378-4A9F-497E-9B1F-E475ECBA87F9}" name="Commentaire" dataDxfId="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72" totalsRowShown="0" headerRowDxfId="33" dataDxfId="32">
  <autoFilter ref="B5:H72" xr:uid="{C4480CF4-C52E-46FA-9FDF-CF9B3A0AF10E}"/>
  <tableColumns count="7">
    <tableColumn id="1" xr3:uid="{C8979906-7385-4F96-B2E7-4F8FC864FCF7}" name="Date" dataDxfId="31"/>
    <tableColumn id="2" xr3:uid="{C364A27F-09CB-402B-A1F2-43C609B28A7C}" name="Équipe" dataDxfId="30"/>
    <tableColumn id="3" xr3:uid="{1361715B-CE84-4C43-92F7-019565185AAA}" name="Machine" dataDxfId="29"/>
    <tableColumn id="4" xr3:uid="{E770DDB2-0CDE-42F9-A515-5F913C3C5CFA}" name="Arrêts" dataDxfId="28"/>
    <tableColumn id="5" xr3:uid="{95B5CA0A-A6B0-47A6-A582-77BA65A8C587}" name="Durées (m)" dataDxfId="27"/>
    <tableColumn id="6" xr3:uid="{43C12E68-90D4-42CF-BC19-E6722FF7D947}" name="Durées (h)" dataDxfId="26">
      <calculatedColumnFormula>Tableau2[[#This Row],[Durées (m)]]/60</calculatedColumnFormula>
    </tableColumn>
    <tableColumn id="8" xr3:uid="{FDF7BB73-1D0C-A241-A789-075E09936532}" name="pds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01" totalsRowShown="0">
  <autoFilter ref="B5:H101" xr:uid="{894CCDAD-CDD6-465E-80D2-20AB554BBE4E}"/>
  <tableColumns count="7">
    <tableColumn id="1" xr3:uid="{7C267BB5-CF9B-4D47-8B80-1FB9E42CA5FD}" name="Date" dataDxfId="24"/>
    <tableColumn id="2" xr3:uid="{8A871C23-BE6F-4F7B-B503-1F0217DD11F8}" name="Machine"/>
    <tableColumn id="3" xr3:uid="{E32C80A4-959D-4B04-8450-5951FACD7F0D}" name="TRS 1" dataDxfId="23" dataCellStyle="Pourcentage"/>
    <tableColumn id="4" xr3:uid="{04FDCF70-8941-43FF-9DFD-7BB25B382D43}" name="TRS 2 " dataDxfId="22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21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20" dataDxfId="19">
  <autoFilter ref="B5:D15" xr:uid="{A0A70D16-E158-5D42-A304-3943D42765B5}"/>
  <tableColumns count="3">
    <tableColumn id="1" xr3:uid="{89A7542E-1751-CB40-B649-E24A7F3492D9}" name="Arrêts" dataDxfId="18"/>
    <tableColumn id="2" xr3:uid="{493BB54B-9250-2D4B-B6C7-D5E559092A71}" name="Durées (m)" dataDxfId="1"/>
    <tableColumn id="3" xr3:uid="{0482A10B-5D20-934F-9D71-A1713F93DF2F}" name="PC" dataDxfId="0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6" dataDxfId="5">
  <autoFilter ref="AI32:AK62" xr:uid="{5A5BA314-728F-41DF-B436-D7A736B66477}"/>
  <tableColumns count="3">
    <tableColumn id="1" xr3:uid="{DF8A1C01-18E8-494B-83B0-7679C44537BE}" name="Date" dataDxfId="4"/>
    <tableColumn id="2" xr3:uid="{430A7B71-3CE2-4D74-8DAF-18AED78B5B2D}" name="TRS" dataDxfId="3" dataCellStyle="Pourcentage"/>
    <tableColumn id="3" xr3:uid="{F1EF3F5F-838A-436F-8A45-EE6CDF2D8D01}" name="Qté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6-2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="135" zoomScaleNormal="135" workbookViewId="0">
      <selection activeCell="X36" sqref="X36"/>
    </sheetView>
  </sheetViews>
  <sheetFormatPr baseColWidth="10" defaultRowHeight="15" x14ac:dyDescent="0.2"/>
  <sheetData>
    <row r="34" spans="1:1" x14ac:dyDescent="0.2">
      <c r="A34" t="s">
        <v>103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5" x14ac:dyDescent="0.2"/>
  <cols>
    <col min="1" max="30" width="4.6640625" customWidth="1"/>
  </cols>
  <sheetData>
    <row r="4" spans="1:3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2">
      <c r="AI32" s="10" t="s">
        <v>0</v>
      </c>
      <c r="AJ32" s="10" t="s">
        <v>11</v>
      </c>
      <c r="AK32" s="10" t="s">
        <v>102</v>
      </c>
    </row>
    <row r="33" spans="35:37" x14ac:dyDescent="0.2">
      <c r="AI33" s="10">
        <v>1</v>
      </c>
      <c r="AJ33" s="67">
        <v>1</v>
      </c>
      <c r="AK33">
        <v>17600</v>
      </c>
    </row>
    <row r="34" spans="35:37" x14ac:dyDescent="0.2">
      <c r="AI34" s="10">
        <v>1</v>
      </c>
      <c r="AJ34" s="67">
        <v>1</v>
      </c>
      <c r="AK34">
        <v>17600</v>
      </c>
    </row>
    <row r="35" spans="35:37" x14ac:dyDescent="0.2">
      <c r="AI35" s="10">
        <v>1</v>
      </c>
      <c r="AJ35" s="67">
        <v>1</v>
      </c>
      <c r="AK35">
        <v>17600</v>
      </c>
    </row>
    <row r="36" spans="35:37" x14ac:dyDescent="0.2">
      <c r="AI36" s="10">
        <v>1</v>
      </c>
      <c r="AJ36" s="67">
        <v>1</v>
      </c>
      <c r="AK36">
        <v>17600</v>
      </c>
    </row>
    <row r="37" spans="35:37" x14ac:dyDescent="0.2">
      <c r="AI37" s="10">
        <v>1</v>
      </c>
      <c r="AJ37" s="67">
        <v>1</v>
      </c>
      <c r="AK37">
        <v>17600</v>
      </c>
    </row>
    <row r="38" spans="35:37" x14ac:dyDescent="0.2">
      <c r="AI38" s="10">
        <v>1</v>
      </c>
      <c r="AJ38" s="67">
        <v>1</v>
      </c>
      <c r="AK38">
        <v>17600</v>
      </c>
    </row>
    <row r="39" spans="35:37" x14ac:dyDescent="0.2">
      <c r="AI39" s="10">
        <v>1</v>
      </c>
      <c r="AJ39" s="67">
        <v>1</v>
      </c>
      <c r="AK39">
        <v>17600</v>
      </c>
    </row>
    <row r="40" spans="35:37" x14ac:dyDescent="0.2">
      <c r="AI40" s="10">
        <v>1</v>
      </c>
      <c r="AJ40" s="67">
        <v>1</v>
      </c>
      <c r="AK40">
        <v>17600</v>
      </c>
    </row>
    <row r="41" spans="35:37" x14ac:dyDescent="0.2">
      <c r="AI41" s="10">
        <v>1</v>
      </c>
      <c r="AJ41" s="67">
        <v>1</v>
      </c>
      <c r="AK41">
        <v>17600</v>
      </c>
    </row>
    <row r="42" spans="35:37" x14ac:dyDescent="0.2">
      <c r="AI42" s="10">
        <v>1</v>
      </c>
      <c r="AJ42" s="67">
        <v>1</v>
      </c>
      <c r="AK42">
        <v>17600</v>
      </c>
    </row>
    <row r="43" spans="35:37" x14ac:dyDescent="0.2">
      <c r="AI43" s="10">
        <v>1</v>
      </c>
      <c r="AJ43" s="67">
        <v>1</v>
      </c>
      <c r="AK43">
        <v>17600</v>
      </c>
    </row>
    <row r="44" spans="35:37" x14ac:dyDescent="0.2">
      <c r="AI44" s="10">
        <v>1</v>
      </c>
      <c r="AJ44" s="67">
        <v>1</v>
      </c>
      <c r="AK44">
        <v>17600</v>
      </c>
    </row>
    <row r="45" spans="35:37" x14ac:dyDescent="0.2">
      <c r="AI45" s="10">
        <v>1</v>
      </c>
      <c r="AJ45" s="67">
        <v>1</v>
      </c>
      <c r="AK45">
        <v>17600</v>
      </c>
    </row>
    <row r="46" spans="35:37" x14ac:dyDescent="0.2">
      <c r="AI46" s="10">
        <v>1</v>
      </c>
      <c r="AJ46" s="67">
        <v>1</v>
      </c>
      <c r="AK46">
        <v>17600</v>
      </c>
    </row>
    <row r="47" spans="35:37" x14ac:dyDescent="0.2">
      <c r="AI47" s="10">
        <v>1</v>
      </c>
      <c r="AJ47" s="67">
        <v>1</v>
      </c>
      <c r="AK47">
        <v>17600</v>
      </c>
    </row>
    <row r="48" spans="35:37" x14ac:dyDescent="0.2">
      <c r="AI48" s="10">
        <v>1</v>
      </c>
      <c r="AJ48" s="67">
        <v>1</v>
      </c>
      <c r="AK48">
        <v>17600</v>
      </c>
    </row>
    <row r="49" spans="35:37" x14ac:dyDescent="0.2">
      <c r="AI49" s="10">
        <v>1</v>
      </c>
      <c r="AJ49" s="67">
        <v>1</v>
      </c>
      <c r="AK49">
        <v>17600</v>
      </c>
    </row>
    <row r="50" spans="35:37" x14ac:dyDescent="0.2">
      <c r="AI50" s="10">
        <v>1</v>
      </c>
      <c r="AJ50" s="67">
        <v>1</v>
      </c>
      <c r="AK50">
        <v>17600</v>
      </c>
    </row>
    <row r="51" spans="35:37" x14ac:dyDescent="0.2">
      <c r="AI51" s="10">
        <v>1</v>
      </c>
      <c r="AJ51" s="67">
        <v>1</v>
      </c>
      <c r="AK51">
        <v>17600</v>
      </c>
    </row>
    <row r="52" spans="35:37" x14ac:dyDescent="0.2">
      <c r="AI52" s="10">
        <v>1</v>
      </c>
      <c r="AJ52" s="67">
        <v>1</v>
      </c>
      <c r="AK52">
        <v>17600</v>
      </c>
    </row>
    <row r="53" spans="35:37" x14ac:dyDescent="0.2">
      <c r="AI53" s="10">
        <v>1</v>
      </c>
      <c r="AJ53" s="67">
        <v>1</v>
      </c>
      <c r="AK53">
        <v>17600</v>
      </c>
    </row>
    <row r="54" spans="35:37" x14ac:dyDescent="0.2">
      <c r="AI54" s="10">
        <v>1</v>
      </c>
      <c r="AJ54" s="67">
        <v>1</v>
      </c>
      <c r="AK54">
        <v>17600</v>
      </c>
    </row>
    <row r="55" spans="35:37" x14ac:dyDescent="0.2">
      <c r="AI55" s="10">
        <v>1</v>
      </c>
      <c r="AJ55" s="67">
        <v>1</v>
      </c>
      <c r="AK55">
        <v>17600</v>
      </c>
    </row>
    <row r="56" spans="35:37" x14ac:dyDescent="0.2">
      <c r="AI56" s="10">
        <v>1</v>
      </c>
      <c r="AJ56" s="67">
        <v>1</v>
      </c>
      <c r="AK56">
        <v>17600</v>
      </c>
    </row>
    <row r="57" spans="35:37" x14ac:dyDescent="0.2">
      <c r="AI57" s="10">
        <v>1</v>
      </c>
      <c r="AJ57" s="67">
        <v>1</v>
      </c>
      <c r="AK57">
        <v>17600</v>
      </c>
    </row>
    <row r="58" spans="35:37" x14ac:dyDescent="0.2">
      <c r="AI58" s="10">
        <v>1</v>
      </c>
      <c r="AJ58" s="67">
        <v>1</v>
      </c>
      <c r="AK58">
        <v>17600</v>
      </c>
    </row>
    <row r="59" spans="35:37" x14ac:dyDescent="0.2">
      <c r="AI59" s="10">
        <v>1</v>
      </c>
      <c r="AJ59" s="67">
        <v>1</v>
      </c>
      <c r="AK59">
        <v>17600</v>
      </c>
    </row>
    <row r="60" spans="35:37" x14ac:dyDescent="0.2">
      <c r="AI60" s="10">
        <v>1</v>
      </c>
      <c r="AJ60" s="67">
        <v>1</v>
      </c>
      <c r="AK60">
        <v>17600</v>
      </c>
    </row>
    <row r="61" spans="35:37" x14ac:dyDescent="0.2">
      <c r="AI61" s="10">
        <v>1</v>
      </c>
      <c r="AJ61" s="67">
        <v>1</v>
      </c>
      <c r="AK61">
        <v>17600</v>
      </c>
    </row>
    <row r="62" spans="35:37" x14ac:dyDescent="0.2">
      <c r="AI62" s="10">
        <v>1</v>
      </c>
      <c r="AJ62" s="67">
        <v>1</v>
      </c>
      <c r="AK62">
        <v>17600</v>
      </c>
    </row>
    <row r="63" spans="35:37" x14ac:dyDescent="0.2">
      <c r="AI63" s="10"/>
      <c r="AJ63" s="79"/>
      <c r="AK63" s="10"/>
    </row>
    <row r="64" spans="35:37" x14ac:dyDescent="0.2">
      <c r="AI64" s="10"/>
      <c r="AJ64" s="79"/>
      <c r="AK64" s="10"/>
    </row>
    <row r="65" spans="35:37" x14ac:dyDescent="0.2">
      <c r="AI65" s="10"/>
      <c r="AJ65" s="79"/>
      <c r="AK65" s="10"/>
    </row>
    <row r="66" spans="35:37" x14ac:dyDescent="0.2">
      <c r="AI66" s="10"/>
      <c r="AJ66" s="79"/>
      <c r="AK66" s="10"/>
    </row>
    <row r="67" spans="35:37" x14ac:dyDescent="0.2">
      <c r="AI67" s="10"/>
      <c r="AJ67" s="79"/>
      <c r="AK67" s="10"/>
    </row>
    <row r="68" spans="35:37" x14ac:dyDescent="0.2">
      <c r="AI68" s="10"/>
      <c r="AJ68" s="79"/>
      <c r="AK68" s="10"/>
    </row>
    <row r="69" spans="35:37" x14ac:dyDescent="0.2">
      <c r="AI69" s="10"/>
      <c r="AJ69" s="79"/>
      <c r="AK69" s="10"/>
    </row>
    <row r="70" spans="35:37" x14ac:dyDescent="0.2">
      <c r="AI70" s="10"/>
      <c r="AJ70" s="79"/>
      <c r="AK70" s="10"/>
    </row>
    <row r="71" spans="35:37" x14ac:dyDescent="0.2">
      <c r="AI71" s="10"/>
      <c r="AJ71" s="79"/>
      <c r="AK71" s="10"/>
    </row>
    <row r="72" spans="35:37" x14ac:dyDescent="0.2">
      <c r="AI72" s="10"/>
      <c r="AJ72" s="79"/>
      <c r="AK72" s="10"/>
    </row>
    <row r="73" spans="35:37" x14ac:dyDescent="0.2">
      <c r="AI73" s="10"/>
      <c r="AJ73" s="79"/>
      <c r="AK73" s="10"/>
    </row>
    <row r="74" spans="35:37" x14ac:dyDescent="0.2">
      <c r="AI74" s="10"/>
      <c r="AJ74" s="79"/>
      <c r="AK74" s="10"/>
    </row>
    <row r="75" spans="35:37" x14ac:dyDescent="0.2">
      <c r="AI75" s="10"/>
      <c r="AJ75" s="79"/>
      <c r="AK75" s="10"/>
    </row>
    <row r="76" spans="35:37" x14ac:dyDescent="0.2">
      <c r="AI76" s="10"/>
      <c r="AJ76" s="79"/>
      <c r="AK76" s="10"/>
    </row>
    <row r="77" spans="35:37" x14ac:dyDescent="0.2">
      <c r="AI77" s="10"/>
      <c r="AJ77" s="79"/>
      <c r="AK77" s="10"/>
    </row>
    <row r="78" spans="35:37" x14ac:dyDescent="0.2">
      <c r="AI78" s="10"/>
      <c r="AJ78" s="79"/>
      <c r="AK78" s="10"/>
    </row>
    <row r="79" spans="35:37" x14ac:dyDescent="0.2">
      <c r="AI79" s="10"/>
      <c r="AJ79" s="79"/>
      <c r="AK79" s="10"/>
    </row>
    <row r="80" spans="35:37" x14ac:dyDescent="0.2">
      <c r="AI80" s="10"/>
      <c r="AJ80" s="79"/>
      <c r="AK80" s="10"/>
    </row>
    <row r="81" spans="35:37" x14ac:dyDescent="0.2">
      <c r="AI81" s="10"/>
      <c r="AJ81" s="79"/>
      <c r="AK81" s="10"/>
    </row>
    <row r="82" spans="35:37" x14ac:dyDescent="0.2">
      <c r="AI82" s="10"/>
      <c r="AJ82" s="79"/>
      <c r="AK82" s="10"/>
    </row>
    <row r="83" spans="35:37" x14ac:dyDescent="0.2">
      <c r="AI83" s="10"/>
      <c r="AJ83" s="79"/>
      <c r="AK83" s="10"/>
    </row>
    <row r="84" spans="35:37" x14ac:dyDescent="0.2">
      <c r="AI84" s="10"/>
      <c r="AJ84" s="79"/>
      <c r="AK84" s="10"/>
    </row>
    <row r="85" spans="35:37" x14ac:dyDescent="0.2">
      <c r="AI85" s="10"/>
      <c r="AJ85" s="79"/>
      <c r="AK85" s="10"/>
    </row>
    <row r="86" spans="35:37" x14ac:dyDescent="0.2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5" x14ac:dyDescent="0.2"/>
  <cols>
    <col min="2" max="2" width="19.6640625" customWidth="1"/>
    <col min="3" max="3" width="16.5" customWidth="1"/>
    <col min="4" max="4" width="18.83203125" customWidth="1"/>
    <col min="7" max="7" width="20.33203125" customWidth="1"/>
  </cols>
  <sheetData>
    <row r="5" spans="2:9" x14ac:dyDescent="0.2">
      <c r="B5" s="81" t="s">
        <v>19</v>
      </c>
      <c r="C5" s="81" t="s">
        <v>57</v>
      </c>
      <c r="D5" t="s">
        <v>107</v>
      </c>
      <c r="E5" t="s">
        <v>108</v>
      </c>
      <c r="G5" s="81" t="s">
        <v>19</v>
      </c>
      <c r="H5" s="81" t="s">
        <v>57</v>
      </c>
      <c r="I5" s="1" t="s">
        <v>108</v>
      </c>
    </row>
    <row r="6" spans="2:9" x14ac:dyDescent="0.2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2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2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2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2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2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2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2">
      <c r="B13" s="12" t="s">
        <v>106</v>
      </c>
      <c r="C13" s="6">
        <f>SUM(C6:C12)</f>
        <v>1536</v>
      </c>
    </row>
    <row r="15" spans="2:9" x14ac:dyDescent="0.2">
      <c r="B15" s="12" t="s">
        <v>17</v>
      </c>
      <c r="C15" s="11">
        <v>560</v>
      </c>
    </row>
    <row r="16" spans="2:9" x14ac:dyDescent="0.2">
      <c r="B16" s="12" t="s">
        <v>93</v>
      </c>
      <c r="C16" s="11">
        <v>420</v>
      </c>
    </row>
    <row r="17" spans="2:3" x14ac:dyDescent="0.2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70" zoomScaleNormal="70" workbookViewId="0">
      <selection activeCell="H6" sqref="H6"/>
    </sheetView>
  </sheetViews>
  <sheetFormatPr baseColWidth="10" defaultRowHeight="15" x14ac:dyDescent="0.2"/>
  <cols>
    <col min="2" max="2" width="22.5" customWidth="1"/>
    <col min="7" max="7" width="25.5" customWidth="1"/>
  </cols>
  <sheetData>
    <row r="5" spans="2:9" x14ac:dyDescent="0.2">
      <c r="B5" s="81" t="s">
        <v>19</v>
      </c>
      <c r="C5" s="81" t="s">
        <v>57</v>
      </c>
      <c r="D5" t="s">
        <v>109</v>
      </c>
      <c r="G5" s="81" t="s">
        <v>19</v>
      </c>
      <c r="H5" s="81" t="s">
        <v>57</v>
      </c>
      <c r="I5" s="1" t="s">
        <v>108</v>
      </c>
    </row>
    <row r="6" spans="2:9" x14ac:dyDescent="0.2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2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2">
      <c r="B8" s="71" t="s">
        <v>104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104</v>
      </c>
      <c r="H8" s="72">
        <v>100</v>
      </c>
      <c r="I8" s="1">
        <v>0.46496815286624205</v>
      </c>
    </row>
    <row r="9" spans="2:9" x14ac:dyDescent="0.2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2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2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2">
      <c r="B12" s="71" t="s">
        <v>101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101</v>
      </c>
      <c r="H12" s="72">
        <v>80</v>
      </c>
      <c r="I12" s="1">
        <v>0.67515923566878977</v>
      </c>
    </row>
    <row r="13" spans="2:9" x14ac:dyDescent="0.2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2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2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2">
      <c r="B16" s="71" t="s">
        <v>96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96</v>
      </c>
      <c r="H16" s="72">
        <v>50</v>
      </c>
      <c r="I16" s="1">
        <v>0.81528662420382159</v>
      </c>
    </row>
    <row r="17" spans="2:9" x14ac:dyDescent="0.2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2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2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2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2">
      <c r="B21" s="71" t="s">
        <v>101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101</v>
      </c>
      <c r="H21" s="72">
        <v>30</v>
      </c>
      <c r="I21" s="1">
        <v>0.91719745222929927</v>
      </c>
    </row>
    <row r="22" spans="2:9" x14ac:dyDescent="0.2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2">
      <c r="B23" s="71" t="s">
        <v>96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96</v>
      </c>
      <c r="H23" s="72">
        <v>20</v>
      </c>
      <c r="I23" s="1">
        <v>0.94904458598726105</v>
      </c>
    </row>
    <row r="24" spans="2:9" x14ac:dyDescent="0.2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2">
      <c r="B25" s="71" t="s">
        <v>96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96</v>
      </c>
      <c r="H25" s="72">
        <v>20</v>
      </c>
      <c r="I25" s="1">
        <v>0.97452229299363047</v>
      </c>
    </row>
    <row r="26" spans="2:9" x14ac:dyDescent="0.2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2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2">
      <c r="B28" s="12" t="s">
        <v>106</v>
      </c>
      <c r="C28">
        <f>SUM(C6:C27)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00"/>
  <sheetViews>
    <sheetView showGridLines="0" showRowColHeaders="0" workbookViewId="0">
      <pane ySplit="12" topLeftCell="A13" activePane="bottomLeft" state="frozen"/>
      <selection pane="bottomLeft" activeCell="K10" sqref="K10"/>
    </sheetView>
  </sheetViews>
  <sheetFormatPr baseColWidth="10" defaultRowHeight="15" x14ac:dyDescent="0.2"/>
  <cols>
    <col min="2" max="2" width="13.83203125" customWidth="1"/>
    <col min="4" max="4" width="16.1640625" customWidth="1"/>
    <col min="8" max="8" width="13.83203125" customWidth="1"/>
    <col min="9" max="9" width="13.1640625" customWidth="1"/>
    <col min="10" max="10" width="12.83203125" customWidth="1"/>
    <col min="11" max="11" width="15.83203125" customWidth="1"/>
    <col min="12" max="12" width="13.33203125" customWidth="1"/>
    <col min="13" max="13" width="14.5" customWidth="1"/>
    <col min="14" max="14" width="27.5" customWidth="1"/>
  </cols>
  <sheetData>
    <row r="3" spans="2:19" x14ac:dyDescent="0.2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2">
      <c r="E4" s="18" t="s">
        <v>27</v>
      </c>
      <c r="F4" s="19">
        <f>C7</f>
        <v>808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88">
        <f>I10</f>
        <v>1</v>
      </c>
      <c r="O4" s="55"/>
      <c r="P4" s="23"/>
      <c r="Q4" s="24" t="s">
        <v>32</v>
      </c>
      <c r="R4" s="25" t="s">
        <v>33</v>
      </c>
    </row>
    <row r="5" spans="2:19" x14ac:dyDescent="0.2">
      <c r="E5" s="18" t="s">
        <v>28</v>
      </c>
      <c r="F5" s="19">
        <f>F4/3600</f>
        <v>0.22444444444444445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89"/>
      <c r="O5" s="20" t="s">
        <v>35</v>
      </c>
      <c r="P5" s="20"/>
      <c r="Q5" s="20">
        <f>L10-L4</f>
        <v>1440</v>
      </c>
      <c r="R5" s="26">
        <f>Q5*60</f>
        <v>86400</v>
      </c>
    </row>
    <row r="6" spans="2:19" x14ac:dyDescent="0.2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89"/>
      <c r="O6" s="20" t="s">
        <v>36</v>
      </c>
      <c r="P6" s="20"/>
      <c r="Q6" s="20">
        <f>L10-L5</f>
        <v>1440</v>
      </c>
      <c r="R6" s="27">
        <f>Q6*60</f>
        <v>86400</v>
      </c>
    </row>
    <row r="7" spans="2:19" x14ac:dyDescent="0.2">
      <c r="B7" s="14" t="s">
        <v>25</v>
      </c>
      <c r="C7" s="15">
        <v>808</v>
      </c>
      <c r="D7" s="16">
        <f>C7*K10</f>
        <v>19392</v>
      </c>
      <c r="E7" s="82" t="s">
        <v>44</v>
      </c>
      <c r="F7" s="83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89"/>
      <c r="O7" s="20" t="s">
        <v>37</v>
      </c>
      <c r="P7" s="20"/>
      <c r="Q7" s="20">
        <f>Q6-L6</f>
        <v>1440</v>
      </c>
      <c r="R7" s="28">
        <f>Q7*60</f>
        <v>86400</v>
      </c>
    </row>
    <row r="8" spans="2:19" x14ac:dyDescent="0.2">
      <c r="B8" s="14" t="s">
        <v>26</v>
      </c>
      <c r="C8" s="17">
        <v>808</v>
      </c>
      <c r="D8" s="16">
        <f>C8*K10</f>
        <v>19392</v>
      </c>
      <c r="E8" s="84">
        <f>I10</f>
        <v>1</v>
      </c>
      <c r="F8" s="85"/>
      <c r="H8" s="50" t="s">
        <v>46</v>
      </c>
      <c r="I8" s="51">
        <f>Q7/Q6</f>
        <v>1</v>
      </c>
      <c r="N8" s="89"/>
      <c r="O8" s="20" t="s">
        <v>38</v>
      </c>
      <c r="P8" s="20"/>
      <c r="Q8" s="20">
        <f>Q7-L7</f>
        <v>1440</v>
      </c>
      <c r="R8" s="29">
        <f>Q8*60</f>
        <v>86400</v>
      </c>
    </row>
    <row r="9" spans="2:19" x14ac:dyDescent="0.2">
      <c r="B9" t="s">
        <v>51</v>
      </c>
      <c r="C9">
        <f>D7-D8</f>
        <v>0</v>
      </c>
      <c r="E9" s="84"/>
      <c r="F9" s="85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89"/>
      <c r="R9" s="30"/>
    </row>
    <row r="10" spans="2:19" x14ac:dyDescent="0.2">
      <c r="B10" s="20" t="s">
        <v>29</v>
      </c>
      <c r="C10" s="21">
        <v>0</v>
      </c>
      <c r="E10" s="86"/>
      <c r="F10" s="87"/>
      <c r="H10" s="52" t="s">
        <v>44</v>
      </c>
      <c r="I10" s="53">
        <f>I7*I8*I9</f>
        <v>1</v>
      </c>
      <c r="J10" s="43" t="s">
        <v>49</v>
      </c>
      <c r="K10" s="17">
        <v>24</v>
      </c>
      <c r="L10" s="19">
        <f>K10*60</f>
        <v>1440</v>
      </c>
      <c r="M10" s="54">
        <f>L10*60</f>
        <v>86400</v>
      </c>
      <c r="N10" s="90"/>
      <c r="O10" s="56" t="s">
        <v>34</v>
      </c>
      <c r="P10" s="22"/>
      <c r="Q10" s="31"/>
      <c r="R10" s="32">
        <f>R8/R5</f>
        <v>1</v>
      </c>
    </row>
    <row r="11" spans="2:19" x14ac:dyDescent="0.2">
      <c r="H11" s="38"/>
      <c r="I11" s="39"/>
      <c r="N11" s="45"/>
      <c r="P11" s="38"/>
      <c r="Q11" s="40"/>
      <c r="R11" s="41"/>
      <c r="S11" s="41"/>
    </row>
    <row r="12" spans="2:19" x14ac:dyDescent="0.2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2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2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2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2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2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2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2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2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2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2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2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2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2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2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2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2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2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2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2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2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2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2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2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2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2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2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2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2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2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2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2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2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2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2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2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2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2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2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2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2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2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2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2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2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2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2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2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2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2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2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2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2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2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2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2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2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2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2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2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2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2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2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2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2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2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2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2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2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2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2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2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2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2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2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2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2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2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2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2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2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2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2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2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2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2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2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2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2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2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2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2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2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2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2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2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2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2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2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2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2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2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2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2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2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2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2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2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2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2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2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2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2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2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2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2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2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2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2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2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2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2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2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2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2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2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2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2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2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2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2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2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2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2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2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2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2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2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2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2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2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2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2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2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2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2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2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2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2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2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2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2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2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2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2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2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2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2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2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2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2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2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2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2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2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2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2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2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2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2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2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2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2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2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2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2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2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2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2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2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2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2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2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2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2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2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2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2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2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2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2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2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2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2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2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2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2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2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2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2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2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2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2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2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2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2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2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2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2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2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2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2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2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2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2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2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2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2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2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2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2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2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2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2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2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2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2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2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2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2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2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2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2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2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105</v>
      </c>
    </row>
    <row r="246" spans="2:14" x14ac:dyDescent="0.2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105</v>
      </c>
    </row>
    <row r="247" spans="2:14" x14ac:dyDescent="0.2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2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2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2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2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105</v>
      </c>
    </row>
    <row r="252" spans="2:14" x14ac:dyDescent="0.2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105</v>
      </c>
    </row>
    <row r="253" spans="2:14" x14ac:dyDescent="0.2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105</v>
      </c>
    </row>
    <row r="254" spans="2:14" x14ac:dyDescent="0.2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105</v>
      </c>
    </row>
    <row r="255" spans="2:14" x14ac:dyDescent="0.2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105</v>
      </c>
    </row>
    <row r="256" spans="2:14" x14ac:dyDescent="0.2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2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2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2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2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2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2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2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2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2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2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2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2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2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2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2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2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2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2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2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2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2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2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2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2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2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2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2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2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2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2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2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2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2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2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2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2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2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2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2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2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2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2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2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2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72"/>
  <sheetViews>
    <sheetView workbookViewId="0">
      <pane ySplit="5" topLeftCell="A6" activePane="bottomLeft" state="frozen"/>
      <selection pane="bottomLeft" activeCell="E5" sqref="E5"/>
    </sheetView>
  </sheetViews>
  <sheetFormatPr baseColWidth="10" defaultRowHeight="15" x14ac:dyDescent="0.2"/>
  <cols>
    <col min="2" max="2" width="13.83203125" customWidth="1"/>
    <col min="4" max="4" width="16.1640625" customWidth="1"/>
    <col min="5" max="5" width="24.1640625" customWidth="1"/>
    <col min="6" max="6" width="15.5" customWidth="1"/>
    <col min="8" max="8" width="12.1640625" customWidth="1"/>
    <col min="13" max="13" width="26.33203125" customWidth="1"/>
  </cols>
  <sheetData>
    <row r="5" spans="2:8" x14ac:dyDescent="0.2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112</v>
      </c>
    </row>
    <row r="6" spans="2:8" x14ac:dyDescent="0.2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110</v>
      </c>
    </row>
    <row r="7" spans="2:8" x14ac:dyDescent="0.2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110</v>
      </c>
    </row>
    <row r="8" spans="2:8" x14ac:dyDescent="0.2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110</v>
      </c>
    </row>
    <row r="9" spans="2:8" x14ac:dyDescent="0.2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110</v>
      </c>
    </row>
    <row r="10" spans="2:8" x14ac:dyDescent="0.2">
      <c r="B10" s="13">
        <v>45694</v>
      </c>
      <c r="C10" s="3" t="s">
        <v>7</v>
      </c>
      <c r="D10" s="3" t="s">
        <v>14</v>
      </c>
      <c r="E10" s="12" t="s">
        <v>101</v>
      </c>
      <c r="F10" s="11">
        <v>30</v>
      </c>
      <c r="G10" s="59">
        <f>Tableau2[[#This Row],[Durées (m)]]/60</f>
        <v>0.5</v>
      </c>
      <c r="H10" s="3" t="s">
        <v>110</v>
      </c>
    </row>
    <row r="11" spans="2:8" x14ac:dyDescent="0.2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110</v>
      </c>
    </row>
    <row r="12" spans="2:8" x14ac:dyDescent="0.2">
      <c r="B12" s="13">
        <v>45698</v>
      </c>
      <c r="C12" s="3" t="s">
        <v>3</v>
      </c>
      <c r="D12" s="3" t="s">
        <v>12</v>
      </c>
      <c r="E12" s="12" t="s">
        <v>96</v>
      </c>
      <c r="F12" s="11">
        <v>20</v>
      </c>
      <c r="G12" s="59">
        <f>Tableau2[[#This Row],[Durées (m)]]/60</f>
        <v>0.33333333333333331</v>
      </c>
      <c r="H12" s="3" t="s">
        <v>110</v>
      </c>
    </row>
    <row r="13" spans="2:8" x14ac:dyDescent="0.2">
      <c r="B13" s="13">
        <v>45698</v>
      </c>
      <c r="C13" s="3" t="s">
        <v>3</v>
      </c>
      <c r="D13" s="3" t="s">
        <v>14</v>
      </c>
      <c r="E13" s="12" t="s">
        <v>96</v>
      </c>
      <c r="F13" s="11">
        <v>110</v>
      </c>
      <c r="G13" s="59">
        <f>Tableau2[[#This Row],[Durées (m)]]/60</f>
        <v>1.8333333333333333</v>
      </c>
      <c r="H13" s="3" t="s">
        <v>110</v>
      </c>
    </row>
    <row r="14" spans="2:8" x14ac:dyDescent="0.2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110</v>
      </c>
    </row>
    <row r="15" spans="2:8" x14ac:dyDescent="0.2">
      <c r="B15" s="13">
        <v>45698</v>
      </c>
      <c r="C15" s="3" t="s">
        <v>3</v>
      </c>
      <c r="D15" s="3" t="s">
        <v>15</v>
      </c>
      <c r="E15" s="12" t="s">
        <v>96</v>
      </c>
      <c r="F15" s="11">
        <v>40</v>
      </c>
      <c r="G15" s="59">
        <f>Tableau2[[#This Row],[Durées (m)]]/60</f>
        <v>0.66666666666666663</v>
      </c>
      <c r="H15" s="3" t="s">
        <v>110</v>
      </c>
    </row>
    <row r="16" spans="2:8" x14ac:dyDescent="0.2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110</v>
      </c>
    </row>
    <row r="17" spans="2:8" x14ac:dyDescent="0.2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110</v>
      </c>
    </row>
    <row r="18" spans="2:8" x14ac:dyDescent="0.2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110</v>
      </c>
    </row>
    <row r="19" spans="2:8" x14ac:dyDescent="0.2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110</v>
      </c>
    </row>
    <row r="20" spans="2:8" x14ac:dyDescent="0.2">
      <c r="B20" s="13">
        <v>45702</v>
      </c>
      <c r="C20" s="3" t="s">
        <v>3</v>
      </c>
      <c r="D20" s="3" t="s">
        <v>15</v>
      </c>
      <c r="E20" s="12" t="s">
        <v>97</v>
      </c>
      <c r="F20" s="11">
        <v>60</v>
      </c>
      <c r="G20" s="59">
        <f>Tableau2[[#This Row],[Durées (m)]]/60</f>
        <v>1</v>
      </c>
      <c r="H20" s="3" t="s">
        <v>110</v>
      </c>
    </row>
    <row r="21" spans="2:8" x14ac:dyDescent="0.2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110</v>
      </c>
    </row>
    <row r="22" spans="2:8" x14ac:dyDescent="0.2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110</v>
      </c>
    </row>
    <row r="23" spans="2:8" x14ac:dyDescent="0.2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110</v>
      </c>
    </row>
    <row r="24" spans="2:8" x14ac:dyDescent="0.2">
      <c r="B24" s="13">
        <v>45708</v>
      </c>
      <c r="C24" s="3" t="s">
        <v>7</v>
      </c>
      <c r="D24" s="3" t="s">
        <v>15</v>
      </c>
      <c r="E24" s="12" t="s">
        <v>98</v>
      </c>
      <c r="F24" s="11">
        <v>100</v>
      </c>
      <c r="G24" s="59">
        <f>Tableau2[[#This Row],[Durées (m)]]/60</f>
        <v>1.6666666666666667</v>
      </c>
      <c r="H24" s="3" t="s">
        <v>110</v>
      </c>
    </row>
    <row r="25" spans="2:8" x14ac:dyDescent="0.2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110</v>
      </c>
    </row>
    <row r="26" spans="2:8" x14ac:dyDescent="0.2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110</v>
      </c>
    </row>
    <row r="27" spans="2:8" x14ac:dyDescent="0.2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110</v>
      </c>
    </row>
    <row r="28" spans="2:8" x14ac:dyDescent="0.2">
      <c r="B28" s="13">
        <v>45712</v>
      </c>
      <c r="C28" s="3" t="s">
        <v>3</v>
      </c>
      <c r="D28" s="3" t="s">
        <v>12</v>
      </c>
      <c r="E28" s="12" t="s">
        <v>96</v>
      </c>
      <c r="F28" s="11">
        <v>20</v>
      </c>
      <c r="G28" s="59">
        <f>Tableau2[[#This Row],[Durées (m)]]/60</f>
        <v>0.33333333333333331</v>
      </c>
      <c r="H28" s="3" t="s">
        <v>110</v>
      </c>
    </row>
    <row r="29" spans="2:8" x14ac:dyDescent="0.2">
      <c r="B29" s="13">
        <v>45712</v>
      </c>
      <c r="C29" s="3" t="s">
        <v>3</v>
      </c>
      <c r="D29" s="3" t="s">
        <v>15</v>
      </c>
      <c r="E29" s="12" t="s">
        <v>96</v>
      </c>
      <c r="F29" s="11">
        <v>20</v>
      </c>
      <c r="G29" s="59">
        <f>Tableau2[[#This Row],[Durées (m)]]/60</f>
        <v>0.33333333333333331</v>
      </c>
      <c r="H29" s="3" t="s">
        <v>110</v>
      </c>
    </row>
    <row r="30" spans="2:8" x14ac:dyDescent="0.2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110</v>
      </c>
    </row>
    <row r="31" spans="2:8" x14ac:dyDescent="0.2">
      <c r="B31" s="13">
        <v>45713</v>
      </c>
      <c r="C31" s="3" t="s">
        <v>3</v>
      </c>
      <c r="D31" s="3" t="s">
        <v>12</v>
      </c>
      <c r="E31" s="12" t="s">
        <v>96</v>
      </c>
      <c r="F31" s="11">
        <v>50</v>
      </c>
      <c r="G31" s="59">
        <f>Tableau2[[#This Row],[Durées (m)]]/60</f>
        <v>0.83333333333333337</v>
      </c>
      <c r="H31" s="3" t="s">
        <v>110</v>
      </c>
    </row>
    <row r="32" spans="2:8" x14ac:dyDescent="0.2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110</v>
      </c>
    </row>
    <row r="33" spans="2:8" x14ac:dyDescent="0.2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110</v>
      </c>
    </row>
    <row r="34" spans="2:8" x14ac:dyDescent="0.2">
      <c r="B34" s="13">
        <v>45713</v>
      </c>
      <c r="C34" s="3" t="s">
        <v>3</v>
      </c>
      <c r="D34" s="3" t="s">
        <v>15</v>
      </c>
      <c r="E34" s="12" t="s">
        <v>96</v>
      </c>
      <c r="F34" s="11">
        <v>20</v>
      </c>
      <c r="G34" s="59">
        <f>Tableau2[[#This Row],[Durées (m)]]/60</f>
        <v>0.33333333333333331</v>
      </c>
      <c r="H34" s="3" t="s">
        <v>110</v>
      </c>
    </row>
    <row r="35" spans="2:8" x14ac:dyDescent="0.2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111</v>
      </c>
    </row>
    <row r="36" spans="2:8" x14ac:dyDescent="0.2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111</v>
      </c>
    </row>
    <row r="37" spans="2:8" x14ac:dyDescent="0.2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111</v>
      </c>
    </row>
    <row r="38" spans="2:8" x14ac:dyDescent="0.2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111</v>
      </c>
    </row>
    <row r="39" spans="2:8" x14ac:dyDescent="0.2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111</v>
      </c>
    </row>
    <row r="40" spans="2:8" x14ac:dyDescent="0.2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111</v>
      </c>
    </row>
    <row r="41" spans="2:8" x14ac:dyDescent="0.2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111</v>
      </c>
    </row>
    <row r="42" spans="2:8" x14ac:dyDescent="0.2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111</v>
      </c>
    </row>
    <row r="43" spans="2:8" x14ac:dyDescent="0.2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111</v>
      </c>
    </row>
    <row r="44" spans="2:8" x14ac:dyDescent="0.2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111</v>
      </c>
    </row>
    <row r="45" spans="2:8" x14ac:dyDescent="0.2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111</v>
      </c>
    </row>
    <row r="46" spans="2:8" x14ac:dyDescent="0.2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111</v>
      </c>
    </row>
    <row r="47" spans="2:8" x14ac:dyDescent="0.2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111</v>
      </c>
    </row>
    <row r="48" spans="2:8" x14ac:dyDescent="0.2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111</v>
      </c>
    </row>
    <row r="49" spans="2:8" x14ac:dyDescent="0.2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111</v>
      </c>
    </row>
    <row r="50" spans="2:8" x14ac:dyDescent="0.2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111</v>
      </c>
    </row>
    <row r="51" spans="2:8" x14ac:dyDescent="0.2">
      <c r="B51" s="13">
        <v>45721</v>
      </c>
      <c r="C51" s="3" t="s">
        <v>7</v>
      </c>
      <c r="D51" s="3" t="s">
        <v>12</v>
      </c>
      <c r="E51" s="12" t="s">
        <v>101</v>
      </c>
      <c r="F51" s="11">
        <v>30</v>
      </c>
      <c r="G51" s="59">
        <f>Tableau2[[#This Row],[Durées (m)]]/60</f>
        <v>0.5</v>
      </c>
      <c r="H51" s="3" t="s">
        <v>111</v>
      </c>
    </row>
    <row r="52" spans="2:8" x14ac:dyDescent="0.2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111</v>
      </c>
    </row>
    <row r="53" spans="2:8" x14ac:dyDescent="0.2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111</v>
      </c>
    </row>
    <row r="54" spans="2:8" x14ac:dyDescent="0.2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111</v>
      </c>
    </row>
    <row r="55" spans="2:8" x14ac:dyDescent="0.2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111</v>
      </c>
    </row>
    <row r="56" spans="2:8" x14ac:dyDescent="0.2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111</v>
      </c>
    </row>
    <row r="57" spans="2:8" x14ac:dyDescent="0.2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111</v>
      </c>
    </row>
    <row r="58" spans="2:8" x14ac:dyDescent="0.2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111</v>
      </c>
    </row>
    <row r="59" spans="2:8" x14ac:dyDescent="0.2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111</v>
      </c>
    </row>
    <row r="60" spans="2:8" x14ac:dyDescent="0.2">
      <c r="B60" s="13">
        <v>45722</v>
      </c>
      <c r="C60" s="3" t="s">
        <v>7</v>
      </c>
      <c r="D60" s="3" t="s">
        <v>12</v>
      </c>
      <c r="E60" s="12" t="s">
        <v>101</v>
      </c>
      <c r="F60" s="11">
        <v>80</v>
      </c>
      <c r="G60" s="59">
        <f>Tableau2[[#This Row],[Durées (m)]]/60</f>
        <v>1.3333333333333333</v>
      </c>
      <c r="H60" s="3" t="s">
        <v>111</v>
      </c>
    </row>
    <row r="61" spans="2:8" x14ac:dyDescent="0.2">
      <c r="B61" s="13">
        <v>45722</v>
      </c>
      <c r="C61" s="3" t="s">
        <v>7</v>
      </c>
      <c r="D61" s="3" t="s">
        <v>12</v>
      </c>
      <c r="E61" s="12" t="s">
        <v>104</v>
      </c>
      <c r="F61" s="11">
        <v>100</v>
      </c>
      <c r="G61" s="59">
        <f>Tableau2[[#This Row],[Durées (m)]]/60</f>
        <v>1.6666666666666667</v>
      </c>
      <c r="H61" s="3" t="s">
        <v>111</v>
      </c>
    </row>
    <row r="62" spans="2:8" x14ac:dyDescent="0.2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111</v>
      </c>
    </row>
    <row r="63" spans="2:8" x14ac:dyDescent="0.2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111</v>
      </c>
    </row>
    <row r="64" spans="2:8" x14ac:dyDescent="0.2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111</v>
      </c>
    </row>
    <row r="65" spans="2:8" x14ac:dyDescent="0.2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111</v>
      </c>
    </row>
    <row r="66" spans="2:8" x14ac:dyDescent="0.2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111</v>
      </c>
    </row>
    <row r="67" spans="2:8" x14ac:dyDescent="0.2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111</v>
      </c>
    </row>
    <row r="68" spans="2:8" x14ac:dyDescent="0.2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111</v>
      </c>
    </row>
    <row r="69" spans="2:8" x14ac:dyDescent="0.2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111</v>
      </c>
    </row>
    <row r="70" spans="2:8" x14ac:dyDescent="0.2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111</v>
      </c>
    </row>
    <row r="71" spans="2:8" x14ac:dyDescent="0.2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111</v>
      </c>
    </row>
    <row r="72" spans="2:8" x14ac:dyDescent="0.2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01"/>
  <sheetViews>
    <sheetView showRowColHeaders="0" workbookViewId="0">
      <pane ySplit="5" topLeftCell="A66" activePane="bottomLeft" state="frozen"/>
      <selection pane="bottomLeft" activeCell="H101" sqref="H101"/>
    </sheetView>
  </sheetViews>
  <sheetFormatPr baseColWidth="10" defaultRowHeight="15" x14ac:dyDescent="0.2"/>
  <cols>
    <col min="3" max="3" width="14.1640625" customWidth="1"/>
    <col min="4" max="4" width="8.1640625" style="10" customWidth="1"/>
    <col min="5" max="5" width="8.83203125" style="10" customWidth="1"/>
    <col min="6" max="6" width="15.5" customWidth="1"/>
    <col min="7" max="7" width="12.6640625" customWidth="1"/>
    <col min="8" max="8" width="14.5" customWidth="1"/>
  </cols>
  <sheetData>
    <row r="5" spans="2:8" x14ac:dyDescent="0.2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2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2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2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2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2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2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2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2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2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2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2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2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2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2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2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2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2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2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2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2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2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2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2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2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2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2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2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2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2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2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2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2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2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2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2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2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2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2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2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2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2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2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2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2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2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2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2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2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2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2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2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2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2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2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2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2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2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2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2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2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2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2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2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2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2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2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2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2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2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2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2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2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2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2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2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2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2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2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2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2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2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2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2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2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2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2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2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2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2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2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2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2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2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2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2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2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tabSelected="1" workbookViewId="0">
      <selection activeCell="I15" sqref="I15"/>
    </sheetView>
  </sheetViews>
  <sheetFormatPr baseColWidth="10" defaultRowHeight="15" x14ac:dyDescent="0.2"/>
  <cols>
    <col min="2" max="2" width="20.33203125" customWidth="1"/>
    <col min="3" max="3" width="12" customWidth="1"/>
  </cols>
  <sheetData>
    <row r="5" spans="2:8" x14ac:dyDescent="0.2">
      <c r="B5" t="s">
        <v>19</v>
      </c>
      <c r="C5" t="s">
        <v>57</v>
      </c>
      <c r="D5" t="s">
        <v>108</v>
      </c>
      <c r="G5" s="12" t="s">
        <v>106</v>
      </c>
      <c r="H5">
        <f>SUM(C6:C15)</f>
        <v>5249</v>
      </c>
    </row>
    <row r="6" spans="2:8" x14ac:dyDescent="0.2">
      <c r="B6" s="10" t="s">
        <v>93</v>
      </c>
      <c r="C6">
        <v>1333</v>
      </c>
      <c r="D6" s="91">
        <f>C6/H5</f>
        <v>0.25395313393027241</v>
      </c>
    </row>
    <row r="7" spans="2:8" x14ac:dyDescent="0.2">
      <c r="B7" s="10" t="s">
        <v>17</v>
      </c>
      <c r="C7">
        <v>1170</v>
      </c>
      <c r="D7" s="91">
        <f>D6+(C7/H5)</f>
        <v>0.47685273385406746</v>
      </c>
    </row>
    <row r="8" spans="2:8" x14ac:dyDescent="0.2">
      <c r="B8" s="10" t="s">
        <v>16</v>
      </c>
      <c r="C8">
        <v>1026</v>
      </c>
      <c r="D8" s="91">
        <f>D7+(C8/H5)</f>
        <v>0.67231853686416465</v>
      </c>
    </row>
    <row r="9" spans="2:8" x14ac:dyDescent="0.2">
      <c r="B9" s="10" t="s">
        <v>92</v>
      </c>
      <c r="C9">
        <v>730</v>
      </c>
      <c r="D9" s="91">
        <f>D8+(C9/H5)</f>
        <v>0.81139264621832741</v>
      </c>
    </row>
    <row r="10" spans="2:8" x14ac:dyDescent="0.2">
      <c r="B10" s="10" t="s">
        <v>20</v>
      </c>
      <c r="C10">
        <v>310</v>
      </c>
      <c r="D10" s="91">
        <f>D9+(C10/H5)</f>
        <v>0.87045151457420467</v>
      </c>
    </row>
    <row r="11" spans="2:8" x14ac:dyDescent="0.2">
      <c r="B11" s="10" t="s">
        <v>96</v>
      </c>
      <c r="C11">
        <v>280</v>
      </c>
      <c r="D11" s="91">
        <f>D10+(C11/H5)</f>
        <v>0.92379500857306163</v>
      </c>
    </row>
    <row r="12" spans="2:8" x14ac:dyDescent="0.2">
      <c r="B12" s="10" t="s">
        <v>101</v>
      </c>
      <c r="C12">
        <v>140</v>
      </c>
      <c r="D12" s="91">
        <f>D11+(C12/H5)</f>
        <v>0.95046675557249005</v>
      </c>
    </row>
    <row r="13" spans="2:8" x14ac:dyDescent="0.2">
      <c r="B13" s="10" t="s">
        <v>104</v>
      </c>
      <c r="C13">
        <v>100</v>
      </c>
      <c r="D13" s="91">
        <f>D12+(C13/H5)</f>
        <v>0.96951800342922467</v>
      </c>
    </row>
    <row r="14" spans="2:8" x14ac:dyDescent="0.2">
      <c r="B14" s="10" t="s">
        <v>98</v>
      </c>
      <c r="C14">
        <v>100</v>
      </c>
      <c r="D14" s="91">
        <f>D13+(C14/H5)</f>
        <v>0.98856925128595929</v>
      </c>
    </row>
    <row r="15" spans="2:8" x14ac:dyDescent="0.2">
      <c r="B15" s="10" t="s">
        <v>97</v>
      </c>
      <c r="C15">
        <v>60</v>
      </c>
      <c r="D15" s="91">
        <f>D14+(C15/H5)</f>
        <v>1</v>
      </c>
    </row>
    <row r="16" spans="2:8" x14ac:dyDescent="0.2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8"/>
  <sheetViews>
    <sheetView topLeftCell="BD1" workbookViewId="0">
      <selection activeCell="BM41" sqref="BM41"/>
    </sheetView>
  </sheetViews>
  <sheetFormatPr baseColWidth="10" defaultRowHeight="15" x14ac:dyDescent="0.2"/>
  <cols>
    <col min="2" max="2" width="18.5" bestFit="1" customWidth="1"/>
    <col min="3" max="3" width="14.5" bestFit="1" customWidth="1"/>
    <col min="4" max="5" width="2.83203125" customWidth="1"/>
    <col min="7" max="7" width="4" customWidth="1"/>
    <col min="8" max="8" width="3.83203125" customWidth="1"/>
    <col min="9" max="9" width="19.6640625" bestFit="1" customWidth="1"/>
    <col min="10" max="10" width="18" bestFit="1" customWidth="1"/>
    <col min="11" max="11" width="8.6640625" customWidth="1"/>
    <col min="12" max="12" width="5.83203125" customWidth="1"/>
    <col min="13" max="13" width="4.5" customWidth="1"/>
    <col min="14" max="15" width="20.83203125" bestFit="1" customWidth="1"/>
    <col min="16" max="16" width="20.1640625" bestFit="1" customWidth="1"/>
    <col min="17" max="18" width="2.83203125" customWidth="1"/>
    <col min="19" max="19" width="18.5" bestFit="1" customWidth="1"/>
    <col min="20" max="20" width="14" bestFit="1" customWidth="1"/>
    <col min="21" max="21" width="14.33203125" bestFit="1" customWidth="1"/>
    <col min="22" max="22" width="21.5" bestFit="1" customWidth="1"/>
    <col min="23" max="23" width="18.5" bestFit="1" customWidth="1"/>
    <col min="24" max="24" width="20.1640625" bestFit="1" customWidth="1"/>
    <col min="28" max="28" width="18.5" bestFit="1" customWidth="1"/>
    <col min="29" max="29" width="15.1640625" bestFit="1" customWidth="1"/>
    <col min="30" max="30" width="14.33203125" bestFit="1" customWidth="1"/>
    <col min="31" max="31" width="21.5" bestFit="1" customWidth="1"/>
    <col min="32" max="32" width="18.5" bestFit="1" customWidth="1"/>
    <col min="33" max="33" width="20.1640625" bestFit="1" customWidth="1"/>
    <col min="37" max="37" width="18.5" bestFit="1" customWidth="1"/>
    <col min="38" max="38" width="15.1640625" bestFit="1" customWidth="1"/>
    <col min="39" max="39" width="14.33203125" bestFit="1" customWidth="1"/>
    <col min="40" max="40" width="21.5" bestFit="1" customWidth="1"/>
    <col min="41" max="41" width="18.5" bestFit="1" customWidth="1"/>
    <col min="42" max="42" width="20.1640625" bestFit="1" customWidth="1"/>
    <col min="45" max="45" width="18.5" bestFit="1" customWidth="1"/>
    <col min="46" max="46" width="15.1640625" bestFit="1" customWidth="1"/>
    <col min="47" max="47" width="14.33203125" bestFit="1" customWidth="1"/>
    <col min="48" max="48" width="21.5" bestFit="1" customWidth="1"/>
    <col min="49" max="49" width="18.5" bestFit="1" customWidth="1"/>
    <col min="50" max="50" width="20.1640625" bestFit="1" customWidth="1"/>
    <col min="54" max="54" width="18.5" bestFit="1" customWidth="1"/>
    <col min="55" max="55" width="14" bestFit="1" customWidth="1"/>
    <col min="56" max="56" width="21.5" bestFit="1" customWidth="1"/>
    <col min="59" max="59" width="18.5" bestFit="1" customWidth="1"/>
    <col min="60" max="60" width="15.1640625" bestFit="1" customWidth="1"/>
    <col min="61" max="61" width="21.5" bestFit="1" customWidth="1"/>
    <col min="64" max="64" width="18.5" bestFit="1" customWidth="1"/>
    <col min="65" max="65" width="15.1640625" bestFit="1" customWidth="1"/>
    <col min="66" max="66" width="21.5" bestFit="1" customWidth="1"/>
    <col min="69" max="69" width="18.5" bestFit="1" customWidth="1"/>
    <col min="70" max="70" width="15.1640625" bestFit="1" customWidth="1"/>
    <col min="71" max="71" width="21.5" bestFit="1" customWidth="1"/>
  </cols>
  <sheetData>
    <row r="1" spans="2:71" x14ac:dyDescent="0.2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2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2">
      <c r="B4" s="61" t="s">
        <v>12</v>
      </c>
      <c r="C4">
        <v>23</v>
      </c>
      <c r="F4" t="s">
        <v>64</v>
      </c>
      <c r="G4">
        <f>GETPIVOTDATA("Nombre de Arrêts",$B$3)</f>
        <v>67</v>
      </c>
      <c r="I4" s="61" t="s">
        <v>16</v>
      </c>
      <c r="J4" s="63">
        <v>1026</v>
      </c>
      <c r="K4" t="s">
        <v>65</v>
      </c>
      <c r="L4">
        <f>GETPIVOTDATA("Durées (m)",$I$3)/60</f>
        <v>87.483333333333334</v>
      </c>
      <c r="N4" s="61" t="s">
        <v>12</v>
      </c>
      <c r="O4">
        <v>1630</v>
      </c>
      <c r="P4" s="62">
        <v>27.166666666666671</v>
      </c>
      <c r="S4" s="64">
        <v>45693</v>
      </c>
      <c r="T4" s="65">
        <v>0.96</v>
      </c>
      <c r="U4" s="65">
        <v>0.96</v>
      </c>
      <c r="V4">
        <v>12600</v>
      </c>
      <c r="W4">
        <v>6800</v>
      </c>
      <c r="X4">
        <v>19400</v>
      </c>
      <c r="Y4" t="s">
        <v>71</v>
      </c>
      <c r="Z4" s="1">
        <f>GETPIVOTDATA("Somme de TRS 1",$S$3)</f>
        <v>10.860000000000001</v>
      </c>
      <c r="AB4" s="64">
        <v>45693</v>
      </c>
      <c r="AC4" s="65">
        <v>0.315</v>
      </c>
      <c r="AD4" s="65">
        <v>0.39</v>
      </c>
      <c r="AE4">
        <v>7250</v>
      </c>
      <c r="AF4">
        <v>4750</v>
      </c>
      <c r="AG4">
        <v>12000</v>
      </c>
      <c r="AH4" t="s">
        <v>71</v>
      </c>
      <c r="AI4" s="1">
        <f>GETPIVOTDATA("Somme de TRS 1",$AB$3)</f>
        <v>12.950000000000001</v>
      </c>
      <c r="AK4" s="64">
        <v>45693</v>
      </c>
      <c r="AL4" s="65">
        <v>0.81499999999999995</v>
      </c>
      <c r="AM4" s="65">
        <v>0.57599999999999996</v>
      </c>
      <c r="AN4">
        <v>9400</v>
      </c>
      <c r="AO4">
        <v>600</v>
      </c>
      <c r="AP4">
        <v>10000</v>
      </c>
      <c r="AQ4" t="s">
        <v>71</v>
      </c>
      <c r="AR4" s="1">
        <f>GETPIVOTDATA("Somme de TRS 1",$AK$3)</f>
        <v>2.6150000000000002</v>
      </c>
      <c r="AS4" s="64">
        <v>45693</v>
      </c>
      <c r="AT4" s="65">
        <v>0.76</v>
      </c>
      <c r="AU4" s="65">
        <v>0.84</v>
      </c>
      <c r="AV4">
        <v>13460</v>
      </c>
      <c r="AW4">
        <v>8950</v>
      </c>
      <c r="AX4">
        <v>22410</v>
      </c>
      <c r="AY4" t="s">
        <v>71</v>
      </c>
      <c r="AZ4" s="1">
        <f>GETPIVOTDATA("Somme de TRS 1",$AS$3)</f>
        <v>14.163000000000002</v>
      </c>
      <c r="BB4" s="64">
        <v>45719</v>
      </c>
      <c r="BC4" s="65">
        <v>0.88</v>
      </c>
      <c r="BD4">
        <v>10150</v>
      </c>
      <c r="BG4" s="64">
        <v>45719</v>
      </c>
      <c r="BH4" s="65">
        <v>0.74</v>
      </c>
      <c r="BI4">
        <v>13051</v>
      </c>
      <c r="BL4" s="64">
        <v>45719</v>
      </c>
      <c r="BM4" s="65">
        <v>0</v>
      </c>
      <c r="BN4">
        <v>0</v>
      </c>
      <c r="BQ4" s="64">
        <v>45719</v>
      </c>
      <c r="BR4" s="65">
        <v>0.81</v>
      </c>
      <c r="BS4">
        <v>14246</v>
      </c>
    </row>
    <row r="5" spans="2:71" x14ac:dyDescent="0.2">
      <c r="B5" s="61" t="s">
        <v>15</v>
      </c>
      <c r="C5">
        <v>31</v>
      </c>
      <c r="I5" s="61" t="s">
        <v>20</v>
      </c>
      <c r="J5" s="63">
        <v>110</v>
      </c>
      <c r="L5" s="62">
        <f>L4/24</f>
        <v>3.6451388888888889</v>
      </c>
      <c r="N5" s="61" t="s">
        <v>15</v>
      </c>
      <c r="O5">
        <v>1793</v>
      </c>
      <c r="P5" s="62">
        <v>29.883333333333333</v>
      </c>
      <c r="S5" s="64">
        <v>45694</v>
      </c>
      <c r="T5" s="65">
        <v>0.99</v>
      </c>
      <c r="U5" s="65">
        <v>0.99329999999999996</v>
      </c>
      <c r="V5">
        <v>12800</v>
      </c>
      <c r="W5">
        <v>7000</v>
      </c>
      <c r="X5">
        <v>19800</v>
      </c>
      <c r="Y5" t="s">
        <v>72</v>
      </c>
      <c r="Z5" s="1">
        <f>GETPIVOTDATA("Somme de TRS 2 ",$S$3)</f>
        <v>10.163300000000001</v>
      </c>
      <c r="AB5" s="64">
        <v>45694</v>
      </c>
      <c r="AC5" s="65">
        <v>0.63</v>
      </c>
      <c r="AD5" s="65">
        <v>0.67330000000000001</v>
      </c>
      <c r="AE5">
        <v>18600</v>
      </c>
      <c r="AF5">
        <v>6700</v>
      </c>
      <c r="AG5">
        <v>25300</v>
      </c>
      <c r="AH5" t="s">
        <v>72</v>
      </c>
      <c r="AI5" s="1">
        <f>GETPIVOTDATA("Somme de TRS 2 ",$AB$3)</f>
        <v>11.7593</v>
      </c>
      <c r="AK5" s="64">
        <v>45694</v>
      </c>
      <c r="AL5" s="65">
        <v>0.85</v>
      </c>
      <c r="AM5" s="65">
        <v>0.63</v>
      </c>
      <c r="AN5">
        <v>14000</v>
      </c>
      <c r="AO5">
        <v>1200</v>
      </c>
      <c r="AP5">
        <v>15200</v>
      </c>
      <c r="AQ5" t="s">
        <v>72</v>
      </c>
      <c r="AR5" s="1">
        <f>GETPIVOTDATA("Somme de TRS 2 ",$AK$3)</f>
        <v>2.0859999999999999</v>
      </c>
      <c r="AS5" s="64">
        <v>45694</v>
      </c>
      <c r="AT5" s="65">
        <v>0.88</v>
      </c>
      <c r="AU5" s="65">
        <v>0.63329999999999997</v>
      </c>
      <c r="AV5">
        <v>21250</v>
      </c>
      <c r="AW5">
        <v>1200</v>
      </c>
      <c r="AX5">
        <v>22450</v>
      </c>
      <c r="AY5" t="s">
        <v>72</v>
      </c>
      <c r="AZ5" s="1">
        <f>GETPIVOTDATA("Somme de TRS 2 ",$AS$3)</f>
        <v>11.792300000000003</v>
      </c>
      <c r="BB5" s="64">
        <v>45720</v>
      </c>
      <c r="BC5" s="65">
        <v>0.25</v>
      </c>
      <c r="BD5">
        <v>2888</v>
      </c>
      <c r="BG5" s="64">
        <v>45720</v>
      </c>
      <c r="BH5" s="65">
        <v>0.82</v>
      </c>
      <c r="BI5">
        <v>14372</v>
      </c>
      <c r="BL5" s="64">
        <v>45720</v>
      </c>
      <c r="BM5" s="65">
        <v>0</v>
      </c>
      <c r="BN5">
        <v>0</v>
      </c>
      <c r="BQ5" s="64">
        <v>45720</v>
      </c>
      <c r="BR5" s="65">
        <v>0.76</v>
      </c>
      <c r="BS5">
        <v>13345</v>
      </c>
    </row>
    <row r="6" spans="2:71" x14ac:dyDescent="0.2">
      <c r="B6" s="61" t="s">
        <v>14</v>
      </c>
      <c r="C6">
        <v>5</v>
      </c>
      <c r="I6" s="61" t="s">
        <v>17</v>
      </c>
      <c r="J6" s="63">
        <v>1170</v>
      </c>
      <c r="N6" s="61" t="s">
        <v>14</v>
      </c>
      <c r="O6">
        <v>270</v>
      </c>
      <c r="P6" s="62">
        <v>4.5</v>
      </c>
      <c r="S6" s="64">
        <v>45695</v>
      </c>
      <c r="T6" s="65">
        <v>0.75</v>
      </c>
      <c r="U6" s="65">
        <v>0.75</v>
      </c>
      <c r="V6">
        <v>4900</v>
      </c>
      <c r="W6">
        <v>0</v>
      </c>
      <c r="X6">
        <v>4900</v>
      </c>
      <c r="Y6" t="s">
        <v>73</v>
      </c>
      <c r="Z6">
        <f>+GETPIVOTDATA("Somme de Quantité E1+E2",$S$3)</f>
        <v>134737</v>
      </c>
      <c r="AB6" s="64">
        <v>45695</v>
      </c>
      <c r="AC6" s="65">
        <v>0.51</v>
      </c>
      <c r="AD6" s="65">
        <v>0.51</v>
      </c>
      <c r="AE6">
        <v>4500</v>
      </c>
      <c r="AF6">
        <v>0</v>
      </c>
      <c r="AG6">
        <v>4500</v>
      </c>
      <c r="AH6" t="s">
        <v>73</v>
      </c>
      <c r="AI6">
        <f>GETPIVOTDATA("Somme de Quantité E1+E2",$AB$3)</f>
        <v>226856</v>
      </c>
      <c r="AK6" s="64">
        <v>45695</v>
      </c>
      <c r="AL6" s="65">
        <v>0.43</v>
      </c>
      <c r="AM6" s="65">
        <v>0.43</v>
      </c>
      <c r="AN6">
        <v>2500</v>
      </c>
      <c r="AO6">
        <v>0</v>
      </c>
      <c r="AP6">
        <v>2500</v>
      </c>
      <c r="AQ6" t="s">
        <v>73</v>
      </c>
      <c r="AR6">
        <f>GETPIVOTDATA("Somme de Quantité E1+E2",$AK$3)</f>
        <v>33800</v>
      </c>
      <c r="AS6" s="64">
        <v>45695</v>
      </c>
      <c r="AT6" s="65">
        <v>0.34</v>
      </c>
      <c r="AU6" s="65">
        <v>0.34</v>
      </c>
      <c r="AV6">
        <v>3000</v>
      </c>
      <c r="AW6">
        <v>0</v>
      </c>
      <c r="AX6">
        <v>3000</v>
      </c>
      <c r="AY6" t="s">
        <v>73</v>
      </c>
      <c r="AZ6">
        <f>GETPIVOTDATA("Somme de Quantité E1+E2",$AS$3)</f>
        <v>247171</v>
      </c>
      <c r="BB6" s="64">
        <v>45721</v>
      </c>
      <c r="BC6" s="65">
        <v>0.56999999999999995</v>
      </c>
      <c r="BD6">
        <v>7155</v>
      </c>
      <c r="BG6" s="64">
        <v>45721</v>
      </c>
      <c r="BH6" s="65">
        <v>0.73</v>
      </c>
      <c r="BI6">
        <v>12925</v>
      </c>
      <c r="BL6" s="64">
        <v>45721</v>
      </c>
      <c r="BM6" s="65">
        <v>0</v>
      </c>
      <c r="BN6">
        <v>0</v>
      </c>
      <c r="BQ6" s="64">
        <v>45721</v>
      </c>
      <c r="BR6" s="65">
        <v>0.67</v>
      </c>
      <c r="BS6">
        <v>11808</v>
      </c>
    </row>
    <row r="7" spans="2:71" x14ac:dyDescent="0.2">
      <c r="B7" s="61" t="s">
        <v>4</v>
      </c>
      <c r="C7">
        <v>8</v>
      </c>
      <c r="I7" s="61" t="s">
        <v>92</v>
      </c>
      <c r="J7" s="63">
        <v>730</v>
      </c>
      <c r="N7" s="61" t="s">
        <v>4</v>
      </c>
      <c r="O7">
        <v>1556</v>
      </c>
      <c r="P7" s="62">
        <v>25.93333333333333</v>
      </c>
      <c r="S7" s="64">
        <v>45698</v>
      </c>
      <c r="T7" s="65">
        <v>0</v>
      </c>
      <c r="U7" s="65">
        <v>0</v>
      </c>
      <c r="V7">
        <v>0</v>
      </c>
      <c r="W7">
        <v>0</v>
      </c>
      <c r="X7">
        <v>0</v>
      </c>
      <c r="Y7" t="s">
        <v>74</v>
      </c>
      <c r="Z7">
        <f>GETPIVOTDATA("Somme de Quantité E3",$S$3)</f>
        <v>44386</v>
      </c>
      <c r="AB7" s="64">
        <v>45698</v>
      </c>
      <c r="AC7" s="65">
        <v>0.73</v>
      </c>
      <c r="AD7" s="65">
        <v>0.81</v>
      </c>
      <c r="AE7">
        <v>13250</v>
      </c>
      <c r="AF7">
        <v>8500</v>
      </c>
      <c r="AG7">
        <v>21750</v>
      </c>
      <c r="AH7" t="s">
        <v>74</v>
      </c>
      <c r="AI7">
        <f>GETPIVOTDATA("Somme de Quantité E3",$AB$3)</f>
        <v>91922</v>
      </c>
      <c r="AK7" s="64">
        <v>45698</v>
      </c>
      <c r="AL7" s="65">
        <v>0.52</v>
      </c>
      <c r="AM7" s="65">
        <v>0.45</v>
      </c>
      <c r="AN7">
        <v>7900</v>
      </c>
      <c r="AO7">
        <v>1800</v>
      </c>
      <c r="AP7">
        <v>9700</v>
      </c>
      <c r="AQ7" t="s">
        <v>74</v>
      </c>
      <c r="AR7">
        <f>GETPIVOTDATA("Somme de Quantité E3",$AK$3)</f>
        <v>3600</v>
      </c>
      <c r="AS7" s="64">
        <v>45698</v>
      </c>
      <c r="AT7" s="65">
        <v>0.28000000000000003</v>
      </c>
      <c r="AU7" s="65">
        <v>0.19</v>
      </c>
      <c r="AV7">
        <v>6400</v>
      </c>
      <c r="AW7">
        <v>0</v>
      </c>
      <c r="AX7">
        <v>6400</v>
      </c>
      <c r="AY7" t="s">
        <v>74</v>
      </c>
      <c r="AZ7">
        <f>GETPIVOTDATA("Somme de Quantité E3",$AS$3)</f>
        <v>78391</v>
      </c>
      <c r="BB7" s="64">
        <v>45722</v>
      </c>
      <c r="BC7" s="65">
        <v>0.82</v>
      </c>
      <c r="BD7">
        <v>9500</v>
      </c>
      <c r="BG7" s="64">
        <v>45722</v>
      </c>
      <c r="BH7" s="65">
        <v>0.24</v>
      </c>
      <c r="BI7">
        <v>4260</v>
      </c>
      <c r="BL7" s="64">
        <v>45722</v>
      </c>
      <c r="BM7" s="65">
        <v>0</v>
      </c>
      <c r="BN7">
        <v>0</v>
      </c>
      <c r="BQ7" s="64">
        <v>45722</v>
      </c>
      <c r="BR7" s="65">
        <v>0.41</v>
      </c>
      <c r="BS7">
        <v>7160</v>
      </c>
    </row>
    <row r="8" spans="2:71" x14ac:dyDescent="0.2">
      <c r="B8" s="61" t="s">
        <v>60</v>
      </c>
      <c r="C8">
        <v>67</v>
      </c>
      <c r="I8" s="61" t="s">
        <v>93</v>
      </c>
      <c r="J8" s="63">
        <v>1333</v>
      </c>
      <c r="N8" s="61" t="s">
        <v>60</v>
      </c>
      <c r="O8">
        <v>5249</v>
      </c>
      <c r="P8">
        <v>87.483333333333334</v>
      </c>
      <c r="S8" s="64">
        <v>45699</v>
      </c>
      <c r="T8" s="65">
        <v>0</v>
      </c>
      <c r="U8" s="65">
        <v>0</v>
      </c>
      <c r="V8">
        <v>0</v>
      </c>
      <c r="W8">
        <v>0</v>
      </c>
      <c r="X8">
        <v>0</v>
      </c>
      <c r="Y8" t="s">
        <v>75</v>
      </c>
      <c r="Z8">
        <f>GETPIVOTDATA("Somme de Quantité total",$S$3)</f>
        <v>179123</v>
      </c>
      <c r="AB8" s="64">
        <v>45699</v>
      </c>
      <c r="AC8" s="65">
        <v>0.33</v>
      </c>
      <c r="AD8" s="65">
        <v>0.22</v>
      </c>
      <c r="AE8">
        <v>5850</v>
      </c>
      <c r="AF8">
        <v>0</v>
      </c>
      <c r="AG8">
        <v>5850</v>
      </c>
      <c r="AH8" t="s">
        <v>75</v>
      </c>
      <c r="AI8">
        <f>GETPIVOTDATA("Somme de Quantité total",$AB$3)</f>
        <v>318778</v>
      </c>
      <c r="AK8" s="64">
        <v>45699</v>
      </c>
      <c r="AL8" s="65">
        <v>0</v>
      </c>
      <c r="AM8" s="65">
        <v>0</v>
      </c>
      <c r="AN8">
        <v>0</v>
      </c>
      <c r="AO8">
        <v>0</v>
      </c>
      <c r="AP8">
        <v>0</v>
      </c>
      <c r="AQ8" t="s">
        <v>75</v>
      </c>
      <c r="AR8">
        <f>GETPIVOTDATA("Somme de Quantité total",$AK$3)</f>
        <v>37400</v>
      </c>
      <c r="AS8" s="64">
        <v>45699</v>
      </c>
      <c r="AT8" s="65">
        <v>7.0000000000000007E-2</v>
      </c>
      <c r="AU8" s="65">
        <v>0.05</v>
      </c>
      <c r="AV8">
        <v>2340</v>
      </c>
      <c r="AW8">
        <v>0</v>
      </c>
      <c r="AX8">
        <v>2340</v>
      </c>
      <c r="AY8" t="s">
        <v>75</v>
      </c>
      <c r="AZ8">
        <f>GETPIVOTDATA("Somme de Quantité total",$AS$3)</f>
        <v>325562</v>
      </c>
      <c r="BB8" s="64">
        <v>45723</v>
      </c>
      <c r="BC8" s="65">
        <v>1</v>
      </c>
      <c r="BD8">
        <v>13726</v>
      </c>
      <c r="BG8" s="64">
        <v>45723</v>
      </c>
      <c r="BH8" s="65">
        <v>1</v>
      </c>
      <c r="BI8">
        <v>7460</v>
      </c>
      <c r="BL8" s="64">
        <v>45723</v>
      </c>
      <c r="BM8" s="65">
        <v>0</v>
      </c>
      <c r="BN8">
        <v>0</v>
      </c>
      <c r="BQ8" s="64">
        <v>45723</v>
      </c>
      <c r="BR8" s="65">
        <v>1</v>
      </c>
      <c r="BS8">
        <v>7935</v>
      </c>
    </row>
    <row r="9" spans="2:71" x14ac:dyDescent="0.2">
      <c r="I9" s="61" t="s">
        <v>94</v>
      </c>
      <c r="J9" s="63">
        <v>200</v>
      </c>
      <c r="S9" s="64">
        <v>45700</v>
      </c>
      <c r="T9" s="65">
        <v>0</v>
      </c>
      <c r="U9" s="65">
        <v>0</v>
      </c>
      <c r="V9">
        <v>0</v>
      </c>
      <c r="W9">
        <v>0</v>
      </c>
      <c r="X9">
        <v>0</v>
      </c>
      <c r="AB9" s="64">
        <v>45700</v>
      </c>
      <c r="AC9" s="65">
        <v>0</v>
      </c>
      <c r="AD9" s="65">
        <v>0</v>
      </c>
      <c r="AE9">
        <v>0</v>
      </c>
      <c r="AF9">
        <v>0</v>
      </c>
      <c r="AG9">
        <v>0</v>
      </c>
      <c r="AK9" s="64">
        <v>45700</v>
      </c>
      <c r="AL9" s="65">
        <v>0</v>
      </c>
      <c r="AM9" s="65">
        <v>0</v>
      </c>
      <c r="AN9">
        <v>0</v>
      </c>
      <c r="AO9">
        <v>0</v>
      </c>
      <c r="AP9">
        <v>0</v>
      </c>
      <c r="AS9" s="64">
        <v>45700</v>
      </c>
      <c r="AT9" s="65">
        <v>0.39</v>
      </c>
      <c r="AU9" s="65">
        <v>0.26</v>
      </c>
      <c r="AV9">
        <v>6900</v>
      </c>
      <c r="AW9">
        <v>0</v>
      </c>
      <c r="AX9">
        <v>6900</v>
      </c>
      <c r="BB9" s="64">
        <v>45726</v>
      </c>
      <c r="BC9" s="65">
        <v>0</v>
      </c>
      <c r="BD9">
        <v>0</v>
      </c>
      <c r="BG9" s="64">
        <v>45726</v>
      </c>
      <c r="BH9" s="65">
        <v>0.62</v>
      </c>
      <c r="BI9">
        <v>10800</v>
      </c>
      <c r="BL9" s="64">
        <v>45726</v>
      </c>
      <c r="BM9" s="65">
        <v>0</v>
      </c>
      <c r="BN9">
        <v>0</v>
      </c>
      <c r="BQ9" s="64">
        <v>45726</v>
      </c>
      <c r="BR9" s="65">
        <v>0.66</v>
      </c>
      <c r="BS9">
        <v>11500</v>
      </c>
    </row>
    <row r="10" spans="2:71" x14ac:dyDescent="0.2">
      <c r="I10" s="61" t="s">
        <v>95</v>
      </c>
      <c r="J10" s="63">
        <v>30</v>
      </c>
      <c r="S10" s="64">
        <v>45701</v>
      </c>
      <c r="T10" s="65">
        <v>0</v>
      </c>
      <c r="U10" s="65">
        <v>0</v>
      </c>
      <c r="V10">
        <v>0</v>
      </c>
      <c r="W10">
        <v>0</v>
      </c>
      <c r="X10">
        <v>0</v>
      </c>
      <c r="AB10" s="64">
        <v>45701</v>
      </c>
      <c r="AC10" s="65">
        <v>0.14000000000000001</v>
      </c>
      <c r="AD10" s="65">
        <v>9.2999999999999999E-2</v>
      </c>
      <c r="AE10">
        <v>5200</v>
      </c>
      <c r="AF10">
        <v>0</v>
      </c>
      <c r="AG10">
        <v>5200</v>
      </c>
      <c r="AK10" s="64">
        <v>45701</v>
      </c>
      <c r="AL10" s="65">
        <v>0</v>
      </c>
      <c r="AM10" s="65">
        <v>0</v>
      </c>
      <c r="AN10">
        <v>0</v>
      </c>
      <c r="AO10">
        <v>0</v>
      </c>
      <c r="AP10">
        <v>0</v>
      </c>
      <c r="AS10" s="64">
        <v>45701</v>
      </c>
      <c r="AT10" s="65">
        <v>0.41</v>
      </c>
      <c r="AU10" s="65">
        <v>0.27300000000000002</v>
      </c>
      <c r="AV10">
        <v>7180</v>
      </c>
      <c r="AW10">
        <v>0</v>
      </c>
      <c r="AX10">
        <v>7180</v>
      </c>
      <c r="BB10" s="64">
        <v>45727</v>
      </c>
      <c r="BC10" s="65">
        <v>0.96</v>
      </c>
      <c r="BD10">
        <v>10050</v>
      </c>
      <c r="BG10" s="64">
        <v>45727</v>
      </c>
      <c r="BH10" s="65">
        <v>0.82</v>
      </c>
      <c r="BI10">
        <v>14403</v>
      </c>
      <c r="BL10" s="64">
        <v>45727</v>
      </c>
      <c r="BM10" s="65">
        <v>0</v>
      </c>
      <c r="BN10">
        <v>0</v>
      </c>
      <c r="BQ10" s="64">
        <v>45727</v>
      </c>
      <c r="BR10" s="65">
        <v>0.9</v>
      </c>
      <c r="BS10">
        <v>15776</v>
      </c>
    </row>
    <row r="11" spans="2:71" x14ac:dyDescent="0.2">
      <c r="I11" s="61" t="s">
        <v>96</v>
      </c>
      <c r="J11" s="63">
        <v>280</v>
      </c>
      <c r="S11" s="64">
        <v>45702</v>
      </c>
      <c r="T11" s="65">
        <v>0</v>
      </c>
      <c r="U11" s="65">
        <v>0</v>
      </c>
      <c r="V11">
        <v>0</v>
      </c>
      <c r="W11">
        <v>0</v>
      </c>
      <c r="X11">
        <v>0</v>
      </c>
      <c r="AB11" s="64">
        <v>45702</v>
      </c>
      <c r="AC11" s="65">
        <v>0.245</v>
      </c>
      <c r="AD11" s="65">
        <v>0.16300000000000001</v>
      </c>
      <c r="AE11">
        <v>4340</v>
      </c>
      <c r="AF11">
        <v>0</v>
      </c>
      <c r="AG11">
        <v>4340</v>
      </c>
      <c r="AK11" s="64">
        <v>45702</v>
      </c>
      <c r="AL11" s="65">
        <v>0</v>
      </c>
      <c r="AM11" s="65">
        <v>0</v>
      </c>
      <c r="AN11">
        <v>0</v>
      </c>
      <c r="AO11">
        <v>0</v>
      </c>
      <c r="AP11">
        <v>0</v>
      </c>
      <c r="AS11" s="64">
        <v>45702</v>
      </c>
      <c r="AT11" s="65">
        <v>0.253</v>
      </c>
      <c r="AU11" s="65">
        <v>0.126</v>
      </c>
      <c r="AV11">
        <v>3320</v>
      </c>
      <c r="AW11">
        <v>0</v>
      </c>
      <c r="AX11">
        <v>3320</v>
      </c>
      <c r="BB11" s="64">
        <v>45728</v>
      </c>
      <c r="BC11" s="65">
        <v>0.98</v>
      </c>
      <c r="BD11">
        <v>12660</v>
      </c>
      <c r="BG11" s="64">
        <v>45728</v>
      </c>
      <c r="BH11" s="65">
        <v>0.84</v>
      </c>
      <c r="BI11">
        <v>14750</v>
      </c>
      <c r="BL11" s="64">
        <v>45728</v>
      </c>
      <c r="BM11" s="65">
        <v>0</v>
      </c>
      <c r="BN11">
        <v>0</v>
      </c>
      <c r="BQ11" s="64">
        <v>45728</v>
      </c>
      <c r="BR11" s="65">
        <v>0.81</v>
      </c>
      <c r="BS11">
        <v>14340</v>
      </c>
    </row>
    <row r="12" spans="2:71" x14ac:dyDescent="0.2">
      <c r="I12" s="61" t="s">
        <v>97</v>
      </c>
      <c r="J12" s="63">
        <v>60</v>
      </c>
      <c r="S12" s="64">
        <v>45705</v>
      </c>
      <c r="T12" s="65">
        <v>0</v>
      </c>
      <c r="U12" s="65">
        <v>0</v>
      </c>
      <c r="V12">
        <v>0</v>
      </c>
      <c r="W12">
        <v>0</v>
      </c>
      <c r="X12">
        <v>0</v>
      </c>
      <c r="AB12" s="64">
        <v>45705</v>
      </c>
      <c r="AC12" s="65">
        <v>0.36</v>
      </c>
      <c r="AD12" s="65">
        <v>0.24</v>
      </c>
      <c r="AE12">
        <v>6400</v>
      </c>
      <c r="AF12">
        <v>0</v>
      </c>
      <c r="AG12">
        <v>6400</v>
      </c>
      <c r="AK12" s="64">
        <v>45705</v>
      </c>
      <c r="AL12" s="65">
        <v>0</v>
      </c>
      <c r="AM12" s="65">
        <v>0</v>
      </c>
      <c r="AN12">
        <v>0</v>
      </c>
      <c r="AO12">
        <v>0</v>
      </c>
      <c r="AP12">
        <v>0</v>
      </c>
      <c r="AS12" s="64">
        <v>45705</v>
      </c>
      <c r="AT12" s="65">
        <v>0.42</v>
      </c>
      <c r="AU12" s="65">
        <v>0.28000000000000003</v>
      </c>
      <c r="AV12">
        <v>7350</v>
      </c>
      <c r="AW12">
        <v>0</v>
      </c>
      <c r="AX12">
        <v>7350</v>
      </c>
      <c r="BB12" s="64">
        <v>45729</v>
      </c>
      <c r="BC12" s="65">
        <v>1</v>
      </c>
      <c r="BD12">
        <v>12928</v>
      </c>
      <c r="BG12" s="64">
        <v>45729</v>
      </c>
      <c r="BH12" s="65">
        <v>0.64</v>
      </c>
      <c r="BI12">
        <v>11180</v>
      </c>
      <c r="BL12" s="64">
        <v>45729</v>
      </c>
      <c r="BM12" s="65">
        <v>0</v>
      </c>
      <c r="BN12">
        <v>0</v>
      </c>
      <c r="BQ12" s="64">
        <v>45729</v>
      </c>
      <c r="BR12" s="65">
        <v>0.82</v>
      </c>
      <c r="BS12">
        <v>14470</v>
      </c>
    </row>
    <row r="13" spans="2:71" x14ac:dyDescent="0.2">
      <c r="I13" s="61" t="s">
        <v>98</v>
      </c>
      <c r="J13" s="63">
        <v>100</v>
      </c>
      <c r="S13" s="64">
        <v>45706</v>
      </c>
      <c r="T13" s="65">
        <v>0.33</v>
      </c>
      <c r="U13" s="65">
        <v>0.22</v>
      </c>
      <c r="V13">
        <v>2960</v>
      </c>
      <c r="W13">
        <v>0</v>
      </c>
      <c r="X13">
        <v>2960</v>
      </c>
      <c r="AB13" s="64">
        <v>45706</v>
      </c>
      <c r="AC13" s="65">
        <v>0.77</v>
      </c>
      <c r="AD13" s="65">
        <v>0.51</v>
      </c>
      <c r="AE13">
        <v>13500</v>
      </c>
      <c r="AF13">
        <v>0</v>
      </c>
      <c r="AG13">
        <v>13500</v>
      </c>
      <c r="AK13" s="64">
        <v>45706</v>
      </c>
      <c r="AL13" s="65">
        <v>0</v>
      </c>
      <c r="AM13" s="65">
        <v>0</v>
      </c>
      <c r="AN13">
        <v>0</v>
      </c>
      <c r="AO13">
        <v>0</v>
      </c>
      <c r="AP13">
        <v>0</v>
      </c>
      <c r="AS13" s="64">
        <v>45706</v>
      </c>
      <c r="AT13" s="65">
        <v>0.71</v>
      </c>
      <c r="AU13" s="65">
        <v>0.47</v>
      </c>
      <c r="AV13">
        <v>12500</v>
      </c>
      <c r="AW13">
        <v>0</v>
      </c>
      <c r="AX13">
        <v>12500</v>
      </c>
      <c r="BB13" s="64" t="s">
        <v>60</v>
      </c>
      <c r="BC13" s="65">
        <v>6.4599999999999991</v>
      </c>
      <c r="BD13">
        <v>79057</v>
      </c>
      <c r="BG13" s="64" t="s">
        <v>60</v>
      </c>
      <c r="BH13" s="65">
        <v>6.45</v>
      </c>
      <c r="BI13">
        <v>103201</v>
      </c>
      <c r="BL13" s="64" t="s">
        <v>60</v>
      </c>
      <c r="BM13" s="65">
        <v>0</v>
      </c>
      <c r="BN13">
        <v>0</v>
      </c>
      <c r="BQ13" s="64" t="s">
        <v>60</v>
      </c>
      <c r="BR13" s="65">
        <v>6.8400000000000016</v>
      </c>
      <c r="BS13">
        <v>110580</v>
      </c>
    </row>
    <row r="14" spans="2:71" x14ac:dyDescent="0.2">
      <c r="I14" s="61" t="s">
        <v>101</v>
      </c>
      <c r="J14" s="63">
        <v>110</v>
      </c>
      <c r="S14" s="64">
        <v>45707</v>
      </c>
      <c r="T14" s="65">
        <v>0.48</v>
      </c>
      <c r="U14" s="65">
        <v>0.36</v>
      </c>
      <c r="V14">
        <v>4220</v>
      </c>
      <c r="W14">
        <v>580</v>
      </c>
      <c r="X14">
        <v>4800</v>
      </c>
      <c r="AB14" s="64">
        <v>45707</v>
      </c>
      <c r="AC14" s="65">
        <v>0.64</v>
      </c>
      <c r="AD14" s="65">
        <v>0.75</v>
      </c>
      <c r="AE14">
        <v>11200</v>
      </c>
      <c r="AF14">
        <v>8600</v>
      </c>
      <c r="AG14">
        <v>19800</v>
      </c>
      <c r="AK14" s="64">
        <v>45707</v>
      </c>
      <c r="AL14" s="65">
        <v>0</v>
      </c>
      <c r="AM14" s="65">
        <v>0</v>
      </c>
      <c r="AN14">
        <v>0</v>
      </c>
      <c r="AO14">
        <v>0</v>
      </c>
      <c r="AP14">
        <v>0</v>
      </c>
      <c r="AS14" s="64">
        <v>45707</v>
      </c>
      <c r="AT14" s="65">
        <v>0.56999999999999995</v>
      </c>
      <c r="AU14" s="65">
        <v>0.69</v>
      </c>
      <c r="AV14">
        <v>10000</v>
      </c>
      <c r="AW14">
        <v>8400</v>
      </c>
      <c r="AX14">
        <v>18400</v>
      </c>
    </row>
    <row r="15" spans="2:71" x14ac:dyDescent="0.2">
      <c r="I15" s="61" t="s">
        <v>104</v>
      </c>
      <c r="J15" s="63">
        <v>100</v>
      </c>
      <c r="S15" s="64">
        <v>45708</v>
      </c>
      <c r="T15" s="65">
        <v>0.89</v>
      </c>
      <c r="U15" s="65">
        <v>0.68</v>
      </c>
      <c r="V15">
        <v>18200</v>
      </c>
      <c r="W15">
        <v>1200</v>
      </c>
      <c r="X15">
        <v>19400</v>
      </c>
      <c r="AB15" s="64">
        <v>45708</v>
      </c>
      <c r="AC15" s="65">
        <v>0.85</v>
      </c>
      <c r="AD15" s="65">
        <v>0.56999999999999995</v>
      </c>
      <c r="AE15">
        <v>14950</v>
      </c>
      <c r="AF15">
        <v>0</v>
      </c>
      <c r="AG15">
        <v>14950</v>
      </c>
      <c r="AK15" s="64">
        <v>45708</v>
      </c>
      <c r="AL15" s="65">
        <v>0</v>
      </c>
      <c r="AM15" s="65">
        <v>0</v>
      </c>
      <c r="AN15">
        <v>0</v>
      </c>
      <c r="AO15">
        <v>0</v>
      </c>
      <c r="AP15">
        <v>0</v>
      </c>
      <c r="AS15" s="64">
        <v>45708</v>
      </c>
      <c r="AT15" s="65">
        <v>0.55000000000000004</v>
      </c>
      <c r="AU15" s="65">
        <v>0.36</v>
      </c>
      <c r="AV15">
        <v>11425</v>
      </c>
      <c r="AW15">
        <v>0</v>
      </c>
      <c r="AX15">
        <v>11425</v>
      </c>
    </row>
    <row r="16" spans="2:71" x14ac:dyDescent="0.2">
      <c r="I16" s="61" t="s">
        <v>60</v>
      </c>
      <c r="J16">
        <v>5249</v>
      </c>
      <c r="S16" s="64">
        <v>45709</v>
      </c>
      <c r="T16" s="65">
        <v>0</v>
      </c>
      <c r="U16" s="65">
        <v>0</v>
      </c>
      <c r="V16">
        <v>0</v>
      </c>
      <c r="W16">
        <v>0</v>
      </c>
      <c r="X16">
        <v>0</v>
      </c>
      <c r="AB16" s="64">
        <v>45709</v>
      </c>
      <c r="AC16" s="65">
        <v>0</v>
      </c>
      <c r="AD16" s="65">
        <v>0</v>
      </c>
      <c r="AE16">
        <v>0</v>
      </c>
      <c r="AF16">
        <v>0</v>
      </c>
      <c r="AG16">
        <v>0</v>
      </c>
      <c r="AK16" s="64">
        <v>45709</v>
      </c>
      <c r="AL16" s="65">
        <v>0</v>
      </c>
      <c r="AM16" s="65">
        <v>0</v>
      </c>
      <c r="AN16">
        <v>0</v>
      </c>
      <c r="AO16">
        <v>0</v>
      </c>
      <c r="AP16">
        <v>0</v>
      </c>
      <c r="AS16" s="64">
        <v>45709</v>
      </c>
      <c r="AT16" s="65">
        <v>0.56999999999999995</v>
      </c>
      <c r="AU16" s="65">
        <v>0.56999999999999995</v>
      </c>
      <c r="AV16">
        <v>10066</v>
      </c>
      <c r="AW16">
        <v>5033</v>
      </c>
      <c r="AX16">
        <v>15099</v>
      </c>
    </row>
    <row r="17" spans="19:50" x14ac:dyDescent="0.2">
      <c r="S17" s="64">
        <v>45712</v>
      </c>
      <c r="T17" s="65">
        <v>0</v>
      </c>
      <c r="U17" s="65">
        <v>0</v>
      </c>
      <c r="V17">
        <v>0</v>
      </c>
      <c r="W17">
        <v>0</v>
      </c>
      <c r="X17">
        <v>0</v>
      </c>
      <c r="AB17" s="64">
        <v>45712</v>
      </c>
      <c r="AC17" s="65">
        <v>0.73</v>
      </c>
      <c r="AD17" s="65">
        <v>0.49</v>
      </c>
      <c r="AE17">
        <v>14000</v>
      </c>
      <c r="AF17">
        <v>0</v>
      </c>
      <c r="AG17">
        <v>14000</v>
      </c>
      <c r="AK17" s="64">
        <v>45712</v>
      </c>
      <c r="AL17" s="65">
        <v>0</v>
      </c>
      <c r="AM17" s="65">
        <v>0</v>
      </c>
      <c r="AN17">
        <v>0</v>
      </c>
      <c r="AO17">
        <v>0</v>
      </c>
      <c r="AP17">
        <v>0</v>
      </c>
      <c r="AS17" s="64">
        <v>45712</v>
      </c>
      <c r="AT17" s="65">
        <v>0.83</v>
      </c>
      <c r="AU17" s="65">
        <v>0.55000000000000004</v>
      </c>
      <c r="AV17">
        <v>15000</v>
      </c>
      <c r="AW17">
        <v>0</v>
      </c>
      <c r="AX17">
        <v>15000</v>
      </c>
    </row>
    <row r="18" spans="19:50" x14ac:dyDescent="0.2">
      <c r="S18" s="64">
        <v>45713</v>
      </c>
      <c r="T18" s="65">
        <v>0</v>
      </c>
      <c r="U18" s="65">
        <v>0</v>
      </c>
      <c r="V18">
        <v>0</v>
      </c>
      <c r="W18">
        <v>0</v>
      </c>
      <c r="X18">
        <v>0</v>
      </c>
      <c r="AB18" s="64">
        <v>45713</v>
      </c>
      <c r="AC18" s="65">
        <v>0.25</v>
      </c>
      <c r="AD18" s="65">
        <v>0.16</v>
      </c>
      <c r="AE18">
        <v>4615</v>
      </c>
      <c r="AF18">
        <v>0</v>
      </c>
      <c r="AG18">
        <v>4615</v>
      </c>
      <c r="AK18" s="64">
        <v>45713</v>
      </c>
      <c r="AL18" s="65">
        <v>0</v>
      </c>
      <c r="AM18" s="65">
        <v>0</v>
      </c>
      <c r="AN18">
        <v>0</v>
      </c>
      <c r="AO18">
        <v>0</v>
      </c>
      <c r="AP18">
        <v>0</v>
      </c>
      <c r="AS18" s="64">
        <v>45713</v>
      </c>
      <c r="AT18" s="65">
        <v>0.28999999999999998</v>
      </c>
      <c r="AU18" s="65">
        <v>0.19</v>
      </c>
      <c r="AV18">
        <v>6400</v>
      </c>
      <c r="AW18">
        <v>0</v>
      </c>
      <c r="AX18">
        <v>6400</v>
      </c>
    </row>
    <row r="19" spans="19:50" x14ac:dyDescent="0.2">
      <c r="S19" s="64">
        <v>45719</v>
      </c>
      <c r="T19" s="65">
        <v>0.88</v>
      </c>
      <c r="U19" s="65">
        <v>0.76</v>
      </c>
      <c r="V19">
        <v>10150</v>
      </c>
      <c r="W19">
        <v>3000</v>
      </c>
      <c r="X19">
        <v>13150</v>
      </c>
      <c r="AB19" s="64">
        <v>45719</v>
      </c>
      <c r="AC19" s="65">
        <v>0.74</v>
      </c>
      <c r="AD19" s="65">
        <v>0.82</v>
      </c>
      <c r="AE19">
        <v>13051</v>
      </c>
      <c r="AF19">
        <v>8600</v>
      </c>
      <c r="AG19">
        <v>21651</v>
      </c>
      <c r="AK19" s="64">
        <v>45719</v>
      </c>
      <c r="AL19" s="65">
        <v>0</v>
      </c>
      <c r="AM19" s="65">
        <v>0</v>
      </c>
      <c r="AN19">
        <v>0</v>
      </c>
      <c r="AO19">
        <v>0</v>
      </c>
      <c r="AP19">
        <v>0</v>
      </c>
      <c r="AS19" s="64">
        <v>45719</v>
      </c>
      <c r="AT19" s="65">
        <v>0.81</v>
      </c>
      <c r="AU19" s="65">
        <v>0.87</v>
      </c>
      <c r="AV19">
        <v>14246</v>
      </c>
      <c r="AW19">
        <v>8600</v>
      </c>
      <c r="AX19">
        <v>22846</v>
      </c>
    </row>
    <row r="20" spans="19:50" x14ac:dyDescent="0.2">
      <c r="S20" s="64">
        <v>45720</v>
      </c>
      <c r="T20" s="65">
        <v>0.25</v>
      </c>
      <c r="U20" s="65">
        <v>0.2</v>
      </c>
      <c r="V20">
        <v>2888</v>
      </c>
      <c r="W20">
        <v>530</v>
      </c>
      <c r="X20">
        <v>3418</v>
      </c>
      <c r="AB20" s="64">
        <v>45720</v>
      </c>
      <c r="AC20" s="65">
        <v>0.82</v>
      </c>
      <c r="AD20" s="65">
        <v>0.87</v>
      </c>
      <c r="AE20">
        <v>14372</v>
      </c>
      <c r="AF20">
        <v>8700</v>
      </c>
      <c r="AG20">
        <v>23072</v>
      </c>
      <c r="AK20" s="64">
        <v>45720</v>
      </c>
      <c r="AL20" s="65">
        <v>0</v>
      </c>
      <c r="AM20" s="65">
        <v>0</v>
      </c>
      <c r="AN20">
        <v>0</v>
      </c>
      <c r="AO20">
        <v>0</v>
      </c>
      <c r="AP20">
        <v>0</v>
      </c>
      <c r="AS20" s="64">
        <v>45720</v>
      </c>
      <c r="AT20" s="65">
        <v>0.76</v>
      </c>
      <c r="AU20" s="65">
        <v>0.73</v>
      </c>
      <c r="AV20">
        <v>13345</v>
      </c>
      <c r="AW20">
        <v>6000</v>
      </c>
      <c r="AX20">
        <v>19345</v>
      </c>
    </row>
    <row r="21" spans="19:50" x14ac:dyDescent="0.2">
      <c r="S21" s="64">
        <v>45721</v>
      </c>
      <c r="T21" s="65">
        <v>0.56999999999999995</v>
      </c>
      <c r="U21" s="65">
        <v>0.57999999999999996</v>
      </c>
      <c r="V21">
        <v>7155</v>
      </c>
      <c r="W21">
        <v>3474</v>
      </c>
      <c r="X21">
        <v>10629</v>
      </c>
      <c r="AB21" s="64">
        <v>45721</v>
      </c>
      <c r="AC21" s="65">
        <v>0.73</v>
      </c>
      <c r="AD21" s="65">
        <v>0.77</v>
      </c>
      <c r="AE21">
        <v>12925</v>
      </c>
      <c r="AF21">
        <v>7452</v>
      </c>
      <c r="AG21">
        <v>20377</v>
      </c>
      <c r="AK21" s="64">
        <v>45721</v>
      </c>
      <c r="AL21" s="65">
        <v>0</v>
      </c>
      <c r="AM21" s="65">
        <v>0</v>
      </c>
      <c r="AN21">
        <v>0</v>
      </c>
      <c r="AO21">
        <v>0</v>
      </c>
      <c r="AP21">
        <v>0</v>
      </c>
      <c r="AS21" s="64">
        <v>45721</v>
      </c>
      <c r="AT21" s="65">
        <v>0.67</v>
      </c>
      <c r="AU21" s="65">
        <v>0.55000000000000004</v>
      </c>
      <c r="AV21">
        <v>11808</v>
      </c>
      <c r="AW21">
        <v>2598</v>
      </c>
      <c r="AX21">
        <v>14406</v>
      </c>
    </row>
    <row r="22" spans="19:50" x14ac:dyDescent="0.2">
      <c r="S22" s="64">
        <v>45722</v>
      </c>
      <c r="T22" s="65">
        <v>0.82</v>
      </c>
      <c r="U22" s="65">
        <v>0.72</v>
      </c>
      <c r="V22">
        <v>9500</v>
      </c>
      <c r="W22">
        <v>3000</v>
      </c>
      <c r="X22">
        <v>12500</v>
      </c>
      <c r="AB22" s="64">
        <v>45722</v>
      </c>
      <c r="AC22" s="65">
        <v>0.24</v>
      </c>
      <c r="AD22" s="65">
        <v>0.49</v>
      </c>
      <c r="AE22">
        <v>4260</v>
      </c>
      <c r="AF22">
        <v>8800</v>
      </c>
      <c r="AG22">
        <v>13060</v>
      </c>
      <c r="AK22" s="64">
        <v>45722</v>
      </c>
      <c r="AL22" s="65">
        <v>0</v>
      </c>
      <c r="AM22" s="65">
        <v>0</v>
      </c>
      <c r="AN22">
        <v>0</v>
      </c>
      <c r="AO22">
        <v>0</v>
      </c>
      <c r="AP22">
        <v>0</v>
      </c>
      <c r="AS22" s="64">
        <v>45722</v>
      </c>
      <c r="AT22" s="65">
        <v>0.41</v>
      </c>
      <c r="AU22" s="65">
        <v>0.61</v>
      </c>
      <c r="AV22">
        <v>7160</v>
      </c>
      <c r="AW22">
        <v>8800</v>
      </c>
      <c r="AX22">
        <v>15960</v>
      </c>
    </row>
    <row r="23" spans="19:50" x14ac:dyDescent="0.2">
      <c r="S23" s="64">
        <v>45723</v>
      </c>
      <c r="T23" s="65">
        <v>1</v>
      </c>
      <c r="U23" s="65">
        <v>1</v>
      </c>
      <c r="V23">
        <v>13726</v>
      </c>
      <c r="W23">
        <v>0</v>
      </c>
      <c r="X23">
        <v>13726</v>
      </c>
      <c r="AB23" s="64">
        <v>45723</v>
      </c>
      <c r="AC23" s="65">
        <v>1</v>
      </c>
      <c r="AD23" s="65">
        <v>0</v>
      </c>
      <c r="AE23">
        <v>7460</v>
      </c>
      <c r="AF23">
        <v>0</v>
      </c>
      <c r="AG23">
        <v>7460</v>
      </c>
      <c r="AK23" s="64">
        <v>45723</v>
      </c>
      <c r="AL23" s="65">
        <v>0</v>
      </c>
      <c r="AM23" s="65">
        <v>0</v>
      </c>
      <c r="AN23">
        <v>0</v>
      </c>
      <c r="AO23">
        <v>0</v>
      </c>
      <c r="AP23">
        <v>0</v>
      </c>
      <c r="AS23" s="64">
        <v>45723</v>
      </c>
      <c r="AT23" s="65">
        <v>1</v>
      </c>
      <c r="AU23" s="65">
        <v>0</v>
      </c>
      <c r="AV23">
        <v>7935</v>
      </c>
      <c r="AW23">
        <v>0</v>
      </c>
      <c r="AX23">
        <v>7935</v>
      </c>
    </row>
    <row r="24" spans="19:50" x14ac:dyDescent="0.2">
      <c r="S24" s="64">
        <v>45726</v>
      </c>
      <c r="T24" s="65">
        <v>0</v>
      </c>
      <c r="U24" s="65">
        <v>0</v>
      </c>
      <c r="V24">
        <v>0</v>
      </c>
      <c r="W24">
        <v>0</v>
      </c>
      <c r="X24">
        <v>0</v>
      </c>
      <c r="AB24" s="64">
        <v>45726</v>
      </c>
      <c r="AC24" s="65">
        <v>0.62</v>
      </c>
      <c r="AD24" s="65">
        <v>0.86</v>
      </c>
      <c r="AE24">
        <v>10800</v>
      </c>
      <c r="AF24">
        <v>7570</v>
      </c>
      <c r="AG24">
        <v>18370</v>
      </c>
      <c r="AK24" s="64">
        <v>45726</v>
      </c>
      <c r="AL24" s="65">
        <v>0</v>
      </c>
      <c r="AM24" s="65">
        <v>0</v>
      </c>
      <c r="AN24">
        <v>0</v>
      </c>
      <c r="AO24">
        <v>0</v>
      </c>
      <c r="AP24">
        <v>0</v>
      </c>
      <c r="AS24" s="64">
        <v>45726</v>
      </c>
      <c r="AT24" s="65">
        <v>0.66</v>
      </c>
      <c r="AU24" s="65">
        <v>0.66</v>
      </c>
      <c r="AV24">
        <v>11500</v>
      </c>
      <c r="AW24">
        <v>5980</v>
      </c>
      <c r="AX24">
        <v>17480</v>
      </c>
    </row>
    <row r="25" spans="19:50" x14ac:dyDescent="0.2">
      <c r="S25" s="64">
        <v>45727</v>
      </c>
      <c r="T25" s="65">
        <v>0.96</v>
      </c>
      <c r="U25" s="65">
        <v>0.97</v>
      </c>
      <c r="V25">
        <v>10050</v>
      </c>
      <c r="W25">
        <v>6315</v>
      </c>
      <c r="X25">
        <v>16365</v>
      </c>
      <c r="AB25" s="64">
        <v>45727</v>
      </c>
      <c r="AC25" s="65">
        <v>0.82</v>
      </c>
      <c r="AD25" s="65">
        <v>0.86</v>
      </c>
      <c r="AE25">
        <v>14403</v>
      </c>
      <c r="AF25">
        <v>8385</v>
      </c>
      <c r="AG25">
        <v>22788</v>
      </c>
      <c r="AK25" s="64">
        <v>45727</v>
      </c>
      <c r="AL25" s="65">
        <v>0</v>
      </c>
      <c r="AM25" s="65">
        <v>0</v>
      </c>
      <c r="AN25">
        <v>0</v>
      </c>
      <c r="AO25">
        <v>0</v>
      </c>
      <c r="AP25">
        <v>0</v>
      </c>
      <c r="AS25" s="64">
        <v>45727</v>
      </c>
      <c r="AT25" s="65">
        <v>0.9</v>
      </c>
      <c r="AU25" s="65">
        <v>0.91</v>
      </c>
      <c r="AV25">
        <v>15776</v>
      </c>
      <c r="AW25">
        <v>8200</v>
      </c>
      <c r="AX25">
        <v>23976</v>
      </c>
    </row>
    <row r="26" spans="19:50" x14ac:dyDescent="0.2">
      <c r="S26" s="64">
        <v>45728</v>
      </c>
      <c r="T26" s="65">
        <v>0.98</v>
      </c>
      <c r="U26" s="65">
        <v>0.99</v>
      </c>
      <c r="V26">
        <v>12660</v>
      </c>
      <c r="W26">
        <v>6470</v>
      </c>
      <c r="X26">
        <v>19130</v>
      </c>
      <c r="AB26" s="64">
        <v>45728</v>
      </c>
      <c r="AC26" s="65">
        <v>0.84</v>
      </c>
      <c r="AD26" s="65">
        <v>0.87</v>
      </c>
      <c r="AE26">
        <v>14750</v>
      </c>
      <c r="AF26">
        <v>8275</v>
      </c>
      <c r="AG26">
        <v>23025</v>
      </c>
      <c r="AK26" s="64">
        <v>45728</v>
      </c>
      <c r="AL26" s="65">
        <v>0</v>
      </c>
      <c r="AM26" s="65">
        <v>0</v>
      </c>
      <c r="AN26">
        <v>0</v>
      </c>
      <c r="AO26">
        <v>0</v>
      </c>
      <c r="AP26">
        <v>0</v>
      </c>
      <c r="AS26" s="64">
        <v>45728</v>
      </c>
      <c r="AT26" s="65">
        <v>0.81</v>
      </c>
      <c r="AU26" s="65">
        <v>0.82</v>
      </c>
      <c r="AV26">
        <v>14340</v>
      </c>
      <c r="AW26">
        <v>7395</v>
      </c>
      <c r="AX26">
        <v>21735</v>
      </c>
    </row>
    <row r="27" spans="19:50" x14ac:dyDescent="0.2">
      <c r="S27" s="64">
        <v>45729</v>
      </c>
      <c r="T27" s="65">
        <v>1</v>
      </c>
      <c r="U27" s="65">
        <v>0.98</v>
      </c>
      <c r="V27">
        <v>12928</v>
      </c>
      <c r="W27">
        <v>6017</v>
      </c>
      <c r="X27">
        <v>18945</v>
      </c>
      <c r="AB27" s="64">
        <v>45729</v>
      </c>
      <c r="AC27" s="65">
        <v>0.64</v>
      </c>
      <c r="AD27" s="65">
        <v>0.64</v>
      </c>
      <c r="AE27">
        <v>11180</v>
      </c>
      <c r="AF27">
        <v>5590</v>
      </c>
      <c r="AG27">
        <v>16770</v>
      </c>
      <c r="AK27" s="64">
        <v>45729</v>
      </c>
      <c r="AL27" s="65">
        <v>0</v>
      </c>
      <c r="AM27" s="65">
        <v>0</v>
      </c>
      <c r="AN27">
        <v>0</v>
      </c>
      <c r="AO27">
        <v>0</v>
      </c>
      <c r="AP27">
        <v>0</v>
      </c>
      <c r="AS27" s="64">
        <v>45729</v>
      </c>
      <c r="AT27" s="65">
        <v>0.82</v>
      </c>
      <c r="AU27" s="65">
        <v>0.82</v>
      </c>
      <c r="AV27">
        <v>14470</v>
      </c>
      <c r="AW27">
        <v>7235</v>
      </c>
      <c r="AX27">
        <v>21705</v>
      </c>
    </row>
    <row r="28" spans="19:50" x14ac:dyDescent="0.2">
      <c r="S28" s="64" t="s">
        <v>60</v>
      </c>
      <c r="T28" s="65">
        <v>10.860000000000001</v>
      </c>
      <c r="U28" s="65">
        <v>10.163300000000001</v>
      </c>
      <c r="V28">
        <v>134737</v>
      </c>
      <c r="W28">
        <v>44386</v>
      </c>
      <c r="X28">
        <v>179123</v>
      </c>
      <c r="AB28" s="64" t="s">
        <v>60</v>
      </c>
      <c r="AC28" s="65">
        <v>12.950000000000001</v>
      </c>
      <c r="AD28" s="65">
        <v>11.7593</v>
      </c>
      <c r="AE28">
        <v>226856</v>
      </c>
      <c r="AF28">
        <v>91922</v>
      </c>
      <c r="AG28">
        <v>318778</v>
      </c>
      <c r="AK28" s="64" t="s">
        <v>60</v>
      </c>
      <c r="AL28" s="65">
        <v>2.6150000000000002</v>
      </c>
      <c r="AM28" s="65">
        <v>2.0859999999999999</v>
      </c>
      <c r="AN28">
        <v>33800</v>
      </c>
      <c r="AO28">
        <v>3600</v>
      </c>
      <c r="AP28">
        <v>37400</v>
      </c>
      <c r="AS28" s="64" t="s">
        <v>60</v>
      </c>
      <c r="AT28" s="65">
        <v>14.163000000000002</v>
      </c>
      <c r="AU28" s="65">
        <v>11.792300000000003</v>
      </c>
      <c r="AV28">
        <v>247171</v>
      </c>
      <c r="AW28">
        <v>78391</v>
      </c>
      <c r="AX28">
        <v>325562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F48" sqref="F48"/>
    </sheetView>
  </sheetViews>
  <sheetFormatPr baseColWidth="10" defaultRowHeight="15" x14ac:dyDescent="0.2"/>
  <cols>
    <col min="6" max="6" width="29.5" customWidth="1"/>
  </cols>
  <sheetData>
    <row r="35" spans="2:8" x14ac:dyDescent="0.2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2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L38" sqref="L38"/>
    </sheetView>
  </sheetViews>
  <sheetFormatPr baseColWidth="10" defaultRowHeight="15" x14ac:dyDescent="0.2"/>
  <cols>
    <col min="6" max="6" width="30.5" customWidth="1"/>
    <col min="7" max="7" width="11.5" customWidth="1"/>
  </cols>
  <sheetData>
    <row r="35" spans="2:8" x14ac:dyDescent="0.2">
      <c r="B35" t="s">
        <v>100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2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2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21" sqref="Q21"/>
    </sheetView>
  </sheetViews>
  <sheetFormatPr baseColWidth="10" defaultRowHeight="15" x14ac:dyDescent="0.2"/>
  <cols>
    <col min="6" max="6" width="30" customWidth="1"/>
  </cols>
  <sheetData>
    <row r="34" spans="2:8" x14ac:dyDescent="0.2">
      <c r="B34" t="s">
        <v>99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2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2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TDB</vt:lpstr>
      <vt:lpstr>Données</vt:lpstr>
      <vt:lpstr>Arrêts</vt:lpstr>
      <vt:lpstr>TRS Machine</vt:lpstr>
      <vt:lpstr>Pareto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Microsoft Office User</cp:lastModifiedBy>
  <cp:lastPrinted>2025-03-12T09:09:46Z</cp:lastPrinted>
  <dcterms:created xsi:type="dcterms:W3CDTF">2025-03-03T09:02:42Z</dcterms:created>
  <dcterms:modified xsi:type="dcterms:W3CDTF">2025-03-17T13:53:05Z</dcterms:modified>
</cp:coreProperties>
</file>