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na Elizondo\OneDrive - Texas State University\Desktop\Fall2022\N3C_2022_LongCovid\docs\"/>
    </mc:Choice>
  </mc:AlternateContent>
  <xr:revisionPtr revIDLastSave="0" documentId="13_ncr:1_{BCC95423-AF03-4B85-9010-A06FC90E514C}" xr6:coauthVersionLast="47" xr6:coauthVersionMax="47" xr10:uidLastSave="{00000000-0000-0000-0000-000000000000}"/>
  <bookViews>
    <workbookView xWindow="750" yWindow="324" windowWidth="12972" windowHeight="11376" tabRatio="500" firstSheet="4" activeTab="4" xr2:uid="{00000000-000D-0000-FFFF-FFFF00000000}"/>
  </bookViews>
  <sheets>
    <sheet name="Feature Importance" sheetId="19" r:id="rId1"/>
    <sheet name="Ignore" sheetId="1" r:id="rId2"/>
    <sheet name="Table 7 -FINAL" sheetId="20" r:id="rId3"/>
    <sheet name="HyperParameter" sheetId="11" r:id="rId4"/>
    <sheet name="Demographics" sheetId="12" r:id="rId5"/>
    <sheet name="Decision Tree" sheetId="2" r:id="rId6"/>
    <sheet name="PRF1" sheetId="16" r:id="rId7"/>
    <sheet name="Random Forest" sheetId="3" r:id="rId8"/>
    <sheet name="Drugs" sheetId="4" r:id="rId9"/>
    <sheet name="Observations" sheetId="5" r:id="rId10"/>
    <sheet name="Conditions" sheetId="6" r:id="rId11"/>
    <sheet name="Most Common" sheetId="13" r:id="rId12"/>
    <sheet name="Transposed Tables" sheetId="7" r:id="rId13"/>
    <sheet name="Logistic Regression" sheetId="8" r:id="rId14"/>
    <sheet name="Missing Columns" sheetId="9" r:id="rId15"/>
    <sheet name="Final Model vs Log" sheetId="10" r:id="rId16"/>
    <sheet name="Gradient Boosting" sheetId="14" r:id="rId17"/>
    <sheet name="Diagnosis" sheetId="17" r:id="rId18"/>
    <sheet name="Kutools_Chart" sheetId="15" state="hidden" r:id="rId19"/>
  </sheets>
  <definedNames>
    <definedName name="_xlnm._FilterDatabase" localSheetId="17" hidden="1">Diagnosis!$O$1:$Q$67</definedName>
    <definedName name="_xlnm._FilterDatabase" localSheetId="0" hidden="1">'Feature Importance'!$A$1:$AMJ$233</definedName>
    <definedName name="ExternalData_1" localSheetId="1">Ignore!#REF!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" i="20" l="1"/>
  <c r="K9" i="20"/>
  <c r="G6" i="20"/>
  <c r="D23" i="20"/>
  <c r="F23" i="20" s="1"/>
  <c r="E10" i="20"/>
  <c r="J10" i="20"/>
  <c r="F16" i="20"/>
  <c r="F17" i="20"/>
  <c r="F18" i="20"/>
  <c r="F19" i="20"/>
  <c r="F20" i="20"/>
  <c r="F21" i="20"/>
  <c r="F22" i="20"/>
  <c r="F15" i="20"/>
  <c r="K10" i="20"/>
  <c r="N3" i="20"/>
  <c r="N4" i="20"/>
  <c r="K3" i="20"/>
  <c r="K4" i="20"/>
  <c r="K5" i="20"/>
  <c r="K6" i="20"/>
  <c r="K7" i="20"/>
  <c r="K8" i="20"/>
  <c r="K2" i="20"/>
  <c r="G3" i="20"/>
  <c r="G4" i="20"/>
  <c r="G5" i="20"/>
  <c r="G7" i="20"/>
  <c r="G8" i="20"/>
  <c r="G9" i="20"/>
  <c r="G10" i="20"/>
  <c r="H3" i="20"/>
  <c r="I3" i="20" s="1"/>
  <c r="H4" i="20"/>
  <c r="H5" i="20"/>
  <c r="I5" i="20" s="1"/>
  <c r="H6" i="20"/>
  <c r="I6" i="20" s="1"/>
  <c r="H7" i="20"/>
  <c r="H8" i="20"/>
  <c r="H9" i="20"/>
  <c r="H10" i="20"/>
  <c r="J2" i="20"/>
  <c r="G2" i="20"/>
  <c r="H2" i="20"/>
  <c r="B6" i="1"/>
  <c r="Q23" i="1"/>
  <c r="R24" i="1"/>
  <c r="R25" i="1"/>
  <c r="R26" i="1"/>
  <c r="R27" i="1"/>
  <c r="R28" i="1"/>
  <c r="R29" i="1"/>
  <c r="R30" i="1"/>
  <c r="R31" i="1"/>
  <c r="R23" i="1"/>
  <c r="Q24" i="1"/>
  <c r="Q25" i="1"/>
  <c r="Q26" i="1"/>
  <c r="Q27" i="1"/>
  <c r="Q28" i="1"/>
  <c r="Q29" i="1"/>
  <c r="S29" i="1" s="1"/>
  <c r="Q30" i="1"/>
  <c r="Q31" i="1"/>
  <c r="T24" i="1"/>
  <c r="T25" i="1"/>
  <c r="T26" i="1"/>
  <c r="T27" i="1"/>
  <c r="T28" i="1"/>
  <c r="T29" i="1"/>
  <c r="T30" i="1"/>
  <c r="T31" i="1"/>
  <c r="T23" i="1"/>
  <c r="V25" i="1"/>
  <c r="U25" i="1"/>
  <c r="V23" i="1"/>
  <c r="U23" i="1"/>
  <c r="X23" i="1" s="1"/>
  <c r="U24" i="1"/>
  <c r="V24" i="1"/>
  <c r="U26" i="1"/>
  <c r="V26" i="1"/>
  <c r="X26" i="1" s="1"/>
  <c r="U27" i="1"/>
  <c r="V27" i="1"/>
  <c r="U28" i="1"/>
  <c r="V28" i="1"/>
  <c r="X28" i="1" s="1"/>
  <c r="U29" i="1"/>
  <c r="V29" i="1"/>
  <c r="X29" i="1" s="1"/>
  <c r="U30" i="1"/>
  <c r="V30" i="1"/>
  <c r="X30" i="1" s="1"/>
  <c r="U31" i="1"/>
  <c r="V31" i="1"/>
  <c r="X31" i="1" s="1"/>
  <c r="Y10" i="10"/>
  <c r="Z10" i="10"/>
  <c r="AB18" i="19"/>
  <c r="AB19" i="19"/>
  <c r="AB20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2" i="19"/>
  <c r="AB3" i="19"/>
  <c r="AB4" i="19"/>
  <c r="AB17" i="19"/>
  <c r="I10" i="20" l="1"/>
  <c r="I9" i="20"/>
  <c r="I8" i="20"/>
  <c r="I4" i="20"/>
  <c r="I7" i="20"/>
  <c r="I2" i="20"/>
  <c r="X25" i="1"/>
  <c r="X27" i="1"/>
  <c r="S31" i="1"/>
  <c r="S30" i="1"/>
  <c r="X24" i="1"/>
  <c r="S28" i="1"/>
  <c r="S27" i="1"/>
  <c r="S26" i="1"/>
  <c r="S25" i="1"/>
  <c r="S24" i="1"/>
  <c r="S23" i="1"/>
  <c r="Y3" i="10"/>
  <c r="Z3" i="10"/>
  <c r="Y4" i="10"/>
  <c r="Z4" i="10"/>
  <c r="Y5" i="10"/>
  <c r="Z5" i="10"/>
  <c r="Y6" i="10"/>
  <c r="Z6" i="10"/>
  <c r="Y7" i="10"/>
  <c r="Z7" i="10"/>
  <c r="Y8" i="10"/>
  <c r="Z8" i="10"/>
  <c r="Y9" i="10"/>
  <c r="Z9" i="10"/>
  <c r="Z2" i="10"/>
  <c r="Y2" i="10"/>
  <c r="L3" i="10"/>
  <c r="L4" i="10"/>
  <c r="L5" i="10"/>
  <c r="L6" i="10"/>
  <c r="L7" i="10"/>
  <c r="L8" i="10"/>
  <c r="L9" i="10"/>
  <c r="L10" i="10"/>
  <c r="K3" i="10"/>
  <c r="K4" i="10"/>
  <c r="K5" i="10"/>
  <c r="K6" i="10"/>
  <c r="K7" i="10"/>
  <c r="K8" i="10"/>
  <c r="K9" i="10"/>
  <c r="K10" i="10"/>
  <c r="L2" i="10"/>
  <c r="K2" i="10"/>
  <c r="G18" i="8"/>
  <c r="R65" i="17"/>
  <c r="R51" i="17"/>
  <c r="R44" i="17"/>
  <c r="R42" i="17"/>
  <c r="R31" i="17"/>
  <c r="R25" i="17"/>
  <c r="R24" i="17"/>
  <c r="R13" i="17"/>
  <c r="R12" i="17"/>
  <c r="R7" i="17"/>
  <c r="R2" i="17"/>
  <c r="A57" i="15"/>
  <c r="B57" i="15"/>
  <c r="C57" i="15"/>
  <c r="D57" i="15"/>
  <c r="A58" i="15"/>
  <c r="B58" i="15"/>
  <c r="C58" i="15"/>
  <c r="D58" i="15"/>
  <c r="A59" i="15"/>
  <c r="B59" i="15"/>
  <c r="C59" i="15"/>
  <c r="D59" i="15"/>
  <c r="A60" i="15"/>
  <c r="B60" i="15"/>
  <c r="C60" i="15"/>
  <c r="D60" i="15"/>
  <c r="A61" i="15"/>
  <c r="B61" i="15"/>
  <c r="C61" i="15"/>
  <c r="D61" i="15"/>
  <c r="A62" i="15"/>
  <c r="B62" i="15"/>
  <c r="C62" i="15"/>
  <c r="D62" i="15"/>
  <c r="C56" i="15"/>
  <c r="D56" i="15"/>
  <c r="C55" i="15"/>
  <c r="D55" i="15"/>
  <c r="B56" i="15"/>
  <c r="A56" i="15"/>
  <c r="B55" i="15"/>
  <c r="F18" i="1"/>
  <c r="A46" i="15"/>
  <c r="B46" i="15"/>
  <c r="C46" i="15"/>
  <c r="D46" i="15"/>
  <c r="E46" i="15"/>
  <c r="G46" i="15"/>
  <c r="H46" i="15"/>
  <c r="I46" i="15"/>
  <c r="J46" i="15"/>
  <c r="A47" i="15"/>
  <c r="B47" i="15"/>
  <c r="C47" i="15"/>
  <c r="D47" i="15"/>
  <c r="E47" i="15"/>
  <c r="G47" i="15"/>
  <c r="H47" i="15"/>
  <c r="I47" i="15"/>
  <c r="J47" i="15"/>
  <c r="A48" i="15"/>
  <c r="B48" i="15"/>
  <c r="C48" i="15"/>
  <c r="D48" i="15"/>
  <c r="E48" i="15"/>
  <c r="G48" i="15"/>
  <c r="H48" i="15"/>
  <c r="I48" i="15"/>
  <c r="J48" i="15"/>
  <c r="A49" i="15"/>
  <c r="B49" i="15"/>
  <c r="C49" i="15"/>
  <c r="D49" i="15"/>
  <c r="E49" i="15"/>
  <c r="G49" i="15"/>
  <c r="H49" i="15"/>
  <c r="I49" i="15"/>
  <c r="J49" i="15"/>
  <c r="A50" i="15"/>
  <c r="B50" i="15"/>
  <c r="C50" i="15"/>
  <c r="D50" i="15"/>
  <c r="E50" i="15"/>
  <c r="G50" i="15"/>
  <c r="H50" i="15"/>
  <c r="I50" i="15"/>
  <c r="J50" i="15"/>
  <c r="A51" i="15"/>
  <c r="B51" i="15"/>
  <c r="C51" i="15"/>
  <c r="D51" i="15"/>
  <c r="E51" i="15"/>
  <c r="G51" i="15"/>
  <c r="H51" i="15"/>
  <c r="I51" i="15"/>
  <c r="J51" i="15"/>
  <c r="A52" i="15"/>
  <c r="B52" i="15"/>
  <c r="C52" i="15"/>
  <c r="D52" i="15"/>
  <c r="E52" i="15"/>
  <c r="G52" i="15"/>
  <c r="H52" i="15"/>
  <c r="I52" i="15"/>
  <c r="J52" i="15"/>
  <c r="A53" i="15"/>
  <c r="B53" i="15"/>
  <c r="C53" i="15"/>
  <c r="D53" i="15"/>
  <c r="E53" i="15"/>
  <c r="G53" i="15"/>
  <c r="H53" i="15"/>
  <c r="I53" i="15"/>
  <c r="J53" i="15"/>
  <c r="C45" i="15"/>
  <c r="D45" i="15"/>
  <c r="E45" i="15"/>
  <c r="G45" i="15"/>
  <c r="H45" i="15"/>
  <c r="I45" i="15"/>
  <c r="J45" i="15"/>
  <c r="C44" i="15"/>
  <c r="D44" i="15"/>
  <c r="E44" i="15"/>
  <c r="F44" i="15"/>
  <c r="G44" i="15"/>
  <c r="H44" i="15"/>
  <c r="I44" i="15"/>
  <c r="J44" i="15"/>
  <c r="B45" i="15"/>
  <c r="A45" i="15"/>
  <c r="B44" i="15"/>
  <c r="F10" i="10"/>
  <c r="F53" i="15" s="1"/>
  <c r="C41" i="15" l="1"/>
  <c r="B41" i="15"/>
  <c r="F41" i="15" s="1"/>
  <c r="H41" i="15" s="1"/>
  <c r="D40" i="15"/>
  <c r="C40" i="15"/>
  <c r="B40" i="15"/>
  <c r="D39" i="15"/>
  <c r="C39" i="15"/>
  <c r="B39" i="15"/>
  <c r="D38" i="15"/>
  <c r="C38" i="15"/>
  <c r="E39" i="15" s="1"/>
  <c r="G39" i="15" s="1"/>
  <c r="B38" i="15"/>
  <c r="D37" i="15"/>
  <c r="C37" i="15"/>
  <c r="B37" i="15"/>
  <c r="D36" i="15"/>
  <c r="C36" i="15"/>
  <c r="B36" i="15"/>
  <c r="D35" i="15"/>
  <c r="C35" i="15"/>
  <c r="B35" i="15"/>
  <c r="D34" i="15"/>
  <c r="C34" i="15"/>
  <c r="E35" i="15" s="1"/>
  <c r="G35" i="15" s="1"/>
  <c r="B34" i="15"/>
  <c r="A41" i="15"/>
  <c r="A40" i="15"/>
  <c r="A39" i="15"/>
  <c r="A38" i="15"/>
  <c r="A37" i="15"/>
  <c r="A36" i="15"/>
  <c r="A35" i="15"/>
  <c r="A34" i="15"/>
  <c r="F40" i="15" l="1"/>
  <c r="H40" i="15" s="1"/>
  <c r="E36" i="15"/>
  <c r="G36" i="15" s="1"/>
  <c r="E40" i="15"/>
  <c r="G40" i="15" s="1"/>
  <c r="F35" i="15"/>
  <c r="H35" i="15" s="1"/>
  <c r="F34" i="15"/>
  <c r="H34" i="15" s="1"/>
  <c r="F39" i="15"/>
  <c r="H39" i="15" s="1"/>
  <c r="F38" i="15"/>
  <c r="H38" i="15" s="1"/>
  <c r="E41" i="15"/>
  <c r="G41" i="15" s="1"/>
  <c r="F36" i="15"/>
  <c r="H36" i="15" s="1"/>
  <c r="E37" i="15"/>
  <c r="G37" i="15" s="1"/>
  <c r="E38" i="15"/>
  <c r="G38" i="15" s="1"/>
  <c r="F37" i="15"/>
  <c r="H37" i="15" s="1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B24" i="15"/>
  <c r="A24" i="15"/>
  <c r="C15" i="15"/>
  <c r="C16" i="15"/>
  <c r="C17" i="15"/>
  <c r="C18" i="15"/>
  <c r="C19" i="15"/>
  <c r="C20" i="15"/>
  <c r="C21" i="15"/>
  <c r="C14" i="15"/>
  <c r="B15" i="15"/>
  <c r="B16" i="15"/>
  <c r="B17" i="15"/>
  <c r="B18" i="15"/>
  <c r="B19" i="15"/>
  <c r="B20" i="15"/>
  <c r="B21" i="15"/>
  <c r="B14" i="15"/>
  <c r="A15" i="15"/>
  <c r="A16" i="15"/>
  <c r="A17" i="15"/>
  <c r="A18" i="15"/>
  <c r="A19" i="15"/>
  <c r="A20" i="15"/>
  <c r="A21" i="15"/>
  <c r="A14" i="15"/>
  <c r="B12" i="15"/>
  <c r="A12" i="15"/>
  <c r="B11" i="15"/>
  <c r="F3" i="10"/>
  <c r="F46" i="15" s="1"/>
  <c r="F4" i="10"/>
  <c r="F47" i="15" s="1"/>
  <c r="F5" i="10"/>
  <c r="F48" i="15" s="1"/>
  <c r="F6" i="10"/>
  <c r="F49" i="15" s="1"/>
  <c r="F7" i="10"/>
  <c r="F50" i="15" s="1"/>
  <c r="F8" i="10"/>
  <c r="F51" i="15" s="1"/>
  <c r="F9" i="10"/>
  <c r="F52" i="15" s="1"/>
  <c r="F2" i="10"/>
  <c r="F45" i="15" s="1"/>
  <c r="E3" i="15"/>
  <c r="E4" i="15"/>
  <c r="E5" i="15"/>
  <c r="E6" i="15"/>
  <c r="E7" i="15"/>
  <c r="E8" i="15"/>
  <c r="E2" i="15"/>
  <c r="D3" i="15"/>
  <c r="D4" i="15"/>
  <c r="D5" i="15"/>
  <c r="D6" i="15"/>
  <c r="D7" i="15"/>
  <c r="D8" i="15"/>
  <c r="D2" i="15"/>
  <c r="C3" i="15"/>
  <c r="C4" i="15"/>
  <c r="C5" i="15"/>
  <c r="C6" i="15"/>
  <c r="C7" i="15"/>
  <c r="C8" i="15"/>
  <c r="C2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F10" i="1"/>
  <c r="C9" i="8"/>
  <c r="D9" i="8"/>
  <c r="E9" i="8"/>
  <c r="F9" i="8"/>
  <c r="B9" i="8"/>
  <c r="B7" i="2"/>
  <c r="G6" i="8"/>
  <c r="G8" i="8"/>
  <c r="G9" i="8" s="1"/>
</calcChain>
</file>

<file path=xl/sharedStrings.xml><?xml version="1.0" encoding="utf-8"?>
<sst xmlns="http://schemas.openxmlformats.org/spreadsheetml/2006/main" count="1446" uniqueCount="577">
  <si>
    <t>DataFrame</t>
  </si>
  <si>
    <t>Demographics</t>
  </si>
  <si>
    <t>Condition_Features</t>
  </si>
  <si>
    <t>Condition_Features_1_0</t>
  </si>
  <si>
    <t>Observation_Feature</t>
  </si>
  <si>
    <t>Observation_Features_1_0</t>
  </si>
  <si>
    <t>Diagnosis_Features</t>
  </si>
  <si>
    <t>Diagnosis_1_0</t>
  </si>
  <si>
    <t>Columns</t>
  </si>
  <si>
    <t>Rows</t>
  </si>
  <si>
    <t>Training Set Rows</t>
  </si>
  <si>
    <t>Accuracy</t>
  </si>
  <si>
    <t>Precision</t>
  </si>
  <si>
    <t>Recall</t>
  </si>
  <si>
    <t>F1</t>
  </si>
  <si>
    <t>DataFrame Index</t>
  </si>
  <si>
    <t xml:space="preserve">Precision </t>
  </si>
  <si>
    <t xml:space="preserve">Recall </t>
  </si>
  <si>
    <t xml:space="preserve">Attribute Group </t>
  </si>
  <si>
    <t>Average Duration</t>
  </si>
  <si>
    <t>Distinct Values</t>
  </si>
  <si>
    <t>Column</t>
  </si>
  <si>
    <t>Min</t>
  </si>
  <si>
    <t>Max</t>
  </si>
  <si>
    <t>Mean</t>
  </si>
  <si>
    <t>Other_drug_</t>
  </si>
  <si>
    <t>Other_drug_,</t>
  </si>
  <si>
    <t>Enoxaparin_drug_</t>
  </si>
  <si>
    <t>Enoxaparin_drug_,</t>
  </si>
  <si>
    <t>Bupivacaine_drug_</t>
  </si>
  <si>
    <t>Bupivacaine_drug_,</t>
  </si>
  <si>
    <t>Sodium_chlo_drug_</t>
  </si>
  <si>
    <t>Sodium_chlo_drug_,</t>
  </si>
  <si>
    <t>Ondansetron_drug_</t>
  </si>
  <si>
    <t>Ondansetron_drug_,</t>
  </si>
  <si>
    <t>Sennapod_drug_</t>
  </si>
  <si>
    <t>Sennapod_drug_,</t>
  </si>
  <si>
    <t>Atenolol_drug_</t>
  </si>
  <si>
    <t>Atenolol_drug_,</t>
  </si>
  <si>
    <t>Doxy_drug_</t>
  </si>
  <si>
    <t>Doxy_drug_,</t>
  </si>
  <si>
    <t>Fluorescein_drug_</t>
  </si>
  <si>
    <t>Fluorescein_drug_,</t>
  </si>
  <si>
    <t>Metoprolol_drug_</t>
  </si>
  <si>
    <t>Metoprolol_drug_,</t>
  </si>
  <si>
    <t>Midazolam_drug_</t>
  </si>
  <si>
    <t>Midazolam_drug_,</t>
  </si>
  <si>
    <t>Naproxen_drug_</t>
  </si>
  <si>
    <t>Naproxen_drug_,</t>
  </si>
  <si>
    <t>Nicotine_drug_</t>
  </si>
  <si>
    <t>Nicotine_drug_,</t>
  </si>
  <si>
    <t>Ofloxacin_drug_</t>
  </si>
  <si>
    <t>Ofloxacin_drug_,</t>
  </si>
  <si>
    <t>Omeprazole_drug_</t>
  </si>
  <si>
    <t>Omeprazole_drug_,</t>
  </si>
  <si>
    <t>Polyethykene_drug_</t>
  </si>
  <si>
    <t>Polyethykene_drug_,</t>
  </si>
  <si>
    <t>Potassium_drug_</t>
  </si>
  <si>
    <t>Potassium_drug_,</t>
  </si>
  <si>
    <t>Vancomycin_drug_</t>
  </si>
  <si>
    <t>Vancomycin_drug_,</t>
  </si>
  <si>
    <t>Zolpidem_drug_</t>
  </si>
  <si>
    <t>Zolpidem_drug_,</t>
  </si>
  <si>
    <t>Attribute Column</t>
  </si>
  <si>
    <t>Distinct</t>
  </si>
  <si>
    <t>tobacco_product_,</t>
  </si>
  <si>
    <t>observation_period_duration,</t>
  </si>
  <si>
    <t>symptoms_aggravating_,</t>
  </si>
  <si>
    <t>severely_obese_,</t>
  </si>
  <si>
    <t>respiration_rate_,</t>
  </si>
  <si>
    <t>require_vaccine_,</t>
  </si>
  <si>
    <t>prior_procedure_,</t>
  </si>
  <si>
    <t>post_op_care_,</t>
  </si>
  <si>
    <t>overweight_,</t>
  </si>
  <si>
    <t>overexertion_,</t>
  </si>
  <si>
    <t>never_used_tobacco_,</t>
  </si>
  <si>
    <t>never_smoked_,</t>
  </si>
  <si>
    <t>malignant_disease_,</t>
  </si>
  <si>
    <t>malnutrition_,</t>
  </si>
  <si>
    <t>long_term_,</t>
  </si>
  <si>
    <t>history_obs_,</t>
  </si>
  <si>
    <t>high_risk_pregnancy_,</t>
  </si>
  <si>
    <t>health_status_,</t>
  </si>
  <si>
    <t>former_smoker_,</t>
  </si>
  <si>
    <t>fetal_disorder_,</t>
  </si>
  <si>
    <t>family_history_,</t>
  </si>
  <si>
    <t>fall_,</t>
  </si>
  <si>
    <t>drug_indicated_,</t>
  </si>
  <si>
    <t>dialysis_,</t>
  </si>
  <si>
    <t>current_smoker_,</t>
  </si>
  <si>
    <t>contraceptive_,</t>
  </si>
  <si>
    <t>congregate_care_setting_,</t>
  </si>
  <si>
    <t>antenatal_care_,</t>
  </si>
  <si>
    <t>allergy_,</t>
  </si>
  <si>
    <t>alcohol_,</t>
  </si>
  <si>
    <t>abnormal_,</t>
  </si>
  <si>
    <t>accident_,</t>
  </si>
  <si>
    <t>Attribute Columns</t>
  </si>
  <si>
    <t xml:space="preserve">Conditions </t>
  </si>
  <si>
    <t>LossOfTaste_Cond_,</t>
  </si>
  <si>
    <t>Cough_Cond_,</t>
  </si>
  <si>
    <t>Allergic_rhinitis_Cond_,</t>
  </si>
  <si>
    <t>Covid_Cond_,</t>
  </si>
  <si>
    <t>Renal_Cond_,</t>
  </si>
  <si>
    <t>Obesity_Cond_,</t>
  </si>
  <si>
    <t>Fever_Cond_,</t>
  </si>
  <si>
    <t>Fatigue_Cond_,</t>
  </si>
  <si>
    <t>Other_Cond_,</t>
  </si>
  <si>
    <t>Bypass_graft_Cond_,</t>
  </si>
  <si>
    <t>Deformity_foot_Cond_,</t>
  </si>
  <si>
    <t>Respiratory_fail_Cond_,</t>
  </si>
  <si>
    <t>Brain_injury_Cond_,</t>
  </si>
  <si>
    <t>Oltagia_Cond_,</t>
  </si>
  <si>
    <t>Venticular_Cond_,</t>
  </si>
  <si>
    <t>Elevation_Cond_,</t>
  </si>
  <si>
    <t>Trial_fib_Cond_,</t>
  </si>
  <si>
    <t>Disorders_Cond_,</t>
  </si>
  <si>
    <t>Effusion_Cond_,</t>
  </si>
  <si>
    <t>Hernia_Cond_,</t>
  </si>
  <si>
    <t>Nutricional_def_Cond_,</t>
  </si>
  <si>
    <t>Pain_limb_Cond_,</t>
  </si>
  <si>
    <t>Pain_hand_Cond_,</t>
  </si>
  <si>
    <t>Cyst_Cond_,</t>
  </si>
  <si>
    <t xml:space="preserve">Observations </t>
  </si>
  <si>
    <t xml:space="preserve">Drugs </t>
  </si>
  <si>
    <t>2nd Stage Logistic Regression</t>
  </si>
  <si>
    <t>true positives</t>
  </si>
  <si>
    <t>false negatives</t>
  </si>
  <si>
    <t>false positives</t>
  </si>
  <si>
    <t>Model</t>
  </si>
  <si>
    <t>Specificity</t>
  </si>
  <si>
    <t>True Pos</t>
  </si>
  <si>
    <t>True Neg</t>
  </si>
  <si>
    <t>False Pos</t>
  </si>
  <si>
    <t>False Neg</t>
  </si>
  <si>
    <t>Data Set</t>
  </si>
  <si>
    <t xml:space="preserve">care_site </t>
  </si>
  <si>
    <t>condition_era</t>
  </si>
  <si>
    <t>condition_occurence</t>
  </si>
  <si>
    <t>condition_to_macro</t>
  </si>
  <si>
    <t>device exposure</t>
  </si>
  <si>
    <t>drug_era</t>
  </si>
  <si>
    <t>drug_exposure</t>
  </si>
  <si>
    <t>location</t>
  </si>
  <si>
    <t>long COVID</t>
  </si>
  <si>
    <t>manifest_safe</t>
  </si>
  <si>
    <t>measurement</t>
  </si>
  <si>
    <t>measurement _to_macro</t>
  </si>
  <si>
    <t>microvisit</t>
  </si>
  <si>
    <t>note</t>
  </si>
  <si>
    <t>note_nlp</t>
  </si>
  <si>
    <t>observation</t>
  </si>
  <si>
    <t>observation_period</t>
  </si>
  <si>
    <t>payer_plan_period</t>
  </si>
  <si>
    <t>person</t>
  </si>
  <si>
    <t>procedure_occurence</t>
  </si>
  <si>
    <t>procedures_to_macro</t>
  </si>
  <si>
    <t>provider</t>
  </si>
  <si>
    <t>visit_occurence</t>
  </si>
  <si>
    <t>Censored Training</t>
  </si>
  <si>
    <t>Columns with Missing Values Count</t>
  </si>
  <si>
    <t>Censored Testing</t>
  </si>
  <si>
    <t>N/A</t>
  </si>
  <si>
    <t>Random Forests</t>
  </si>
  <si>
    <t>Model 3</t>
  </si>
  <si>
    <t>Thresholds</t>
  </si>
  <si>
    <t>Fal Pos</t>
  </si>
  <si>
    <t>Fal Neg</t>
  </si>
  <si>
    <t>Final</t>
  </si>
  <si>
    <t>FusedBaseline</t>
  </si>
  <si>
    <t>Observations</t>
  </si>
  <si>
    <t>Conditions</t>
  </si>
  <si>
    <t>Diagnosis</t>
  </si>
  <si>
    <t>DiagnosisB</t>
  </si>
  <si>
    <t>ObservationsB</t>
  </si>
  <si>
    <t>ConditionsB</t>
  </si>
  <si>
    <t>Rows x Columns</t>
  </si>
  <si>
    <t>38,044 x 26</t>
  </si>
  <si>
    <t>33,899 x 68</t>
  </si>
  <si>
    <t>38,340 x 34</t>
  </si>
  <si>
    <t>Cumulative vs Binary Difference</t>
  </si>
  <si>
    <t>57,672 x 24</t>
  </si>
  <si>
    <t>Best Parameters</t>
  </si>
  <si>
    <t>maxDepth: 20 impurity: gini minInstancesPerNode: 1 numTrees: 50</t>
  </si>
  <si>
    <t>Decision Tree</t>
  </si>
  <si>
    <t>maxDepth: 10 impurity: entropy minInstancesPerNode: 10 minInfoGain: 0.0 minWeightFractionPerNode: 0.0</t>
  </si>
  <si>
    <t>maxDepth: 10 impurity: entropy minInstancesPerNode: 5 numTrees: 50</t>
  </si>
  <si>
    <t>maxDepth: 10 impurity: entropy minInstancesPerNode: 5 minInfoGain: 0.0 subsamplingRate: 0.3 minWeightFractionPerNode: 0.0 numTrees: 50</t>
  </si>
  <si>
    <t>maxDepth: 10 impurity: entropy minInstancesPerNode: 5 minInfoGain: 0.0 minWeightFractionPerNode: 0.0</t>
  </si>
  <si>
    <t>maxDepth: 30 impurity: gini minInstancesPerNode: 1 minInfoGain: 0.0 subsamplingRate: 0.3 minWeightFractionPerNode: 0.0 numTrees: 100</t>
  </si>
  <si>
    <t>maxDepth: 5 impurity: entropy minInstancesPerNode: 1 minInfoGain: 0.0 minWeightFractionPerNode: 0.1</t>
  </si>
  <si>
    <t>maxDepth: 10 impurity: gini minInstancesPerNode: 1 numTrees: 50</t>
  </si>
  <si>
    <t>maxDepth: 5 impurity: entropy minInstancesPerNode: 1 minInfoGain: 0.0 minWeightFractionPerNode: 0.0</t>
  </si>
  <si>
    <t>maxDepth: 20 impurity: entropy minInstancesPerNode: 10 numTrees: 50</t>
  </si>
  <si>
    <t>maxDepth: 30 impurity: gini minInstancesPerNode: 10 numTrees: 50</t>
  </si>
  <si>
    <t>Females</t>
  </si>
  <si>
    <t>Males</t>
  </si>
  <si>
    <t>Unknown</t>
  </si>
  <si>
    <t>White</t>
  </si>
  <si>
    <t>Asian</t>
  </si>
  <si>
    <t>Multiple Races</t>
  </si>
  <si>
    <t>Hispanic</t>
  </si>
  <si>
    <t xml:space="preserve"> </t>
  </si>
  <si>
    <t>Mapped Value</t>
  </si>
  <si>
    <t>Count</t>
  </si>
  <si>
    <t>Anomaly of chromosome pair 21</t>
  </si>
  <si>
    <t>Type 2 diabetes mellitus</t>
  </si>
  <si>
    <t>Chronic pain syndrome</t>
  </si>
  <si>
    <t>Proteinuria</t>
  </si>
  <si>
    <t>Chronic diastolic heart failure</t>
  </si>
  <si>
    <t>Degeneration of lumbar intervertebral disc</t>
  </si>
  <si>
    <t>Essential hypertension</t>
  </si>
  <si>
    <t>Allergic disposition</t>
  </si>
  <si>
    <t>Diffuse large B-cell lymphoma (nodal/systemic with skin involvement)</t>
  </si>
  <si>
    <t>Primary malignant neoplasm of prostate</t>
  </si>
  <si>
    <t>Lymphoid leukemia</t>
  </si>
  <si>
    <t>Paroxysmal atrial fibrillation</t>
  </si>
  <si>
    <t>Disorder of nervous system due to type 2 diabetes mellitus</t>
  </si>
  <si>
    <t>Insomnia</t>
  </si>
  <si>
    <t>Localized, primary osteoarthritis</t>
  </si>
  <si>
    <t>Chronic atrial fibrillation</t>
  </si>
  <si>
    <t>Achalasia of esophagus</t>
  </si>
  <si>
    <t>Embolism from thrombosis of vein of lower extremity</t>
  </si>
  <si>
    <t>Moderate recurrent major depression</t>
  </si>
  <si>
    <t>Common variable agammaglobulinemia</t>
  </si>
  <si>
    <t>Epilepsy</t>
  </si>
  <si>
    <t>Multiple myeloma</t>
  </si>
  <si>
    <t>Primary malignant neoplasm of colon</t>
  </si>
  <si>
    <t>Chronic kidney disease due to type 2 diabetes mellitus</t>
  </si>
  <si>
    <t>Lumbago with sciatica</t>
  </si>
  <si>
    <t>Parastomal hernia</t>
  </si>
  <si>
    <t>Pain due to neoplastic disease</t>
  </si>
  <si>
    <t>Dysuria</t>
  </si>
  <si>
    <t>Atrial fibrillation</t>
  </si>
  <si>
    <t>Obstructive sleep apnea syndrome</t>
  </si>
  <si>
    <t>Inflammatory polyarthropathy</t>
  </si>
  <si>
    <t>Allergic rhinitis</t>
  </si>
  <si>
    <t>Refractory epilepsy</t>
  </si>
  <si>
    <t>Developmental language comprehension impairment</t>
  </si>
  <si>
    <t>Uncomplicated mild persistent asthma</t>
  </si>
  <si>
    <t>Hyperlipidemia</t>
  </si>
  <si>
    <t>Primary malignant neoplasm of respiratory tract</t>
  </si>
  <si>
    <t>Major depression, single episode</t>
  </si>
  <si>
    <t>Hypertensive heart and chronic kidney disease</t>
  </si>
  <si>
    <t>Benign neoplasm of cerebral meninges</t>
  </si>
  <si>
    <t>Mixed hyperlipidemia</t>
  </si>
  <si>
    <t>Moderate protein-calorie malnutrition (weight for age 60-74 percent of standard)</t>
  </si>
  <si>
    <t>Hypothyroidism</t>
  </si>
  <si>
    <t>Atherosclerosis of arteries of the extremities</t>
  </si>
  <si>
    <t>Ventricular tachycardia</t>
  </si>
  <si>
    <t>Acute lymphoid leukemia in remission</t>
  </si>
  <si>
    <t>Hyperglycemia due to type 2 diabetes mellitus</t>
  </si>
  <si>
    <t>Chronic kidney disease stage 2</t>
  </si>
  <si>
    <t>Pain in left knee</t>
  </si>
  <si>
    <t>Headache</t>
  </si>
  <si>
    <t>Generalized aches and pains</t>
  </si>
  <si>
    <t>Type 2 diabetes mellitus without complication</t>
  </si>
  <si>
    <t>Complication of transplanted lung</t>
  </si>
  <si>
    <t>Seizure</t>
  </si>
  <si>
    <t>Childhood emotional disorder</t>
  </si>
  <si>
    <t>Disorder of pregnancy</t>
  </si>
  <si>
    <t>Arthritis</t>
  </si>
  <si>
    <t>Name</t>
  </si>
  <si>
    <t xml:space="preserve">maxDepth </t>
  </si>
  <si>
    <t>minInstance</t>
  </si>
  <si>
    <t>minInfoGain</t>
  </si>
  <si>
    <t>minWeightFractionPerNode</t>
  </si>
  <si>
    <t>subsampling</t>
  </si>
  <si>
    <t>numTrees</t>
  </si>
  <si>
    <t>entropy</t>
  </si>
  <si>
    <t>gini</t>
  </si>
  <si>
    <t>impurity</t>
  </si>
  <si>
    <t>Model 2</t>
  </si>
  <si>
    <t>African American</t>
  </si>
  <si>
    <t>None or Unknown</t>
  </si>
  <si>
    <t>Native</t>
  </si>
  <si>
    <t>Pacific Islander</t>
  </si>
  <si>
    <t>Datasets</t>
  </si>
  <si>
    <t>columns</t>
  </si>
  <si>
    <t>rows</t>
  </si>
  <si>
    <t>Class 0</t>
  </si>
  <si>
    <t>Class 1</t>
  </si>
  <si>
    <t>Train Set Rows</t>
  </si>
  <si>
    <t>Test Set Rows</t>
  </si>
  <si>
    <t>accuracy</t>
  </si>
  <si>
    <t>Precision (weighted)</t>
  </si>
  <si>
    <t>Recall (weighted)</t>
  </si>
  <si>
    <t>confusion matrix on Test set</t>
  </si>
  <si>
    <t>Demographics_Features</t>
  </si>
  <si>
    <t>person, long covid, age</t>
  </si>
  <si>
    <t>Demographics, conditions</t>
  </si>
  <si>
    <t>Gradient Boosting</t>
  </si>
  <si>
    <t>[[5305 325]</t>
  </si>
  <si>
    <t>maxDepth: 10 minInstancesPerNode: 10 minInfoGain: 0.0 subsamplingRate: 0.5 minWeightFractionPerNode: 0.0 maxIter: 20</t>
  </si>
  <si>
    <t>[1255 461]]</t>
  </si>
  <si>
    <t>[[5257 376]</t>
  </si>
  <si>
    <t>[1209 516]]</t>
  </si>
  <si>
    <t>[[9574 33]</t>
  </si>
  <si>
    <t>maxDepth: 10 minInstancesPerNode: 10 minInfoGain: 0.0 subsamplingRate: 0.3 minWeightFractionPerNode: 0.0 maxIter: 20</t>
  </si>
  <si>
    <t>[1717 31]]</t>
  </si>
  <si>
    <t>maxDepth</t>
  </si>
  <si>
    <t>minInstances</t>
  </si>
  <si>
    <t>maxIter</t>
  </si>
  <si>
    <t xml:space="preserve">minWeight </t>
  </si>
  <si>
    <t>*</t>
  </si>
  <si>
    <t>Fused Final</t>
  </si>
  <si>
    <t>??</t>
  </si>
  <si>
    <t>Age Group</t>
  </si>
  <si>
    <t>Infant</t>
  </si>
  <si>
    <t>Toddler</t>
  </si>
  <si>
    <t>Adolescent</t>
  </si>
  <si>
    <t>Young Adult</t>
  </si>
  <si>
    <t>Adult</t>
  </si>
  <si>
    <t>Older Adult</t>
  </si>
  <si>
    <t>Elderly</t>
  </si>
  <si>
    <t>Range</t>
  </si>
  <si>
    <t>age &lt; 2</t>
  </si>
  <si>
    <t>50 &gt;= age  &lt; 90</t>
  </si>
  <si>
    <t>30 &gt;= age  &lt; 50</t>
  </si>
  <si>
    <t>14 &gt;= age  &lt; 30</t>
  </si>
  <si>
    <t>4 &gt;= age  &lt; 14</t>
  </si>
  <si>
    <t>age  &gt;= 90</t>
  </si>
  <si>
    <t>2 &gt;= age &lt; 4</t>
  </si>
  <si>
    <t>Others</t>
  </si>
  <si>
    <t xml:space="preserve">Note: This data table is added when creating the chart. Errors may occur to the Color Grouping Chart if you modify or remove the data table. </t>
  </si>
  <si>
    <t>Statistical</t>
  </si>
  <si>
    <t>RF</t>
  </si>
  <si>
    <t>Kutools: Intermediate data of the multi-layer column chart</t>
  </si>
  <si>
    <t xml:space="preserve">Note: This data table is added when creating the Percentage Change Chart. Errors may occur to the Percentage Change Chart if you modify or remove the data table. </t>
  </si>
  <si>
    <t>Tobacco Product</t>
  </si>
  <si>
    <t>Symptoms Aggravating</t>
  </si>
  <si>
    <t>Severely Obese</t>
  </si>
  <si>
    <t>Respiration</t>
  </si>
  <si>
    <t>Vaccine</t>
  </si>
  <si>
    <t>Prior Procedure</t>
  </si>
  <si>
    <t>Post Op</t>
  </si>
  <si>
    <t>Overweight</t>
  </si>
  <si>
    <t>Overexcertion</t>
  </si>
  <si>
    <t>Never Used Tobacco</t>
  </si>
  <si>
    <t>Never Smoked</t>
  </si>
  <si>
    <t>Malignant Disease</t>
  </si>
  <si>
    <t>Malnutrition</t>
  </si>
  <si>
    <t>Long Term</t>
  </si>
  <si>
    <t>History</t>
  </si>
  <si>
    <t>HR Pregnancy</t>
  </si>
  <si>
    <t>Health Status</t>
  </si>
  <si>
    <t>Former Smoker</t>
  </si>
  <si>
    <t>Fetal Disorder</t>
  </si>
  <si>
    <t>Family History</t>
  </si>
  <si>
    <t>Fall</t>
  </si>
  <si>
    <t>Drug Indicated</t>
  </si>
  <si>
    <t>Dialysis</t>
  </si>
  <si>
    <t>Current Smoker</t>
  </si>
  <si>
    <t>Contraceptive</t>
  </si>
  <si>
    <t>Congregate Care</t>
  </si>
  <si>
    <t>Antenatal</t>
  </si>
  <si>
    <t>Allergy</t>
  </si>
  <si>
    <t>Alcohol</t>
  </si>
  <si>
    <t>Abnormal</t>
  </si>
  <si>
    <t>Accident</t>
  </si>
  <si>
    <t>Late Fusion</t>
  </si>
  <si>
    <t xml:space="preserve">Early Fusion </t>
  </si>
  <si>
    <t>precision</t>
  </si>
  <si>
    <t>recall</t>
  </si>
  <si>
    <t>f1</t>
  </si>
  <si>
    <t>Random Forest</t>
  </si>
  <si>
    <t>Venticular</t>
  </si>
  <si>
    <t>Trial Fibrosis</t>
  </si>
  <si>
    <t>Respiratory</t>
  </si>
  <si>
    <t>Renal</t>
  </si>
  <si>
    <t>Race: White</t>
  </si>
  <si>
    <t>Race: UNK</t>
  </si>
  <si>
    <t>Race: None</t>
  </si>
  <si>
    <t>Race: Native</t>
  </si>
  <si>
    <t>Race: Multiple</t>
  </si>
  <si>
    <t>Race: Indian</t>
  </si>
  <si>
    <t>Race: Hispanic</t>
  </si>
  <si>
    <t>Race: Black</t>
  </si>
  <si>
    <t>Race: Asian</t>
  </si>
  <si>
    <t>Other Drug</t>
  </si>
  <si>
    <t>Other Condition</t>
  </si>
  <si>
    <t>Oltagia</t>
  </si>
  <si>
    <t>Obesity</t>
  </si>
  <si>
    <t>Nutricional</t>
  </si>
  <si>
    <t>Loss of Taste</t>
  </si>
  <si>
    <t>Limb Pain</t>
  </si>
  <si>
    <t>Hernia</t>
  </si>
  <si>
    <t>Hand Pain</t>
  </si>
  <si>
    <t>Gender_Unk</t>
  </si>
  <si>
    <t>Gender: Male</t>
  </si>
  <si>
    <t>Gender: Female</t>
  </si>
  <si>
    <t>Fever</t>
  </si>
  <si>
    <t>Fatigue</t>
  </si>
  <si>
    <t>Ethnicity: UNK</t>
  </si>
  <si>
    <t>Ethnicity: NotH</t>
  </si>
  <si>
    <t>Ethnicity: Hispanic</t>
  </si>
  <si>
    <t>Elevation</t>
  </si>
  <si>
    <t>Effusion</t>
  </si>
  <si>
    <t>DrugSennapod</t>
  </si>
  <si>
    <t>Drug:Potassium</t>
  </si>
  <si>
    <t>Drug: Zolpidem</t>
  </si>
  <si>
    <t>Drug: Vancomycin</t>
  </si>
  <si>
    <t>Drug: Sodium</t>
  </si>
  <si>
    <t>Drug: Polyethykene</t>
  </si>
  <si>
    <t>Drug: Ondansetron</t>
  </si>
  <si>
    <t>Drug: Omeprazole</t>
  </si>
  <si>
    <t>Drug: Ofloxacin</t>
  </si>
  <si>
    <t>Drug: Nicotine</t>
  </si>
  <si>
    <t>Drug: Naproxen</t>
  </si>
  <si>
    <t>Drug: Midazolam</t>
  </si>
  <si>
    <t>Drug: Metoprolol</t>
  </si>
  <si>
    <t>Drug: Fluorescein</t>
  </si>
  <si>
    <t>Drug: Enoxaparin</t>
  </si>
  <si>
    <t>Drug: Doxy</t>
  </si>
  <si>
    <t>Drug: Bupivacaine</t>
  </si>
  <si>
    <t>Drug: Atenolol</t>
  </si>
  <si>
    <t>Disorders</t>
  </si>
  <si>
    <t>Deformity</t>
  </si>
  <si>
    <t>Cyst</t>
  </si>
  <si>
    <t>COVID-19</t>
  </si>
  <si>
    <t>Cough</t>
  </si>
  <si>
    <t>Bypass</t>
  </si>
  <si>
    <t>Brain Injury</t>
  </si>
  <si>
    <t>Allergic</t>
  </si>
  <si>
    <t>Drug: Sennapod</t>
  </si>
  <si>
    <t>AgeGroup: Young Adult</t>
  </si>
  <si>
    <t>Drug: Potassium</t>
  </si>
  <si>
    <t>AgeGroup: Toddler</t>
  </si>
  <si>
    <t>AgeGroup: Older Adult</t>
  </si>
  <si>
    <t>AgeGroup: Infant</t>
  </si>
  <si>
    <t>AgeGroup: Elderly</t>
  </si>
  <si>
    <t>AgeGroup: Adult</t>
  </si>
  <si>
    <t>AgeGroup: Adolescent</t>
  </si>
  <si>
    <t>Age Group: Adult</t>
  </si>
  <si>
    <t>Age</t>
  </si>
  <si>
    <t>Feature</t>
  </si>
  <si>
    <t>Average</t>
  </si>
  <si>
    <t>TN</t>
  </si>
  <si>
    <t>FN</t>
  </si>
  <si>
    <t>FP</t>
  </si>
  <si>
    <t>TP</t>
  </si>
  <si>
    <t>Model 1</t>
  </si>
  <si>
    <t>Model 2 (threshold selection)</t>
  </si>
  <si>
    <t>2 (0.1)</t>
  </si>
  <si>
    <t>2 (0.2)</t>
  </si>
  <si>
    <t>2 (0.4)</t>
  </si>
  <si>
    <t>Dem+DiagB</t>
  </si>
  <si>
    <t>Dataset</t>
  </si>
  <si>
    <t>P</t>
  </si>
  <si>
    <t>R</t>
  </si>
  <si>
    <t>Acc</t>
  </si>
  <si>
    <t>Variance Threshold</t>
  </si>
  <si>
    <t>Regularization</t>
  </si>
  <si>
    <t>RFE</t>
  </si>
  <si>
    <t>Permutation Importance</t>
  </si>
  <si>
    <t>Feature Importance</t>
  </si>
  <si>
    <t>SFS</t>
  </si>
  <si>
    <t>Other</t>
  </si>
  <si>
    <t>Age Group: infant</t>
  </si>
  <si>
    <t>Age Group: toddler</t>
  </si>
  <si>
    <t>Age Group: adult</t>
  </si>
  <si>
    <t>Age Group: adolescent</t>
  </si>
  <si>
    <t>Age Group: youngAd</t>
  </si>
  <si>
    <t>Age Group: olderAd</t>
  </si>
  <si>
    <t>Age Group: elderly</t>
  </si>
  <si>
    <t>Gender: mal</t>
  </si>
  <si>
    <t>Gender: fem</t>
  </si>
  <si>
    <t>Gender: unk</t>
  </si>
  <si>
    <t>Race: none</t>
  </si>
  <si>
    <t>Race: asi</t>
  </si>
  <si>
    <t>Race: bla</t>
  </si>
  <si>
    <t>Race: whi</t>
  </si>
  <si>
    <t>Race: unk</t>
  </si>
  <si>
    <t>Race: nat</t>
  </si>
  <si>
    <t>Race: his</t>
  </si>
  <si>
    <t>Race: ind</t>
  </si>
  <si>
    <t>Race: mult</t>
  </si>
  <si>
    <t>Enoxaparin</t>
  </si>
  <si>
    <t>Ondansetron</t>
  </si>
  <si>
    <t>Sennapod</t>
  </si>
  <si>
    <t>Doxy</t>
  </si>
  <si>
    <t>Fluorescein</t>
  </si>
  <si>
    <t>Zolpidem</t>
  </si>
  <si>
    <t>Atenolol</t>
  </si>
  <si>
    <t>Metoprolol</t>
  </si>
  <si>
    <t>Midazolam</t>
  </si>
  <si>
    <t>Ethnicity: his</t>
  </si>
  <si>
    <t>Ethnicity: notHis</t>
  </si>
  <si>
    <t>Ethnicity: unk</t>
  </si>
  <si>
    <t>Bypass Graft</t>
  </si>
  <si>
    <t>Nutricional Deficit</t>
  </si>
  <si>
    <t>Allergic Rhinitis</t>
  </si>
  <si>
    <t>Respiratory Fail</t>
  </si>
  <si>
    <t>Deformity Foot</t>
  </si>
  <si>
    <t>Post Op-Care</t>
  </si>
  <si>
    <t>Requires Vaccine</t>
  </si>
  <si>
    <t>Respiration Rate</t>
  </si>
  <si>
    <t>History of Observation</t>
  </si>
  <si>
    <t>Observation period duration</t>
  </si>
  <si>
    <t>Aggravating Symptoms</t>
  </si>
  <si>
    <t>Overexertion</t>
  </si>
  <si>
    <t>High Risk Pregnancy</t>
  </si>
  <si>
    <t>Antenatal Care</t>
  </si>
  <si>
    <t>Drugs</t>
  </si>
  <si>
    <t>Bupivacaine</t>
  </si>
  <si>
    <t>Naproxen</t>
  </si>
  <si>
    <t>Nicotine</t>
  </si>
  <si>
    <t>Ofloxacin</t>
  </si>
  <si>
    <t>Omeprazole</t>
  </si>
  <si>
    <t>Polyethykene</t>
  </si>
  <si>
    <t>Potassium</t>
  </si>
  <si>
    <t>Sodiumchlo</t>
  </si>
  <si>
    <t>Vancomycin</t>
  </si>
  <si>
    <t>Gender</t>
  </si>
  <si>
    <t>Race and Ethnicity</t>
  </si>
  <si>
    <t>Data frame</t>
  </si>
  <si>
    <t>Numerical col.</t>
  </si>
  <si>
    <t>Binary col.</t>
  </si>
  <si>
    <t>No. patients</t>
  </si>
  <si>
    <t>Test set no. patients</t>
  </si>
  <si>
    <t>Condition</t>
  </si>
  <si>
    <t>Observation</t>
  </si>
  <si>
    <t>Diagnostic</t>
  </si>
  <si>
    <t>Data Frame</t>
  </si>
  <si>
    <t>7 of 8 top ranks</t>
  </si>
  <si>
    <t>6 of 8 top ranks</t>
  </si>
  <si>
    <t>5 of 8 top ranks</t>
  </si>
  <si>
    <t>4 of 8 top ranks</t>
  </si>
  <si>
    <t>none</t>
  </si>
  <si>
    <t>ageGroup; age</t>
  </si>
  <si>
    <t>ageGroup; race;</t>
  </si>
  <si>
    <t>race;</t>
  </si>
  <si>
    <t>allergic rhinitis</t>
  </si>
  <si>
    <t>respiratory failure; trial_fib;..</t>
  </si>
  <si>
    <t>bypass; fever;</t>
  </si>
  <si>
    <t>brain injury;</t>
  </si>
  <si>
    <t>obese; health status;</t>
  </si>
  <si>
    <t>accident; dialysis; fall</t>
  </si>
  <si>
    <t>age; COVID;</t>
  </si>
  <si>
    <t>pain_limb; respiratory failure;</t>
  </si>
  <si>
    <t>bypass; naproxen</t>
  </si>
  <si>
    <t>atenolol; foot injury;</t>
  </si>
  <si>
    <t>cummulative days vs. binary features</t>
  </si>
  <si>
    <t>454/458</t>
  </si>
  <si>
    <t>346/317</t>
  </si>
  <si>
    <t>541/481</t>
  </si>
  <si>
    <t>246/272</t>
  </si>
  <si>
    <t>258/221</t>
  </si>
  <si>
    <t>261/244</t>
  </si>
  <si>
    <t>1271/1258</t>
  </si>
  <si>
    <t>1386/1356</t>
  </si>
  <si>
    <t>1193/1201</t>
  </si>
  <si>
    <t>Demographics/Condition</t>
  </si>
  <si>
    <t>Logistic Regression</t>
  </si>
  <si>
    <t>33/505</t>
  </si>
  <si>
    <t>19/454</t>
  </si>
  <si>
    <t>31/516</t>
  </si>
  <si>
    <t>0/11</t>
  </si>
  <si>
    <t>20/354</t>
  </si>
  <si>
    <t>0/246</t>
  </si>
  <si>
    <t>33/376</t>
  </si>
  <si>
    <t>0/13</t>
  </si>
  <si>
    <t>1715/1220</t>
  </si>
  <si>
    <t>1729/1271</t>
  </si>
  <si>
    <t>1717/1209</t>
  </si>
  <si>
    <t>1748/1715</t>
  </si>
  <si>
    <t>decision Trees</t>
  </si>
  <si>
    <t>Diagnoses</t>
  </si>
  <si>
    <t>DiagnosesB</t>
  </si>
  <si>
    <t>SUM</t>
  </si>
  <si>
    <t>Demographics RF</t>
  </si>
  <si>
    <t>Conditions RF</t>
  </si>
  <si>
    <t>ConditionsB RF</t>
  </si>
  <si>
    <t>Observations RF</t>
  </si>
  <si>
    <t>ObservationsB RF</t>
  </si>
  <si>
    <t>Diagnoses RF</t>
  </si>
  <si>
    <t>DiagnosesB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</si>
</sst>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hh:mm:ss\ AM/PM"/>
    <numFmt numFmtId="166" formatCode="0.000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C2127"/>
      <name val="Arial"/>
      <family val="2"/>
      <charset val="1"/>
    </font>
    <font>
      <sz val="11"/>
      <color rgb="FF1C2127"/>
      <name val="Arial"/>
      <family val="2"/>
      <charset val="1"/>
    </font>
    <font>
      <sz val="11"/>
      <color rgb="FF000000"/>
      <name val="Calibri"/>
      <family val="2"/>
    </font>
    <font>
      <sz val="10"/>
      <color theme="1"/>
      <name val="Liberation Serif"/>
    </font>
    <font>
      <sz val="10"/>
      <color rgb="FF000000"/>
      <name val="Liberation Serif"/>
    </font>
    <font>
      <b/>
      <sz val="11"/>
      <color rgb="FF1C2127"/>
      <name val="Arial"/>
      <family val="2"/>
    </font>
    <font>
      <sz val="11"/>
      <color rgb="FF1C2127"/>
      <name val="Arial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371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6F7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18202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2" fontId="2" fillId="0" borderId="0" xfId="0" applyNumberFormat="1" applyFont="1" applyAlignment="1">
      <alignment horizontal="left" vertical="center" wrapText="1"/>
    </xf>
    <xf numFmtId="2" fontId="0" fillId="0" borderId="0" xfId="0" applyNumberFormat="1"/>
    <xf numFmtId="2" fontId="3" fillId="2" borderId="0" xfId="0" applyNumberFormat="1" applyFont="1" applyFill="1" applyAlignment="1">
      <alignment horizontal="left" vertical="center" wrapText="1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2" fontId="0" fillId="0" borderId="0" xfId="0" applyNumberFormat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10" fontId="0" fillId="0" borderId="2" xfId="0" applyNumberFormat="1" applyBorder="1"/>
    <xf numFmtId="2" fontId="5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7" fillId="2" borderId="0" xfId="0" applyFont="1" applyFill="1" applyAlignment="1">
      <alignment horizontal="left" vertical="center"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166" fontId="3" fillId="2" borderId="0" xfId="0" applyNumberFormat="1" applyFont="1" applyFill="1" applyAlignment="1">
      <alignment horizontal="center" vertical="center" wrapText="1"/>
    </xf>
    <xf numFmtId="166" fontId="6" fillId="0" borderId="0" xfId="0" applyNumberFormat="1" applyFont="1" applyAlignment="1">
      <alignment wrapText="1"/>
    </xf>
    <xf numFmtId="166" fontId="0" fillId="0" borderId="0" xfId="0" applyNumberFormat="1" applyAlignment="1">
      <alignment wrapText="1"/>
    </xf>
    <xf numFmtId="0" fontId="7" fillId="6" borderId="0" xfId="0" applyFont="1" applyFill="1" applyAlignment="1">
      <alignment horizontal="left" vertical="center" wrapText="1"/>
    </xf>
    <xf numFmtId="0" fontId="8" fillId="7" borderId="0" xfId="0" applyFont="1" applyFill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166" fontId="0" fillId="0" borderId="0" xfId="0" applyNumberFormat="1"/>
    <xf numFmtId="166" fontId="5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/>
    </xf>
    <xf numFmtId="166" fontId="7" fillId="2" borderId="0" xfId="0" applyNumberFormat="1" applyFont="1" applyFill="1" applyAlignment="1">
      <alignment horizontal="center" wrapText="1"/>
    </xf>
    <xf numFmtId="166" fontId="3" fillId="2" borderId="0" xfId="0" applyNumberFormat="1" applyFont="1" applyFill="1" applyAlignment="1">
      <alignment horizontal="center" wrapText="1"/>
    </xf>
    <xf numFmtId="166" fontId="9" fillId="0" borderId="0" xfId="0" applyNumberFormat="1" applyFont="1" applyAlignment="1">
      <alignment horizontal="center" wrapText="1"/>
    </xf>
    <xf numFmtId="0" fontId="0" fillId="0" borderId="0" xfId="0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9" fillId="0" borderId="0" xfId="0" applyFont="1"/>
    <xf numFmtId="166" fontId="0" fillId="0" borderId="0" xfId="0" applyNumberFormat="1" applyAlignment="1">
      <alignment vertical="center" wrapText="1"/>
    </xf>
    <xf numFmtId="0" fontId="9" fillId="0" borderId="0" xfId="0" applyFont="1" applyAlignment="1">
      <alignment vertical="center" wrapText="1"/>
    </xf>
    <xf numFmtId="166" fontId="9" fillId="0" borderId="0" xfId="0" applyNumberFormat="1" applyFont="1"/>
    <xf numFmtId="166" fontId="9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textRotation="90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182026"/>
      <rgbColor rgb="FF333300"/>
      <rgbColor rgb="FF993300"/>
      <rgbColor rgb="FF993366"/>
      <rgbColor rgb="FF333399"/>
      <rgbColor rgb="FF1C212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7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Final Modeling Performances on Training Dataset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012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46106736657916"/>
          <c:y val="0.13009259259259259"/>
          <c:w val="0.73362226596675417"/>
          <c:h val="0.732513852435112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 7 -FINAL'!$B$14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7 -FINAL'!$A$15:$A$23</c:f>
              <c:strCache>
                <c:ptCount val="9"/>
                <c:pt idx="0">
                  <c:v>Statistical</c:v>
                </c:pt>
                <c:pt idx="1">
                  <c:v>Demographics RF</c:v>
                </c:pt>
                <c:pt idx="2">
                  <c:v>Conditions RF</c:v>
                </c:pt>
                <c:pt idx="3">
                  <c:v>ConditionsB RF</c:v>
                </c:pt>
                <c:pt idx="4">
                  <c:v>Observations RF</c:v>
                </c:pt>
                <c:pt idx="5">
                  <c:v>ObservationsB RF</c:v>
                </c:pt>
                <c:pt idx="6">
                  <c:v>Diagnoses RF</c:v>
                </c:pt>
                <c:pt idx="7">
                  <c:v>DiagnosesB RF</c:v>
                </c:pt>
                <c:pt idx="8">
                  <c:v>Late Fusion</c:v>
                </c:pt>
              </c:strCache>
            </c:strRef>
          </c:cat>
          <c:val>
            <c:numRef>
              <c:f>'Table 7 -FINAL'!$B$15:$B$23</c:f>
              <c:numCache>
                <c:formatCode>General</c:formatCode>
                <c:ptCount val="9"/>
                <c:pt idx="0">
                  <c:v>2031</c:v>
                </c:pt>
                <c:pt idx="1">
                  <c:v>98</c:v>
                </c:pt>
                <c:pt idx="2">
                  <c:v>2449</c:v>
                </c:pt>
                <c:pt idx="3">
                  <c:v>2546</c:v>
                </c:pt>
                <c:pt idx="4">
                  <c:v>2432</c:v>
                </c:pt>
                <c:pt idx="5">
                  <c:v>1980</c:v>
                </c:pt>
                <c:pt idx="6">
                  <c:v>1764</c:v>
                </c:pt>
                <c:pt idx="7">
                  <c:v>2659</c:v>
                </c:pt>
                <c:pt idx="8">
                  <c:v>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C-4891-928D-69399FA14144}"/>
            </c:ext>
          </c:extLst>
        </c:ser>
        <c:ser>
          <c:idx val="1"/>
          <c:order val="1"/>
          <c:tx>
            <c:strRef>
              <c:f>'Table 7 -FINAL'!$C$14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7 -FINAL'!$A$15:$A$23</c:f>
              <c:strCache>
                <c:ptCount val="9"/>
                <c:pt idx="0">
                  <c:v>Statistical</c:v>
                </c:pt>
                <c:pt idx="1">
                  <c:v>Demographics RF</c:v>
                </c:pt>
                <c:pt idx="2">
                  <c:v>Conditions RF</c:v>
                </c:pt>
                <c:pt idx="3">
                  <c:v>ConditionsB RF</c:v>
                </c:pt>
                <c:pt idx="4">
                  <c:v>Observations RF</c:v>
                </c:pt>
                <c:pt idx="5">
                  <c:v>ObservationsB RF</c:v>
                </c:pt>
                <c:pt idx="6">
                  <c:v>Diagnoses RF</c:v>
                </c:pt>
                <c:pt idx="7">
                  <c:v>DiagnosesB RF</c:v>
                </c:pt>
                <c:pt idx="8">
                  <c:v>Late Fusion</c:v>
                </c:pt>
              </c:strCache>
            </c:strRef>
          </c:cat>
          <c:val>
            <c:numRef>
              <c:f>'Table 7 -FINAL'!$C$15:$C$23</c:f>
              <c:numCache>
                <c:formatCode>General</c:formatCode>
                <c:ptCount val="9"/>
                <c:pt idx="0">
                  <c:v>2967</c:v>
                </c:pt>
                <c:pt idx="1">
                  <c:v>0</c:v>
                </c:pt>
                <c:pt idx="2">
                  <c:v>1085</c:v>
                </c:pt>
                <c:pt idx="3">
                  <c:v>1402</c:v>
                </c:pt>
                <c:pt idx="4">
                  <c:v>799</c:v>
                </c:pt>
                <c:pt idx="5">
                  <c:v>922</c:v>
                </c:pt>
                <c:pt idx="6">
                  <c:v>3070</c:v>
                </c:pt>
                <c:pt idx="7">
                  <c:v>991</c:v>
                </c:pt>
                <c:pt idx="8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C-4891-928D-69399FA14144}"/>
            </c:ext>
          </c:extLst>
        </c:ser>
        <c:ser>
          <c:idx val="2"/>
          <c:order val="2"/>
          <c:tx>
            <c:strRef>
              <c:f>'Table 7 -FINAL'!$D$14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7 -FINAL'!$A$15:$A$23</c:f>
              <c:strCache>
                <c:ptCount val="9"/>
                <c:pt idx="0">
                  <c:v>Statistical</c:v>
                </c:pt>
                <c:pt idx="1">
                  <c:v>Demographics RF</c:v>
                </c:pt>
                <c:pt idx="2">
                  <c:v>Conditions RF</c:v>
                </c:pt>
                <c:pt idx="3">
                  <c:v>ConditionsB RF</c:v>
                </c:pt>
                <c:pt idx="4">
                  <c:v>Observations RF</c:v>
                </c:pt>
                <c:pt idx="5">
                  <c:v>ObservationsB RF</c:v>
                </c:pt>
                <c:pt idx="6">
                  <c:v>Diagnoses RF</c:v>
                </c:pt>
                <c:pt idx="7">
                  <c:v>DiagnosesB RF</c:v>
                </c:pt>
                <c:pt idx="8">
                  <c:v>Late Fusion</c:v>
                </c:pt>
              </c:strCache>
            </c:strRef>
          </c:cat>
          <c:val>
            <c:numRef>
              <c:f>'Table 7 -FINAL'!$D$15:$D$23</c:f>
              <c:numCache>
                <c:formatCode>General</c:formatCode>
                <c:ptCount val="9"/>
                <c:pt idx="0">
                  <c:v>7000</c:v>
                </c:pt>
                <c:pt idx="1">
                  <c:v>8933</c:v>
                </c:pt>
                <c:pt idx="2">
                  <c:v>6544</c:v>
                </c:pt>
                <c:pt idx="3">
                  <c:v>6447</c:v>
                </c:pt>
                <c:pt idx="4">
                  <c:v>6555</c:v>
                </c:pt>
                <c:pt idx="5">
                  <c:v>7007</c:v>
                </c:pt>
                <c:pt idx="6">
                  <c:v>6935</c:v>
                </c:pt>
                <c:pt idx="7">
                  <c:v>6040</c:v>
                </c:pt>
                <c:pt idx="8">
                  <c:v>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C-4891-928D-69399FA14144}"/>
            </c:ext>
          </c:extLst>
        </c:ser>
        <c:ser>
          <c:idx val="3"/>
          <c:order val="3"/>
          <c:tx>
            <c:strRef>
              <c:f>'Table 7 -FINAL'!$E$14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7 -FINAL'!$A$15:$A$23</c:f>
              <c:strCache>
                <c:ptCount val="9"/>
                <c:pt idx="0">
                  <c:v>Statistical</c:v>
                </c:pt>
                <c:pt idx="1">
                  <c:v>Demographics RF</c:v>
                </c:pt>
                <c:pt idx="2">
                  <c:v>Conditions RF</c:v>
                </c:pt>
                <c:pt idx="3">
                  <c:v>ConditionsB RF</c:v>
                </c:pt>
                <c:pt idx="4">
                  <c:v>Observations RF</c:v>
                </c:pt>
                <c:pt idx="5">
                  <c:v>ObservationsB RF</c:v>
                </c:pt>
                <c:pt idx="6">
                  <c:v>Diagnoses RF</c:v>
                </c:pt>
                <c:pt idx="7">
                  <c:v>DiagnosesB RF</c:v>
                </c:pt>
                <c:pt idx="8">
                  <c:v>Late Fusion</c:v>
                </c:pt>
              </c:strCache>
            </c:strRef>
          </c:cat>
          <c:val>
            <c:numRef>
              <c:f>'Table 7 -FINAL'!$E$15:$E$23</c:f>
              <c:numCache>
                <c:formatCode>General</c:formatCode>
                <c:ptCount val="9"/>
                <c:pt idx="0">
                  <c:v>45564</c:v>
                </c:pt>
                <c:pt idx="1">
                  <c:v>48641</c:v>
                </c:pt>
                <c:pt idx="2">
                  <c:v>27966</c:v>
                </c:pt>
                <c:pt idx="3">
                  <c:v>27649</c:v>
                </c:pt>
                <c:pt idx="4">
                  <c:v>28554</c:v>
                </c:pt>
                <c:pt idx="5">
                  <c:v>28431</c:v>
                </c:pt>
                <c:pt idx="6">
                  <c:v>22130</c:v>
                </c:pt>
                <c:pt idx="7">
                  <c:v>24209</c:v>
                </c:pt>
                <c:pt idx="8">
                  <c:v>45048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C-4891-928D-69399FA1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486480"/>
        <c:axId val="402487728"/>
      </c:barChart>
      <c:catAx>
        <c:axId val="40248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487728"/>
        <c:crosses val="autoZero"/>
        <c:auto val="1"/>
        <c:lblAlgn val="ctr"/>
        <c:lblOffset val="100"/>
        <c:noMultiLvlLbl val="0"/>
      </c:catAx>
      <c:valAx>
        <c:axId val="402487728"/>
        <c:scaling>
          <c:orientation val="minMax"/>
          <c:max val="5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patients classified </a:t>
                </a:r>
              </a:p>
            </c:rich>
          </c:tx>
          <c:layout>
            <c:manualLayout>
              <c:xMode val="edge"/>
              <c:yMode val="edge"/>
              <c:x val="0.33489720034995624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4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28740157480315"/>
          <c:y val="0.21821595217264506"/>
          <c:w val="0.2663138670166229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Observations!$B$1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Observations!$A$2:$A$32</c:f>
              <c:strCache>
                <c:ptCount val="31"/>
                <c:pt idx="0">
                  <c:v>Tobacco Product</c:v>
                </c:pt>
                <c:pt idx="1">
                  <c:v>Symptoms Aggravating</c:v>
                </c:pt>
                <c:pt idx="2">
                  <c:v>Severely Obese</c:v>
                </c:pt>
                <c:pt idx="3">
                  <c:v>Respiration</c:v>
                </c:pt>
                <c:pt idx="4">
                  <c:v>Vaccine</c:v>
                </c:pt>
                <c:pt idx="5">
                  <c:v>Prior Procedure</c:v>
                </c:pt>
                <c:pt idx="6">
                  <c:v>Post Op</c:v>
                </c:pt>
                <c:pt idx="7">
                  <c:v>Overweight</c:v>
                </c:pt>
                <c:pt idx="8">
                  <c:v>Overexcertion</c:v>
                </c:pt>
                <c:pt idx="9">
                  <c:v>Never Used Tobacco</c:v>
                </c:pt>
                <c:pt idx="10">
                  <c:v>Never Smoked</c:v>
                </c:pt>
                <c:pt idx="11">
                  <c:v>Malignant Disease</c:v>
                </c:pt>
                <c:pt idx="12">
                  <c:v>Malnutrition</c:v>
                </c:pt>
                <c:pt idx="13">
                  <c:v>Long Term</c:v>
                </c:pt>
                <c:pt idx="14">
                  <c:v>History</c:v>
                </c:pt>
                <c:pt idx="15">
                  <c:v>HR Pregnancy</c:v>
                </c:pt>
                <c:pt idx="16">
                  <c:v>Health Status</c:v>
                </c:pt>
                <c:pt idx="17">
                  <c:v>Former Smoker</c:v>
                </c:pt>
                <c:pt idx="18">
                  <c:v>Fetal Disorder</c:v>
                </c:pt>
                <c:pt idx="19">
                  <c:v>Family History</c:v>
                </c:pt>
                <c:pt idx="20">
                  <c:v>Fall</c:v>
                </c:pt>
                <c:pt idx="21">
                  <c:v>Drug Indicated</c:v>
                </c:pt>
                <c:pt idx="22">
                  <c:v>Dialysis</c:v>
                </c:pt>
                <c:pt idx="23">
                  <c:v>Current Smoker</c:v>
                </c:pt>
                <c:pt idx="24">
                  <c:v>Contraceptive</c:v>
                </c:pt>
                <c:pt idx="25">
                  <c:v>Congregate Care</c:v>
                </c:pt>
                <c:pt idx="26">
                  <c:v>Antenatal</c:v>
                </c:pt>
                <c:pt idx="27">
                  <c:v>Allergy</c:v>
                </c:pt>
                <c:pt idx="28">
                  <c:v>Alcohol</c:v>
                </c:pt>
                <c:pt idx="29">
                  <c:v>Abnormal</c:v>
                </c:pt>
                <c:pt idx="30">
                  <c:v>Accident</c:v>
                </c:pt>
              </c:strCache>
            </c:strRef>
          </c:cat>
          <c:val>
            <c:numRef>
              <c:f>Observations!$B$2:$B$32</c:f>
              <c:numCache>
                <c:formatCode>General</c:formatCode>
                <c:ptCount val="31"/>
                <c:pt idx="0">
                  <c:v>41</c:v>
                </c:pt>
                <c:pt idx="1">
                  <c:v>48</c:v>
                </c:pt>
                <c:pt idx="2">
                  <c:v>29</c:v>
                </c:pt>
                <c:pt idx="3">
                  <c:v>2171</c:v>
                </c:pt>
                <c:pt idx="4">
                  <c:v>109</c:v>
                </c:pt>
                <c:pt idx="5">
                  <c:v>6678</c:v>
                </c:pt>
                <c:pt idx="6">
                  <c:v>157</c:v>
                </c:pt>
                <c:pt idx="7">
                  <c:v>4289</c:v>
                </c:pt>
                <c:pt idx="8">
                  <c:v>90</c:v>
                </c:pt>
                <c:pt idx="9">
                  <c:v>192</c:v>
                </c:pt>
                <c:pt idx="10">
                  <c:v>842</c:v>
                </c:pt>
                <c:pt idx="11">
                  <c:v>195</c:v>
                </c:pt>
                <c:pt idx="12">
                  <c:v>635</c:v>
                </c:pt>
                <c:pt idx="13">
                  <c:v>9671</c:v>
                </c:pt>
                <c:pt idx="14">
                  <c:v>238</c:v>
                </c:pt>
                <c:pt idx="15">
                  <c:v>355</c:v>
                </c:pt>
                <c:pt idx="16">
                  <c:v>575</c:v>
                </c:pt>
                <c:pt idx="17">
                  <c:v>448</c:v>
                </c:pt>
                <c:pt idx="18">
                  <c:v>11</c:v>
                </c:pt>
                <c:pt idx="19">
                  <c:v>6464</c:v>
                </c:pt>
                <c:pt idx="20">
                  <c:v>1058</c:v>
                </c:pt>
                <c:pt idx="21">
                  <c:v>18</c:v>
                </c:pt>
                <c:pt idx="22">
                  <c:v>722</c:v>
                </c:pt>
                <c:pt idx="23">
                  <c:v>311</c:v>
                </c:pt>
                <c:pt idx="24">
                  <c:v>198</c:v>
                </c:pt>
                <c:pt idx="25">
                  <c:v>19</c:v>
                </c:pt>
                <c:pt idx="26">
                  <c:v>840</c:v>
                </c:pt>
                <c:pt idx="27">
                  <c:v>3100</c:v>
                </c:pt>
                <c:pt idx="28">
                  <c:v>80</c:v>
                </c:pt>
                <c:pt idx="29">
                  <c:v>1614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6-4E18-BBD8-1105D668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9859552"/>
        <c:axId val="94663450"/>
      </c:lineChart>
      <c:catAx>
        <c:axId val="898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663450"/>
        <c:crosses val="autoZero"/>
        <c:auto val="1"/>
        <c:lblAlgn val="ctr"/>
        <c:lblOffset val="100"/>
        <c:noMultiLvlLbl val="1"/>
      </c:catAx>
      <c:valAx>
        <c:axId val="94663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859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Conditions!$C$1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Conditions!$B$2:$B$25</c:f>
              <c:strCache>
                <c:ptCount val="24"/>
                <c:pt idx="0">
                  <c:v>LossOfTaste_Cond_,</c:v>
                </c:pt>
                <c:pt idx="1">
                  <c:v>Cough_Cond_,</c:v>
                </c:pt>
                <c:pt idx="2">
                  <c:v>Allergic_rhinitis_Cond_,</c:v>
                </c:pt>
                <c:pt idx="3">
                  <c:v>Covid_Cond_,</c:v>
                </c:pt>
                <c:pt idx="4">
                  <c:v>Renal_Cond_,</c:v>
                </c:pt>
                <c:pt idx="5">
                  <c:v>Obesity_Cond_,</c:v>
                </c:pt>
                <c:pt idx="6">
                  <c:v>Fever_Cond_,</c:v>
                </c:pt>
                <c:pt idx="7">
                  <c:v>Fatigue_Cond_,</c:v>
                </c:pt>
                <c:pt idx="8">
                  <c:v>Other_Cond_,</c:v>
                </c:pt>
                <c:pt idx="9">
                  <c:v>Bypass_graft_Cond_,</c:v>
                </c:pt>
                <c:pt idx="10">
                  <c:v>Deformity_foot_Cond_,</c:v>
                </c:pt>
                <c:pt idx="11">
                  <c:v>Respiratory_fail_Cond_,</c:v>
                </c:pt>
                <c:pt idx="12">
                  <c:v>Brain_injury_Cond_,</c:v>
                </c:pt>
                <c:pt idx="13">
                  <c:v>Oltagia_Cond_,</c:v>
                </c:pt>
                <c:pt idx="14">
                  <c:v>Venticular_Cond_,</c:v>
                </c:pt>
                <c:pt idx="15">
                  <c:v>Elevation_Cond_,</c:v>
                </c:pt>
                <c:pt idx="16">
                  <c:v>Trial_fib_Cond_,</c:v>
                </c:pt>
                <c:pt idx="17">
                  <c:v>Disorders_Cond_,</c:v>
                </c:pt>
                <c:pt idx="18">
                  <c:v>Effusion_Cond_,</c:v>
                </c:pt>
                <c:pt idx="19">
                  <c:v>Hernia_Cond_,</c:v>
                </c:pt>
                <c:pt idx="20">
                  <c:v>Nutricional_def_Cond_,</c:v>
                </c:pt>
                <c:pt idx="21">
                  <c:v>Pain_limb_Cond_,</c:v>
                </c:pt>
                <c:pt idx="22">
                  <c:v>Pain_hand_Cond_,</c:v>
                </c:pt>
                <c:pt idx="23">
                  <c:v>Cyst_Cond_,</c:v>
                </c:pt>
              </c:strCache>
            </c:strRef>
          </c:cat>
          <c:val>
            <c:numRef>
              <c:f>Conditions!$C$2:$C$25</c:f>
              <c:numCache>
                <c:formatCode>General</c:formatCode>
                <c:ptCount val="24"/>
                <c:pt idx="0">
                  <c:v>0</c:v>
                </c:pt>
                <c:pt idx="1">
                  <c:v>32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26</c:v>
                </c:pt>
                <c:pt idx="6">
                  <c:v>16</c:v>
                </c:pt>
                <c:pt idx="7">
                  <c:v>24</c:v>
                </c:pt>
                <c:pt idx="8">
                  <c:v>105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0.4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0.8</c:v>
                </c:pt>
                <c:pt idx="19">
                  <c:v>0.6</c:v>
                </c:pt>
                <c:pt idx="20">
                  <c:v>0.4</c:v>
                </c:pt>
                <c:pt idx="21">
                  <c:v>7</c:v>
                </c:pt>
                <c:pt idx="22">
                  <c:v>4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8-4C49-A166-6E16B52C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218571"/>
        <c:axId val="78255776"/>
      </c:lineChart>
      <c:catAx>
        <c:axId val="37218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55776"/>
        <c:crosses val="autoZero"/>
        <c:auto val="1"/>
        <c:lblAlgn val="ctr"/>
        <c:lblOffset val="100"/>
        <c:noMultiLvlLbl val="1"/>
      </c:catAx>
      <c:valAx>
        <c:axId val="78255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2185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'Transposed Tables'!$C$1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'Transposed Tables'!$A$2:$B$75</c:f>
              <c:multiLvlStrCache>
                <c:ptCount val="74"/>
                <c:lvl>
                  <c:pt idx="0">
                    <c:v>LossOfTaste_Cond_,</c:v>
                  </c:pt>
                  <c:pt idx="1">
                    <c:v>Cough_Cond_,</c:v>
                  </c:pt>
                  <c:pt idx="2">
                    <c:v>Allergic_rhinitis_Cond_,</c:v>
                  </c:pt>
                  <c:pt idx="3">
                    <c:v>Covid_Cond_,</c:v>
                  </c:pt>
                  <c:pt idx="4">
                    <c:v>Renal_Cond_,</c:v>
                  </c:pt>
                  <c:pt idx="5">
                    <c:v>Obesity_Cond_,</c:v>
                  </c:pt>
                  <c:pt idx="6">
                    <c:v>Fever_Cond_,</c:v>
                  </c:pt>
                  <c:pt idx="7">
                    <c:v>Fatigue_Cond_,</c:v>
                  </c:pt>
                  <c:pt idx="8">
                    <c:v>Other_Cond_,</c:v>
                  </c:pt>
                  <c:pt idx="9">
                    <c:v>Bypass_graft_Cond_,</c:v>
                  </c:pt>
                  <c:pt idx="10">
                    <c:v>Deformity_foot_Cond_,</c:v>
                  </c:pt>
                  <c:pt idx="11">
                    <c:v>Respiratory_fail_Cond_,</c:v>
                  </c:pt>
                  <c:pt idx="12">
                    <c:v>Brain_injury_Cond_,</c:v>
                  </c:pt>
                  <c:pt idx="13">
                    <c:v>Oltagia_Cond_,</c:v>
                  </c:pt>
                  <c:pt idx="14">
                    <c:v>Venticular_Cond_,</c:v>
                  </c:pt>
                  <c:pt idx="15">
                    <c:v>Elevation_Cond_,</c:v>
                  </c:pt>
                  <c:pt idx="16">
                    <c:v>Trial_fib_Cond_,</c:v>
                  </c:pt>
                  <c:pt idx="17">
                    <c:v>Disorders_Cond_,</c:v>
                  </c:pt>
                  <c:pt idx="18">
                    <c:v>Effusion_Cond_,</c:v>
                  </c:pt>
                  <c:pt idx="19">
                    <c:v>Hernia_Cond_,</c:v>
                  </c:pt>
                  <c:pt idx="20">
                    <c:v>Nutricional_def_Cond_,</c:v>
                  </c:pt>
                  <c:pt idx="21">
                    <c:v>Pain_limb_Cond_,</c:v>
                  </c:pt>
                  <c:pt idx="22">
                    <c:v>Pain_hand_Cond_,</c:v>
                  </c:pt>
                  <c:pt idx="23">
                    <c:v>Cyst_Cond_,</c:v>
                  </c:pt>
                  <c:pt idx="24">
                    <c:v>tobacco_product_,</c:v>
                  </c:pt>
                  <c:pt idx="25">
                    <c:v>symptoms_aggravating_,</c:v>
                  </c:pt>
                  <c:pt idx="26">
                    <c:v>severely_obese_,</c:v>
                  </c:pt>
                  <c:pt idx="27">
                    <c:v>respiration_rate_,</c:v>
                  </c:pt>
                  <c:pt idx="28">
                    <c:v>require_vaccine_,</c:v>
                  </c:pt>
                  <c:pt idx="29">
                    <c:v>prior_procedure_,</c:v>
                  </c:pt>
                  <c:pt idx="30">
                    <c:v>post_op_care_,</c:v>
                  </c:pt>
                  <c:pt idx="31">
                    <c:v>overweight_,</c:v>
                  </c:pt>
                  <c:pt idx="32">
                    <c:v>overexertion_,</c:v>
                  </c:pt>
                  <c:pt idx="33">
                    <c:v>never_used_tobacco_,</c:v>
                  </c:pt>
                  <c:pt idx="34">
                    <c:v>never_smoked_,</c:v>
                  </c:pt>
                  <c:pt idx="35">
                    <c:v>malignant_disease_,</c:v>
                  </c:pt>
                  <c:pt idx="36">
                    <c:v>malnutrition_,</c:v>
                  </c:pt>
                  <c:pt idx="37">
                    <c:v>long_term_,</c:v>
                  </c:pt>
                  <c:pt idx="38">
                    <c:v>history_obs_,</c:v>
                  </c:pt>
                  <c:pt idx="39">
                    <c:v>high_risk_pregnancy_,</c:v>
                  </c:pt>
                  <c:pt idx="40">
                    <c:v>health_status_,</c:v>
                  </c:pt>
                  <c:pt idx="41">
                    <c:v>former_smoker_,</c:v>
                  </c:pt>
                  <c:pt idx="42">
                    <c:v>fetal_disorder_,</c:v>
                  </c:pt>
                  <c:pt idx="43">
                    <c:v>family_history_,</c:v>
                  </c:pt>
                  <c:pt idx="44">
                    <c:v>fall_,</c:v>
                  </c:pt>
                  <c:pt idx="45">
                    <c:v>drug_indicated_,</c:v>
                  </c:pt>
                  <c:pt idx="46">
                    <c:v>dialysis_,</c:v>
                  </c:pt>
                  <c:pt idx="47">
                    <c:v>current_smoker_,</c:v>
                  </c:pt>
                  <c:pt idx="48">
                    <c:v>contraceptive_,</c:v>
                  </c:pt>
                  <c:pt idx="49">
                    <c:v>congregate_care_setting_,</c:v>
                  </c:pt>
                  <c:pt idx="50">
                    <c:v>antenatal_care_,</c:v>
                  </c:pt>
                  <c:pt idx="51">
                    <c:v>allergy_,</c:v>
                  </c:pt>
                  <c:pt idx="52">
                    <c:v>alcohol_,</c:v>
                  </c:pt>
                  <c:pt idx="53">
                    <c:v>abnormal_,</c:v>
                  </c:pt>
                  <c:pt idx="54">
                    <c:v>accident_,</c:v>
                  </c:pt>
                  <c:pt idx="55">
                    <c:v>Other_drug_</c:v>
                  </c:pt>
                  <c:pt idx="56">
                    <c:v>Enoxaparin_drug_</c:v>
                  </c:pt>
                  <c:pt idx="57">
                    <c:v>Bupivacaine_drug_</c:v>
                  </c:pt>
                  <c:pt idx="58">
                    <c:v>Sodium_chlo_drug_</c:v>
                  </c:pt>
                  <c:pt idx="59">
                    <c:v>Ondansetron_drug_</c:v>
                  </c:pt>
                  <c:pt idx="60">
                    <c:v>Sennapod_drug_</c:v>
                  </c:pt>
                  <c:pt idx="61">
                    <c:v>Atenolol_drug_</c:v>
                  </c:pt>
                  <c:pt idx="62">
                    <c:v>Doxy_drug_</c:v>
                  </c:pt>
                  <c:pt idx="63">
                    <c:v>Fluorescein_drug_</c:v>
                  </c:pt>
                  <c:pt idx="64">
                    <c:v>Metoprolol_drug_</c:v>
                  </c:pt>
                  <c:pt idx="65">
                    <c:v>Midazolam_drug_</c:v>
                  </c:pt>
                  <c:pt idx="66">
                    <c:v>Naproxen_drug_</c:v>
                  </c:pt>
                  <c:pt idx="67">
                    <c:v>Nicotine_drug_</c:v>
                  </c:pt>
                  <c:pt idx="68">
                    <c:v>Ofloxacin_drug_</c:v>
                  </c:pt>
                  <c:pt idx="69">
                    <c:v>Omeprazole_drug_</c:v>
                  </c:pt>
                  <c:pt idx="70">
                    <c:v>Polyethykene_drug_</c:v>
                  </c:pt>
                  <c:pt idx="71">
                    <c:v>Potassium_drug_</c:v>
                  </c:pt>
                  <c:pt idx="72">
                    <c:v>Vancomycin_drug_</c:v>
                  </c:pt>
                  <c:pt idx="73">
                    <c:v>Zolpidem_drug_</c:v>
                  </c:pt>
                </c:lvl>
                <c:lvl>
                  <c:pt idx="0">
                    <c:v>Conditions </c:v>
                  </c:pt>
                  <c:pt idx="24">
                    <c:v>Observations </c:v>
                  </c:pt>
                  <c:pt idx="55">
                    <c:v>Drugs </c:v>
                  </c:pt>
                </c:lvl>
              </c:multiLvlStrCache>
            </c:multiLvlStrRef>
          </c:cat>
          <c:val>
            <c:numRef>
              <c:f>'Transposed Tables'!$C$2:$C$75</c:f>
              <c:numCache>
                <c:formatCode>General</c:formatCode>
                <c:ptCount val="74"/>
                <c:pt idx="0">
                  <c:v>0</c:v>
                </c:pt>
                <c:pt idx="1">
                  <c:v>32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26</c:v>
                </c:pt>
                <c:pt idx="6">
                  <c:v>16</c:v>
                </c:pt>
                <c:pt idx="7">
                  <c:v>24</c:v>
                </c:pt>
                <c:pt idx="8">
                  <c:v>105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0.4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0.8</c:v>
                </c:pt>
                <c:pt idx="19">
                  <c:v>0.6</c:v>
                </c:pt>
                <c:pt idx="20">
                  <c:v>0.4</c:v>
                </c:pt>
                <c:pt idx="21">
                  <c:v>7</c:v>
                </c:pt>
                <c:pt idx="22">
                  <c:v>4</c:v>
                </c:pt>
                <c:pt idx="23">
                  <c:v>0.3</c:v>
                </c:pt>
                <c:pt idx="24">
                  <c:v>41</c:v>
                </c:pt>
                <c:pt idx="25">
                  <c:v>48</c:v>
                </c:pt>
                <c:pt idx="26">
                  <c:v>29</c:v>
                </c:pt>
                <c:pt idx="27">
                  <c:v>2171</c:v>
                </c:pt>
                <c:pt idx="28">
                  <c:v>109</c:v>
                </c:pt>
                <c:pt idx="29">
                  <c:v>6678</c:v>
                </c:pt>
                <c:pt idx="30">
                  <c:v>157</c:v>
                </c:pt>
                <c:pt idx="31">
                  <c:v>4289</c:v>
                </c:pt>
                <c:pt idx="32">
                  <c:v>90</c:v>
                </c:pt>
                <c:pt idx="33">
                  <c:v>192</c:v>
                </c:pt>
                <c:pt idx="34">
                  <c:v>842</c:v>
                </c:pt>
                <c:pt idx="35">
                  <c:v>195</c:v>
                </c:pt>
                <c:pt idx="36">
                  <c:v>635</c:v>
                </c:pt>
                <c:pt idx="37">
                  <c:v>9671</c:v>
                </c:pt>
                <c:pt idx="38">
                  <c:v>238</c:v>
                </c:pt>
                <c:pt idx="39">
                  <c:v>355</c:v>
                </c:pt>
                <c:pt idx="40">
                  <c:v>575</c:v>
                </c:pt>
                <c:pt idx="41">
                  <c:v>448</c:v>
                </c:pt>
                <c:pt idx="42">
                  <c:v>11</c:v>
                </c:pt>
                <c:pt idx="43">
                  <c:v>6464</c:v>
                </c:pt>
                <c:pt idx="44">
                  <c:v>1058</c:v>
                </c:pt>
                <c:pt idx="45">
                  <c:v>18</c:v>
                </c:pt>
                <c:pt idx="46">
                  <c:v>722</c:v>
                </c:pt>
                <c:pt idx="47">
                  <c:v>311</c:v>
                </c:pt>
                <c:pt idx="48">
                  <c:v>198</c:v>
                </c:pt>
                <c:pt idx="49">
                  <c:v>19</c:v>
                </c:pt>
                <c:pt idx="50">
                  <c:v>840</c:v>
                </c:pt>
                <c:pt idx="51">
                  <c:v>3100</c:v>
                </c:pt>
                <c:pt idx="52">
                  <c:v>80</c:v>
                </c:pt>
                <c:pt idx="53">
                  <c:v>1614</c:v>
                </c:pt>
                <c:pt idx="54">
                  <c:v>24</c:v>
                </c:pt>
                <c:pt idx="55">
                  <c:v>227</c:v>
                </c:pt>
                <c:pt idx="56">
                  <c:v>5</c:v>
                </c:pt>
                <c:pt idx="57">
                  <c:v>6</c:v>
                </c:pt>
                <c:pt idx="58">
                  <c:v>41</c:v>
                </c:pt>
                <c:pt idx="59">
                  <c:v>28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14</c:v>
                </c:pt>
                <c:pt idx="66">
                  <c:v>17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26</c:v>
                </c:pt>
                <c:pt idx="71">
                  <c:v>11</c:v>
                </c:pt>
                <c:pt idx="72">
                  <c:v>5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9-4182-8EDA-7C123AAD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2308249"/>
        <c:axId val="3014102"/>
      </c:lineChart>
      <c:catAx>
        <c:axId val="623082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14102"/>
        <c:crosses val="autoZero"/>
        <c:auto val="1"/>
        <c:lblAlgn val="ctr"/>
        <c:lblOffset val="100"/>
        <c:noMultiLvlLbl val="1"/>
      </c:catAx>
      <c:valAx>
        <c:axId val="3014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082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 Regression'!$A$18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'Logistic Regression'!$B$13:$G$13</c15:sqref>
                  </c15:fullRef>
                </c:ext>
              </c:extLst>
              <c:f>('Logistic Regression'!$B$13,'Logistic Regression'!$E$13,'Logistic Regression'!$G$13)</c:f>
              <c:strCache>
                <c:ptCount val="3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'Logistic Regression'!$B$18:$G$18</c15:sqref>
                  </c15:fullRef>
                </c:ext>
              </c:extLst>
              <c:f>('Logistic Regression'!$B$18,'Logistic Regression'!$E$18,'Logistic Regression'!$G$18)</c:f>
              <c:numCache>
                <c:formatCode>0.00</c:formatCode>
                <c:ptCount val="3"/>
                <c:pt idx="0">
                  <c:v>0.496</c:v>
                </c:pt>
                <c:pt idx="1">
                  <c:v>0.41899999999999998</c:v>
                </c:pt>
                <c:pt idx="2">
                  <c:v>0.40636254501800723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C-4EC1-8828-30F0C85589EB}"/>
            </c:ext>
          </c:extLst>
        </c:ser>
        <c:ser>
          <c:idx val="1"/>
          <c:order val="1"/>
          <c:tx>
            <c:strRef>
              <c:f>'Logistic Regression'!$A$19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'Logistic Regression'!$B$13:$G$13</c15:sqref>
                  </c15:fullRef>
                </c:ext>
              </c:extLst>
              <c:f>('Logistic Regression'!$B$13,'Logistic Regression'!$E$13,'Logistic Regression'!$G$13)</c:f>
              <c:strCache>
                <c:ptCount val="3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'Logistic Regression'!$B$19:$G$19</c15:sqref>
                  </c15:fullRef>
                </c:ext>
              </c:extLst>
              <c:f>('Logistic Regression'!$B$19,'Logistic Regression'!$E$19,'Logistic Regression'!$G$19)</c:f>
              <c:numCache>
                <c:formatCode>0.00</c:formatCode>
                <c:ptCount val="3"/>
                <c:pt idx="0">
                  <c:v>7.4999999999999997E-2</c:v>
                </c:pt>
                <c:pt idx="1">
                  <c:v>0.23599999999999999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C-4EC1-8828-30F0C855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211199"/>
        <c:axId val="196921327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'Logistic Regression'!$A$20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'Logistic Regression'!$B$13:$G$13</c15:sqref>
                        </c15:fullRef>
                        <c15:formulaRef>
                          <c15:sqref>('Logistic Regression'!$B$13,'Logistic Regression'!$E$13,'Logistic Regression'!$G$13)</c15:sqref>
                        </c15:formulaRef>
                      </c:ext>
                    </c:extLst>
                    <c:strCache>
                      <c:ptCount val="3"/>
                      <c:pt idx="0">
                        <c:v>Model 1</c:v>
                      </c:pt>
                      <c:pt idx="1">
                        <c:v>Model 2</c:v>
                      </c:pt>
                      <c:pt idx="2">
                        <c:v>Model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'Logistic Regression'!$B$20:$G$20</c15:sqref>
                        </c15:fullRef>
                        <c15:formulaRef>
                          <c15:sqref>('Logistic Regression'!$B$20,'Logistic Regression'!$E$20,'Logistic Regression'!$G$20)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0.14000000000000001</c:v>
                      </c:pt>
                      <c:pt idx="1">
                        <c:v>0.31</c:v>
                      </c:pt>
                      <c:pt idx="2">
                        <c:v>0.28999999999999998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EFC-4EC1-8828-30F0C85589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'Logistic Regression'!$A$21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'Logistic Regression'!$B$13:$G$13</c15:sqref>
                        </c15:fullRef>
                        <c15:formulaRef>
                          <c15:sqref>('Logistic Regression'!$B$13,'Logistic Regression'!$E$13,'Logistic Regression'!$G$13)</c15:sqref>
                        </c15:formulaRef>
                      </c:ext>
                    </c:extLst>
                    <c:strCache>
                      <c:ptCount val="3"/>
                      <c:pt idx="0">
                        <c:v>Model 1</c:v>
                      </c:pt>
                      <c:pt idx="1">
                        <c:v>Model 2</c:v>
                      </c:pt>
                      <c:pt idx="2">
                        <c:v>Model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'Logistic Regression'!$B$21:$G$21</c15:sqref>
                        </c15:fullRef>
                        <c15:formulaRef>
                          <c15:sqref>('Logistic Regression'!$B$21,'Logistic Regression'!$E$21,'Logistic Regression'!$G$21)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0.84299999999999997</c:v>
                      </c:pt>
                      <c:pt idx="1">
                        <c:v>0.82899999999999996</c:v>
                      </c:pt>
                      <c:pt idx="2">
                        <c:v>0.252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C-4EC1-8828-30F0C85589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'Logistic Regression'!#REF!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'Logistic Regression'!$B$13:$G$13</c15:sqref>
                        </c15:fullRef>
                        <c15:formulaRef>
                          <c15:sqref>('Logistic Regression'!$B$13,'Logistic Regression'!$E$13,'Logistic Regression'!$G$13)</c15:sqref>
                        </c15:formulaRef>
                      </c:ext>
                    </c:extLst>
                    <c:strCache>
                      <c:ptCount val="3"/>
                      <c:pt idx="0">
                        <c:v>Model 1</c:v>
                      </c:pt>
                      <c:pt idx="1">
                        <c:v>Model 2</c:v>
                      </c:pt>
                      <c:pt idx="2">
                        <c:v>Model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'Logistic Regression'!$C$13:$G$13</c15:sqref>
                        </c15:fullRef>
                        <c15:formulaRef>
                          <c15:sqref>('Logistic Regression'!$C$13,'Logistic Regression'!$F$13)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FC-4EC1-8828-30F0C85589EB}"/>
                  </c:ext>
                </c:extLst>
              </c15:ser>
            </c15:filteredBarSeries>
          </c:ext>
        </c:extLst>
      </c:barChart>
      <c:catAx>
        <c:axId val="19692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13279"/>
        <c:crosses val="autoZero"/>
        <c:auto val="1"/>
        <c:lblAlgn val="ctr"/>
        <c:lblOffset val="100"/>
        <c:tickLblSkip val="1"/>
        <c:noMultiLvlLbl val="0"/>
      </c:catAx>
      <c:valAx>
        <c:axId val="19692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91789379741189E-2"/>
          <c:y val="0.14730498828255775"/>
          <c:w val="0.95091477019187864"/>
          <c:h val="0.849765255740755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DEEBF7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Model vs Log'!$A$14:$A$21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Kutools_Chart!$B$24:$B$31</c:f>
              <c:numCache>
                <c:formatCode>General</c:formatCode>
                <c:ptCount val="8"/>
                <c:pt idx="0">
                  <c:v>0.25529999999999997</c:v>
                </c:pt>
                <c:pt idx="1">
                  <c:v>0.25529999999999997</c:v>
                </c:pt>
                <c:pt idx="2">
                  <c:v>0.25529999999999997</c:v>
                </c:pt>
                <c:pt idx="3">
                  <c:v>0.25529999999999997</c:v>
                </c:pt>
                <c:pt idx="4">
                  <c:v>0.25529999999999997</c:v>
                </c:pt>
                <c:pt idx="5">
                  <c:v>0.25529999999999997</c:v>
                </c:pt>
                <c:pt idx="6">
                  <c:v>0.25529999999999997</c:v>
                </c:pt>
                <c:pt idx="7">
                  <c:v>0.25529999999999997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5-48C0-BE90-41624DF39840}"/>
            </c:ext>
          </c:extLst>
        </c:ser>
        <c:ser>
          <c:idx val="1"/>
          <c:order val="1"/>
          <c:tx>
            <c:strRef>
              <c:f>'Final Model vs Log'!$B$13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Model vs Log'!$A$14:$A$21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'Final Model vs Log'!$B$14:$B$21</c:f>
              <c:numCache>
                <c:formatCode>0.00</c:formatCode>
                <c:ptCount val="8"/>
                <c:pt idx="0">
                  <c:v>0.252</c:v>
                </c:pt>
                <c:pt idx="1">
                  <c:v>0.84499999999999997</c:v>
                </c:pt>
                <c:pt idx="2">
                  <c:v>0.79900000000000004</c:v>
                </c:pt>
                <c:pt idx="3">
                  <c:v>0.79400000000000004</c:v>
                </c:pt>
                <c:pt idx="4">
                  <c:v>0.79300000000000004</c:v>
                </c:pt>
                <c:pt idx="5">
                  <c:v>0.80800000000000005</c:v>
                </c:pt>
                <c:pt idx="6">
                  <c:v>0.85099999999999998</c:v>
                </c:pt>
                <c:pt idx="7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5-48C0-BE90-41624DF39840}"/>
            </c:ext>
          </c:extLst>
        </c:ser>
        <c:ser>
          <c:idx val="2"/>
          <c:order val="2"/>
          <c:tx>
            <c:strRef>
              <c:f>'Final Model vs Log'!$C$13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6B775A-015C-4E9C-B6D0-612CE5D0507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{EC6B775A-015C-4E9C-B6D0-612CE5D0507A}</c15:txfldGUID>
                      <c15:f>'Final Model vs Log'!$C$14</c15:f>
                      <c15:dlblFieldTableCache>
                        <c:ptCount val="1"/>
                        <c:pt idx="0">
                          <c:v>0.41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EE5-48C0-BE90-41624DF398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518604-E630-4062-899C-6D01CBFA074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{F3518604-E630-4062-899C-6D01CBFA0742}</c15:txfldGUID>
                      <c15:f>'Final Model vs Log'!$C$15</c15:f>
                      <c15:dlblFieldTableCache>
                        <c:ptCount val="1"/>
                        <c:pt idx="0">
                          <c:v>0.85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EE5-48C0-BE90-41624DF398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838DDF-4F4F-4301-A00F-1855536EC9C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{EE838DDF-4F4F-4301-A00F-1855536EC9CB}</c15:txfldGUID>
                      <c15:f>'Final Model vs Log'!$C$16</c15:f>
                      <c15:dlblFieldTableCache>
                        <c:ptCount val="1"/>
                        <c:pt idx="0">
                          <c:v>0.80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EE5-48C0-BE90-41624DF398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50F341-8AC6-482E-9827-90722C41479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{0B50F341-8AC6-482E-9827-90722C414794}</c15:txfldGUID>
                      <c15:f>'Final Model vs Log'!$C$17</c15:f>
                      <c15:dlblFieldTableCache>
                        <c:ptCount val="1"/>
                        <c:pt idx="0">
                          <c:v>0.79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EE5-48C0-BE90-41624DF398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C79192-FE16-4BBC-98BC-6D4E1924FE3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{51C79192-FE16-4BBC-98BC-6D4E1924FE35}</c15:txfldGUID>
                      <c15:f>'Final Model vs Log'!$C$18</c15:f>
                      <c15:dlblFieldTableCache>
                        <c:ptCount val="1"/>
                        <c:pt idx="0">
                          <c:v>0.79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EE5-48C0-BE90-41624DF398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7FA9EC5-4684-41A4-8D07-2571D27F800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{77FA9EC5-4684-41A4-8D07-2571D27F8005}</c15:txfldGUID>
                      <c15:f>'Final Model vs Log'!$C$19</c15:f>
                      <c15:dlblFieldTableCache>
                        <c:ptCount val="1"/>
                        <c:pt idx="0">
                          <c:v>0.81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EE5-48C0-BE90-41624DF398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A01E0AC-2FA8-4BF9-AB85-782B6B8E7BE3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{8A01E0AC-2FA8-4BF9-AB85-782B6B8E7BE3}</c15:txfldGUID>
                      <c15:f>'Final Model vs Log'!$C$20</c15:f>
                      <c15:dlblFieldTableCache>
                        <c:ptCount val="1"/>
                        <c:pt idx="0">
                          <c:v>0.85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EE5-48C0-BE90-41624DF398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C920F5-9AD9-4EFA-A4A1-868B1FE62B9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{5EC920F5-9AD9-4EFA-A4A1-868B1FE62B9D}</c15:txfldGUID>
                      <c15:f>'Final Model vs Log'!$C$21</c15:f>
                      <c15:dlblFieldTableCache>
                        <c:ptCount val="1"/>
                        <c:pt idx="0">
                          <c:v>0.79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EE5-48C0-BE90-41624DF39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Model vs Log'!$A$14:$A$21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Kutools_Chart!$A$24:$A$31</c:f>
              <c:numCache>
                <c:formatCode>0.00</c:formatCode>
                <c:ptCount val="8"/>
                <c:pt idx="0">
                  <c:v>-0.40600000000000003</c:v>
                </c:pt>
                <c:pt idx="1">
                  <c:v>-0.84499999999999997</c:v>
                </c:pt>
                <c:pt idx="2">
                  <c:v>-0.79900000000000004</c:v>
                </c:pt>
                <c:pt idx="3">
                  <c:v>-0.79400000000000004</c:v>
                </c:pt>
                <c:pt idx="4">
                  <c:v>-0.79300000000000004</c:v>
                </c:pt>
                <c:pt idx="5">
                  <c:v>-0.80800000000000005</c:v>
                </c:pt>
                <c:pt idx="6">
                  <c:v>-0.85099999999999998</c:v>
                </c:pt>
                <c:pt idx="7">
                  <c:v>-0.79300000000000004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E5-48C0-BE90-41624DF3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3178655"/>
        <c:axId val="63178239"/>
      </c:barChart>
      <c:catAx>
        <c:axId val="631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15000"/>
                    <a:lumOff val="8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8239"/>
        <c:crosses val="autoZero"/>
        <c:auto val="1"/>
        <c:lblAlgn val="ctr"/>
        <c:lblOffset val="100"/>
        <c:noMultiLvlLbl val="0"/>
      </c:catAx>
      <c:valAx>
        <c:axId val="63178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1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5270DD-2616-420D-BAFF-89D032C1CFA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{4C5270DD-2616-420D-BAFF-89D032C1CFA0}</c15:txfldGUID>
                      <c15:f>Kutools_Chart!$G$34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DFD-442E-A1F1-9BB585A4E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120CF8-09C2-48C5-BAEC-239306F08D2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{BE120CF8-09C2-48C5-BAEC-239306F08D2D}</c15:txfldGUID>
                      <c15:f>Kutools_Chart!$G$35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DFD-442E-A1F1-9BB585A4E523}"/>
                </c:ext>
              </c:extLst>
            </c:dLbl>
            <c:dLbl>
              <c:idx val="2"/>
              <c:layout>
                <c:manualLayout>
                  <c:x val="-1.2281994595922378E-2"/>
                  <c:y val="9.4962110927356569E-2"/>
                </c:manualLayout>
              </c:layout>
              <c:tx>
                <c:rich>
                  <a:bodyPr/>
                  <a:lstStyle/>
                  <a:p>
                    <a:fld id="{BEBF5D58-DDF5-4669-B39C-F2555C043DA7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{BEBF5D58-DDF5-4669-B39C-F2555C043DA7}</c15:txfldGUID>
                      <c15:f>Kutools_Chart!$G$36</c15:f>
                      <c15:dlblFieldTableCache>
                        <c:ptCount val="1"/>
                        <c:pt idx="0">
                          <c:v>42.51%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DFD-442E-A1F1-9BB585A4E523}"/>
                </c:ext>
              </c:extLst>
            </c:dLbl>
            <c:dLbl>
              <c:idx val="3"/>
              <c:layout>
                <c:manualLayout>
                  <c:x val="-7.3691967575534268E-3"/>
                  <c:y val="9.9440391267705958E-2"/>
                </c:manualLayout>
              </c:layout>
              <c:tx>
                <c:rich>
                  <a:bodyPr/>
                  <a:lstStyle/>
                  <a:p>
                    <a:fld id="{3C90CE7D-0300-4741-B33C-B975D9A162A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{3C90CE7D-0300-4741-B33C-B975D9A162A8}</c15:txfldGUID>
                      <c15:f>Kutools_Chart!$G$37</c15:f>
                      <c15:dlblFieldTableCache>
                        <c:ptCount val="1"/>
                        <c:pt idx="0">
                          <c:v>1.13%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DFD-442E-A1F1-9BB585A4E523}"/>
                </c:ext>
              </c:extLst>
            </c:dLbl>
            <c:dLbl>
              <c:idx val="4"/>
              <c:layout>
                <c:manualLayout>
                  <c:x val="-7.3691967575534268E-3"/>
                  <c:y val="9.4962110927356652E-2"/>
                </c:manualLayout>
              </c:layout>
              <c:tx>
                <c:rich>
                  <a:bodyPr/>
                  <a:lstStyle/>
                  <a:p>
                    <a:fld id="{CD7FDC87-D2E0-48FA-A464-68E637D1772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{CD7FDC87-D2E0-48FA-A464-68E637D17721}</c15:txfldGUID>
                      <c15:f>Kutools_Chart!$G$38</c15:f>
                      <c15:dlblFieldTableCache>
                        <c:ptCount val="1"/>
                        <c:pt idx="0">
                          <c:v>19.96%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DFD-442E-A1F1-9BB585A4E5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671DF1-E9D6-48E2-8DD5-55FAAC18B0F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{8C671DF1-E9D6-48E2-8DD5-55FAAC18B0F4}</c15:txfldGUID>
                      <c15:f>Kutools_Chart!$G$39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DFD-442E-A1F1-9BB585A4E5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5C3500-B9DA-4705-8C8E-11B1D193F0C3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{765C3500-B9DA-4705-8C8E-11B1D193F0C3}</c15:txfldGUID>
                      <c15:f>Kutools_Chart!$G$40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DFD-442E-A1F1-9BB585A4E5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3B08DB-14C0-4E69-99ED-55236FD1766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{313B08DB-14C0-4E69-99ED-55236FD17666}</c15:txfldGUID>
                      <c15:f>Kutools_Chart!$G$41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DFD-442E-A1F1-9BB585A4E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1"/>
            <c:plus>
              <c:numRef>
                <c:f>Kutools_Chart!$E$34:$E$41</c:f>
                <c:numCache>
                  <c:formatCode>General</c:formatCode>
                  <c:ptCount val="8"/>
                  <c:pt idx="1">
                    <c:v>0</c:v>
                  </c:pt>
                  <c:pt idx="2">
                    <c:v>20675</c:v>
                  </c:pt>
                  <c:pt idx="3">
                    <c:v>317</c:v>
                  </c:pt>
                  <c:pt idx="4">
                    <c:v>5519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Kutools_Chart!$I$34:$I$41</c:f>
                <c:numCache>
                  <c:formatCode>General</c:formatCode>
                  <c:ptCount val="8"/>
                </c:numCache>
              </c:numRef>
            </c:minus>
            <c:spPr>
              <a:ln w="19050">
                <a:solidFill>
                  <a:srgbClr val="FF0000"/>
                </a:solidFill>
                <a:headEnd type="triangle"/>
              </a:ln>
            </c:spPr>
          </c:errBars>
          <c:cat>
            <c:strRef>
              <c:f>Kutools_Chart!$A$34:$A$41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Kutools_Chart!$B$34:$B$41</c:f>
              <c:numCache>
                <c:formatCode>General</c:formatCode>
                <c:ptCount val="8"/>
                <c:pt idx="0">
                  <c:v>2031</c:v>
                </c:pt>
                <c:pt idx="1">
                  <c:v>48641</c:v>
                </c:pt>
                <c:pt idx="2">
                  <c:v>27966</c:v>
                </c:pt>
                <c:pt idx="3">
                  <c:v>27649</c:v>
                </c:pt>
                <c:pt idx="4">
                  <c:v>22130</c:v>
                </c:pt>
                <c:pt idx="5">
                  <c:v>24209</c:v>
                </c:pt>
                <c:pt idx="6">
                  <c:v>28431</c:v>
                </c:pt>
                <c:pt idx="7">
                  <c:v>28554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D-442E-A1F1-9BB585A4E523}"/>
            </c:ext>
          </c:extLst>
        </c:ser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Kutools_Chart!$A$34:$A$41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Kutools_Chart!$C$34:$C$41</c:f>
              <c:numCache>
                <c:formatCode>General</c:formatCode>
                <c:ptCount val="8"/>
                <c:pt idx="0">
                  <c:v>2031</c:v>
                </c:pt>
                <c:pt idx="1">
                  <c:v>48641</c:v>
                </c:pt>
                <c:pt idx="2">
                  <c:v>27966</c:v>
                </c:pt>
                <c:pt idx="3">
                  <c:v>27649</c:v>
                </c:pt>
                <c:pt idx="4">
                  <c:v>22130</c:v>
                </c:pt>
                <c:pt idx="5">
                  <c:v>24209</c:v>
                </c:pt>
                <c:pt idx="6">
                  <c:v>28431</c:v>
                </c:pt>
                <c:pt idx="7">
                  <c:v>28554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D-442E-A1F1-9BB585A4E523}"/>
            </c:ext>
          </c:extLst>
        </c:ser>
        <c:ser>
          <c:idx val="2"/>
          <c:order val="2"/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A5A5A5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6223855-0715-4AA9-A31E-98D4FDC176C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{66223855-0715-4AA9-A31E-98D4FDC176CF}</c15:txfldGUID>
                      <c15:f>Kutools_Chart!$H$34</c15:f>
                      <c15:dlblFieldTableCache>
                        <c:ptCount val="1"/>
                        <c:pt idx="0">
                          <c:v>2294.93%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DFD-442E-A1F1-9BB585A4E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BF9526-FB47-4EA8-845E-95D1172DE4F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{CFBF9526-FB47-4EA8-845E-95D1172DE4FC}</c15:txfldGUID>
                      <c15:f>Kutools_Chart!$H$35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DFD-442E-A1F1-9BB585A4E5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AF83DF-F07A-4FE8-B4A8-CC0839A9268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{DAAF83DF-F07A-4FE8-B4A8-CC0839A9268F}</c15:txfldGUID>
                      <c15:f>Kutools_Chart!$H$36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DFD-442E-A1F1-9BB585A4E5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E2A630-DD48-449B-9294-072041D68AC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{99E2A630-DD48-449B-9294-072041D68AC9}</c15:txfldGUID>
                      <c15:f>Kutools_Chart!$H$37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DFD-442E-A1F1-9BB585A4E5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6DE8CE-261E-423E-B8F1-ADFBB1986D03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{C86DE8CE-261E-423E-B8F1-ADFBB1986D03}</c15:txfldGUID>
                      <c15:f>Kutools_Chart!$H$38</c15:f>
                      <c15:dlblFieldTableCache>
                        <c:ptCount val="1"/>
                        <c:pt idx="0">
                          <c:v>9.39%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DFD-442E-A1F1-9BB585A4E5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119B22-6196-4069-A7B3-C27CF711DEE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{7C119B22-6196-4069-A7B3-C27CF711DEEF}</c15:txfldGUID>
                      <c15:f>Kutools_Chart!$H$39</c15:f>
                      <c15:dlblFieldTableCache>
                        <c:ptCount val="1"/>
                        <c:pt idx="0">
                          <c:v>17.44%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DFD-442E-A1F1-9BB585A4E5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8D587B4-0F13-4A15-9BBF-ECA5887E28F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{38D587B4-0F13-4A15-9BBF-ECA5887E28FF}</c15:txfldGUID>
                      <c15:f>Kutools_Chart!$H$40</c15:f>
                      <c15:dlblFieldTableCache>
                        <c:ptCount val="1"/>
                        <c:pt idx="0">
                          <c:v>0.43%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4DFD-442E-A1F1-9BB585A4E5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2BD57E-576A-419B-9480-3F435BA8160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{B52BD57E-576A-419B-9480-3F435BA8160C}</c15:txfldGUID>
                      <c15:f>Kutools_Chart!$H$41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DFD-442E-A1F1-9BB585A4E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1"/>
            <c:plus>
              <c:numRef>
                <c:f>Kutools_Chart!$I$34:$I$41</c:f>
                <c:numCache>
                  <c:formatCode>General</c:formatCode>
                  <c:ptCount val="8"/>
                </c:numCache>
              </c:numRef>
            </c:plus>
            <c:minus>
              <c:numRef>
                <c:f>Kutools_Chart!$F$34:$F$41</c:f>
                <c:numCache>
                  <c:formatCode>General</c:formatCode>
                  <c:ptCount val="8"/>
                  <c:pt idx="0">
                    <c:v>46610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2079</c:v>
                  </c:pt>
                  <c:pt idx="5">
                    <c:v>4222</c:v>
                  </c:pt>
                  <c:pt idx="6">
                    <c:v>123</c:v>
                  </c:pt>
                  <c:pt idx="7">
                    <c:v>0</c:v>
                  </c:pt>
                </c:numCache>
              </c:numRef>
            </c:minus>
            <c:spPr>
              <a:ln w="19050">
                <a:solidFill>
                  <a:srgbClr val="00B050"/>
                </a:solidFill>
                <a:headEnd type="triangle"/>
              </a:ln>
            </c:spPr>
          </c:errBars>
          <c:cat>
            <c:strRef>
              <c:f>Kutools_Chart!$A$34:$A$41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Kutools_Chart!$D$34:$D$41</c:f>
              <c:numCache>
                <c:formatCode>General</c:formatCode>
                <c:ptCount val="8"/>
                <c:pt idx="0">
                  <c:v>48641</c:v>
                </c:pt>
                <c:pt idx="1">
                  <c:v>27966</c:v>
                </c:pt>
                <c:pt idx="2">
                  <c:v>27649</c:v>
                </c:pt>
                <c:pt idx="3">
                  <c:v>22130</c:v>
                </c:pt>
                <c:pt idx="4">
                  <c:v>24209</c:v>
                </c:pt>
                <c:pt idx="5">
                  <c:v>28431</c:v>
                </c:pt>
                <c:pt idx="6">
                  <c:v>28554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D-442E-A1F1-9BB585A4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44989983"/>
        <c:axId val="1844992479"/>
      </c:barChart>
      <c:catAx>
        <c:axId val="184498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00B0F0"/>
            </a:solidFill>
          </a:ln>
        </c:spPr>
        <c:crossAx val="1844992479"/>
        <c:crosses val="autoZero"/>
        <c:auto val="0"/>
        <c:lblAlgn val="ctr"/>
        <c:lblOffset val="100"/>
        <c:noMultiLvlLbl val="0"/>
      </c:catAx>
      <c:valAx>
        <c:axId val="184499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True Positives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184498998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D9D9D9"/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19949566054856E-2"/>
          <c:y val="2.1862603838940245E-2"/>
          <c:w val="0.95875233108081992"/>
          <c:h val="0.94477738367267738"/>
        </c:manualLayout>
      </c:layout>
      <c:lineChart>
        <c:grouping val="standard"/>
        <c:varyColors val="0"/>
        <c:ser>
          <c:idx val="0"/>
          <c:order val="0"/>
          <c:tx>
            <c:strRef>
              <c:f>Kutools_Chart!$A$45</c:f>
              <c:strCache>
                <c:ptCount val="1"/>
                <c:pt idx="0">
                  <c:v>Early Fusion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Kutools_Chart!$B$45:$J$45</c15:sqref>
                  </c15:fullRef>
                </c:ext>
              </c:extLst>
              <c:f>Kutools_Chart!$C$45:$E$45</c:f>
              <c:numCache>
                <c:formatCode>General</c:formatCode>
                <c:ptCount val="3"/>
                <c:pt idx="0">
                  <c:v>0.252</c:v>
                </c:pt>
                <c:pt idx="1">
                  <c:v>0.39800000000000002</c:v>
                </c:pt>
                <c:pt idx="2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5D-41D6-80C7-C2C71BE7C029}"/>
            </c:ext>
          </c:extLst>
        </c:ser>
        <c:ser>
          <c:idx val="1"/>
          <c:order val="1"/>
          <c:tx>
            <c:strRef>
              <c:f>Kutools_Chart!$A$46</c:f>
              <c:strCache>
                <c:ptCount val="1"/>
                <c:pt idx="0">
                  <c:v>Demographics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Kutools_Chart!$B$46:$J$46</c15:sqref>
                  </c15:fullRef>
                </c:ext>
              </c:extLst>
              <c:f>Kutools_Chart!$C$46:$E$46</c:f>
              <c:numCache>
                <c:formatCode>General</c:formatCode>
                <c:ptCount val="3"/>
                <c:pt idx="0">
                  <c:v>0.84499999999999997</c:v>
                </c:pt>
                <c:pt idx="1">
                  <c:v>0.86899999999999999</c:v>
                </c:pt>
                <c:pt idx="2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5D-41D6-80C7-C2C71BE7C029}"/>
            </c:ext>
          </c:extLst>
        </c:ser>
        <c:ser>
          <c:idx val="2"/>
          <c:order val="2"/>
          <c:tx>
            <c:strRef>
              <c:f>Kutools_Chart!$A$47</c:f>
              <c:strCache>
                <c:ptCount val="1"/>
                <c:pt idx="0">
                  <c:v>Conditions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Kutools_Chart!$B$47:$J$47</c15:sqref>
                  </c15:fullRef>
                </c:ext>
              </c:extLst>
              <c:f>Kutools_Chart!$C$47:$E$47</c:f>
              <c:numCache>
                <c:formatCode>General</c:formatCode>
                <c:ptCount val="3"/>
                <c:pt idx="0">
                  <c:v>0.79900000000000004</c:v>
                </c:pt>
                <c:pt idx="1">
                  <c:v>0.78300000000000003</c:v>
                </c:pt>
                <c:pt idx="2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5D-41D6-80C7-C2C71BE7C029}"/>
            </c:ext>
          </c:extLst>
        </c:ser>
        <c:ser>
          <c:idx val="3"/>
          <c:order val="3"/>
          <c:tx>
            <c:strRef>
              <c:f>Kutools_Chart!$A$48</c:f>
              <c:strCache>
                <c:ptCount val="1"/>
                <c:pt idx="0">
                  <c:v>ConditionsB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Kutools_Chart!$B$48:$J$48</c15:sqref>
                  </c15:fullRef>
                </c:ext>
              </c:extLst>
              <c:f>Kutools_Chart!$C$48:$E$48</c:f>
              <c:numCache>
                <c:formatCode>General</c:formatCode>
                <c:ptCount val="3"/>
                <c:pt idx="0">
                  <c:v>0.79400000000000004</c:v>
                </c:pt>
                <c:pt idx="1">
                  <c:v>0.77200000000000002</c:v>
                </c:pt>
                <c:pt idx="2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5D-41D6-80C7-C2C71BE7C029}"/>
            </c:ext>
          </c:extLst>
        </c:ser>
        <c:ser>
          <c:idx val="4"/>
          <c:order val="4"/>
          <c:tx>
            <c:strRef>
              <c:f>Kutools_Chart!$A$49</c:f>
              <c:strCache>
                <c:ptCount val="1"/>
                <c:pt idx="0">
                  <c:v>Observations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Kutools_Chart!$B$49:$J$49</c15:sqref>
                  </c15:fullRef>
                </c:ext>
              </c:extLst>
              <c:f>Kutools_Chart!$C$49:$E$49</c:f>
              <c:numCache>
                <c:formatCode>General</c:formatCode>
                <c:ptCount val="3"/>
                <c:pt idx="0">
                  <c:v>0.79300000000000004</c:v>
                </c:pt>
                <c:pt idx="1">
                  <c:v>0.77400000000000002</c:v>
                </c:pt>
                <c:pt idx="2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5D-41D6-80C7-C2C71BE7C029}"/>
            </c:ext>
          </c:extLst>
        </c:ser>
        <c:ser>
          <c:idx val="5"/>
          <c:order val="5"/>
          <c:tx>
            <c:strRef>
              <c:f>Kutools_Chart!$A$50</c:f>
              <c:strCache>
                <c:ptCount val="1"/>
                <c:pt idx="0">
                  <c:v>ObservationsB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Kutools_Chart!$B$50:$J$50</c15:sqref>
                  </c15:fullRef>
                </c:ext>
              </c:extLst>
              <c:f>Kutools_Chart!$C$50:$E$50</c:f>
              <c:numCache>
                <c:formatCode>General</c:formatCode>
                <c:ptCount val="3"/>
                <c:pt idx="0">
                  <c:v>0.80800000000000005</c:v>
                </c:pt>
                <c:pt idx="1">
                  <c:v>0.79900000000000004</c:v>
                </c:pt>
                <c:pt idx="2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5D-41D6-80C7-C2C71BE7C029}"/>
            </c:ext>
          </c:extLst>
        </c:ser>
        <c:ser>
          <c:idx val="6"/>
          <c:order val="6"/>
          <c:tx>
            <c:strRef>
              <c:f>Kutools_Chart!$A$51</c:f>
              <c:strCache>
                <c:ptCount val="1"/>
                <c:pt idx="0">
                  <c:v>Diagnosis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Kutools_Chart!$B$51:$J$51</c15:sqref>
                  </c15:fullRef>
                </c:ext>
              </c:extLst>
              <c:f>Kutools_Chart!$C$51:$E$51</c:f>
              <c:numCache>
                <c:formatCode>General</c:formatCode>
                <c:ptCount val="3"/>
                <c:pt idx="0">
                  <c:v>0.85099999999999998</c:v>
                </c:pt>
                <c:pt idx="1">
                  <c:v>0.85399999999999998</c:v>
                </c:pt>
                <c:pt idx="2">
                  <c:v>0.85099999999999998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5D-41D6-80C7-C2C71BE7C029}"/>
            </c:ext>
          </c:extLst>
        </c:ser>
        <c:ser>
          <c:idx val="7"/>
          <c:order val="7"/>
          <c:tx>
            <c:strRef>
              <c:f>Kutools_Chart!$A$52</c:f>
              <c:strCache>
                <c:ptCount val="1"/>
                <c:pt idx="0">
                  <c:v>DiagnosisB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Kutools_Chart!$B$52:$J$52</c15:sqref>
                  </c15:fullRef>
                </c:ext>
              </c:extLst>
              <c:f>Kutools_Chart!$C$52:$E$52</c:f>
              <c:numCache>
                <c:formatCode>General</c:formatCode>
                <c:ptCount val="3"/>
                <c:pt idx="0">
                  <c:v>0.79300000000000004</c:v>
                </c:pt>
                <c:pt idx="1">
                  <c:v>0.78200000000000003</c:v>
                </c:pt>
                <c:pt idx="2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5D-41D6-80C7-C2C71BE7C029}"/>
            </c:ext>
          </c:extLst>
        </c:ser>
        <c:ser>
          <c:idx val="8"/>
          <c:order val="8"/>
          <c:tx>
            <c:strRef>
              <c:f>Kutools_Chart!$A$53</c:f>
              <c:strCache>
                <c:ptCount val="1"/>
                <c:pt idx="0">
                  <c:v>Dem+DiagB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Kutools_Chart!$B$44:$J$44</c15:sqref>
                  </c15:fullRef>
                </c:ext>
              </c:extLst>
              <c:f>Kutools_Chart!$C$44:$E$44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Kutools_Chart!$B$53:$J$53</c15:sqref>
                  </c15:fullRef>
                </c:ext>
              </c:extLst>
              <c:f>Kutools_Chart!$C$53:$E$53</c:f>
              <c:numCache>
                <c:formatCode>General</c:formatCode>
                <c:ptCount val="3"/>
                <c:pt idx="0">
                  <c:v>0.85</c:v>
                </c:pt>
                <c:pt idx="1">
                  <c:v>0.86</c:v>
                </c:pt>
                <c:pt idx="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5D-41D6-80C7-C2C71BE7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280351"/>
        <c:axId val="804271199"/>
      </c:lineChart>
      <c:catAx>
        <c:axId val="8042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71199"/>
        <c:crosses val="autoZero"/>
        <c:auto val="1"/>
        <c:lblAlgn val="ctr"/>
        <c:lblOffset val="100"/>
        <c:noMultiLvlLbl val="0"/>
      </c:catAx>
      <c:valAx>
        <c:axId val="804271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167725919014497E-2"/>
          <c:y val="0.90435942311551076"/>
          <c:w val="0.7813274750812238"/>
          <c:h val="9.46618568957563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Model vs Log'!$D$1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Model vs Log'!$A$14:$A$21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'Final Model vs Log'!$D$2:$D$9</c:f>
              <c:numCache>
                <c:formatCode>0.00</c:formatCode>
                <c:ptCount val="8"/>
                <c:pt idx="0">
                  <c:v>0.39800000000000002</c:v>
                </c:pt>
                <c:pt idx="1">
                  <c:v>0.86899999999999999</c:v>
                </c:pt>
                <c:pt idx="2">
                  <c:v>0.78300000000000003</c:v>
                </c:pt>
                <c:pt idx="3">
                  <c:v>0.77200000000000002</c:v>
                </c:pt>
                <c:pt idx="4">
                  <c:v>0.77400000000000002</c:v>
                </c:pt>
                <c:pt idx="5">
                  <c:v>0.79900000000000004</c:v>
                </c:pt>
                <c:pt idx="6">
                  <c:v>0.85399999999999998</c:v>
                </c:pt>
                <c:pt idx="7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9F1-82DA-688D42AB0D1D}"/>
            </c:ext>
          </c:extLst>
        </c:ser>
        <c:ser>
          <c:idx val="1"/>
          <c:order val="1"/>
          <c:tx>
            <c:strRef>
              <c:f>'Final Model vs Log'!$C$13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Model vs Log'!$A$14:$A$21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'Final Model vs Log'!$C$14:$C$21</c:f>
              <c:numCache>
                <c:formatCode>0.00</c:formatCode>
                <c:ptCount val="8"/>
                <c:pt idx="0">
                  <c:v>0.40600000000000003</c:v>
                </c:pt>
                <c:pt idx="1">
                  <c:v>0.84499999999999997</c:v>
                </c:pt>
                <c:pt idx="2">
                  <c:v>0.79900000000000004</c:v>
                </c:pt>
                <c:pt idx="3">
                  <c:v>0.79400000000000004</c:v>
                </c:pt>
                <c:pt idx="4">
                  <c:v>0.79300000000000004</c:v>
                </c:pt>
                <c:pt idx="5">
                  <c:v>0.80800000000000005</c:v>
                </c:pt>
                <c:pt idx="6">
                  <c:v>0.85099999999999998</c:v>
                </c:pt>
                <c:pt idx="7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0-49F1-82DA-688D42AB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12751"/>
        <c:axId val="4566015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Model vs Log'!$D$13</c15:sqref>
                        </c15:formulaRef>
                      </c:ext>
                    </c:extLst>
                    <c:strCache>
                      <c:ptCount val="1"/>
                      <c:pt idx="0">
                        <c:v>True Pos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Model vs Log'!$A$14:$A$21</c15:sqref>
                        </c15:formulaRef>
                      </c:ext>
                    </c:extLst>
                    <c:strCache>
                      <c:ptCount val="8"/>
                      <c:pt idx="0">
                        <c:v>Statistical</c:v>
                      </c:pt>
                      <c:pt idx="1">
                        <c:v>Demographics</c:v>
                      </c:pt>
                      <c:pt idx="2">
                        <c:v>Conditions</c:v>
                      </c:pt>
                      <c:pt idx="3">
                        <c:v>ConditionsB</c:v>
                      </c:pt>
                      <c:pt idx="4">
                        <c:v>Observations</c:v>
                      </c:pt>
                      <c:pt idx="5">
                        <c:v>ObservationsB</c:v>
                      </c:pt>
                      <c:pt idx="6">
                        <c:v>Diagnosis</c:v>
                      </c:pt>
                      <c:pt idx="7">
                        <c:v>DiagnosisB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Model vs Log'!$D$14:$D$21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2031</c:v>
                      </c:pt>
                      <c:pt idx="1">
                        <c:v>48641</c:v>
                      </c:pt>
                      <c:pt idx="2">
                        <c:v>27966</c:v>
                      </c:pt>
                      <c:pt idx="3">
                        <c:v>27649</c:v>
                      </c:pt>
                      <c:pt idx="4">
                        <c:v>22130</c:v>
                      </c:pt>
                      <c:pt idx="5">
                        <c:v>24209</c:v>
                      </c:pt>
                      <c:pt idx="6">
                        <c:v>28431</c:v>
                      </c:pt>
                      <c:pt idx="7">
                        <c:v>28554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E80-49F1-82DA-688D42AB0D1D}"/>
                  </c:ext>
                </c:extLst>
              </c15:ser>
            </c15:filteredBarSeries>
          </c:ext>
        </c:extLst>
      </c:barChart>
      <c:catAx>
        <c:axId val="4566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1519"/>
        <c:crosses val="autoZero"/>
        <c:auto val="1"/>
        <c:lblAlgn val="ctr"/>
        <c:lblOffset val="100"/>
        <c:noMultiLvlLbl val="0"/>
      </c:catAx>
      <c:valAx>
        <c:axId val="4566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622769028871389"/>
          <c:y val="4.6296296296296294E-2"/>
          <c:w val="0.24826255526198018"/>
          <c:h val="7.63200403405011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Model vs Log'!$H$1</c:f>
              <c:strCache>
                <c:ptCount val="1"/>
                <c:pt idx="0">
                  <c:v>True 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Model vs Log'!$A$14:$A$21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'Final Model vs Log'!$H$2:$H$9</c:f>
              <c:numCache>
                <c:formatCode>General</c:formatCode>
                <c:ptCount val="8"/>
                <c:pt idx="0">
                  <c:v>0</c:v>
                </c:pt>
                <c:pt idx="1">
                  <c:v>98</c:v>
                </c:pt>
                <c:pt idx="2">
                  <c:v>2449</c:v>
                </c:pt>
                <c:pt idx="3">
                  <c:v>2546</c:v>
                </c:pt>
                <c:pt idx="4">
                  <c:v>1764</c:v>
                </c:pt>
                <c:pt idx="5">
                  <c:v>2659</c:v>
                </c:pt>
                <c:pt idx="6">
                  <c:v>1980</c:v>
                </c:pt>
                <c:pt idx="7">
                  <c:v>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4-4FF9-B6F7-0C6124FDDB77}"/>
            </c:ext>
          </c:extLst>
        </c:ser>
        <c:ser>
          <c:idx val="2"/>
          <c:order val="2"/>
          <c:tx>
            <c:strRef>
              <c:f>'Final Model vs Log'!$D$13</c:f>
              <c:strCache>
                <c:ptCount val="1"/>
                <c:pt idx="0">
                  <c:v>True Pos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Model vs Log'!$A$14:$A$21</c:f>
              <c:strCache>
                <c:ptCount val="8"/>
                <c:pt idx="0">
                  <c:v>Statistical</c:v>
                </c:pt>
                <c:pt idx="1">
                  <c:v>Demographics</c:v>
                </c:pt>
                <c:pt idx="2">
                  <c:v>Conditions</c:v>
                </c:pt>
                <c:pt idx="3">
                  <c:v>ConditionsB</c:v>
                </c:pt>
                <c:pt idx="4">
                  <c:v>Observations</c:v>
                </c:pt>
                <c:pt idx="5">
                  <c:v>ObservationsB</c:v>
                </c:pt>
                <c:pt idx="6">
                  <c:v>Diagnosis</c:v>
                </c:pt>
                <c:pt idx="7">
                  <c:v>DiagnosisB</c:v>
                </c:pt>
              </c:strCache>
            </c:strRef>
          </c:cat>
          <c:val>
            <c:numRef>
              <c:f>'Final Model vs Log'!$D$14:$D$21</c:f>
              <c:numCache>
                <c:formatCode>General</c:formatCode>
                <c:ptCount val="8"/>
                <c:pt idx="0">
                  <c:v>2031</c:v>
                </c:pt>
                <c:pt idx="1">
                  <c:v>48641</c:v>
                </c:pt>
                <c:pt idx="2">
                  <c:v>27966</c:v>
                </c:pt>
                <c:pt idx="3">
                  <c:v>27649</c:v>
                </c:pt>
                <c:pt idx="4">
                  <c:v>22130</c:v>
                </c:pt>
                <c:pt idx="5">
                  <c:v>24209</c:v>
                </c:pt>
                <c:pt idx="6">
                  <c:v>28431</c:v>
                </c:pt>
                <c:pt idx="7">
                  <c:v>28554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4-4FF9-B6F7-0C6124FD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6612751"/>
        <c:axId val="456601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Model vs Log'!$B$13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Model vs Log'!$A$14:$A$21</c15:sqref>
                        </c15:formulaRef>
                      </c:ext>
                    </c:extLst>
                    <c:strCache>
                      <c:ptCount val="8"/>
                      <c:pt idx="0">
                        <c:v>Statistical</c:v>
                      </c:pt>
                      <c:pt idx="1">
                        <c:v>Demographics</c:v>
                      </c:pt>
                      <c:pt idx="2">
                        <c:v>Conditions</c:v>
                      </c:pt>
                      <c:pt idx="3">
                        <c:v>ConditionsB</c:v>
                      </c:pt>
                      <c:pt idx="4">
                        <c:v>Observations</c:v>
                      </c:pt>
                      <c:pt idx="5">
                        <c:v>ObservationsB</c:v>
                      </c:pt>
                      <c:pt idx="6">
                        <c:v>Diagnosis</c:v>
                      </c:pt>
                      <c:pt idx="7">
                        <c:v>DiagnosisB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Model vs Log'!$B$14:$B$21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0.252</c:v>
                      </c:pt>
                      <c:pt idx="1">
                        <c:v>0.84499999999999997</c:v>
                      </c:pt>
                      <c:pt idx="2">
                        <c:v>0.79900000000000004</c:v>
                      </c:pt>
                      <c:pt idx="3">
                        <c:v>0.79400000000000004</c:v>
                      </c:pt>
                      <c:pt idx="4">
                        <c:v>0.79300000000000004</c:v>
                      </c:pt>
                      <c:pt idx="5">
                        <c:v>0.80800000000000005</c:v>
                      </c:pt>
                      <c:pt idx="6">
                        <c:v>0.85099999999999998</c:v>
                      </c:pt>
                      <c:pt idx="7">
                        <c:v>0.79300000000000004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84-4FF9-B6F7-0C6124FDDB77}"/>
                  </c:ext>
                </c:extLst>
              </c15:ser>
            </c15:filteredBarSeries>
          </c:ext>
        </c:extLst>
      </c:barChart>
      <c:catAx>
        <c:axId val="4566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1519"/>
        <c:crosses val="autoZero"/>
        <c:auto val="1"/>
        <c:lblAlgn val="ctr"/>
        <c:lblOffset val="100"/>
        <c:noMultiLvlLbl val="0"/>
      </c:catAx>
      <c:valAx>
        <c:axId val="456601519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75734631509033"/>
          <c:y val="3.7037037037037035E-2"/>
          <c:w val="0.25859342028658217"/>
          <c:h val="7.63200403405011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'Gradient Boosting'!$B$16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'Gradient Boosting'!$A$17:$A$19</c:f>
              <c:strCache>
                <c:ptCount val="3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</c:strCache>
            </c:strRef>
          </c:cat>
          <c:val>
            <c:numRef>
              <c:f>'Gradient Boosting'!$B$17:$B$19</c:f>
              <c:numCache>
                <c:formatCode>0.000</c:formatCode>
                <c:ptCount val="3"/>
                <c:pt idx="0">
                  <c:v>0.79196599999999995</c:v>
                </c:pt>
                <c:pt idx="1">
                  <c:v>0.75803500000000001</c:v>
                </c:pt>
                <c:pt idx="2">
                  <c:v>0.75678999999999996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1-4FCB-B222-FB5F555206F9}"/>
            </c:ext>
          </c:extLst>
        </c:ser>
        <c:ser>
          <c:idx val="1"/>
          <c:order val="1"/>
          <c:tx>
            <c:strRef>
              <c:f>'Gradient Boosting'!$C$16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'Gradient Boosting'!$A$17:$A$19</c:f>
              <c:strCache>
                <c:ptCount val="3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</c:strCache>
            </c:strRef>
          </c:cat>
          <c:val>
            <c:numRef>
              <c:f>'Gradient Boosting'!$C$17:$C$19</c:f>
              <c:numCache>
                <c:formatCode>0.000</c:formatCode>
                <c:ptCount val="3"/>
                <c:pt idx="0">
                  <c:v>0.84588300000000005</c:v>
                </c:pt>
                <c:pt idx="1">
                  <c:v>0.78458799999999995</c:v>
                </c:pt>
                <c:pt idx="2">
                  <c:v>0.78491699999999998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1-4FCB-B222-FB5F555206F9}"/>
            </c:ext>
          </c:extLst>
        </c:ser>
        <c:ser>
          <c:idx val="2"/>
          <c:order val="2"/>
          <c:tx>
            <c:strRef>
              <c:f>'Gradient Boosting'!$D$16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'Gradient Boosting'!$A$17:$A$19</c:f>
              <c:strCache>
                <c:ptCount val="3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</c:strCache>
            </c:strRef>
          </c:cat>
          <c:val>
            <c:numRef>
              <c:f>'Gradient Boosting'!$D$17:$D$19</c:f>
              <c:numCache>
                <c:formatCode>0.000</c:formatCode>
                <c:ptCount val="3"/>
                <c:pt idx="0">
                  <c:v>0.78047699999999998</c:v>
                </c:pt>
                <c:pt idx="1">
                  <c:v>0.75771999999999995</c:v>
                </c:pt>
                <c:pt idx="2">
                  <c:v>0.75314800000000004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1-4FCB-B222-FB5F5552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169088"/>
        <c:axId val="352166592"/>
      </c:barChart>
      <c:catAx>
        <c:axId val="352169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66592"/>
        <c:crosses val="autoZero"/>
        <c:auto val="1"/>
        <c:lblAlgn val="ctr"/>
        <c:lblOffset val="100"/>
        <c:noMultiLvlLbl val="0"/>
      </c:catAx>
      <c:valAx>
        <c:axId val="352166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7A-4163-A53F-0E618BEDD4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F7A-4163-A53F-0E618BEDD4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7A-4163-A53F-0E618BEDD4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F7A-4163-A53F-0E618BEDD4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7A-4163-A53F-0E618BEDD4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F7A-4163-A53F-0E618BEDD40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7A-4163-A53F-0E618BEDD4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F7A-4163-A53F-0E618BEDD40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7A-4163-A53F-0E618BEDD40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F7A-4163-A53F-0E618BEDD40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7A-4163-A53F-0E618BEDD40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7A-4163-A53F-0E618BEDD40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7A-4163-A53F-0E618BEDD40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7A-4163-A53F-0E618BEDD40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7A-4163-A53F-0E618BEDD40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F7A-4163-A53F-0E618BEDD40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7A-4163-A53F-0E618BEDD4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Demographics!$A$2:$B$19</c:f>
              <c:multiLvlStrCache>
                <c:ptCount val="18"/>
                <c:lvl>
                  <c:pt idx="0">
                    <c:v>Pacific Islander</c:v>
                  </c:pt>
                  <c:pt idx="1">
                    <c:v>Multiple Races</c:v>
                  </c:pt>
                  <c:pt idx="2">
                    <c:v>Native</c:v>
                  </c:pt>
                  <c:pt idx="3">
                    <c:v>Asian</c:v>
                  </c:pt>
                  <c:pt idx="4">
                    <c:v>Hispanic</c:v>
                  </c:pt>
                  <c:pt idx="5">
                    <c:v>None or Unknown</c:v>
                  </c:pt>
                  <c:pt idx="6">
                    <c:v>African American</c:v>
                  </c:pt>
                  <c:pt idx="7">
                    <c:v>White</c:v>
                  </c:pt>
                  <c:pt idx="8">
                    <c:v>Males</c:v>
                  </c:pt>
                  <c:pt idx="9">
                    <c:v>Females</c:v>
                  </c:pt>
                  <c:pt idx="10">
                    <c:v>Unknown</c:v>
                  </c:pt>
                  <c:pt idx="11">
                    <c:v>Infant</c:v>
                  </c:pt>
                  <c:pt idx="12">
                    <c:v>Toddler</c:v>
                  </c:pt>
                  <c:pt idx="13">
                    <c:v>Adolescent</c:v>
                  </c:pt>
                  <c:pt idx="14">
                    <c:v>Young Adult</c:v>
                  </c:pt>
                  <c:pt idx="15">
                    <c:v>Adult</c:v>
                  </c:pt>
                  <c:pt idx="16">
                    <c:v>Older Adult</c:v>
                  </c:pt>
                  <c:pt idx="17">
                    <c:v>Elderly</c:v>
                  </c:pt>
                </c:lvl>
                <c:lvl>
                  <c:pt idx="0">
                    <c:v>Race and Ethnicity</c:v>
                  </c:pt>
                  <c:pt idx="8">
                    <c:v>Gender</c:v>
                  </c:pt>
                  <c:pt idx="11">
                    <c:v>Age Group</c:v>
                  </c:pt>
                </c:lvl>
              </c:multiLvlStrCache>
            </c:multiLvlStrRef>
          </c:cat>
          <c:val>
            <c:numRef>
              <c:f>Demographics!$C$2:$C$19</c:f>
              <c:numCache>
                <c:formatCode>#,##0</c:formatCode>
                <c:ptCount val="18"/>
                <c:pt idx="0">
                  <c:v>116</c:v>
                </c:pt>
                <c:pt idx="1">
                  <c:v>152</c:v>
                </c:pt>
                <c:pt idx="2">
                  <c:v>282</c:v>
                </c:pt>
                <c:pt idx="3">
                  <c:v>1113</c:v>
                </c:pt>
                <c:pt idx="4">
                  <c:v>6591</c:v>
                </c:pt>
                <c:pt idx="5">
                  <c:v>9990</c:v>
                </c:pt>
                <c:pt idx="6">
                  <c:v>11923</c:v>
                </c:pt>
                <c:pt idx="7">
                  <c:v>34090</c:v>
                </c:pt>
                <c:pt idx="8">
                  <c:v>23632</c:v>
                </c:pt>
                <c:pt idx="9">
                  <c:v>33992</c:v>
                </c:pt>
                <c:pt idx="10" formatCode="General">
                  <c:v>48</c:v>
                </c:pt>
                <c:pt idx="11">
                  <c:v>535</c:v>
                </c:pt>
                <c:pt idx="12">
                  <c:v>618</c:v>
                </c:pt>
                <c:pt idx="13">
                  <c:v>3685</c:v>
                </c:pt>
                <c:pt idx="14">
                  <c:v>11752</c:v>
                </c:pt>
                <c:pt idx="15">
                  <c:v>18928</c:v>
                </c:pt>
                <c:pt idx="16">
                  <c:v>22154</c:v>
                </c:pt>
                <c:pt idx="1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A-4163-A53F-0E618BEDD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8695935"/>
        <c:axId val="818699263"/>
      </c:barChart>
      <c:catAx>
        <c:axId val="81869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99263"/>
        <c:crosses val="autoZero"/>
        <c:auto val="1"/>
        <c:lblAlgn val="ctr"/>
        <c:lblOffset val="100"/>
        <c:noMultiLvlLbl val="0"/>
      </c:catAx>
      <c:valAx>
        <c:axId val="8186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9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Diagnosis!$R$1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Diagnosis!$O$2:$O$67</c:f>
              <c:strCache>
                <c:ptCount val="16"/>
                <c:pt idx="0">
                  <c:v>Age</c:v>
                </c:pt>
                <c:pt idx="1">
                  <c:v>AgeGroup: Adult</c:v>
                </c:pt>
                <c:pt idx="2">
                  <c:v>AgeGroup: Older Adult</c:v>
                </c:pt>
                <c:pt idx="3">
                  <c:v>Bypass</c:v>
                </c:pt>
                <c:pt idx="4">
                  <c:v>Cough</c:v>
                </c:pt>
                <c:pt idx="5">
                  <c:v>COVID-19</c:v>
                </c:pt>
                <c:pt idx="6">
                  <c:v>Drug: Midazolam</c:v>
                </c:pt>
                <c:pt idx="7">
                  <c:v>Drug: Naproxen</c:v>
                </c:pt>
                <c:pt idx="8">
                  <c:v>Drug: Ondansetron</c:v>
                </c:pt>
                <c:pt idx="9">
                  <c:v>Drug: Sodium</c:v>
                </c:pt>
                <c:pt idx="10">
                  <c:v>Fever</c:v>
                </c:pt>
                <c:pt idx="11">
                  <c:v>Gender: Male</c:v>
                </c:pt>
                <c:pt idx="12">
                  <c:v>Limb Pain</c:v>
                </c:pt>
                <c:pt idx="13">
                  <c:v>Obesity</c:v>
                </c:pt>
                <c:pt idx="14">
                  <c:v>Respiratory</c:v>
                </c:pt>
                <c:pt idx="15">
                  <c:v>Venticular</c:v>
                </c:pt>
              </c:strCache>
            </c:strRef>
          </c:cat>
          <c:val>
            <c:numRef>
              <c:f>Diagnosis!$R$2:$R$67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3-4CF8-B187-39131350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524559"/>
        <c:axId val="456521647"/>
      </c:barChart>
      <c:catAx>
        <c:axId val="45652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1647"/>
        <c:crosses val="autoZero"/>
        <c:auto val="1"/>
        <c:lblAlgn val="ctr"/>
        <c:lblOffset val="100"/>
        <c:noMultiLvlLbl val="0"/>
      </c:catAx>
      <c:valAx>
        <c:axId val="45652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Diagnosis!$P$1</c:f>
              <c:strCache>
                <c:ptCount val="1"/>
                <c:pt idx="0">
                  <c:v>Diagnosis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Diagnosis!$O$2:$O$67</c:f>
              <c:strCache>
                <c:ptCount val="16"/>
                <c:pt idx="0">
                  <c:v>Age</c:v>
                </c:pt>
                <c:pt idx="1">
                  <c:v>AgeGroup: Adult</c:v>
                </c:pt>
                <c:pt idx="2">
                  <c:v>AgeGroup: Older Adult</c:v>
                </c:pt>
                <c:pt idx="3">
                  <c:v>Bypass</c:v>
                </c:pt>
                <c:pt idx="4">
                  <c:v>Cough</c:v>
                </c:pt>
                <c:pt idx="5">
                  <c:v>COVID-19</c:v>
                </c:pt>
                <c:pt idx="6">
                  <c:v>Drug: Midazolam</c:v>
                </c:pt>
                <c:pt idx="7">
                  <c:v>Drug: Naproxen</c:v>
                </c:pt>
                <c:pt idx="8">
                  <c:v>Drug: Ondansetron</c:v>
                </c:pt>
                <c:pt idx="9">
                  <c:v>Drug: Sodium</c:v>
                </c:pt>
                <c:pt idx="10">
                  <c:v>Fever</c:v>
                </c:pt>
                <c:pt idx="11">
                  <c:v>Gender: Male</c:v>
                </c:pt>
                <c:pt idx="12">
                  <c:v>Limb Pain</c:v>
                </c:pt>
                <c:pt idx="13">
                  <c:v>Obesity</c:v>
                </c:pt>
                <c:pt idx="14">
                  <c:v>Respiratory</c:v>
                </c:pt>
                <c:pt idx="15">
                  <c:v>Venticular</c:v>
                </c:pt>
              </c:strCache>
            </c:strRef>
          </c:cat>
          <c:val>
            <c:numRef>
              <c:f>Diagnosis!$P$2:$P$67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2-4CB3-8B28-8723BD5C2402}"/>
            </c:ext>
          </c:extLst>
        </c:ser>
        <c:ser>
          <c:idx val="1"/>
          <c:order val="1"/>
          <c:tx>
            <c:strRef>
              <c:f>Diagnosis!$Q$1</c:f>
              <c:strCache>
                <c:ptCount val="1"/>
                <c:pt idx="0">
                  <c:v>DiagnosisB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Diagnosis!$O$2:$O$67</c:f>
              <c:strCache>
                <c:ptCount val="16"/>
                <c:pt idx="0">
                  <c:v>Age</c:v>
                </c:pt>
                <c:pt idx="1">
                  <c:v>AgeGroup: Adult</c:v>
                </c:pt>
                <c:pt idx="2">
                  <c:v>AgeGroup: Older Adult</c:v>
                </c:pt>
                <c:pt idx="3">
                  <c:v>Bypass</c:v>
                </c:pt>
                <c:pt idx="4">
                  <c:v>Cough</c:v>
                </c:pt>
                <c:pt idx="5">
                  <c:v>COVID-19</c:v>
                </c:pt>
                <c:pt idx="6">
                  <c:v>Drug: Midazolam</c:v>
                </c:pt>
                <c:pt idx="7">
                  <c:v>Drug: Naproxen</c:v>
                </c:pt>
                <c:pt idx="8">
                  <c:v>Drug: Ondansetron</c:v>
                </c:pt>
                <c:pt idx="9">
                  <c:v>Drug: Sodium</c:v>
                </c:pt>
                <c:pt idx="10">
                  <c:v>Fever</c:v>
                </c:pt>
                <c:pt idx="11">
                  <c:v>Gender: Male</c:v>
                </c:pt>
                <c:pt idx="12">
                  <c:v>Limb Pain</c:v>
                </c:pt>
                <c:pt idx="13">
                  <c:v>Obesity</c:v>
                </c:pt>
                <c:pt idx="14">
                  <c:v>Respiratory</c:v>
                </c:pt>
                <c:pt idx="15">
                  <c:v>Venticular</c:v>
                </c:pt>
              </c:strCache>
            </c:strRef>
          </c:cat>
          <c:val>
            <c:numRef>
              <c:f>Diagnosis!$Q$2:$Q$67</c:f>
              <c:numCache>
                <c:formatCode>General</c:formatCode>
                <c:ptCount val="1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2-4CB3-8B28-8723BD5C2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7030207"/>
        <c:axId val="377032287"/>
      </c:barChart>
      <c:catAx>
        <c:axId val="37703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32287"/>
        <c:crosses val="autoZero"/>
        <c:auto val="1"/>
        <c:lblAlgn val="ctr"/>
        <c:lblOffset val="100"/>
        <c:noMultiLvlLbl val="0"/>
      </c:catAx>
      <c:valAx>
        <c:axId val="3770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0546174548352831E-3"/>
          <c:y val="5.7928006435026104E-3"/>
          <c:w val="0.31792859204211016"/>
          <c:h val="4.8877097524079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'PRF1'!$C$1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'PRF1'!$B$2:$B$8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'PRF1'!$C$2:$C$8</c:f>
              <c:numCache>
                <c:formatCode>0.00</c:formatCode>
                <c:ptCount val="7"/>
                <c:pt idx="0">
                  <c:v>0.87095699999999998</c:v>
                </c:pt>
                <c:pt idx="1">
                  <c:v>0.77146700000000001</c:v>
                </c:pt>
                <c:pt idx="2">
                  <c:v>0.76723300000000005</c:v>
                </c:pt>
                <c:pt idx="3">
                  <c:v>0.76530799999999999</c:v>
                </c:pt>
                <c:pt idx="4">
                  <c:v>0.76187099999999996</c:v>
                </c:pt>
                <c:pt idx="5">
                  <c:v>0.74979099999999999</c:v>
                </c:pt>
                <c:pt idx="6">
                  <c:v>0.74811799999999995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E-4000-8194-EDA4FA078F46}"/>
            </c:ext>
          </c:extLst>
        </c:ser>
        <c:ser>
          <c:idx val="1"/>
          <c:order val="1"/>
          <c:tx>
            <c:strRef>
              <c:f>'PRF1'!$D$1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'PRF1'!$B$2:$B$8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'PRF1'!$D$2:$D$8</c:f>
              <c:numCache>
                <c:formatCode>0.00</c:formatCode>
                <c:ptCount val="7"/>
                <c:pt idx="0">
                  <c:v>0.86914000000000002</c:v>
                </c:pt>
                <c:pt idx="1">
                  <c:v>0.78262399999999999</c:v>
                </c:pt>
                <c:pt idx="2">
                  <c:v>0.77166900000000005</c:v>
                </c:pt>
                <c:pt idx="3">
                  <c:v>0.79909399999999997</c:v>
                </c:pt>
                <c:pt idx="4">
                  <c:v>0.77414899999999998</c:v>
                </c:pt>
                <c:pt idx="5">
                  <c:v>0.85426400000000002</c:v>
                </c:pt>
                <c:pt idx="6">
                  <c:v>0.781891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E-4000-8194-EDA4FA078F46}"/>
            </c:ext>
          </c:extLst>
        </c:ser>
        <c:ser>
          <c:idx val="2"/>
          <c:order val="2"/>
          <c:tx>
            <c:strRef>
              <c:f>'PRF1'!$E$1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'PRF1'!$B$2:$B$8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'PRF1'!$E$2:$E$8</c:f>
              <c:numCache>
                <c:formatCode>0.00</c:formatCode>
                <c:ptCount val="7"/>
                <c:pt idx="0">
                  <c:v>0.79196599999999995</c:v>
                </c:pt>
                <c:pt idx="1">
                  <c:v>0.75803500000000001</c:v>
                </c:pt>
                <c:pt idx="2">
                  <c:v>0.75678999999999996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E-4000-8194-EDA4FA07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21887"/>
        <c:axId val="377026879"/>
      </c:barChart>
      <c:catAx>
        <c:axId val="37702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26879"/>
        <c:crosses val="autoZero"/>
        <c:auto val="1"/>
        <c:lblAlgn val="ctr"/>
        <c:lblOffset val="100"/>
        <c:noMultiLvlLbl val="0"/>
      </c:catAx>
      <c:valAx>
        <c:axId val="3770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513254593175855"/>
          <c:y val="5.5555555555555552E-2"/>
          <c:w val="0.6697349081364829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'PRF1'!$C$10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'PRF1'!$B$11:$B$17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'PRF1'!$C$11:$C$17</c:f>
              <c:numCache>
                <c:formatCode>0.00</c:formatCode>
                <c:ptCount val="7"/>
                <c:pt idx="0">
                  <c:v>0.84773200000000004</c:v>
                </c:pt>
                <c:pt idx="1">
                  <c:v>0.79383000000000004</c:v>
                </c:pt>
                <c:pt idx="2">
                  <c:v>0.79172299999999995</c:v>
                </c:pt>
                <c:pt idx="3">
                  <c:v>0.78239999999999998</c:v>
                </c:pt>
                <c:pt idx="4">
                  <c:v>0.78102700000000003</c:v>
                </c:pt>
                <c:pt idx="5">
                  <c:v>0.78266199999999997</c:v>
                </c:pt>
                <c:pt idx="6">
                  <c:v>0.78189200000000003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7-4248-B86F-D0B0887D4351}"/>
            </c:ext>
          </c:extLst>
        </c:ser>
        <c:ser>
          <c:idx val="1"/>
          <c:order val="1"/>
          <c:tx>
            <c:strRef>
              <c:f>'PRF1'!$D$10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'PRF1'!$B$11:$B$17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'PRF1'!$D$11:$D$17</c:f>
              <c:numCache>
                <c:formatCode>0.00</c:formatCode>
                <c:ptCount val="7"/>
                <c:pt idx="0">
                  <c:v>0.84510700000000005</c:v>
                </c:pt>
                <c:pt idx="1">
                  <c:v>0.79946899999999999</c:v>
                </c:pt>
                <c:pt idx="2">
                  <c:v>0.793686</c:v>
                </c:pt>
                <c:pt idx="3">
                  <c:v>0.80818999999999996</c:v>
                </c:pt>
                <c:pt idx="4">
                  <c:v>0.79319200000000001</c:v>
                </c:pt>
                <c:pt idx="5">
                  <c:v>0.85082199999999997</c:v>
                </c:pt>
                <c:pt idx="6">
                  <c:v>0.79259000000000002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7-4248-B86F-D0B0887D4351}"/>
            </c:ext>
          </c:extLst>
        </c:ser>
        <c:ser>
          <c:idx val="2"/>
          <c:order val="2"/>
          <c:tx>
            <c:strRef>
              <c:f>'PRF1'!$E$10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'PRF1'!$B$11:$B$17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'PRF1'!$E$11:$E$17</c:f>
              <c:numCache>
                <c:formatCode>0.00</c:formatCode>
                <c:ptCount val="7"/>
                <c:pt idx="0">
                  <c:v>0.84588300000000005</c:v>
                </c:pt>
                <c:pt idx="1">
                  <c:v>0.78458799999999995</c:v>
                </c:pt>
                <c:pt idx="2">
                  <c:v>0.78491699999999998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7-4248-B86F-D0B0887D4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60335"/>
        <c:axId val="456576975"/>
      </c:barChart>
      <c:catAx>
        <c:axId val="4565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6975"/>
        <c:crosses val="autoZero"/>
        <c:auto val="1"/>
        <c:lblAlgn val="ctr"/>
        <c:lblOffset val="100"/>
        <c:noMultiLvlLbl val="0"/>
      </c:catAx>
      <c:valAx>
        <c:axId val="4565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91032370953632"/>
          <c:y val="3.7037037037037035E-2"/>
          <c:w val="0.6697349081364829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'PRF1'!$C$19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'PRF1'!$B$20:$B$26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'PRF1'!$C$20:$C$26</c:f>
              <c:numCache>
                <c:formatCode>0.00</c:formatCode>
                <c:ptCount val="7"/>
                <c:pt idx="0">
                  <c:v>0.77952100000000002</c:v>
                </c:pt>
                <c:pt idx="1">
                  <c:v>0.75885499999999995</c:v>
                </c:pt>
                <c:pt idx="2">
                  <c:v>0.75812900000000005</c:v>
                </c:pt>
                <c:pt idx="3">
                  <c:v>0.75178</c:v>
                </c:pt>
                <c:pt idx="4">
                  <c:v>0.74720699999999995</c:v>
                </c:pt>
                <c:pt idx="5">
                  <c:v>0.736259</c:v>
                </c:pt>
                <c:pt idx="6">
                  <c:v>0.73955000000000004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A-436F-AFDC-E5783A806874}"/>
            </c:ext>
          </c:extLst>
        </c:ser>
        <c:ser>
          <c:idx val="1"/>
          <c:order val="1"/>
          <c:tx>
            <c:strRef>
              <c:f>'PRF1'!$D$19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'PRF1'!$B$20:$B$26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'PRF1'!$D$20:$D$26</c:f>
              <c:numCache>
                <c:formatCode>0.00</c:formatCode>
                <c:ptCount val="7"/>
                <c:pt idx="0">
                  <c:v>0.77583599999999997</c:v>
                </c:pt>
                <c:pt idx="1">
                  <c:v>0.76438700000000004</c:v>
                </c:pt>
                <c:pt idx="2">
                  <c:v>0.76171199999999994</c:v>
                </c:pt>
                <c:pt idx="3">
                  <c:v>0.77157200000000004</c:v>
                </c:pt>
                <c:pt idx="4">
                  <c:v>0.74997999999999998</c:v>
                </c:pt>
                <c:pt idx="5">
                  <c:v>0.83483200000000002</c:v>
                </c:pt>
                <c:pt idx="6">
                  <c:v>0.75963199999999997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A-436F-AFDC-E5783A806874}"/>
            </c:ext>
          </c:extLst>
        </c:ser>
        <c:ser>
          <c:idx val="2"/>
          <c:order val="2"/>
          <c:tx>
            <c:strRef>
              <c:f>'PRF1'!$E$19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'PRF1'!$B$20:$B$26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'PRF1'!$E$20:$E$26</c:f>
              <c:numCache>
                <c:formatCode>0.00</c:formatCode>
                <c:ptCount val="7"/>
                <c:pt idx="0">
                  <c:v>0.78047699999999998</c:v>
                </c:pt>
                <c:pt idx="1">
                  <c:v>0.75771999999999995</c:v>
                </c:pt>
                <c:pt idx="2">
                  <c:v>0.75314800000000004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A-436F-AFDC-E5783A80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253215"/>
        <c:axId val="1969274015"/>
      </c:barChart>
      <c:catAx>
        <c:axId val="196925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74015"/>
        <c:crosses val="autoZero"/>
        <c:auto val="1"/>
        <c:lblAlgn val="ctr"/>
        <c:lblOffset val="100"/>
        <c:noMultiLvlLbl val="0"/>
      </c:catAx>
      <c:valAx>
        <c:axId val="19692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5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513254593175855"/>
          <c:y val="4.1666666666666664E-2"/>
          <c:w val="0.6697349081364829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'Random Forest'!$B$19</c:f>
              <c:strCache>
                <c:ptCount val="1"/>
                <c:pt idx="0">
                  <c:v>Conditions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'Random Forest'!$C$18:$F$18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 </c:v>
                </c:pt>
                <c:pt idx="3">
                  <c:v>F1</c:v>
                </c:pt>
              </c:strCache>
            </c:strRef>
          </c:cat>
          <c:val>
            <c:numRef>
              <c:f>'Random Forest'!$C$19:$F$19</c:f>
              <c:numCache>
                <c:formatCode>General</c:formatCode>
                <c:ptCount val="4"/>
                <c:pt idx="0">
                  <c:v>5.7829999999999826E-3</c:v>
                </c:pt>
                <c:pt idx="1">
                  <c:v>1.0954999999999937E-2</c:v>
                </c:pt>
                <c:pt idx="2">
                  <c:v>5.7829999999999826E-3</c:v>
                </c:pt>
                <c:pt idx="3">
                  <c:v>2.675000000000094E-3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D-4A64-91A2-EFEABAA1B653}"/>
            </c:ext>
          </c:extLst>
        </c:ser>
        <c:ser>
          <c:idx val="1"/>
          <c:order val="1"/>
          <c:tx>
            <c:strRef>
              <c:f>'Random Forest'!$B$20</c:f>
              <c:strCache>
                <c:ptCount val="1"/>
                <c:pt idx="0">
                  <c:v>Observations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'Random Forest'!$C$18:$F$18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 </c:v>
                </c:pt>
                <c:pt idx="3">
                  <c:v>F1</c:v>
                </c:pt>
              </c:strCache>
            </c:strRef>
          </c:cat>
          <c:val>
            <c:numRef>
              <c:f>'Random Forest'!$C$20:$F$20</c:f>
              <c:numCache>
                <c:formatCode>General</c:formatCode>
                <c:ptCount val="4"/>
                <c:pt idx="0">
                  <c:v>1.4997999999999956E-2</c:v>
                </c:pt>
                <c:pt idx="1">
                  <c:v>2.4944999999999995E-2</c:v>
                </c:pt>
                <c:pt idx="2">
                  <c:v>1.4997999999999956E-2</c:v>
                </c:pt>
                <c:pt idx="3">
                  <c:v>2.1592000000000056E-2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D-4A64-91A2-EFEABAA1B653}"/>
            </c:ext>
          </c:extLst>
        </c:ser>
        <c:ser>
          <c:idx val="2"/>
          <c:order val="2"/>
          <c:tx>
            <c:strRef>
              <c:f>'Random Forest'!$B$21</c:f>
              <c:strCache>
                <c:ptCount val="1"/>
                <c:pt idx="0">
                  <c:v>Diagnosis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'Random Forest'!$C$18:$F$18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 </c:v>
                </c:pt>
                <c:pt idx="3">
                  <c:v>F1</c:v>
                </c:pt>
              </c:strCache>
            </c:strRef>
          </c:cat>
          <c:val>
            <c:numRef>
              <c:f>'Random Forest'!$C$21:$F$21</c:f>
              <c:numCache>
                <c:formatCode>General</c:formatCode>
                <c:ptCount val="4"/>
                <c:pt idx="0">
                  <c:v>5.823199999999995E-2</c:v>
                </c:pt>
                <c:pt idx="1">
                  <c:v>7.2373000000000021E-2</c:v>
                </c:pt>
                <c:pt idx="2">
                  <c:v>5.823199999999995E-2</c:v>
                </c:pt>
                <c:pt idx="3">
                  <c:v>7.5200000000000045E-2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D-4A64-91A2-EFEABAA1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934592"/>
        <c:axId val="1087935424"/>
      </c:barChart>
      <c:catAx>
        <c:axId val="10879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35424"/>
        <c:crosses val="autoZero"/>
        <c:auto val="1"/>
        <c:lblAlgn val="ctr"/>
        <c:lblOffset val="100"/>
        <c:noMultiLvlLbl val="0"/>
      </c:catAx>
      <c:valAx>
        <c:axId val="10879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33749276022998E-2"/>
          <c:y val="6.8651860721623589E-2"/>
          <c:w val="0.92051716781929327"/>
          <c:h val="0.78627542348871748"/>
        </c:manualLayout>
      </c:layout>
      <c:lineChart>
        <c:grouping val="standard"/>
        <c:varyColors val="0"/>
        <c:ser>
          <c:idx val="0"/>
          <c:order val="0"/>
          <c:tx>
            <c:strRef>
              <c:f>Kutools_Chart!$A$56</c:f>
              <c:strCache>
                <c:ptCount val="1"/>
                <c:pt idx="0">
                  <c:v>Demographics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Kutools_Chart!$B$55:$D$55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</c:v>
                </c:pt>
              </c:strCache>
            </c:strRef>
          </c:cat>
          <c:val>
            <c:numRef>
              <c:f>Kutools_Chart!$B$56:$D$56</c:f>
              <c:numCache>
                <c:formatCode>General</c:formatCode>
                <c:ptCount val="3"/>
                <c:pt idx="0">
                  <c:v>0.86914000000000002</c:v>
                </c:pt>
                <c:pt idx="1">
                  <c:v>0.84510700000000005</c:v>
                </c:pt>
                <c:pt idx="2">
                  <c:v>0.77583599999999997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9-4E4D-AE2A-74669E167374}"/>
            </c:ext>
          </c:extLst>
        </c:ser>
        <c:ser>
          <c:idx val="1"/>
          <c:order val="1"/>
          <c:tx>
            <c:strRef>
              <c:f>Kutools_Chart!$A$57</c:f>
              <c:strCache>
                <c:ptCount val="1"/>
                <c:pt idx="0">
                  <c:v>Conditions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Kutools_Chart!$B$55:$D$55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</c:v>
                </c:pt>
              </c:strCache>
            </c:strRef>
          </c:cat>
          <c:val>
            <c:numRef>
              <c:f>Kutools_Chart!$B$57:$D$57</c:f>
              <c:numCache>
                <c:formatCode>General</c:formatCode>
                <c:ptCount val="3"/>
                <c:pt idx="0">
                  <c:v>0.78262399999999999</c:v>
                </c:pt>
                <c:pt idx="1">
                  <c:v>0.79946899999999999</c:v>
                </c:pt>
                <c:pt idx="2">
                  <c:v>0.76438700000000004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9-4E4D-AE2A-74669E167374}"/>
            </c:ext>
          </c:extLst>
        </c:ser>
        <c:ser>
          <c:idx val="2"/>
          <c:order val="2"/>
          <c:tx>
            <c:strRef>
              <c:f>Kutools_Chart!$A$58</c:f>
              <c:strCache>
                <c:ptCount val="1"/>
                <c:pt idx="0">
                  <c:v>ConditionsB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Kutools_Chart!$B$55:$D$55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</c:v>
                </c:pt>
              </c:strCache>
            </c:strRef>
          </c:cat>
          <c:val>
            <c:numRef>
              <c:f>Kutools_Chart!$B$58:$D$58</c:f>
              <c:numCache>
                <c:formatCode>General</c:formatCode>
                <c:ptCount val="3"/>
                <c:pt idx="0">
                  <c:v>0.77166900000000005</c:v>
                </c:pt>
                <c:pt idx="1">
                  <c:v>0.793686</c:v>
                </c:pt>
                <c:pt idx="2">
                  <c:v>0.76171199999999994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99-4E4D-AE2A-74669E167374}"/>
            </c:ext>
          </c:extLst>
        </c:ser>
        <c:ser>
          <c:idx val="3"/>
          <c:order val="3"/>
          <c:tx>
            <c:strRef>
              <c:f>Kutools_Chart!$A$59</c:f>
              <c:strCache>
                <c:ptCount val="1"/>
                <c:pt idx="0">
                  <c:v>Observations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Kutools_Chart!$B$55:$D$55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</c:v>
                </c:pt>
              </c:strCache>
            </c:strRef>
          </c:cat>
          <c:val>
            <c:numRef>
              <c:f>Kutools_Chart!$B$59:$D$59</c:f>
              <c:numCache>
                <c:formatCode>General</c:formatCode>
                <c:ptCount val="3"/>
                <c:pt idx="0">
                  <c:v>0.79909399999999997</c:v>
                </c:pt>
                <c:pt idx="1">
                  <c:v>0.80818999999999996</c:v>
                </c:pt>
                <c:pt idx="2">
                  <c:v>0.77157200000000004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99-4E4D-AE2A-74669E167374}"/>
            </c:ext>
          </c:extLst>
        </c:ser>
        <c:ser>
          <c:idx val="4"/>
          <c:order val="4"/>
          <c:tx>
            <c:strRef>
              <c:f>Kutools_Chart!$A$60</c:f>
              <c:strCache>
                <c:ptCount val="1"/>
                <c:pt idx="0">
                  <c:v>ObservationsB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Kutools_Chart!$B$55:$D$55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</c:v>
                </c:pt>
              </c:strCache>
            </c:strRef>
          </c:cat>
          <c:val>
            <c:numRef>
              <c:f>Kutools_Chart!$B$60:$D$60</c:f>
              <c:numCache>
                <c:formatCode>General</c:formatCode>
                <c:ptCount val="3"/>
                <c:pt idx="0">
                  <c:v>0.77414899999999998</c:v>
                </c:pt>
                <c:pt idx="1">
                  <c:v>0.79319200000000001</c:v>
                </c:pt>
                <c:pt idx="2">
                  <c:v>0.74997999999999998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99-4E4D-AE2A-74669E167374}"/>
            </c:ext>
          </c:extLst>
        </c:ser>
        <c:ser>
          <c:idx val="5"/>
          <c:order val="5"/>
          <c:tx>
            <c:strRef>
              <c:f>Kutools_Chart!$A$61</c:f>
              <c:strCache>
                <c:ptCount val="1"/>
                <c:pt idx="0">
                  <c:v>Diagnosis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Kutools_Chart!$B$55:$D$55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</c:v>
                </c:pt>
              </c:strCache>
            </c:strRef>
          </c:cat>
          <c:val>
            <c:numRef>
              <c:f>Kutools_Chart!$B$61:$D$61</c:f>
              <c:numCache>
                <c:formatCode>General</c:formatCode>
                <c:ptCount val="3"/>
                <c:pt idx="0">
                  <c:v>0.85426400000000002</c:v>
                </c:pt>
                <c:pt idx="1">
                  <c:v>0.85082199999999997</c:v>
                </c:pt>
                <c:pt idx="2">
                  <c:v>0.83483200000000002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99-4E4D-AE2A-74669E167374}"/>
            </c:ext>
          </c:extLst>
        </c:ser>
        <c:ser>
          <c:idx val="6"/>
          <c:order val="6"/>
          <c:tx>
            <c:strRef>
              <c:f>Kutools_Chart!$A$62</c:f>
              <c:strCache>
                <c:ptCount val="1"/>
                <c:pt idx="0">
                  <c:v>DiagnosisB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Kutools_Chart!$B$55:$D$55</c:f>
              <c:strCache>
                <c:ptCount val="3"/>
                <c:pt idx="0">
                  <c:v>Precision </c:v>
                </c:pt>
                <c:pt idx="1">
                  <c:v>Recall </c:v>
                </c:pt>
                <c:pt idx="2">
                  <c:v>F1</c:v>
                </c:pt>
              </c:strCache>
            </c:strRef>
          </c:cat>
          <c:val>
            <c:numRef>
              <c:f>Kutools_Chart!$B$62:$D$62</c:f>
              <c:numCache>
                <c:formatCode>General</c:formatCode>
                <c:ptCount val="3"/>
                <c:pt idx="0">
                  <c:v>0.781891</c:v>
                </c:pt>
                <c:pt idx="1">
                  <c:v>0.79259000000000002</c:v>
                </c:pt>
                <c:pt idx="2">
                  <c:v>0.75963199999999997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99-4E4D-AE2A-74669E16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9056"/>
        <c:axId val="352167008"/>
      </c:lineChart>
      <c:catAx>
        <c:axId val="3521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67008"/>
        <c:crosses val="autoZero"/>
        <c:auto val="1"/>
        <c:lblAlgn val="ctr"/>
        <c:lblOffset val="100"/>
        <c:noMultiLvlLbl val="0"/>
      </c:catAx>
      <c:valAx>
        <c:axId val="3521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'Random Forest'!$J$17</c:f>
              <c:strCache>
                <c:ptCount val="1"/>
                <c:pt idx="0">
                  <c:v>Precision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Forest'!$I$18:$I$24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'Random Forest'!$J$18:$J$24</c:f>
              <c:numCache>
                <c:formatCode>0.000</c:formatCode>
                <c:ptCount val="7"/>
                <c:pt idx="0">
                  <c:v>0.86914000000000002</c:v>
                </c:pt>
                <c:pt idx="1">
                  <c:v>0.78262399999999999</c:v>
                </c:pt>
                <c:pt idx="2">
                  <c:v>0.77166900000000005</c:v>
                </c:pt>
                <c:pt idx="3">
                  <c:v>0.79909399999999997</c:v>
                </c:pt>
                <c:pt idx="4">
                  <c:v>0.77414899999999998</c:v>
                </c:pt>
                <c:pt idx="5">
                  <c:v>0.85426400000000002</c:v>
                </c:pt>
                <c:pt idx="6">
                  <c:v>0.781891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F-401E-95DF-6877BC15F468}"/>
            </c:ext>
          </c:extLst>
        </c:ser>
        <c:ser>
          <c:idx val="1"/>
          <c:order val="1"/>
          <c:tx>
            <c:strRef>
              <c:f>'Random Forest'!$K$17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Forest'!$I$18:$I$24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'Random Forest'!$K$18:$K$24</c:f>
              <c:numCache>
                <c:formatCode>0.000</c:formatCode>
                <c:ptCount val="7"/>
                <c:pt idx="0">
                  <c:v>0.84510700000000005</c:v>
                </c:pt>
                <c:pt idx="1">
                  <c:v>0.79946899999999999</c:v>
                </c:pt>
                <c:pt idx="2">
                  <c:v>0.793686</c:v>
                </c:pt>
                <c:pt idx="3">
                  <c:v>0.80818999999999996</c:v>
                </c:pt>
                <c:pt idx="4">
                  <c:v>0.79319200000000001</c:v>
                </c:pt>
                <c:pt idx="5">
                  <c:v>0.85082199999999997</c:v>
                </c:pt>
                <c:pt idx="6">
                  <c:v>0.79259000000000002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F-401E-95DF-6877BC15F468}"/>
            </c:ext>
          </c:extLst>
        </c:ser>
        <c:ser>
          <c:idx val="2"/>
          <c:order val="2"/>
          <c:tx>
            <c:strRef>
              <c:f>'Random Forest'!$L$17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Forest'!$I$18:$I$24</c:f>
              <c:strCache>
                <c:ptCount val="7"/>
                <c:pt idx="0">
                  <c:v>Demographics</c:v>
                </c:pt>
                <c:pt idx="1">
                  <c:v>Conditions</c:v>
                </c:pt>
                <c:pt idx="2">
                  <c:v>ConditionsB</c:v>
                </c:pt>
                <c:pt idx="3">
                  <c:v>Observations</c:v>
                </c:pt>
                <c:pt idx="4">
                  <c:v>ObservationsB</c:v>
                </c:pt>
                <c:pt idx="5">
                  <c:v>Diagnosis</c:v>
                </c:pt>
                <c:pt idx="6">
                  <c:v>DiagnosisB</c:v>
                </c:pt>
              </c:strCache>
            </c:strRef>
          </c:cat>
          <c:val>
            <c:numRef>
              <c:f>'Random Forest'!$L$18:$L$24</c:f>
              <c:numCache>
                <c:formatCode>0.000</c:formatCode>
                <c:ptCount val="7"/>
                <c:pt idx="0">
                  <c:v>0.77583599999999997</c:v>
                </c:pt>
                <c:pt idx="1">
                  <c:v>0.76438700000000004</c:v>
                </c:pt>
                <c:pt idx="2">
                  <c:v>0.76171199999999994</c:v>
                </c:pt>
                <c:pt idx="3">
                  <c:v>0.77157200000000004</c:v>
                </c:pt>
                <c:pt idx="4">
                  <c:v>0.74997999999999998</c:v>
                </c:pt>
                <c:pt idx="5">
                  <c:v>0.83483200000000002</c:v>
                </c:pt>
                <c:pt idx="6">
                  <c:v>0.75963199999999997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F-401E-95DF-6877BC15F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6461631"/>
        <c:axId val="1896464127"/>
      </c:barChart>
      <c:catAx>
        <c:axId val="1896461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64127"/>
        <c:crosses val="autoZero"/>
        <c:auto val="1"/>
        <c:lblAlgn val="ctr"/>
        <c:lblOffset val="100"/>
        <c:noMultiLvlLbl val="0"/>
      </c:catAx>
      <c:valAx>
        <c:axId val="18964641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Drugs!$B$1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Drugs!$A$2:$A$20</c:f>
              <c:strCache>
                <c:ptCount val="19"/>
                <c:pt idx="0">
                  <c:v>Other_drug_</c:v>
                </c:pt>
                <c:pt idx="1">
                  <c:v>Enoxaparin_drug_</c:v>
                </c:pt>
                <c:pt idx="2">
                  <c:v>Bupivacaine_drug_</c:v>
                </c:pt>
                <c:pt idx="3">
                  <c:v>Sodium_chlo_drug_</c:v>
                </c:pt>
                <c:pt idx="4">
                  <c:v>Ondansetron_drug_</c:v>
                </c:pt>
                <c:pt idx="5">
                  <c:v>Sennapod_drug_</c:v>
                </c:pt>
                <c:pt idx="6">
                  <c:v>Atenolol_drug_</c:v>
                </c:pt>
                <c:pt idx="7">
                  <c:v>Doxy_drug_</c:v>
                </c:pt>
                <c:pt idx="8">
                  <c:v>Fluorescein_drug_</c:v>
                </c:pt>
                <c:pt idx="9">
                  <c:v>Metoprolol_drug_</c:v>
                </c:pt>
                <c:pt idx="10">
                  <c:v>Midazolam_drug_</c:v>
                </c:pt>
                <c:pt idx="11">
                  <c:v>Naproxen_drug_</c:v>
                </c:pt>
                <c:pt idx="12">
                  <c:v>Nicotine_drug_</c:v>
                </c:pt>
                <c:pt idx="13">
                  <c:v>Ofloxacin_drug_</c:v>
                </c:pt>
                <c:pt idx="14">
                  <c:v>Omeprazole_drug_</c:v>
                </c:pt>
                <c:pt idx="15">
                  <c:v>Polyethykene_drug_</c:v>
                </c:pt>
                <c:pt idx="16">
                  <c:v>Potassium_drug_</c:v>
                </c:pt>
                <c:pt idx="17">
                  <c:v>Vancomycin_drug_</c:v>
                </c:pt>
                <c:pt idx="18">
                  <c:v>Zolpidem_drug_</c:v>
                </c:pt>
              </c:strCache>
            </c:strRef>
          </c:cat>
          <c:val>
            <c:numRef>
              <c:f>Drugs!$B$2:$B$20</c:f>
              <c:numCache>
                <c:formatCode>General</c:formatCode>
                <c:ptCount val="19"/>
                <c:pt idx="0">
                  <c:v>227</c:v>
                </c:pt>
                <c:pt idx="1">
                  <c:v>5</c:v>
                </c:pt>
                <c:pt idx="2">
                  <c:v>6</c:v>
                </c:pt>
                <c:pt idx="3">
                  <c:v>41</c:v>
                </c:pt>
                <c:pt idx="4">
                  <c:v>28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14</c:v>
                </c:pt>
                <c:pt idx="11">
                  <c:v>17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26</c:v>
                </c:pt>
                <c:pt idx="16">
                  <c:v>11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A-4DC1-9970-63D8A8CC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4160652"/>
        <c:axId val="79318828"/>
      </c:lineChart>
      <c:catAx>
        <c:axId val="241606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318828"/>
        <c:crosses val="autoZero"/>
        <c:auto val="1"/>
        <c:lblAlgn val="ctr"/>
        <c:lblOffset val="100"/>
        <c:noMultiLvlLbl val="1"/>
      </c:catAx>
      <c:valAx>
        <c:axId val="79318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1606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11</xdr:row>
      <xdr:rowOff>0</xdr:rowOff>
    </xdr:from>
    <xdr:to>
      <xdr:col>14</xdr:col>
      <xdr:colOff>276225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A780F-BC00-869C-3B6A-D9B3BB9AF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137160</xdr:colOff>
      <xdr:row>43</xdr:row>
      <xdr:rowOff>83185</xdr:rowOff>
    </xdr:from>
    <xdr:to>
      <xdr:col>26</xdr:col>
      <xdr:colOff>495300</xdr:colOff>
      <xdr:row>63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F2AF2-859D-90D5-5571-6B13E708F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434172</xdr:colOff>
      <xdr:row>59</xdr:row>
      <xdr:rowOff>176860</xdr:rowOff>
    </xdr:from>
    <xdr:to>
      <xdr:col>12</xdr:col>
      <xdr:colOff>197228</xdr:colOff>
      <xdr:row>75</xdr:row>
      <xdr:rowOff>86304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5775D-9551-58C3-9AAD-03293317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47624</xdr:colOff>
      <xdr:row>17</xdr:row>
      <xdr:rowOff>162248</xdr:rowOff>
    </xdr:from>
    <xdr:to>
      <xdr:col>36</xdr:col>
      <xdr:colOff>343545</xdr:colOff>
      <xdr:row>41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8D09E-C53D-E18C-C1C6-29485377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674077</xdr:colOff>
      <xdr:row>22</xdr:row>
      <xdr:rowOff>49823</xdr:rowOff>
    </xdr:from>
    <xdr:to>
      <xdr:col>12</xdr:col>
      <xdr:colOff>522654</xdr:colOff>
      <xdr:row>37</xdr:row>
      <xdr:rowOff>82061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29C60E-5BB7-48AF-8424-73B45AB8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20</xdr:col>
      <xdr:colOff>586154</xdr:colOff>
      <xdr:row>35</xdr:row>
      <xdr:rowOff>32239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BA9CC6-8078-456C-8D18-6329F31E5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55562</xdr:colOff>
      <xdr:row>13</xdr:row>
      <xdr:rowOff>448071</xdr:rowOff>
    </xdr:from>
    <xdr:to>
      <xdr:col>17</xdr:col>
      <xdr:colOff>162719</xdr:colOff>
      <xdr:row>26</xdr:row>
      <xdr:rowOff>99219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5DB9D-2C2D-77D1-4AFC-A3BEA408A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492512</xdr:colOff>
      <xdr:row>13</xdr:row>
      <xdr:rowOff>139391</xdr:rowOff>
    </xdr:from>
    <xdr:to>
      <xdr:col>23</xdr:col>
      <xdr:colOff>120804</xdr:colOff>
      <xdr:row>78</xdr:row>
      <xdr:rowOff>12546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62B33-D901-290B-BE28-54D697D9A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478573</xdr:colOff>
      <xdr:row>30</xdr:row>
      <xdr:rowOff>29271</xdr:rowOff>
    </xdr:from>
    <xdr:to>
      <xdr:col>27</xdr:col>
      <xdr:colOff>501805</xdr:colOff>
      <xdr:row>84</xdr:row>
      <xdr:rowOff>65048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ED521-98A2-74C5-9A54-80E3D103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306456</xdr:colOff>
      <xdr:row>4</xdr:row>
      <xdr:rowOff>123411</xdr:rowOff>
    </xdr:from>
    <xdr:to>
      <xdr:col>27</xdr:col>
      <xdr:colOff>476249</xdr:colOff>
      <xdr:row>34</xdr:row>
      <xdr:rowOff>99392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67382-BDFD-93F2-E6A9-47F245FAF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60960</xdr:rowOff>
    </xdr:from>
    <xdr:to>
      <xdr:col>13</xdr:col>
      <xdr:colOff>327660</xdr:colOff>
      <xdr:row>13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22348-7968-78C1-63D6-9ABDA4FC1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15</xdr:row>
      <xdr:rowOff>22860</xdr:rowOff>
    </xdr:from>
    <xdr:to>
      <xdr:col>13</xdr:col>
      <xdr:colOff>312420</xdr:colOff>
      <xdr:row>29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6A28A-DB63-A3D0-A2DF-2AD0B3365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160020</xdr:colOff>
      <xdr:row>27</xdr:row>
      <xdr:rowOff>11430</xdr:rowOff>
    </xdr:from>
    <xdr:to>
      <xdr:col>6</xdr:col>
      <xdr:colOff>140970</xdr:colOff>
      <xdr:row>42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B71363-7BDC-7E9A-7D2F-0B1B6869B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22</xdr:row>
      <xdr:rowOff>57150</xdr:rowOff>
    </xdr:from>
    <xdr:to>
      <xdr:col>8</xdr:col>
      <xdr:colOff>26670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9FDF0-E1C9-B927-0978-4C3040F3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446426</xdr:colOff>
      <xdr:row>34</xdr:row>
      <xdr:rowOff>147811</xdr:rowOff>
    </xdr:from>
    <xdr:to>
      <xdr:col>13</xdr:col>
      <xdr:colOff>319550</xdr:colOff>
      <xdr:row>55</xdr:row>
      <xdr:rowOff>141339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7A338-399F-E5E2-6EE1-394331D3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301113</xdr:colOff>
      <xdr:row>26</xdr:row>
      <xdr:rowOff>55306</xdr:rowOff>
    </xdr:from>
    <xdr:to>
      <xdr:col>12</xdr:col>
      <xdr:colOff>1468694</xdr:colOff>
      <xdr:row>51</xdr:row>
      <xdr:rowOff>161003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4E8B35-BCFF-5094-DB5C-36D98B2C2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235080</xdr:colOff>
      <xdr:row>3</xdr:row>
      <xdr:rowOff>45720</xdr:rowOff>
    </xdr:from>
    <xdr:to>
      <xdr:col>17</xdr:col>
      <xdr:colOff>691560</xdr:colOff>
      <xdr:row>10</xdr:row>
      <xdr:rowOff>176040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558360</xdr:colOff>
      <xdr:row>1</xdr:row>
      <xdr:rowOff>286200</xdr:rowOff>
    </xdr:from>
    <xdr:to>
      <xdr:col>17</xdr:col>
      <xdr:colOff>257040</xdr:colOff>
      <xdr:row>9</xdr:row>
      <xdr:rowOff>50760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701280</xdr:colOff>
      <xdr:row>0</xdr:row>
      <xdr:rowOff>170640</xdr:rowOff>
    </xdr:from>
    <xdr:to>
      <xdr:col>16</xdr:col>
      <xdr:colOff>399960</xdr:colOff>
      <xdr:row>17</xdr:row>
      <xdr:rowOff>118080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536400</xdr:colOff>
      <xdr:row>0</xdr:row>
      <xdr:rowOff>49680</xdr:rowOff>
    </xdr:from>
    <xdr:to>
      <xdr:col>20</xdr:col>
      <xdr:colOff>285480</xdr:colOff>
      <xdr:row>46</xdr:row>
      <xdr:rowOff>23400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211156</xdr:colOff>
      <xdr:row>24</xdr:row>
      <xdr:rowOff>166170</xdr:rowOff>
    </xdr:from>
    <xdr:to>
      <xdr:col>9</xdr:col>
      <xdr:colOff>477397</xdr:colOff>
      <xdr:row>39</xdr:row>
      <xdr:rowOff>155153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716DF-CFDF-2483-2DC7-BEEDE148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80B2-D0B0-4EB6-BF5E-EC872B90D045}">
  <dimension ref="A1:AMJ34"/>
  <sheetViews>
    <sheetView topLeftCell="E1" zoomScale="45" zoomScaleNormal="100" workbookViewId="0">
      <selection activeCell="L15" sqref="L15"/>
    </sheetView>
  </sheetViews>
  <sheetFormatPr defaultRowHeight="14.4"/>
  <cols>
    <col min="1" max="1" width="24" customWidth="1"/>
    <col min="2" max="2" width="33" hidden="1" customWidth="1"/>
    <col min="3" max="3" width="2.41796875" customWidth="1"/>
    <col min="4" max="5" width="9.15625" customWidth="1"/>
    <col min="6" max="6" width="15" customWidth="1"/>
    <col min="7" max="7" width="32.578125" hidden="1" customWidth="1"/>
    <col min="8" max="9" width="9.15625" customWidth="1"/>
    <col min="10" max="10" width="17.68359375" customWidth="1"/>
    <col min="11" max="11" width="21.41796875" hidden="1" customWidth="1"/>
    <col min="12" max="13" width="9.15625" customWidth="1"/>
    <col min="14" max="14" width="19" customWidth="1"/>
    <col min="15" max="15" width="30.41796875" hidden="1" customWidth="1"/>
    <col min="16" max="17" width="9.15625" customWidth="1"/>
    <col min="18" max="18" width="12.26171875" customWidth="1"/>
    <col min="19" max="27" width="9.15625" hidden="1" customWidth="1"/>
    <col min="28" max="1025" width="9.15625" customWidth="1"/>
  </cols>
  <sheetData>
    <row r="1" spans="1:1024" s="39" customFormat="1">
      <c r="A1" s="40" t="s">
        <v>171</v>
      </c>
      <c r="B1" s="40"/>
      <c r="C1" s="40"/>
      <c r="F1" s="40" t="s">
        <v>170</v>
      </c>
      <c r="G1" s="40"/>
      <c r="H1" s="40"/>
      <c r="J1" s="40" t="s">
        <v>1</v>
      </c>
      <c r="K1" s="40"/>
      <c r="L1" s="40"/>
      <c r="N1" s="40" t="s">
        <v>172</v>
      </c>
      <c r="O1" s="40"/>
      <c r="P1" s="40"/>
      <c r="R1" s="39" t="s">
        <v>503</v>
      </c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" t="s">
        <v>491</v>
      </c>
      <c r="B2" s="43" t="s">
        <v>451</v>
      </c>
      <c r="C2" s="1">
        <v>7</v>
      </c>
      <c r="F2" s="1" t="s">
        <v>357</v>
      </c>
      <c r="G2" s="1" t="s">
        <v>451</v>
      </c>
      <c r="H2" s="1">
        <v>6</v>
      </c>
      <c r="J2" s="1" t="s">
        <v>434</v>
      </c>
      <c r="K2" s="1" t="s">
        <v>451</v>
      </c>
      <c r="L2" s="1">
        <v>6</v>
      </c>
      <c r="N2" s="1" t="s">
        <v>491</v>
      </c>
      <c r="O2" s="1" t="s">
        <v>453</v>
      </c>
      <c r="P2" s="1">
        <v>6</v>
      </c>
      <c r="R2" t="s">
        <v>477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f t="shared" ref="AB2:AB20" si="0">SUM(S2:AA2)</f>
        <v>6</v>
      </c>
    </row>
    <row r="3" spans="1:1024">
      <c r="A3" s="1" t="s">
        <v>420</v>
      </c>
      <c r="B3" s="41" t="s">
        <v>454</v>
      </c>
      <c r="C3" s="1">
        <v>6</v>
      </c>
      <c r="F3" s="1" t="s">
        <v>354</v>
      </c>
      <c r="G3" s="1" t="s">
        <v>456</v>
      </c>
      <c r="H3" s="1">
        <v>6</v>
      </c>
      <c r="J3" s="1" t="s">
        <v>460</v>
      </c>
      <c r="K3" s="1" t="s">
        <v>456</v>
      </c>
      <c r="L3" s="1">
        <v>6</v>
      </c>
      <c r="N3" s="1" t="s">
        <v>419</v>
      </c>
      <c r="O3" s="1" t="s">
        <v>456</v>
      </c>
      <c r="P3" s="1">
        <v>6</v>
      </c>
      <c r="R3" t="s">
        <v>478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f t="shared" si="0"/>
        <v>6</v>
      </c>
    </row>
    <row r="4" spans="1:1024">
      <c r="A4" s="1" t="s">
        <v>419</v>
      </c>
      <c r="B4" s="43" t="s">
        <v>451</v>
      </c>
      <c r="C4" s="1">
        <v>6</v>
      </c>
      <c r="F4" s="1" t="s">
        <v>350</v>
      </c>
      <c r="G4" s="1" t="s">
        <v>451</v>
      </c>
      <c r="H4" s="1">
        <v>6</v>
      </c>
      <c r="J4" s="1" t="s">
        <v>464</v>
      </c>
      <c r="K4" s="1" t="s">
        <v>452</v>
      </c>
      <c r="L4" s="1">
        <v>6</v>
      </c>
      <c r="N4" s="1" t="s">
        <v>416</v>
      </c>
      <c r="O4" s="1" t="s">
        <v>451</v>
      </c>
      <c r="P4" s="1">
        <v>6</v>
      </c>
      <c r="R4" t="s">
        <v>479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1</v>
      </c>
      <c r="AB4">
        <f t="shared" si="0"/>
        <v>6</v>
      </c>
    </row>
    <row r="5" spans="1:1024">
      <c r="A5" s="1" t="s">
        <v>396</v>
      </c>
      <c r="B5" s="42" t="s">
        <v>456</v>
      </c>
      <c r="C5" s="1">
        <v>6</v>
      </c>
      <c r="F5" s="1" t="s">
        <v>348</v>
      </c>
      <c r="G5" s="1" t="s">
        <v>456</v>
      </c>
      <c r="H5" s="1">
        <v>6</v>
      </c>
      <c r="J5" s="1" t="s">
        <v>463</v>
      </c>
      <c r="K5" s="1" t="s">
        <v>456</v>
      </c>
      <c r="L5" s="1">
        <v>6</v>
      </c>
      <c r="N5" s="1" t="s">
        <v>396</v>
      </c>
      <c r="O5" s="1" t="s">
        <v>456</v>
      </c>
      <c r="P5" s="1">
        <v>6</v>
      </c>
      <c r="R5" t="s">
        <v>483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f t="shared" si="0"/>
        <v>5</v>
      </c>
    </row>
    <row r="6" spans="1:1024" ht="28.8">
      <c r="A6" s="1" t="s">
        <v>492</v>
      </c>
      <c r="B6" s="43" t="s">
        <v>451</v>
      </c>
      <c r="C6" s="1">
        <v>6</v>
      </c>
      <c r="F6" s="1" t="s">
        <v>345</v>
      </c>
      <c r="G6" s="1" t="s">
        <v>451</v>
      </c>
      <c r="H6" s="1">
        <v>6</v>
      </c>
      <c r="J6" s="1" t="s">
        <v>461</v>
      </c>
      <c r="K6" s="1" t="s">
        <v>456</v>
      </c>
      <c r="L6" s="1">
        <v>5</v>
      </c>
      <c r="N6" s="1" t="s">
        <v>477</v>
      </c>
      <c r="O6" s="1" t="s">
        <v>451</v>
      </c>
      <c r="P6" s="1">
        <v>6</v>
      </c>
      <c r="R6" t="s">
        <v>484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f t="shared" si="0"/>
        <v>5</v>
      </c>
    </row>
    <row r="7" spans="1:1024" ht="28.8">
      <c r="A7" s="1" t="s">
        <v>367</v>
      </c>
      <c r="B7" s="42" t="s">
        <v>456</v>
      </c>
      <c r="C7" s="1">
        <v>6</v>
      </c>
      <c r="F7" s="1" t="s">
        <v>497</v>
      </c>
      <c r="G7" s="1" t="s">
        <v>456</v>
      </c>
      <c r="H7" s="1">
        <v>6</v>
      </c>
      <c r="J7" s="1" t="s">
        <v>462</v>
      </c>
      <c r="K7" s="1" t="s">
        <v>451</v>
      </c>
      <c r="L7" s="1">
        <v>5</v>
      </c>
      <c r="N7" s="1" t="s">
        <v>381</v>
      </c>
      <c r="O7" s="1" t="s">
        <v>456</v>
      </c>
      <c r="P7" s="1">
        <v>6</v>
      </c>
      <c r="R7" t="s">
        <v>485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f t="shared" si="0"/>
        <v>5</v>
      </c>
    </row>
    <row r="8" spans="1:1024" ht="28.8">
      <c r="A8" s="1" t="s">
        <v>366</v>
      </c>
      <c r="B8" s="43" t="s">
        <v>451</v>
      </c>
      <c r="C8" s="1">
        <v>6</v>
      </c>
      <c r="F8" s="1" t="s">
        <v>340</v>
      </c>
      <c r="G8" s="1" t="s">
        <v>451</v>
      </c>
      <c r="H8" s="1">
        <v>6</v>
      </c>
      <c r="J8" s="1" t="s">
        <v>472</v>
      </c>
      <c r="K8" s="1" t="s">
        <v>456</v>
      </c>
      <c r="L8" s="1">
        <v>5</v>
      </c>
      <c r="N8" s="1" t="s">
        <v>478</v>
      </c>
      <c r="O8" s="1" t="s">
        <v>451</v>
      </c>
      <c r="P8" s="1">
        <v>6</v>
      </c>
      <c r="R8" t="s">
        <v>505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f t="shared" si="0"/>
        <v>5</v>
      </c>
    </row>
    <row r="9" spans="1:1024">
      <c r="A9" s="1" t="s">
        <v>420</v>
      </c>
      <c r="B9" s="41" t="s">
        <v>454</v>
      </c>
      <c r="C9" s="1">
        <v>6</v>
      </c>
      <c r="F9" s="1" t="s">
        <v>339</v>
      </c>
      <c r="G9" s="1" t="s">
        <v>456</v>
      </c>
      <c r="H9" s="1">
        <v>6</v>
      </c>
      <c r="J9" s="1" t="s">
        <v>470</v>
      </c>
      <c r="K9" s="1" t="s">
        <v>456</v>
      </c>
      <c r="L9" s="1">
        <v>4</v>
      </c>
      <c r="N9" s="1" t="s">
        <v>457</v>
      </c>
      <c r="O9" s="1" t="s">
        <v>456</v>
      </c>
      <c r="P9" s="1">
        <v>6</v>
      </c>
      <c r="R9" t="s">
        <v>506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1</v>
      </c>
      <c r="AA9">
        <v>0</v>
      </c>
      <c r="AB9">
        <f t="shared" si="0"/>
        <v>5</v>
      </c>
    </row>
    <row r="10" spans="1:1024" ht="28.8">
      <c r="A10" s="1" t="s">
        <v>489</v>
      </c>
      <c r="B10" s="42" t="s">
        <v>456</v>
      </c>
      <c r="C10" s="1">
        <v>5</v>
      </c>
      <c r="F10" s="1" t="s">
        <v>498</v>
      </c>
      <c r="G10" s="1" t="s">
        <v>451</v>
      </c>
      <c r="H10" s="1">
        <v>6</v>
      </c>
      <c r="J10" s="1" t="s">
        <v>471</v>
      </c>
      <c r="K10" s="1" t="s">
        <v>451</v>
      </c>
      <c r="L10" s="1">
        <v>4</v>
      </c>
      <c r="N10" s="1" t="s">
        <v>492</v>
      </c>
      <c r="O10" s="1" t="s">
        <v>451</v>
      </c>
      <c r="P10" s="1">
        <v>6</v>
      </c>
      <c r="R10" t="s">
        <v>507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f t="shared" si="0"/>
        <v>5</v>
      </c>
    </row>
    <row r="11" spans="1:1024">
      <c r="A11" s="1" t="s">
        <v>392</v>
      </c>
      <c r="B11" s="43" t="s">
        <v>451</v>
      </c>
      <c r="C11" s="1">
        <v>5</v>
      </c>
      <c r="F11" s="1" t="s">
        <v>331</v>
      </c>
      <c r="G11" s="1" t="s">
        <v>456</v>
      </c>
      <c r="H11" s="1">
        <v>6</v>
      </c>
      <c r="J11" s="1" t="s">
        <v>458</v>
      </c>
      <c r="K11" s="1" t="s">
        <v>452</v>
      </c>
      <c r="L11" s="1">
        <v>3</v>
      </c>
      <c r="N11" s="1" t="s">
        <v>479</v>
      </c>
      <c r="O11" s="1" t="s">
        <v>456</v>
      </c>
      <c r="P11" s="1">
        <v>6</v>
      </c>
      <c r="R11" t="s">
        <v>508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f t="shared" si="0"/>
        <v>5</v>
      </c>
    </row>
    <row r="12" spans="1:1024" ht="28.8">
      <c r="A12" s="1" t="s">
        <v>391</v>
      </c>
      <c r="B12" s="42" t="s">
        <v>456</v>
      </c>
      <c r="C12" s="1">
        <v>5</v>
      </c>
      <c r="F12" s="1" t="s">
        <v>499</v>
      </c>
      <c r="G12" s="1" t="s">
        <v>451</v>
      </c>
      <c r="H12" s="1">
        <v>6</v>
      </c>
      <c r="J12" s="1" t="s">
        <v>459</v>
      </c>
      <c r="K12" s="1" t="s">
        <v>452</v>
      </c>
      <c r="L12" s="1">
        <v>3</v>
      </c>
      <c r="N12" s="1" t="s">
        <v>463</v>
      </c>
      <c r="O12" s="1" t="s">
        <v>451</v>
      </c>
      <c r="P12" s="1">
        <v>6</v>
      </c>
      <c r="R12" t="s">
        <v>457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f t="shared" si="0"/>
        <v>5</v>
      </c>
    </row>
    <row r="13" spans="1:1024">
      <c r="A13" s="1" t="s">
        <v>381</v>
      </c>
      <c r="B13" s="43" t="s">
        <v>451</v>
      </c>
      <c r="C13" s="1">
        <v>5</v>
      </c>
      <c r="F13" s="1" t="s">
        <v>329</v>
      </c>
      <c r="G13" s="1" t="s">
        <v>456</v>
      </c>
      <c r="H13" s="1">
        <v>6</v>
      </c>
      <c r="J13" s="1" t="s">
        <v>486</v>
      </c>
      <c r="K13" s="1" t="s">
        <v>456</v>
      </c>
      <c r="L13" s="1">
        <v>3</v>
      </c>
      <c r="N13" s="1" t="s">
        <v>471</v>
      </c>
      <c r="O13" s="1" t="s">
        <v>456</v>
      </c>
      <c r="P13" s="1">
        <v>6</v>
      </c>
      <c r="R13" t="s">
        <v>509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f t="shared" si="0"/>
        <v>5</v>
      </c>
    </row>
    <row r="14" spans="1:1024">
      <c r="A14" s="1" t="s">
        <v>457</v>
      </c>
      <c r="B14" s="42" t="s">
        <v>456</v>
      </c>
      <c r="C14" s="1">
        <v>5</v>
      </c>
      <c r="F14" s="1" t="s">
        <v>494</v>
      </c>
      <c r="G14" s="1" t="s">
        <v>451</v>
      </c>
      <c r="H14" s="1">
        <v>5</v>
      </c>
      <c r="J14" s="1" t="s">
        <v>487</v>
      </c>
      <c r="K14" s="1" t="s">
        <v>452</v>
      </c>
      <c r="L14" s="1">
        <v>3</v>
      </c>
      <c r="N14" s="1" t="s">
        <v>366</v>
      </c>
      <c r="O14" s="1" t="s">
        <v>456</v>
      </c>
      <c r="P14" s="1">
        <v>5</v>
      </c>
      <c r="R14" t="s">
        <v>510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f t="shared" si="0"/>
        <v>5</v>
      </c>
    </row>
    <row r="15" spans="1:1024">
      <c r="A15" s="1" t="s">
        <v>369</v>
      </c>
      <c r="B15" s="43" t="s">
        <v>451</v>
      </c>
      <c r="C15" s="1">
        <v>5</v>
      </c>
      <c r="F15" s="1" t="s">
        <v>334</v>
      </c>
      <c r="G15" s="1" t="s">
        <v>456</v>
      </c>
      <c r="H15" s="1">
        <v>5</v>
      </c>
      <c r="J15" s="1" t="s">
        <v>466</v>
      </c>
      <c r="K15" s="1" t="s">
        <v>456</v>
      </c>
      <c r="L15" s="1">
        <v>3</v>
      </c>
      <c r="N15" s="1" t="s">
        <v>434</v>
      </c>
      <c r="O15" s="1" t="s">
        <v>451</v>
      </c>
      <c r="P15" s="1">
        <v>5</v>
      </c>
      <c r="R15" t="s">
        <v>511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f t="shared" si="0"/>
        <v>5</v>
      </c>
    </row>
    <row r="16" spans="1:1024">
      <c r="A16" s="1" t="s">
        <v>422</v>
      </c>
      <c r="B16" s="43" t="s">
        <v>451</v>
      </c>
      <c r="C16" s="1">
        <v>4</v>
      </c>
      <c r="F16" s="1" t="s">
        <v>495</v>
      </c>
      <c r="G16" s="1" t="s">
        <v>451</v>
      </c>
      <c r="H16" s="1">
        <v>5</v>
      </c>
      <c r="J16" s="1" t="s">
        <v>465</v>
      </c>
      <c r="K16" s="1" t="s">
        <v>451</v>
      </c>
      <c r="L16" s="1">
        <v>3</v>
      </c>
      <c r="N16" s="1" t="s">
        <v>460</v>
      </c>
      <c r="O16" s="1" t="s">
        <v>456</v>
      </c>
      <c r="P16" s="1">
        <v>5</v>
      </c>
      <c r="R16" t="s">
        <v>512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f t="shared" si="0"/>
        <v>5</v>
      </c>
    </row>
    <row r="17" spans="1:28">
      <c r="A17" s="1" t="s">
        <v>418</v>
      </c>
      <c r="B17" s="42" t="s">
        <v>456</v>
      </c>
      <c r="C17" s="1">
        <v>4</v>
      </c>
      <c r="F17" s="1" t="s">
        <v>496</v>
      </c>
      <c r="G17" s="1" t="s">
        <v>456</v>
      </c>
      <c r="H17" s="1">
        <v>5</v>
      </c>
      <c r="J17" s="1" t="s">
        <v>469</v>
      </c>
      <c r="K17" s="1" t="s">
        <v>456</v>
      </c>
      <c r="L17" s="1">
        <v>3</v>
      </c>
      <c r="N17" s="1" t="s">
        <v>465</v>
      </c>
      <c r="O17" s="1" t="s">
        <v>451</v>
      </c>
      <c r="P17" s="1">
        <v>5</v>
      </c>
      <c r="R17" t="s">
        <v>504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f t="shared" si="0"/>
        <v>4</v>
      </c>
    </row>
    <row r="18" spans="1:28">
      <c r="A18" s="1" t="s">
        <v>416</v>
      </c>
      <c r="B18" s="43" t="s">
        <v>451</v>
      </c>
      <c r="C18" s="1">
        <v>4</v>
      </c>
      <c r="F18" s="1" t="s">
        <v>358</v>
      </c>
      <c r="G18" s="1" t="s">
        <v>456</v>
      </c>
      <c r="H18" s="1">
        <v>5</v>
      </c>
      <c r="J18" s="1" t="s">
        <v>468</v>
      </c>
      <c r="K18" s="1" t="s">
        <v>456</v>
      </c>
      <c r="L18" s="1">
        <v>2</v>
      </c>
      <c r="N18" s="1" t="s">
        <v>483</v>
      </c>
      <c r="O18" s="1" t="s">
        <v>456</v>
      </c>
      <c r="P18" s="1">
        <v>5</v>
      </c>
      <c r="R18" t="s">
        <v>480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f t="shared" si="0"/>
        <v>4</v>
      </c>
    </row>
    <row r="19" spans="1:28">
      <c r="A19" s="1" t="s">
        <v>397</v>
      </c>
      <c r="B19" s="43" t="s">
        <v>451</v>
      </c>
      <c r="C19" s="1">
        <v>4</v>
      </c>
      <c r="F19" s="1" t="s">
        <v>359</v>
      </c>
      <c r="G19" s="1" t="s">
        <v>451</v>
      </c>
      <c r="H19" s="1">
        <v>5</v>
      </c>
      <c r="J19" s="1" t="s">
        <v>467</v>
      </c>
      <c r="K19" s="1" t="s">
        <v>455</v>
      </c>
      <c r="L19" s="1">
        <v>2</v>
      </c>
      <c r="N19" s="1" t="s">
        <v>489</v>
      </c>
      <c r="O19" s="1" t="s">
        <v>451</v>
      </c>
      <c r="P19" s="1">
        <v>5</v>
      </c>
      <c r="R19" t="s">
        <v>481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f t="shared" si="0"/>
        <v>4</v>
      </c>
    </row>
    <row r="20" spans="1:28">
      <c r="A20" s="1" t="s">
        <v>397</v>
      </c>
      <c r="B20" s="41" t="s">
        <v>454</v>
      </c>
      <c r="C20" s="1">
        <v>4</v>
      </c>
      <c r="F20" s="1" t="s">
        <v>356</v>
      </c>
      <c r="G20" s="1" t="s">
        <v>456</v>
      </c>
      <c r="H20" s="1">
        <v>5</v>
      </c>
      <c r="J20" s="1" t="s">
        <v>476</v>
      </c>
      <c r="K20" s="1" t="s">
        <v>456</v>
      </c>
      <c r="L20" s="1">
        <v>2</v>
      </c>
      <c r="N20" s="1" t="s">
        <v>420</v>
      </c>
      <c r="O20" s="1" t="s">
        <v>456</v>
      </c>
      <c r="P20" s="1">
        <v>5</v>
      </c>
      <c r="R20" t="s">
        <v>482</v>
      </c>
      <c r="S20">
        <v>1</v>
      </c>
      <c r="T20">
        <v>1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f t="shared" si="0"/>
        <v>4</v>
      </c>
    </row>
    <row r="21" spans="1:28">
      <c r="A21" s="1" t="s">
        <v>384</v>
      </c>
      <c r="B21" s="43" t="s">
        <v>451</v>
      </c>
      <c r="C21" s="1">
        <v>4</v>
      </c>
      <c r="F21" s="1" t="s">
        <v>502</v>
      </c>
      <c r="G21" s="1" t="s">
        <v>451</v>
      </c>
      <c r="H21" s="1">
        <v>5</v>
      </c>
      <c r="J21" s="1" t="s">
        <v>468</v>
      </c>
      <c r="K21" s="1" t="s">
        <v>455</v>
      </c>
      <c r="L21" s="1">
        <v>2</v>
      </c>
      <c r="N21" s="1" t="s">
        <v>397</v>
      </c>
      <c r="O21" s="1" t="s">
        <v>451</v>
      </c>
      <c r="P21" s="1">
        <v>5</v>
      </c>
    </row>
    <row r="22" spans="1:28">
      <c r="A22" s="1" t="s">
        <v>490</v>
      </c>
      <c r="B22" s="43" t="s">
        <v>451</v>
      </c>
      <c r="C22" s="1">
        <v>4</v>
      </c>
      <c r="F22" s="1" t="s">
        <v>353</v>
      </c>
      <c r="G22" s="1" t="s">
        <v>456</v>
      </c>
      <c r="H22" s="1">
        <v>5</v>
      </c>
      <c r="J22" s="1" t="s">
        <v>474</v>
      </c>
      <c r="K22" s="1" t="s">
        <v>455</v>
      </c>
      <c r="L22" s="1">
        <v>1</v>
      </c>
      <c r="N22" s="1" t="s">
        <v>391</v>
      </c>
      <c r="O22" s="1" t="s">
        <v>456</v>
      </c>
      <c r="P22" s="1">
        <v>5</v>
      </c>
    </row>
    <row r="23" spans="1:28">
      <c r="A23" s="1" t="s">
        <v>382</v>
      </c>
      <c r="B23" s="42" t="s">
        <v>456</v>
      </c>
      <c r="C23" s="1">
        <v>4</v>
      </c>
      <c r="F23" s="1" t="s">
        <v>352</v>
      </c>
      <c r="G23" s="1" t="s">
        <v>451</v>
      </c>
      <c r="H23" s="1">
        <v>5</v>
      </c>
      <c r="J23" s="1" t="s">
        <v>475</v>
      </c>
      <c r="K23" s="1" t="s">
        <v>456</v>
      </c>
      <c r="L23" s="1">
        <v>1</v>
      </c>
      <c r="N23" s="1" t="s">
        <v>484</v>
      </c>
      <c r="O23" s="1" t="s">
        <v>451</v>
      </c>
      <c r="P23" s="1">
        <v>5</v>
      </c>
    </row>
    <row r="24" spans="1:28">
      <c r="A24" s="1" t="s">
        <v>385</v>
      </c>
      <c r="B24" s="42" t="s">
        <v>456</v>
      </c>
      <c r="C24" s="1">
        <v>4</v>
      </c>
      <c r="F24" s="1" t="s">
        <v>351</v>
      </c>
      <c r="G24" s="1" t="s">
        <v>456</v>
      </c>
      <c r="H24" s="1">
        <v>5</v>
      </c>
      <c r="J24" s="1" t="s">
        <v>488</v>
      </c>
      <c r="K24" s="1" t="s">
        <v>455</v>
      </c>
      <c r="L24" s="1">
        <v>0</v>
      </c>
      <c r="N24" s="1" t="s">
        <v>493</v>
      </c>
      <c r="O24" s="1" t="s">
        <v>455</v>
      </c>
      <c r="P24" s="1">
        <v>4</v>
      </c>
    </row>
    <row r="25" spans="1:28">
      <c r="A25" s="1" t="s">
        <v>493</v>
      </c>
      <c r="B25" s="43" t="s">
        <v>451</v>
      </c>
      <c r="C25" s="1">
        <v>3</v>
      </c>
      <c r="F25" s="1" t="s">
        <v>349</v>
      </c>
      <c r="G25" s="1" t="s">
        <v>451</v>
      </c>
      <c r="H25" s="1">
        <v>5</v>
      </c>
      <c r="J25" s="1" t="s">
        <v>473</v>
      </c>
      <c r="K25" s="1" t="s">
        <v>456</v>
      </c>
      <c r="L25" s="1">
        <v>0</v>
      </c>
      <c r="N25" s="1" t="s">
        <v>480</v>
      </c>
      <c r="O25" s="1" t="s">
        <v>456</v>
      </c>
      <c r="P25" s="1">
        <v>4</v>
      </c>
    </row>
    <row r="26" spans="1:28">
      <c r="A26" s="1" t="s">
        <v>386</v>
      </c>
      <c r="B26" s="42" t="s">
        <v>456</v>
      </c>
      <c r="C26" s="1">
        <v>3</v>
      </c>
      <c r="F26" s="1" t="s">
        <v>347</v>
      </c>
      <c r="G26" s="1" t="s">
        <v>456</v>
      </c>
      <c r="H26" s="1">
        <v>5</v>
      </c>
      <c r="N26" s="1" t="s">
        <v>392</v>
      </c>
      <c r="O26" s="1" t="s">
        <v>451</v>
      </c>
      <c r="P26" s="1">
        <v>4</v>
      </c>
    </row>
    <row r="27" spans="1:28">
      <c r="A27" s="1" t="s">
        <v>387</v>
      </c>
      <c r="B27" s="43" t="s">
        <v>451</v>
      </c>
      <c r="C27" s="1">
        <v>3</v>
      </c>
      <c r="F27" s="1" t="s">
        <v>346</v>
      </c>
      <c r="G27" s="1" t="s">
        <v>451</v>
      </c>
      <c r="H27" s="1">
        <v>5</v>
      </c>
      <c r="N27" s="1" t="s">
        <v>481</v>
      </c>
      <c r="O27" s="1" t="s">
        <v>456</v>
      </c>
      <c r="P27" s="1">
        <v>4</v>
      </c>
    </row>
    <row r="28" spans="1:28" ht="28.8">
      <c r="F28" s="1" t="s">
        <v>501</v>
      </c>
      <c r="G28" s="1" t="s">
        <v>456</v>
      </c>
      <c r="H28" s="1">
        <v>5</v>
      </c>
      <c r="N28" s="1" t="s">
        <v>384</v>
      </c>
      <c r="O28" s="1" t="s">
        <v>451</v>
      </c>
      <c r="P28" s="1">
        <v>4</v>
      </c>
    </row>
    <row r="29" spans="1:28">
      <c r="F29" s="1" t="s">
        <v>342</v>
      </c>
      <c r="G29" s="1" t="s">
        <v>451</v>
      </c>
      <c r="H29" s="1">
        <v>5</v>
      </c>
      <c r="N29" s="1" t="s">
        <v>482</v>
      </c>
      <c r="O29" s="1" t="s">
        <v>456</v>
      </c>
      <c r="P29" s="1">
        <v>4</v>
      </c>
    </row>
    <row r="30" spans="1:28" ht="28.8">
      <c r="F30" s="1" t="s">
        <v>338</v>
      </c>
      <c r="G30" s="1" t="s">
        <v>456</v>
      </c>
      <c r="H30" s="1">
        <v>5</v>
      </c>
      <c r="N30" s="1" t="s">
        <v>464</v>
      </c>
      <c r="O30" s="1" t="s">
        <v>455</v>
      </c>
      <c r="P30" s="1">
        <v>4</v>
      </c>
    </row>
    <row r="31" spans="1:28">
      <c r="F31" s="1" t="s">
        <v>500</v>
      </c>
      <c r="G31" s="1" t="s">
        <v>451</v>
      </c>
      <c r="H31" s="1">
        <v>5</v>
      </c>
      <c r="N31" s="1" t="s">
        <v>470</v>
      </c>
      <c r="O31" s="1" t="s">
        <v>456</v>
      </c>
      <c r="P31" s="1">
        <v>4</v>
      </c>
    </row>
    <row r="32" spans="1:28">
      <c r="F32" s="1" t="s">
        <v>336</v>
      </c>
      <c r="G32" s="1" t="s">
        <v>454</v>
      </c>
      <c r="H32" s="1">
        <v>5</v>
      </c>
      <c r="N32" s="1" t="s">
        <v>472</v>
      </c>
      <c r="O32" s="1" t="s">
        <v>452</v>
      </c>
      <c r="P32" s="1">
        <v>4</v>
      </c>
    </row>
    <row r="33" spans="6:16">
      <c r="F33" s="1" t="s">
        <v>341</v>
      </c>
      <c r="G33" s="1" t="s">
        <v>451</v>
      </c>
      <c r="H33" s="1">
        <v>3</v>
      </c>
      <c r="N33" s="1" t="s">
        <v>459</v>
      </c>
      <c r="O33" s="1" t="s">
        <v>456</v>
      </c>
      <c r="P33" s="1">
        <v>2</v>
      </c>
    </row>
    <row r="34" spans="6:16">
      <c r="N34" s="1" t="s">
        <v>486</v>
      </c>
      <c r="O34" s="1" t="s">
        <v>455</v>
      </c>
      <c r="P34" s="1">
        <v>2</v>
      </c>
    </row>
  </sheetData>
  <sortState xmlns:xlrd2="http://schemas.microsoft.com/office/spreadsheetml/2017/richdata2" ref="N2:P34">
    <sortCondition descending="1" ref="P34"/>
  </sortState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opLeftCell="K1" zoomScaleNormal="100" workbookViewId="0">
      <selection activeCell="A33" sqref="A33"/>
    </sheetView>
  </sheetViews>
  <sheetFormatPr defaultRowHeight="14.4"/>
  <cols>
    <col min="1" max="1" width="30.41796875" customWidth="1"/>
    <col min="2" max="2" width="12.41796875" customWidth="1"/>
    <col min="3" max="3" width="6.83984375" customWidth="1"/>
    <col min="4" max="1025" width="8.578125" customWidth="1"/>
  </cols>
  <sheetData>
    <row r="1" spans="1:8" ht="28.8">
      <c r="A1" s="2" t="s">
        <v>63</v>
      </c>
      <c r="B1" s="2" t="s">
        <v>19</v>
      </c>
      <c r="C1" s="2" t="s">
        <v>64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ht="57.6">
      <c r="A2" s="3" t="s">
        <v>329</v>
      </c>
      <c r="B2" s="3">
        <v>41</v>
      </c>
      <c r="C2" s="3">
        <v>271</v>
      </c>
      <c r="E2" s="3" t="s">
        <v>66</v>
      </c>
      <c r="F2" s="3">
        <v>2</v>
      </c>
      <c r="G2" s="3">
        <v>2958463</v>
      </c>
      <c r="H2" s="3">
        <v>17428</v>
      </c>
    </row>
    <row r="3" spans="1:8" ht="28.8">
      <c r="A3" s="3" t="s">
        <v>330</v>
      </c>
      <c r="B3" s="3">
        <v>48</v>
      </c>
      <c r="C3" s="3">
        <v>622</v>
      </c>
      <c r="E3" s="3" t="s">
        <v>65</v>
      </c>
      <c r="F3" s="3">
        <v>0</v>
      </c>
      <c r="G3" s="3">
        <v>18277</v>
      </c>
      <c r="H3" s="3">
        <v>41</v>
      </c>
    </row>
    <row r="4" spans="1:8" ht="43.2">
      <c r="A4" s="3" t="s">
        <v>331</v>
      </c>
      <c r="B4" s="3">
        <v>29</v>
      </c>
      <c r="C4" s="3">
        <v>496</v>
      </c>
      <c r="E4" s="3" t="s">
        <v>67</v>
      </c>
      <c r="F4" s="3">
        <v>0</v>
      </c>
      <c r="G4" s="3">
        <v>6725</v>
      </c>
      <c r="H4" s="3">
        <v>48</v>
      </c>
    </row>
    <row r="5" spans="1:8" ht="28.8">
      <c r="A5" s="3" t="s">
        <v>332</v>
      </c>
      <c r="B5" s="3">
        <v>2171</v>
      </c>
      <c r="C5" s="3">
        <v>1625</v>
      </c>
      <c r="E5" s="3" t="s">
        <v>68</v>
      </c>
      <c r="F5" s="3">
        <v>0</v>
      </c>
      <c r="G5" s="3">
        <v>1674</v>
      </c>
      <c r="H5" s="3">
        <v>29</v>
      </c>
    </row>
    <row r="6" spans="1:8" ht="28.8">
      <c r="A6" s="3" t="s">
        <v>333</v>
      </c>
      <c r="B6" s="3">
        <v>109</v>
      </c>
      <c r="C6" s="3">
        <v>940</v>
      </c>
      <c r="E6" s="3" t="s">
        <v>69</v>
      </c>
      <c r="F6" s="3">
        <v>0</v>
      </c>
      <c r="G6" s="3">
        <v>2958463</v>
      </c>
      <c r="H6" s="3">
        <v>2171</v>
      </c>
    </row>
    <row r="7" spans="1:8" ht="28.8">
      <c r="A7" s="3" t="s">
        <v>334</v>
      </c>
      <c r="B7" s="3">
        <v>6678</v>
      </c>
      <c r="C7" s="3">
        <v>5781</v>
      </c>
      <c r="E7" s="3" t="s">
        <v>70</v>
      </c>
      <c r="F7" s="3">
        <v>0</v>
      </c>
      <c r="G7" s="3">
        <v>38269</v>
      </c>
      <c r="H7" s="3">
        <v>109</v>
      </c>
    </row>
    <row r="8" spans="1:8" ht="28.8">
      <c r="A8" s="3" t="s">
        <v>335</v>
      </c>
      <c r="B8" s="3">
        <v>157</v>
      </c>
      <c r="C8" s="3">
        <v>851</v>
      </c>
      <c r="E8" s="3" t="s">
        <v>71</v>
      </c>
      <c r="F8" s="3">
        <v>0</v>
      </c>
      <c r="G8" s="3">
        <v>2958463</v>
      </c>
      <c r="H8" s="3">
        <v>6678</v>
      </c>
    </row>
    <row r="9" spans="1:8" ht="28.8">
      <c r="A9" s="3" t="s">
        <v>336</v>
      </c>
      <c r="B9" s="3">
        <v>4289</v>
      </c>
      <c r="C9" s="3">
        <v>2781</v>
      </c>
      <c r="E9" s="3" t="s">
        <v>72</v>
      </c>
      <c r="F9" s="3">
        <v>0</v>
      </c>
      <c r="G9" s="3">
        <v>2918001</v>
      </c>
      <c r="H9" s="3">
        <v>157</v>
      </c>
    </row>
    <row r="10" spans="1:8" ht="28.8">
      <c r="A10" s="3" t="s">
        <v>337</v>
      </c>
      <c r="B10" s="3">
        <v>90</v>
      </c>
      <c r="C10" s="3">
        <v>243</v>
      </c>
      <c r="E10" s="3" t="s">
        <v>73</v>
      </c>
      <c r="F10" s="3">
        <v>0</v>
      </c>
      <c r="G10" s="3">
        <v>2958463</v>
      </c>
      <c r="H10" s="3">
        <v>4289</v>
      </c>
    </row>
    <row r="11" spans="1:8" ht="28.8">
      <c r="A11" s="3" t="s">
        <v>338</v>
      </c>
      <c r="B11" s="3">
        <v>192</v>
      </c>
      <c r="C11" s="3">
        <v>1141</v>
      </c>
      <c r="E11" s="3" t="s">
        <v>74</v>
      </c>
      <c r="F11" s="3">
        <v>0</v>
      </c>
      <c r="G11" s="3">
        <v>2923070</v>
      </c>
      <c r="H11" s="3">
        <v>90</v>
      </c>
    </row>
    <row r="12" spans="1:8" ht="43.2">
      <c r="A12" s="3" t="s">
        <v>339</v>
      </c>
      <c r="B12" s="3">
        <v>842</v>
      </c>
      <c r="C12" s="3">
        <v>4234</v>
      </c>
      <c r="E12" s="3" t="s">
        <v>75</v>
      </c>
      <c r="F12" s="3">
        <v>0</v>
      </c>
      <c r="G12" s="3">
        <v>2918001</v>
      </c>
      <c r="H12" s="3">
        <v>192</v>
      </c>
    </row>
    <row r="13" spans="1:8" ht="28.8">
      <c r="A13" s="3" t="s">
        <v>340</v>
      </c>
      <c r="B13" s="3">
        <v>195</v>
      </c>
      <c r="C13" s="3">
        <v>505</v>
      </c>
      <c r="E13" s="3" t="s">
        <v>76</v>
      </c>
      <c r="F13" s="3">
        <v>0</v>
      </c>
      <c r="G13" s="3">
        <v>2917551</v>
      </c>
      <c r="H13" s="3">
        <v>842</v>
      </c>
    </row>
    <row r="14" spans="1:8" ht="43.2">
      <c r="A14" s="3" t="s">
        <v>341</v>
      </c>
      <c r="B14" s="3">
        <v>635</v>
      </c>
      <c r="C14" s="3">
        <v>1051</v>
      </c>
      <c r="E14" s="3" t="s">
        <v>77</v>
      </c>
      <c r="F14" s="3">
        <v>0</v>
      </c>
      <c r="G14" s="3">
        <v>2918514</v>
      </c>
      <c r="H14" s="3">
        <v>195</v>
      </c>
    </row>
    <row r="15" spans="1:8" ht="28.8">
      <c r="A15" s="3" t="s">
        <v>342</v>
      </c>
      <c r="B15" s="3">
        <v>9671</v>
      </c>
      <c r="C15" s="3">
        <v>4109</v>
      </c>
      <c r="E15" s="3" t="s">
        <v>78</v>
      </c>
      <c r="F15" s="3">
        <v>0</v>
      </c>
      <c r="G15" s="3">
        <v>2923557</v>
      </c>
      <c r="H15" s="3">
        <v>635</v>
      </c>
    </row>
    <row r="16" spans="1:8" ht="28.8">
      <c r="A16" s="3" t="s">
        <v>343</v>
      </c>
      <c r="B16" s="3">
        <v>238</v>
      </c>
      <c r="C16" s="3">
        <v>2208</v>
      </c>
      <c r="E16" s="3" t="s">
        <v>79</v>
      </c>
      <c r="F16" s="3">
        <v>0</v>
      </c>
      <c r="G16" s="3">
        <v>2958463</v>
      </c>
      <c r="H16" s="3">
        <v>9671</v>
      </c>
    </row>
    <row r="17" spans="1:8" ht="28.8">
      <c r="A17" s="3" t="s">
        <v>344</v>
      </c>
      <c r="B17" s="3">
        <v>355</v>
      </c>
      <c r="C17" s="3">
        <v>691</v>
      </c>
      <c r="E17" s="3" t="s">
        <v>80</v>
      </c>
      <c r="F17" s="3">
        <v>0</v>
      </c>
      <c r="G17" s="3">
        <v>44921</v>
      </c>
      <c r="H17" s="3">
        <v>238</v>
      </c>
    </row>
    <row r="18" spans="1:8" ht="43.2">
      <c r="A18" s="3" t="s">
        <v>345</v>
      </c>
      <c r="B18" s="3">
        <v>575</v>
      </c>
      <c r="C18" s="3">
        <v>1207</v>
      </c>
      <c r="E18" s="3" t="s">
        <v>81</v>
      </c>
      <c r="F18" s="3">
        <v>0</v>
      </c>
      <c r="G18" s="3">
        <v>2920219</v>
      </c>
      <c r="H18" s="3">
        <v>355</v>
      </c>
    </row>
    <row r="19" spans="1:8" ht="28.8">
      <c r="A19" s="3" t="s">
        <v>346</v>
      </c>
      <c r="B19" s="3">
        <v>448</v>
      </c>
      <c r="C19" s="3">
        <v>2068</v>
      </c>
      <c r="E19" s="3" t="s">
        <v>82</v>
      </c>
      <c r="F19" s="3">
        <v>0</v>
      </c>
      <c r="G19" s="3">
        <v>2958463</v>
      </c>
      <c r="H19" s="3">
        <v>575</v>
      </c>
    </row>
    <row r="20" spans="1:8" ht="28.8">
      <c r="A20" s="3" t="s">
        <v>347</v>
      </c>
      <c r="B20" s="3">
        <v>11</v>
      </c>
      <c r="C20" s="3">
        <v>212</v>
      </c>
      <c r="E20" s="3" t="s">
        <v>83</v>
      </c>
      <c r="F20" s="3">
        <v>0</v>
      </c>
      <c r="G20" s="3">
        <v>2918401</v>
      </c>
      <c r="H20" s="3">
        <v>448</v>
      </c>
    </row>
    <row r="21" spans="1:8" ht="28.8">
      <c r="A21" s="3" t="s">
        <v>348</v>
      </c>
      <c r="B21" s="3">
        <v>6464</v>
      </c>
      <c r="C21" s="3">
        <v>1805</v>
      </c>
      <c r="E21" s="3" t="s">
        <v>84</v>
      </c>
      <c r="F21" s="3">
        <v>0</v>
      </c>
      <c r="G21" s="3">
        <v>14380</v>
      </c>
      <c r="H21" s="3">
        <v>11</v>
      </c>
    </row>
    <row r="22" spans="1:8" ht="28.8">
      <c r="A22" s="3" t="s">
        <v>349</v>
      </c>
      <c r="B22" s="3">
        <v>1058</v>
      </c>
      <c r="C22" s="3">
        <v>1301</v>
      </c>
      <c r="E22" s="3" t="s">
        <v>85</v>
      </c>
      <c r="F22" s="3">
        <v>0</v>
      </c>
      <c r="G22" s="3">
        <v>2958463</v>
      </c>
      <c r="H22" s="3">
        <v>6464</v>
      </c>
    </row>
    <row r="23" spans="1:8">
      <c r="A23" s="3" t="s">
        <v>350</v>
      </c>
      <c r="B23" s="3">
        <v>18</v>
      </c>
      <c r="C23" s="3">
        <v>284</v>
      </c>
      <c r="E23" s="3" t="s">
        <v>86</v>
      </c>
      <c r="F23" s="3">
        <v>0</v>
      </c>
      <c r="G23" s="3">
        <v>2958463</v>
      </c>
      <c r="H23" s="3">
        <v>1058</v>
      </c>
    </row>
    <row r="24" spans="1:8" ht="28.8">
      <c r="A24" s="3" t="s">
        <v>351</v>
      </c>
      <c r="B24" s="3">
        <v>722</v>
      </c>
      <c r="C24" s="3">
        <v>438</v>
      </c>
      <c r="E24" s="3" t="s">
        <v>87</v>
      </c>
      <c r="F24" s="3">
        <v>0</v>
      </c>
      <c r="G24" s="3">
        <v>38269</v>
      </c>
      <c r="H24" s="3">
        <v>18</v>
      </c>
    </row>
    <row r="25" spans="1:8">
      <c r="A25" s="3" t="s">
        <v>352</v>
      </c>
      <c r="B25" s="3">
        <v>311</v>
      </c>
      <c r="C25" s="3">
        <v>1985</v>
      </c>
      <c r="E25" s="3" t="s">
        <v>88</v>
      </c>
      <c r="F25" s="3">
        <v>0</v>
      </c>
      <c r="G25" s="3">
        <v>2958463</v>
      </c>
      <c r="H25" s="3">
        <v>722</v>
      </c>
    </row>
    <row r="26" spans="1:8" ht="28.8">
      <c r="A26" s="3" t="s">
        <v>353</v>
      </c>
      <c r="B26" s="3">
        <v>198</v>
      </c>
      <c r="C26" s="3">
        <v>512</v>
      </c>
      <c r="E26" s="3" t="s">
        <v>89</v>
      </c>
      <c r="F26" s="3">
        <v>0</v>
      </c>
      <c r="G26" s="3">
        <v>2918001</v>
      </c>
      <c r="H26" s="3">
        <v>311</v>
      </c>
    </row>
    <row r="27" spans="1:8" ht="28.8">
      <c r="A27" s="3" t="s">
        <v>354</v>
      </c>
      <c r="B27" s="3">
        <v>19</v>
      </c>
      <c r="C27" s="3">
        <v>349</v>
      </c>
      <c r="E27" s="3" t="s">
        <v>90</v>
      </c>
      <c r="F27" s="3">
        <v>0</v>
      </c>
      <c r="G27" s="3">
        <v>2919930</v>
      </c>
      <c r="H27" s="3">
        <v>198</v>
      </c>
    </row>
    <row r="28" spans="1:8" ht="43.2">
      <c r="A28" s="3" t="s">
        <v>355</v>
      </c>
      <c r="B28" s="3">
        <v>840</v>
      </c>
      <c r="C28" s="3">
        <v>992</v>
      </c>
      <c r="E28" s="3" t="s">
        <v>91</v>
      </c>
      <c r="F28" s="3">
        <v>0</v>
      </c>
      <c r="G28" s="3">
        <v>1719</v>
      </c>
      <c r="H28" s="3">
        <v>19</v>
      </c>
    </row>
    <row r="29" spans="1:8" ht="28.8">
      <c r="A29" s="3" t="s">
        <v>356</v>
      </c>
      <c r="B29" s="3">
        <v>3100</v>
      </c>
      <c r="C29" s="3">
        <v>1774</v>
      </c>
      <c r="E29" s="3" t="s">
        <v>92</v>
      </c>
      <c r="F29" s="3">
        <v>0</v>
      </c>
      <c r="G29" s="3">
        <v>2921829</v>
      </c>
      <c r="H29" s="3">
        <v>840</v>
      </c>
    </row>
    <row r="30" spans="1:8">
      <c r="A30" s="3" t="s">
        <v>357</v>
      </c>
      <c r="B30" s="3">
        <v>80</v>
      </c>
      <c r="C30" s="3">
        <v>976</v>
      </c>
      <c r="E30" s="3" t="s">
        <v>93</v>
      </c>
      <c r="F30" s="3">
        <v>0</v>
      </c>
      <c r="G30" s="3">
        <v>2958463</v>
      </c>
      <c r="H30" s="3">
        <v>3100</v>
      </c>
    </row>
    <row r="31" spans="1:8">
      <c r="A31" s="3" t="s">
        <v>358</v>
      </c>
      <c r="B31" s="3">
        <v>1614</v>
      </c>
      <c r="C31" s="3">
        <v>1862</v>
      </c>
      <c r="E31" s="3" t="s">
        <v>94</v>
      </c>
      <c r="F31" s="3">
        <v>0</v>
      </c>
      <c r="G31" s="3">
        <v>44775</v>
      </c>
      <c r="H31" s="3">
        <v>80</v>
      </c>
    </row>
    <row r="32" spans="1:8" ht="28.8">
      <c r="A32" s="3" t="s">
        <v>359</v>
      </c>
      <c r="B32" s="3">
        <v>24</v>
      </c>
      <c r="C32" s="3">
        <v>315</v>
      </c>
      <c r="E32" s="3" t="s">
        <v>95</v>
      </c>
      <c r="F32" s="3">
        <v>0</v>
      </c>
      <c r="G32" s="3">
        <v>2958463</v>
      </c>
      <c r="H32" s="3">
        <v>1614</v>
      </c>
    </row>
    <row r="33" spans="5:8" ht="28.8">
      <c r="E33" s="3" t="s">
        <v>96</v>
      </c>
      <c r="F33" s="3">
        <v>0</v>
      </c>
      <c r="G33" s="3">
        <v>29599</v>
      </c>
      <c r="H33" s="3">
        <v>24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zoomScale="61" zoomScaleNormal="100" workbookViewId="0">
      <selection activeCell="D9" sqref="D9"/>
    </sheetView>
  </sheetViews>
  <sheetFormatPr defaultRowHeight="14.4"/>
  <cols>
    <col min="1" max="1" width="3.15625" customWidth="1"/>
    <col min="2" max="2" width="22.578125" customWidth="1"/>
    <col min="3" max="4" width="8.578125" customWidth="1"/>
    <col min="5" max="5" width="23.83984375" customWidth="1"/>
    <col min="6" max="1025" width="8.578125" customWidth="1"/>
  </cols>
  <sheetData>
    <row r="1" spans="1:8" ht="28.8">
      <c r="B1" s="2" t="s">
        <v>97</v>
      </c>
      <c r="C1" s="2" t="s">
        <v>19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>
      <c r="A2" s="76" t="s">
        <v>98</v>
      </c>
      <c r="B2" s="3" t="s">
        <v>99</v>
      </c>
      <c r="C2" s="3">
        <v>0</v>
      </c>
      <c r="E2" s="3" t="s">
        <v>99</v>
      </c>
      <c r="F2" s="3">
        <v>0</v>
      </c>
      <c r="G2" s="3">
        <v>429</v>
      </c>
      <c r="H2" s="3">
        <v>0</v>
      </c>
    </row>
    <row r="3" spans="1:8">
      <c r="A3" s="76"/>
      <c r="B3" s="3" t="s">
        <v>100</v>
      </c>
      <c r="C3" s="3">
        <v>32</v>
      </c>
      <c r="E3" s="3" t="s">
        <v>100</v>
      </c>
      <c r="F3" s="3">
        <v>0</v>
      </c>
      <c r="G3" s="3">
        <v>1662</v>
      </c>
      <c r="H3" s="3">
        <v>32</v>
      </c>
    </row>
    <row r="4" spans="1:8">
      <c r="A4" s="76"/>
      <c r="B4" s="3" t="s">
        <v>101</v>
      </c>
      <c r="C4" s="3">
        <v>5</v>
      </c>
      <c r="E4" s="3" t="s">
        <v>101</v>
      </c>
      <c r="F4" s="3">
        <v>0</v>
      </c>
      <c r="G4" s="3">
        <v>1659</v>
      </c>
      <c r="H4" s="3">
        <v>5</v>
      </c>
    </row>
    <row r="5" spans="1:8">
      <c r="A5" s="76"/>
      <c r="B5" s="3" t="s">
        <v>102</v>
      </c>
      <c r="C5" s="3">
        <v>6</v>
      </c>
      <c r="E5" s="3" t="s">
        <v>102</v>
      </c>
      <c r="F5" s="3">
        <v>0</v>
      </c>
      <c r="G5" s="3">
        <v>856</v>
      </c>
      <c r="H5" s="3">
        <v>6</v>
      </c>
    </row>
    <row r="6" spans="1:8">
      <c r="A6" s="76"/>
      <c r="B6" s="3" t="s">
        <v>103</v>
      </c>
      <c r="C6" s="3">
        <v>10</v>
      </c>
      <c r="E6" s="3" t="s">
        <v>103</v>
      </c>
      <c r="F6" s="3">
        <v>0</v>
      </c>
      <c r="G6" s="3">
        <v>1621</v>
      </c>
      <c r="H6" s="3">
        <v>10</v>
      </c>
    </row>
    <row r="7" spans="1:8">
      <c r="A7" s="76"/>
      <c r="B7" s="3" t="s">
        <v>104</v>
      </c>
      <c r="C7" s="3">
        <v>26</v>
      </c>
      <c r="E7" s="3" t="s">
        <v>104</v>
      </c>
      <c r="F7" s="3">
        <v>0</v>
      </c>
      <c r="G7" s="3">
        <v>1640</v>
      </c>
      <c r="H7" s="3">
        <v>26</v>
      </c>
    </row>
    <row r="8" spans="1:8">
      <c r="A8" s="76"/>
      <c r="B8" s="3" t="s">
        <v>105</v>
      </c>
      <c r="C8" s="3">
        <v>16</v>
      </c>
      <c r="E8" s="3" t="s">
        <v>105</v>
      </c>
      <c r="F8" s="3">
        <v>0</v>
      </c>
      <c r="G8" s="3">
        <v>1669</v>
      </c>
      <c r="H8" s="3">
        <v>16</v>
      </c>
    </row>
    <row r="9" spans="1:8">
      <c r="A9" s="76"/>
      <c r="B9" s="3" t="s">
        <v>106</v>
      </c>
      <c r="C9" s="3">
        <v>24</v>
      </c>
      <c r="E9" s="3" t="s">
        <v>106</v>
      </c>
      <c r="F9" s="3">
        <v>0</v>
      </c>
      <c r="G9" s="3">
        <v>1653</v>
      </c>
      <c r="H9" s="3">
        <v>24</v>
      </c>
    </row>
    <row r="10" spans="1:8">
      <c r="A10" s="76"/>
      <c r="B10" s="3" t="s">
        <v>107</v>
      </c>
      <c r="C10" s="3">
        <v>105</v>
      </c>
      <c r="E10" s="3" t="s">
        <v>107</v>
      </c>
      <c r="F10" s="3">
        <v>0</v>
      </c>
      <c r="G10" s="3">
        <v>1674</v>
      </c>
      <c r="H10" s="3">
        <v>105</v>
      </c>
    </row>
    <row r="11" spans="1:8">
      <c r="A11" s="76"/>
      <c r="B11" s="3" t="s">
        <v>108</v>
      </c>
      <c r="C11" s="3">
        <v>1</v>
      </c>
      <c r="E11" s="3" t="s">
        <v>108</v>
      </c>
      <c r="F11" s="3">
        <v>0</v>
      </c>
      <c r="G11" s="3">
        <v>1471</v>
      </c>
      <c r="H11" s="3">
        <v>1</v>
      </c>
    </row>
    <row r="12" spans="1:8">
      <c r="A12" s="76"/>
      <c r="B12" s="3" t="s">
        <v>109</v>
      </c>
      <c r="C12" s="3">
        <v>1</v>
      </c>
      <c r="E12" s="3" t="s">
        <v>109</v>
      </c>
      <c r="F12" s="3">
        <v>0</v>
      </c>
      <c r="G12" s="3">
        <v>1612</v>
      </c>
      <c r="H12" s="3">
        <v>1</v>
      </c>
    </row>
    <row r="13" spans="1:8">
      <c r="A13" s="76"/>
      <c r="B13" s="3" t="s">
        <v>110</v>
      </c>
      <c r="C13" s="3">
        <v>5</v>
      </c>
      <c r="E13" s="3" t="s">
        <v>110</v>
      </c>
      <c r="F13" s="3">
        <v>0</v>
      </c>
      <c r="G13" s="3">
        <v>1570</v>
      </c>
      <c r="H13" s="3">
        <v>5</v>
      </c>
    </row>
    <row r="14" spans="1:8">
      <c r="A14" s="76"/>
      <c r="B14" s="3" t="s">
        <v>111</v>
      </c>
      <c r="C14" s="3">
        <v>0.4</v>
      </c>
      <c r="E14" s="3" t="s">
        <v>111</v>
      </c>
      <c r="F14" s="3">
        <v>0</v>
      </c>
      <c r="G14" s="3">
        <v>1426</v>
      </c>
      <c r="H14" s="3">
        <v>0.4</v>
      </c>
    </row>
    <row r="15" spans="1:8">
      <c r="A15" s="76"/>
      <c r="B15" s="3" t="s">
        <v>112</v>
      </c>
      <c r="C15" s="3">
        <v>5</v>
      </c>
      <c r="E15" s="3" t="s">
        <v>112</v>
      </c>
      <c r="F15" s="3">
        <v>0</v>
      </c>
      <c r="G15" s="3">
        <v>1599</v>
      </c>
      <c r="H15" s="3">
        <v>5</v>
      </c>
    </row>
    <row r="16" spans="1:8">
      <c r="A16" s="76"/>
      <c r="B16" s="3" t="s">
        <v>113</v>
      </c>
      <c r="C16" s="3">
        <v>3</v>
      </c>
      <c r="E16" s="3" t="s">
        <v>113</v>
      </c>
      <c r="F16" s="3">
        <v>0</v>
      </c>
      <c r="G16" s="3">
        <v>1562</v>
      </c>
      <c r="H16" s="3">
        <v>3</v>
      </c>
    </row>
    <row r="17" spans="1:8">
      <c r="A17" s="76"/>
      <c r="B17" s="3" t="s">
        <v>114</v>
      </c>
      <c r="C17" s="3">
        <v>1</v>
      </c>
      <c r="E17" s="3" t="s">
        <v>114</v>
      </c>
      <c r="F17" s="3">
        <v>0</v>
      </c>
      <c r="G17" s="3">
        <v>1464</v>
      </c>
      <c r="H17" s="3">
        <v>1</v>
      </c>
    </row>
    <row r="18" spans="1:8">
      <c r="A18" s="76"/>
      <c r="B18" s="3" t="s">
        <v>115</v>
      </c>
      <c r="C18" s="3">
        <v>5</v>
      </c>
      <c r="E18" s="3" t="s">
        <v>115</v>
      </c>
      <c r="F18" s="3">
        <v>0</v>
      </c>
      <c r="G18" s="3">
        <v>1566</v>
      </c>
      <c r="H18" s="3">
        <v>5</v>
      </c>
    </row>
    <row r="19" spans="1:8">
      <c r="A19" s="76"/>
      <c r="B19" s="3" t="s">
        <v>116</v>
      </c>
      <c r="C19" s="3">
        <v>3</v>
      </c>
      <c r="E19" s="3" t="s">
        <v>116</v>
      </c>
      <c r="F19" s="3">
        <v>0</v>
      </c>
      <c r="G19" s="3">
        <v>1510</v>
      </c>
      <c r="H19" s="3">
        <v>3</v>
      </c>
    </row>
    <row r="20" spans="1:8">
      <c r="A20" s="76"/>
      <c r="B20" s="3" t="s">
        <v>117</v>
      </c>
      <c r="C20" s="3">
        <v>0.8</v>
      </c>
      <c r="E20" s="3" t="s">
        <v>117</v>
      </c>
      <c r="F20" s="3">
        <v>0</v>
      </c>
      <c r="G20" s="3">
        <v>1605</v>
      </c>
      <c r="H20" s="3">
        <v>0.8</v>
      </c>
    </row>
    <row r="21" spans="1:8">
      <c r="A21" s="76"/>
      <c r="B21" s="3" t="s">
        <v>118</v>
      </c>
      <c r="C21" s="3">
        <v>0.6</v>
      </c>
      <c r="E21" s="3" t="s">
        <v>118</v>
      </c>
      <c r="F21" s="3">
        <v>0</v>
      </c>
      <c r="G21" s="3">
        <v>1565</v>
      </c>
      <c r="H21" s="3">
        <v>0.6</v>
      </c>
    </row>
    <row r="22" spans="1:8">
      <c r="A22" s="76"/>
      <c r="B22" s="3" t="s">
        <v>119</v>
      </c>
      <c r="C22" s="3">
        <v>0.4</v>
      </c>
      <c r="E22" s="3" t="s">
        <v>119</v>
      </c>
      <c r="F22" s="3">
        <v>0</v>
      </c>
      <c r="G22" s="3">
        <v>1463</v>
      </c>
      <c r="H22" s="3">
        <v>0.4</v>
      </c>
    </row>
    <row r="23" spans="1:8">
      <c r="A23" s="76"/>
      <c r="B23" s="3" t="s">
        <v>120</v>
      </c>
      <c r="C23" s="3">
        <v>7</v>
      </c>
      <c r="E23" s="3" t="s">
        <v>120</v>
      </c>
      <c r="F23" s="3">
        <v>0</v>
      </c>
      <c r="G23" s="3">
        <v>1601</v>
      </c>
      <c r="H23" s="3">
        <v>7</v>
      </c>
    </row>
    <row r="24" spans="1:8">
      <c r="A24" s="76"/>
      <c r="B24" s="3" t="s">
        <v>121</v>
      </c>
      <c r="C24" s="3">
        <v>4</v>
      </c>
      <c r="E24" s="3" t="s">
        <v>121</v>
      </c>
      <c r="F24" s="3">
        <v>0</v>
      </c>
      <c r="G24" s="3">
        <v>1462</v>
      </c>
      <c r="H24" s="3">
        <v>4</v>
      </c>
    </row>
    <row r="25" spans="1:8">
      <c r="A25" s="76"/>
      <c r="B25" s="3" t="s">
        <v>122</v>
      </c>
      <c r="C25" s="3">
        <v>0.3</v>
      </c>
      <c r="E25" s="3" t="s">
        <v>122</v>
      </c>
      <c r="F25" s="3">
        <v>0</v>
      </c>
      <c r="G25" s="3">
        <v>1215</v>
      </c>
      <c r="H25" s="3">
        <v>0.3</v>
      </c>
    </row>
  </sheetData>
  <mergeCells count="1">
    <mergeCell ref="A2:A25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9779-98DF-40D0-B8E0-788BA09B0535}">
  <dimension ref="A1:B76"/>
  <sheetViews>
    <sheetView workbookViewId="0">
      <selection activeCell="E25" sqref="E25"/>
    </sheetView>
  </sheetViews>
  <sheetFormatPr defaultRowHeight="14.4"/>
  <cols>
    <col min="1" max="1" width="55.41796875" customWidth="1"/>
  </cols>
  <sheetData>
    <row r="1" spans="1:2">
      <c r="A1" t="s">
        <v>262</v>
      </c>
      <c r="B1" t="s">
        <v>204</v>
      </c>
    </row>
    <row r="2" spans="1:2">
      <c r="A2" t="s">
        <v>205</v>
      </c>
      <c r="B2">
        <v>1674</v>
      </c>
    </row>
    <row r="3" spans="1:2">
      <c r="A3" t="s">
        <v>206</v>
      </c>
      <c r="B3">
        <v>1208</v>
      </c>
    </row>
    <row r="4" spans="1:2">
      <c r="A4" t="s">
        <v>207</v>
      </c>
      <c r="B4">
        <v>819</v>
      </c>
    </row>
    <row r="5" spans="1:2">
      <c r="A5" t="s">
        <v>208</v>
      </c>
      <c r="B5">
        <v>570</v>
      </c>
    </row>
    <row r="6" spans="1:2">
      <c r="A6" t="s">
        <v>209</v>
      </c>
      <c r="B6">
        <v>506</v>
      </c>
    </row>
    <row r="7" spans="1:2">
      <c r="A7" t="s">
        <v>210</v>
      </c>
      <c r="B7">
        <v>504</v>
      </c>
    </row>
    <row r="8" spans="1:2">
      <c r="A8" t="s">
        <v>211</v>
      </c>
      <c r="B8">
        <v>420</v>
      </c>
    </row>
    <row r="9" spans="1:2">
      <c r="A9" t="s">
        <v>212</v>
      </c>
      <c r="B9">
        <v>364</v>
      </c>
    </row>
    <row r="10" spans="1:2">
      <c r="A10" t="s">
        <v>213</v>
      </c>
      <c r="B10">
        <v>336</v>
      </c>
    </row>
    <row r="11" spans="1:2">
      <c r="A11" t="s">
        <v>214</v>
      </c>
      <c r="B11">
        <v>312</v>
      </c>
    </row>
    <row r="12" spans="1:2">
      <c r="A12" t="s">
        <v>215</v>
      </c>
      <c r="B12">
        <v>305</v>
      </c>
    </row>
    <row r="13" spans="1:2">
      <c r="A13" t="s">
        <v>206</v>
      </c>
      <c r="B13">
        <v>288</v>
      </c>
    </row>
    <row r="14" spans="1:2">
      <c r="A14" t="s">
        <v>216</v>
      </c>
      <c r="B14">
        <v>288</v>
      </c>
    </row>
    <row r="15" spans="1:2">
      <c r="A15" t="s">
        <v>217</v>
      </c>
      <c r="B15">
        <v>280</v>
      </c>
    </row>
    <row r="16" spans="1:2">
      <c r="A16" t="s">
        <v>218</v>
      </c>
      <c r="B16">
        <v>280</v>
      </c>
    </row>
    <row r="17" spans="1:2">
      <c r="A17" t="s">
        <v>219</v>
      </c>
      <c r="B17">
        <v>276</v>
      </c>
    </row>
    <row r="18" spans="1:2">
      <c r="A18" t="s">
        <v>220</v>
      </c>
      <c r="B18">
        <v>266</v>
      </c>
    </row>
    <row r="19" spans="1:2">
      <c r="A19" t="s">
        <v>221</v>
      </c>
      <c r="B19">
        <v>259</v>
      </c>
    </row>
    <row r="20" spans="1:2">
      <c r="A20" t="s">
        <v>222</v>
      </c>
      <c r="B20">
        <v>255</v>
      </c>
    </row>
    <row r="21" spans="1:2">
      <c r="A21" t="s">
        <v>223</v>
      </c>
      <c r="B21">
        <v>240</v>
      </c>
    </row>
    <row r="22" spans="1:2">
      <c r="A22" t="s">
        <v>224</v>
      </c>
      <c r="B22">
        <v>237</v>
      </c>
    </row>
    <row r="23" spans="1:2">
      <c r="A23" t="s">
        <v>225</v>
      </c>
      <c r="B23">
        <v>222</v>
      </c>
    </row>
    <row r="24" spans="1:2">
      <c r="A24" t="s">
        <v>226</v>
      </c>
      <c r="B24">
        <v>220</v>
      </c>
    </row>
    <row r="25" spans="1:2">
      <c r="A25" t="s">
        <v>227</v>
      </c>
      <c r="B25">
        <v>215</v>
      </c>
    </row>
    <row r="26" spans="1:2">
      <c r="A26" t="s">
        <v>206</v>
      </c>
      <c r="B26">
        <v>210</v>
      </c>
    </row>
    <row r="27" spans="1:2">
      <c r="A27" t="s">
        <v>228</v>
      </c>
      <c r="B27">
        <v>210</v>
      </c>
    </row>
    <row r="28" spans="1:2">
      <c r="A28" t="s">
        <v>211</v>
      </c>
      <c r="B28">
        <v>204</v>
      </c>
    </row>
    <row r="29" spans="1:2">
      <c r="A29" t="s">
        <v>229</v>
      </c>
      <c r="B29">
        <v>196</v>
      </c>
    </row>
    <row r="30" spans="1:2">
      <c r="A30" t="s">
        <v>230</v>
      </c>
      <c r="B30">
        <v>192</v>
      </c>
    </row>
    <row r="31" spans="1:2">
      <c r="A31" t="s">
        <v>231</v>
      </c>
      <c r="B31">
        <v>192</v>
      </c>
    </row>
    <row r="32" spans="1:2">
      <c r="A32" t="s">
        <v>211</v>
      </c>
      <c r="B32">
        <v>190</v>
      </c>
    </row>
    <row r="33" spans="1:2">
      <c r="A33" t="s">
        <v>211</v>
      </c>
      <c r="B33">
        <v>180</v>
      </c>
    </row>
    <row r="34" spans="1:2">
      <c r="A34" t="s">
        <v>232</v>
      </c>
      <c r="B34">
        <v>175</v>
      </c>
    </row>
    <row r="35" spans="1:2">
      <c r="A35" t="s">
        <v>233</v>
      </c>
      <c r="B35">
        <v>175</v>
      </c>
    </row>
    <row r="36" spans="1:2">
      <c r="A36" t="s">
        <v>211</v>
      </c>
      <c r="B36">
        <v>175</v>
      </c>
    </row>
    <row r="37" spans="1:2">
      <c r="A37" t="s">
        <v>234</v>
      </c>
      <c r="B37">
        <v>174</v>
      </c>
    </row>
    <row r="38" spans="1:2">
      <c r="A38" t="s">
        <v>206</v>
      </c>
      <c r="B38">
        <v>168</v>
      </c>
    </row>
    <row r="39" spans="1:2">
      <c r="A39" t="s">
        <v>206</v>
      </c>
      <c r="B39">
        <v>161</v>
      </c>
    </row>
    <row r="40" spans="1:2">
      <c r="A40" t="s">
        <v>235</v>
      </c>
      <c r="B40">
        <v>160</v>
      </c>
    </row>
    <row r="41" spans="1:2">
      <c r="A41" t="s">
        <v>214</v>
      </c>
      <c r="B41">
        <v>160</v>
      </c>
    </row>
    <row r="42" spans="1:2">
      <c r="A42" t="s">
        <v>236</v>
      </c>
      <c r="B42">
        <v>150</v>
      </c>
    </row>
    <row r="43" spans="1:2">
      <c r="A43" t="s">
        <v>237</v>
      </c>
      <c r="B43">
        <v>150</v>
      </c>
    </row>
    <row r="44" spans="1:2">
      <c r="A44" t="s">
        <v>211</v>
      </c>
      <c r="B44">
        <v>147</v>
      </c>
    </row>
    <row r="45" spans="1:2">
      <c r="A45" t="s">
        <v>238</v>
      </c>
      <c r="B45">
        <v>145</v>
      </c>
    </row>
    <row r="46" spans="1:2">
      <c r="A46" t="s">
        <v>211</v>
      </c>
      <c r="B46">
        <v>140</v>
      </c>
    </row>
    <row r="47" spans="1:2">
      <c r="A47" t="s">
        <v>239</v>
      </c>
      <c r="B47">
        <v>140</v>
      </c>
    </row>
    <row r="48" spans="1:2">
      <c r="A48" t="s">
        <v>240</v>
      </c>
      <c r="B48">
        <v>138</v>
      </c>
    </row>
    <row r="49" spans="1:2">
      <c r="A49" t="s">
        <v>241</v>
      </c>
      <c r="B49">
        <v>136</v>
      </c>
    </row>
    <row r="50" spans="1:2">
      <c r="A50" t="s">
        <v>242</v>
      </c>
      <c r="B50">
        <v>135</v>
      </c>
    </row>
    <row r="51" spans="1:2">
      <c r="A51" t="s">
        <v>243</v>
      </c>
      <c r="B51">
        <v>135</v>
      </c>
    </row>
    <row r="52" spans="1:2">
      <c r="A52" t="s">
        <v>211</v>
      </c>
      <c r="B52">
        <v>130</v>
      </c>
    </row>
    <row r="53" spans="1:2">
      <c r="A53" t="s">
        <v>244</v>
      </c>
      <c r="B53">
        <v>130</v>
      </c>
    </row>
    <row r="54" spans="1:2">
      <c r="A54" t="s">
        <v>245</v>
      </c>
      <c r="B54">
        <v>128</v>
      </c>
    </row>
    <row r="55" spans="1:2">
      <c r="A55" t="s">
        <v>214</v>
      </c>
      <c r="B55">
        <v>126</v>
      </c>
    </row>
    <row r="56" spans="1:2">
      <c r="A56" t="s">
        <v>246</v>
      </c>
      <c r="B56">
        <v>126</v>
      </c>
    </row>
    <row r="57" spans="1:2">
      <c r="A57" t="s">
        <v>247</v>
      </c>
      <c r="B57">
        <v>120</v>
      </c>
    </row>
    <row r="58" spans="1:2">
      <c r="A58" t="s">
        <v>248</v>
      </c>
      <c r="B58">
        <v>120</v>
      </c>
    </row>
    <row r="59" spans="1:2">
      <c r="A59" t="s">
        <v>249</v>
      </c>
      <c r="B59">
        <v>120</v>
      </c>
    </row>
    <row r="60" spans="1:2">
      <c r="A60" t="s">
        <v>250</v>
      </c>
      <c r="B60">
        <v>116</v>
      </c>
    </row>
    <row r="61" spans="1:2">
      <c r="A61" t="s">
        <v>251</v>
      </c>
      <c r="B61">
        <v>116</v>
      </c>
    </row>
    <row r="62" spans="1:2">
      <c r="A62" t="s">
        <v>207</v>
      </c>
      <c r="B62">
        <v>115</v>
      </c>
    </row>
    <row r="63" spans="1:2">
      <c r="A63" t="s">
        <v>252</v>
      </c>
      <c r="B63">
        <v>115</v>
      </c>
    </row>
    <row r="64" spans="1:2">
      <c r="A64" t="s">
        <v>253</v>
      </c>
      <c r="B64">
        <v>115</v>
      </c>
    </row>
    <row r="65" spans="1:2">
      <c r="A65" t="s">
        <v>211</v>
      </c>
      <c r="B65">
        <v>112</v>
      </c>
    </row>
    <row r="66" spans="1:2">
      <c r="A66" t="s">
        <v>254</v>
      </c>
      <c r="B66">
        <v>112</v>
      </c>
    </row>
    <row r="67" spans="1:2">
      <c r="A67" t="s">
        <v>255</v>
      </c>
      <c r="B67">
        <v>112</v>
      </c>
    </row>
    <row r="68" spans="1:2">
      <c r="A68" t="s">
        <v>256</v>
      </c>
      <c r="B68">
        <v>110</v>
      </c>
    </row>
    <row r="69" spans="1:2">
      <c r="A69" t="s">
        <v>251</v>
      </c>
      <c r="B69">
        <v>110</v>
      </c>
    </row>
    <row r="70" spans="1:2">
      <c r="A70" t="s">
        <v>257</v>
      </c>
      <c r="B70">
        <v>108</v>
      </c>
    </row>
    <row r="71" spans="1:2">
      <c r="A71" t="s">
        <v>242</v>
      </c>
      <c r="B71">
        <v>108</v>
      </c>
    </row>
    <row r="72" spans="1:2">
      <c r="A72" t="s">
        <v>258</v>
      </c>
      <c r="B72">
        <v>104</v>
      </c>
    </row>
    <row r="73" spans="1:2">
      <c r="A73" t="s">
        <v>259</v>
      </c>
      <c r="B73">
        <v>102</v>
      </c>
    </row>
    <row r="74" spans="1:2">
      <c r="A74" t="s">
        <v>253</v>
      </c>
      <c r="B74">
        <v>102</v>
      </c>
    </row>
    <row r="75" spans="1:2">
      <c r="A75" t="s">
        <v>260</v>
      </c>
      <c r="B75">
        <v>100</v>
      </c>
    </row>
    <row r="76" spans="1:2">
      <c r="A76" t="s">
        <v>261</v>
      </c>
      <c r="B76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5"/>
  <sheetViews>
    <sheetView zoomScale="25" zoomScaleNormal="69" workbookViewId="0">
      <selection activeCell="C25" sqref="C25"/>
    </sheetView>
  </sheetViews>
  <sheetFormatPr defaultRowHeight="14.4"/>
  <cols>
    <col min="1" max="1" width="8.578125" customWidth="1"/>
    <col min="2" max="2" width="26.26171875" customWidth="1"/>
    <col min="3" max="3" width="10.83984375" customWidth="1"/>
    <col min="4" max="4" width="30.41796875" customWidth="1"/>
    <col min="5" max="5" width="8.578125" customWidth="1"/>
    <col min="6" max="6" width="16" customWidth="1"/>
    <col min="7" max="1025" width="8.578125" customWidth="1"/>
  </cols>
  <sheetData>
    <row r="1" spans="1:8" ht="28.8">
      <c r="B1" s="2" t="s">
        <v>97</v>
      </c>
      <c r="C1" s="2" t="s">
        <v>19</v>
      </c>
      <c r="D1" s="2"/>
      <c r="E1" s="2"/>
      <c r="F1" s="5"/>
      <c r="G1" s="2"/>
    </row>
    <row r="2" spans="1:8">
      <c r="A2" s="76" t="s">
        <v>98</v>
      </c>
      <c r="B2" s="3" t="s">
        <v>99</v>
      </c>
      <c r="C2" s="3">
        <v>0</v>
      </c>
      <c r="D2" s="3"/>
      <c r="E2" s="3"/>
      <c r="F2" s="3"/>
      <c r="G2" s="3"/>
      <c r="H2" s="3"/>
    </row>
    <row r="3" spans="1:8">
      <c r="A3" s="76"/>
      <c r="B3" s="3" t="s">
        <v>100</v>
      </c>
      <c r="C3" s="3">
        <v>32</v>
      </c>
      <c r="D3" s="3"/>
      <c r="E3" s="3"/>
      <c r="F3" s="3"/>
      <c r="G3" s="3"/>
      <c r="H3" s="3"/>
    </row>
    <row r="4" spans="1:8">
      <c r="A4" s="76"/>
      <c r="B4" s="3" t="s">
        <v>101</v>
      </c>
      <c r="C4" s="3">
        <v>5</v>
      </c>
      <c r="D4" s="3"/>
      <c r="E4" s="3"/>
      <c r="F4" s="3"/>
      <c r="G4" s="3"/>
      <c r="H4" s="3"/>
    </row>
    <row r="5" spans="1:8">
      <c r="A5" s="76"/>
      <c r="B5" s="3" t="s">
        <v>102</v>
      </c>
      <c r="C5" s="3">
        <v>6</v>
      </c>
      <c r="D5" s="3"/>
      <c r="E5" s="3"/>
      <c r="F5" s="3"/>
      <c r="G5" s="3"/>
      <c r="H5" s="3"/>
    </row>
    <row r="6" spans="1:8">
      <c r="A6" s="76"/>
      <c r="B6" s="3" t="s">
        <v>103</v>
      </c>
      <c r="C6" s="3">
        <v>10</v>
      </c>
      <c r="D6" s="3"/>
      <c r="E6" s="3"/>
      <c r="F6" s="3"/>
      <c r="G6" s="3"/>
      <c r="H6" s="3"/>
    </row>
    <row r="7" spans="1:8">
      <c r="A7" s="76"/>
      <c r="B7" s="3" t="s">
        <v>104</v>
      </c>
      <c r="C7" s="3">
        <v>26</v>
      </c>
      <c r="D7" s="3"/>
      <c r="E7" s="3"/>
      <c r="F7" s="3"/>
      <c r="G7" s="3"/>
      <c r="H7" s="3"/>
    </row>
    <row r="8" spans="1:8">
      <c r="A8" s="76"/>
      <c r="B8" s="3" t="s">
        <v>105</v>
      </c>
      <c r="C8" s="3">
        <v>16</v>
      </c>
      <c r="D8" s="3"/>
      <c r="E8" s="3"/>
      <c r="F8" s="3"/>
      <c r="G8" s="3"/>
      <c r="H8" s="3"/>
    </row>
    <row r="9" spans="1:8">
      <c r="A9" s="76"/>
      <c r="B9" s="3" t="s">
        <v>106</v>
      </c>
      <c r="C9" s="3">
        <v>24</v>
      </c>
      <c r="D9" s="3"/>
      <c r="E9" s="3"/>
      <c r="F9" s="3"/>
      <c r="G9" s="3"/>
      <c r="H9" s="3"/>
    </row>
    <row r="10" spans="1:8">
      <c r="A10" s="76"/>
      <c r="B10" s="3" t="s">
        <v>107</v>
      </c>
      <c r="C10" s="3">
        <v>105</v>
      </c>
      <c r="D10" s="3"/>
      <c r="E10" s="3"/>
      <c r="F10" s="3"/>
      <c r="G10" s="3"/>
      <c r="H10" s="3"/>
    </row>
    <row r="11" spans="1:8">
      <c r="A11" s="76"/>
      <c r="B11" s="3" t="s">
        <v>108</v>
      </c>
      <c r="C11" s="3">
        <v>1</v>
      </c>
      <c r="D11" s="3"/>
      <c r="E11" s="3"/>
      <c r="F11" s="3"/>
      <c r="G11" s="3"/>
      <c r="H11" s="3"/>
    </row>
    <row r="12" spans="1:8">
      <c r="A12" s="76"/>
      <c r="B12" s="3" t="s">
        <v>109</v>
      </c>
      <c r="C12" s="3">
        <v>1</v>
      </c>
      <c r="D12" s="3"/>
      <c r="E12" s="3"/>
      <c r="F12" s="3"/>
      <c r="G12" s="3"/>
      <c r="H12" s="3"/>
    </row>
    <row r="13" spans="1:8">
      <c r="A13" s="76"/>
      <c r="B13" s="3" t="s">
        <v>110</v>
      </c>
      <c r="C13" s="3">
        <v>5</v>
      </c>
      <c r="D13" s="3"/>
      <c r="E13" s="3"/>
      <c r="F13" s="3"/>
      <c r="G13" s="3"/>
      <c r="H13" s="3"/>
    </row>
    <row r="14" spans="1:8">
      <c r="A14" s="76"/>
      <c r="B14" s="3" t="s">
        <v>111</v>
      </c>
      <c r="C14" s="3">
        <v>0.4</v>
      </c>
      <c r="D14" s="3"/>
      <c r="E14" s="3"/>
      <c r="F14" s="3"/>
      <c r="G14" s="3"/>
      <c r="H14" s="3"/>
    </row>
    <row r="15" spans="1:8">
      <c r="A15" s="76"/>
      <c r="B15" s="3" t="s">
        <v>112</v>
      </c>
      <c r="C15" s="3">
        <v>5</v>
      </c>
      <c r="D15" s="3"/>
      <c r="E15" s="3"/>
      <c r="F15" s="3"/>
      <c r="G15" s="3"/>
      <c r="H15" s="3"/>
    </row>
    <row r="16" spans="1:8">
      <c r="A16" s="76"/>
      <c r="B16" s="3" t="s">
        <v>113</v>
      </c>
      <c r="C16" s="3">
        <v>3</v>
      </c>
      <c r="D16" s="3"/>
      <c r="E16" s="3"/>
      <c r="F16" s="3"/>
      <c r="G16" s="3"/>
      <c r="H16" s="3"/>
    </row>
    <row r="17" spans="1:8">
      <c r="A17" s="76"/>
      <c r="B17" s="3" t="s">
        <v>114</v>
      </c>
      <c r="C17" s="3">
        <v>1</v>
      </c>
      <c r="D17" s="3"/>
      <c r="E17" s="3"/>
      <c r="F17" s="3"/>
      <c r="G17" s="3"/>
      <c r="H17" s="3"/>
    </row>
    <row r="18" spans="1:8">
      <c r="A18" s="76"/>
      <c r="B18" s="3" t="s">
        <v>115</v>
      </c>
      <c r="C18" s="3">
        <v>5</v>
      </c>
      <c r="D18" s="3"/>
      <c r="E18" s="3"/>
      <c r="F18" s="3"/>
      <c r="G18" s="3"/>
      <c r="H18" s="3"/>
    </row>
    <row r="19" spans="1:8">
      <c r="A19" s="76"/>
      <c r="B19" s="3" t="s">
        <v>116</v>
      </c>
      <c r="C19" s="3">
        <v>3</v>
      </c>
      <c r="D19" s="3"/>
      <c r="E19" s="3"/>
      <c r="F19" s="3"/>
      <c r="G19" s="3"/>
      <c r="H19" s="3"/>
    </row>
    <row r="20" spans="1:8">
      <c r="A20" s="76"/>
      <c r="B20" s="3" t="s">
        <v>117</v>
      </c>
      <c r="C20" s="3">
        <v>0.8</v>
      </c>
      <c r="D20" s="3"/>
      <c r="E20" s="3"/>
      <c r="F20" s="3"/>
      <c r="G20" s="3"/>
      <c r="H20" s="3"/>
    </row>
    <row r="21" spans="1:8">
      <c r="A21" s="76"/>
      <c r="B21" s="3" t="s">
        <v>118</v>
      </c>
      <c r="C21" s="3">
        <v>0.6</v>
      </c>
      <c r="D21" s="3"/>
      <c r="E21" s="3"/>
    </row>
    <row r="22" spans="1:8">
      <c r="A22" s="76"/>
      <c r="B22" s="3" t="s">
        <v>119</v>
      </c>
      <c r="C22" s="3">
        <v>0.4</v>
      </c>
      <c r="D22" s="3"/>
      <c r="E22" s="3"/>
    </row>
    <row r="23" spans="1:8">
      <c r="A23" s="76"/>
      <c r="B23" s="3" t="s">
        <v>120</v>
      </c>
      <c r="C23" s="3">
        <v>7</v>
      </c>
      <c r="D23" s="3"/>
      <c r="E23" s="3"/>
    </row>
    <row r="24" spans="1:8">
      <c r="A24" s="76"/>
      <c r="B24" s="3" t="s">
        <v>121</v>
      </c>
      <c r="C24" s="3">
        <v>4</v>
      </c>
      <c r="D24" s="3"/>
      <c r="E24" s="3"/>
    </row>
    <row r="25" spans="1:8">
      <c r="A25" s="76"/>
      <c r="B25" s="3" t="s">
        <v>122</v>
      </c>
      <c r="C25" s="3">
        <v>0.3</v>
      </c>
      <c r="D25" s="3"/>
      <c r="E25" s="3"/>
    </row>
    <row r="26" spans="1:8">
      <c r="A26" s="76" t="s">
        <v>123</v>
      </c>
      <c r="B26" s="3" t="s">
        <v>65</v>
      </c>
      <c r="C26" s="3">
        <v>41</v>
      </c>
      <c r="D26" s="3"/>
      <c r="E26" s="3"/>
    </row>
    <row r="27" spans="1:8">
      <c r="A27" s="76"/>
      <c r="B27" s="3" t="s">
        <v>67</v>
      </c>
      <c r="C27" s="3">
        <v>48</v>
      </c>
      <c r="D27" s="3"/>
      <c r="E27" s="3"/>
    </row>
    <row r="28" spans="1:8">
      <c r="A28" s="76"/>
      <c r="B28" s="3" t="s">
        <v>68</v>
      </c>
      <c r="C28" s="3">
        <v>29</v>
      </c>
      <c r="D28" s="3"/>
      <c r="E28" s="3"/>
    </row>
    <row r="29" spans="1:8">
      <c r="A29" s="76"/>
      <c r="B29" s="3" t="s">
        <v>69</v>
      </c>
      <c r="C29" s="3">
        <v>2171</v>
      </c>
      <c r="D29" s="3"/>
      <c r="E29" s="3"/>
    </row>
    <row r="30" spans="1:8">
      <c r="A30" s="76"/>
      <c r="B30" s="3" t="s">
        <v>70</v>
      </c>
      <c r="C30" s="3">
        <v>109</v>
      </c>
      <c r="D30" s="3"/>
      <c r="E30" s="3"/>
    </row>
    <row r="31" spans="1:8">
      <c r="A31" s="76"/>
      <c r="B31" s="3" t="s">
        <v>71</v>
      </c>
      <c r="C31" s="3">
        <v>6678</v>
      </c>
      <c r="D31" s="3"/>
      <c r="E31" s="3"/>
    </row>
    <row r="32" spans="1:8">
      <c r="A32" s="76"/>
      <c r="B32" s="3" t="s">
        <v>72</v>
      </c>
      <c r="C32" s="3">
        <v>157</v>
      </c>
      <c r="D32" s="3"/>
      <c r="E32" s="3"/>
    </row>
    <row r="33" spans="1:3">
      <c r="A33" s="76"/>
      <c r="B33" s="3" t="s">
        <v>73</v>
      </c>
      <c r="C33" s="3">
        <v>4289</v>
      </c>
    </row>
    <row r="34" spans="1:3">
      <c r="A34" s="76"/>
      <c r="B34" s="3" t="s">
        <v>74</v>
      </c>
      <c r="C34" s="3">
        <v>90</v>
      </c>
    </row>
    <row r="35" spans="1:3">
      <c r="A35" s="76"/>
      <c r="B35" s="3" t="s">
        <v>75</v>
      </c>
      <c r="C35" s="3">
        <v>192</v>
      </c>
    </row>
    <row r="36" spans="1:3">
      <c r="A36" s="76"/>
      <c r="B36" s="3" t="s">
        <v>76</v>
      </c>
      <c r="C36" s="3">
        <v>842</v>
      </c>
    </row>
    <row r="37" spans="1:3">
      <c r="A37" s="76"/>
      <c r="B37" s="3" t="s">
        <v>77</v>
      </c>
      <c r="C37" s="3">
        <v>195</v>
      </c>
    </row>
    <row r="38" spans="1:3">
      <c r="A38" s="76"/>
      <c r="B38" s="3" t="s">
        <v>78</v>
      </c>
      <c r="C38" s="3">
        <v>635</v>
      </c>
    </row>
    <row r="39" spans="1:3">
      <c r="A39" s="76"/>
      <c r="B39" s="3" t="s">
        <v>79</v>
      </c>
      <c r="C39" s="3">
        <v>9671</v>
      </c>
    </row>
    <row r="40" spans="1:3">
      <c r="A40" s="76"/>
      <c r="B40" s="3" t="s">
        <v>80</v>
      </c>
      <c r="C40" s="3">
        <v>238</v>
      </c>
    </row>
    <row r="41" spans="1:3">
      <c r="A41" s="76"/>
      <c r="B41" s="3" t="s">
        <v>81</v>
      </c>
      <c r="C41" s="3">
        <v>355</v>
      </c>
    </row>
    <row r="42" spans="1:3">
      <c r="A42" s="76"/>
      <c r="B42" s="3" t="s">
        <v>82</v>
      </c>
      <c r="C42" s="3">
        <v>575</v>
      </c>
    </row>
    <row r="43" spans="1:3">
      <c r="A43" s="76"/>
      <c r="B43" s="3" t="s">
        <v>83</v>
      </c>
      <c r="C43" s="3">
        <v>448</v>
      </c>
    </row>
    <row r="44" spans="1:3">
      <c r="A44" s="76"/>
      <c r="B44" s="3" t="s">
        <v>84</v>
      </c>
      <c r="C44" s="3">
        <v>11</v>
      </c>
    </row>
    <row r="45" spans="1:3">
      <c r="A45" s="76"/>
      <c r="B45" s="3" t="s">
        <v>85</v>
      </c>
      <c r="C45" s="3">
        <v>6464</v>
      </c>
    </row>
    <row r="46" spans="1:3">
      <c r="A46" s="76"/>
      <c r="B46" s="3" t="s">
        <v>86</v>
      </c>
      <c r="C46" s="3">
        <v>1058</v>
      </c>
    </row>
    <row r="47" spans="1:3">
      <c r="A47" s="76"/>
      <c r="B47" s="3" t="s">
        <v>87</v>
      </c>
      <c r="C47" s="3">
        <v>18</v>
      </c>
    </row>
    <row r="48" spans="1:3">
      <c r="A48" s="76"/>
      <c r="B48" s="3" t="s">
        <v>88</v>
      </c>
      <c r="C48" s="3">
        <v>722</v>
      </c>
    </row>
    <row r="49" spans="1:3">
      <c r="A49" s="76"/>
      <c r="B49" s="3" t="s">
        <v>89</v>
      </c>
      <c r="C49" s="3">
        <v>311</v>
      </c>
    </row>
    <row r="50" spans="1:3">
      <c r="A50" s="76"/>
      <c r="B50" s="3" t="s">
        <v>90</v>
      </c>
      <c r="C50" s="3">
        <v>198</v>
      </c>
    </row>
    <row r="51" spans="1:3">
      <c r="A51" s="76"/>
      <c r="B51" s="3" t="s">
        <v>91</v>
      </c>
      <c r="C51" s="3">
        <v>19</v>
      </c>
    </row>
    <row r="52" spans="1:3">
      <c r="A52" s="76"/>
      <c r="B52" s="3" t="s">
        <v>92</v>
      </c>
      <c r="C52" s="3">
        <v>840</v>
      </c>
    </row>
    <row r="53" spans="1:3">
      <c r="A53" s="76"/>
      <c r="B53" s="3" t="s">
        <v>93</v>
      </c>
      <c r="C53" s="3">
        <v>3100</v>
      </c>
    </row>
    <row r="54" spans="1:3">
      <c r="A54" s="76"/>
      <c r="B54" s="3" t="s">
        <v>94</v>
      </c>
      <c r="C54" s="3">
        <v>80</v>
      </c>
    </row>
    <row r="55" spans="1:3">
      <c r="A55" s="76"/>
      <c r="B55" s="3" t="s">
        <v>95</v>
      </c>
      <c r="C55" s="3">
        <v>1614</v>
      </c>
    </row>
    <row r="56" spans="1:3">
      <c r="A56" s="76"/>
      <c r="B56" s="3" t="s">
        <v>96</v>
      </c>
      <c r="C56" s="3">
        <v>24</v>
      </c>
    </row>
    <row r="57" spans="1:3">
      <c r="A57" s="76" t="s">
        <v>124</v>
      </c>
      <c r="B57" s="3" t="s">
        <v>25</v>
      </c>
      <c r="C57" s="3">
        <v>227</v>
      </c>
    </row>
    <row r="58" spans="1:3">
      <c r="A58" s="76"/>
      <c r="B58" s="3" t="s">
        <v>27</v>
      </c>
      <c r="C58" s="3">
        <v>5</v>
      </c>
    </row>
    <row r="59" spans="1:3">
      <c r="A59" s="76"/>
      <c r="B59" s="3" t="s">
        <v>29</v>
      </c>
      <c r="C59" s="3">
        <v>6</v>
      </c>
    </row>
    <row r="60" spans="1:3">
      <c r="A60" s="76"/>
      <c r="B60" s="3" t="s">
        <v>31</v>
      </c>
      <c r="C60" s="3">
        <v>41</v>
      </c>
    </row>
    <row r="61" spans="1:3">
      <c r="A61" s="76"/>
      <c r="B61" s="3" t="s">
        <v>33</v>
      </c>
      <c r="C61" s="3">
        <v>28</v>
      </c>
    </row>
    <row r="62" spans="1:3">
      <c r="A62" s="76"/>
      <c r="B62" s="3" t="s">
        <v>35</v>
      </c>
      <c r="C62" s="3">
        <v>0</v>
      </c>
    </row>
    <row r="63" spans="1:3">
      <c r="A63" s="76"/>
      <c r="B63" s="3" t="s">
        <v>37</v>
      </c>
      <c r="C63" s="3">
        <v>1</v>
      </c>
    </row>
    <row r="64" spans="1:3">
      <c r="A64" s="76"/>
      <c r="B64" s="3" t="s">
        <v>39</v>
      </c>
      <c r="C64" s="3">
        <v>3</v>
      </c>
    </row>
    <row r="65" spans="1:3">
      <c r="A65" s="76"/>
      <c r="B65" s="3" t="s">
        <v>41</v>
      </c>
      <c r="C65" s="3">
        <v>2</v>
      </c>
    </row>
    <row r="66" spans="1:3">
      <c r="A66" s="76"/>
      <c r="B66" s="3" t="s">
        <v>43</v>
      </c>
      <c r="C66" s="3">
        <v>4</v>
      </c>
    </row>
    <row r="67" spans="1:3">
      <c r="A67" s="76"/>
      <c r="B67" s="3" t="s">
        <v>45</v>
      </c>
      <c r="C67" s="3">
        <v>14</v>
      </c>
    </row>
    <row r="68" spans="1:3">
      <c r="A68" s="76"/>
      <c r="B68" s="3" t="s">
        <v>47</v>
      </c>
      <c r="C68" s="3">
        <v>17</v>
      </c>
    </row>
    <row r="69" spans="1:3">
      <c r="A69" s="76"/>
      <c r="B69" s="3" t="s">
        <v>49</v>
      </c>
      <c r="C69" s="3">
        <v>1</v>
      </c>
    </row>
    <row r="70" spans="1:3">
      <c r="A70" s="76"/>
      <c r="B70" s="3" t="s">
        <v>51</v>
      </c>
      <c r="C70" s="3">
        <v>1</v>
      </c>
    </row>
    <row r="71" spans="1:3">
      <c r="A71" s="76"/>
      <c r="B71" s="3" t="s">
        <v>53</v>
      </c>
      <c r="C71" s="3">
        <v>6</v>
      </c>
    </row>
    <row r="72" spans="1:3">
      <c r="A72" s="76"/>
      <c r="B72" s="3" t="s">
        <v>55</v>
      </c>
      <c r="C72" s="3">
        <v>26</v>
      </c>
    </row>
    <row r="73" spans="1:3">
      <c r="A73" s="76"/>
      <c r="B73" s="3" t="s">
        <v>57</v>
      </c>
      <c r="C73" s="3">
        <v>11</v>
      </c>
    </row>
    <row r="74" spans="1:3">
      <c r="A74" s="76"/>
      <c r="B74" s="3" t="s">
        <v>59</v>
      </c>
      <c r="C74" s="3">
        <v>5</v>
      </c>
    </row>
    <row r="75" spans="1:3">
      <c r="A75" s="76"/>
      <c r="B75" s="3" t="s">
        <v>61</v>
      </c>
      <c r="C75" s="3">
        <v>4</v>
      </c>
    </row>
  </sheetData>
  <mergeCells count="3">
    <mergeCell ref="A2:A25"/>
    <mergeCell ref="A26:A56"/>
    <mergeCell ref="A57:A75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topLeftCell="A11" zoomScale="83" zoomScaleNormal="100" workbookViewId="0">
      <selection activeCell="A21" activeCellId="1" sqref="G18:G21 A18:A21"/>
    </sheetView>
  </sheetViews>
  <sheetFormatPr defaultRowHeight="14.4"/>
  <cols>
    <col min="1" max="1" width="17.68359375" customWidth="1"/>
    <col min="2" max="2" width="12.41796875" bestFit="1" customWidth="1"/>
    <col min="3" max="1025" width="8.578125" customWidth="1"/>
  </cols>
  <sheetData>
    <row r="1" spans="1:11" ht="69">
      <c r="A1" s="6" t="s">
        <v>165</v>
      </c>
      <c r="B1" s="8">
        <v>0.1</v>
      </c>
      <c r="C1" s="8">
        <v>0.2</v>
      </c>
      <c r="D1" s="8">
        <v>0.3</v>
      </c>
      <c r="E1" s="8">
        <v>0.4</v>
      </c>
      <c r="F1" s="8">
        <v>0.5</v>
      </c>
      <c r="G1" s="9" t="s">
        <v>164</v>
      </c>
      <c r="H1" s="13" t="s">
        <v>168</v>
      </c>
      <c r="J1" s="7"/>
      <c r="K1" s="7" t="s">
        <v>125</v>
      </c>
    </row>
    <row r="2" spans="1:11" ht="27.6">
      <c r="A2" s="7" t="s">
        <v>11</v>
      </c>
      <c r="B2" s="10">
        <v>0.496</v>
      </c>
      <c r="C2" s="10">
        <v>0.76700000000000002</v>
      </c>
      <c r="D2" s="10">
        <v>0.82899999999999996</v>
      </c>
      <c r="E2" s="10">
        <v>0.84</v>
      </c>
      <c r="F2" s="10">
        <v>0.84299999999999997</v>
      </c>
      <c r="G2" s="11">
        <v>0.252</v>
      </c>
      <c r="J2" s="7" t="s">
        <v>126</v>
      </c>
      <c r="K2" s="7">
        <v>2031</v>
      </c>
    </row>
    <row r="3" spans="1:11">
      <c r="A3" s="7" t="s">
        <v>131</v>
      </c>
      <c r="B3" s="10">
        <v>8128</v>
      </c>
      <c r="C3" s="10">
        <v>4516</v>
      </c>
      <c r="D3" s="10">
        <v>2167</v>
      </c>
      <c r="E3" s="10">
        <v>1174</v>
      </c>
      <c r="F3" s="10">
        <v>722</v>
      </c>
      <c r="G3" s="12">
        <v>2031</v>
      </c>
      <c r="J3" s="7"/>
      <c r="K3" s="7"/>
    </row>
    <row r="4" spans="1:11">
      <c r="A4" s="7" t="s">
        <v>166</v>
      </c>
      <c r="B4" s="10">
        <v>28817</v>
      </c>
      <c r="C4" s="10">
        <v>8765</v>
      </c>
      <c r="D4" s="10">
        <v>2994</v>
      </c>
      <c r="E4" s="10">
        <v>1378</v>
      </c>
      <c r="F4" s="10">
        <v>723</v>
      </c>
      <c r="G4" s="12">
        <v>2967</v>
      </c>
      <c r="J4" s="7"/>
      <c r="K4" s="7"/>
    </row>
    <row r="5" spans="1:11">
      <c r="A5" s="7" t="s">
        <v>167</v>
      </c>
      <c r="B5" s="10">
        <v>298</v>
      </c>
      <c r="C5" s="10">
        <v>4505</v>
      </c>
      <c r="D5" s="10">
        <v>6789</v>
      </c>
      <c r="E5" s="10">
        <v>7938</v>
      </c>
      <c r="F5" s="10">
        <v>8072</v>
      </c>
      <c r="G5" s="12">
        <v>3067</v>
      </c>
      <c r="J5" s="7"/>
      <c r="K5" s="7"/>
    </row>
    <row r="6" spans="1:11" ht="41.4">
      <c r="A6" s="7" t="s">
        <v>13</v>
      </c>
      <c r="B6" s="10">
        <v>0.89500000000000002</v>
      </c>
      <c r="C6" s="10">
        <v>0.498</v>
      </c>
      <c r="D6" s="10">
        <v>0.23599999999999999</v>
      </c>
      <c r="E6" s="10">
        <v>0.127</v>
      </c>
      <c r="F6" s="10">
        <v>7.4999999999999997E-2</v>
      </c>
      <c r="G6" s="11">
        <f>G3/(G3+G5)</f>
        <v>0.39839152608866224</v>
      </c>
      <c r="J6" s="7" t="s">
        <v>127</v>
      </c>
      <c r="K6" s="7">
        <v>2967</v>
      </c>
    </row>
    <row r="7" spans="1:11" ht="27.6">
      <c r="A7" s="7" t="s">
        <v>130</v>
      </c>
      <c r="B7" s="10">
        <v>0.42099999999999999</v>
      </c>
      <c r="C7" s="10">
        <v>0.81699999999999995</v>
      </c>
      <c r="D7" s="10">
        <v>0.93899999999999995</v>
      </c>
      <c r="E7" s="10">
        <v>0.97299999999999998</v>
      </c>
      <c r="F7" s="10">
        <v>0.98599999999999999</v>
      </c>
      <c r="G7" s="11">
        <v>0</v>
      </c>
      <c r="J7" s="7" t="s">
        <v>128</v>
      </c>
      <c r="K7" s="7">
        <v>3067</v>
      </c>
    </row>
    <row r="8" spans="1:11">
      <c r="A8" s="7" t="s">
        <v>12</v>
      </c>
      <c r="B8" s="10">
        <v>0.223</v>
      </c>
      <c r="C8" s="10">
        <v>0.33600000000000002</v>
      </c>
      <c r="D8" s="10">
        <v>0.41899999999999998</v>
      </c>
      <c r="E8" s="10">
        <v>0.46400000000000002</v>
      </c>
      <c r="F8" s="10">
        <v>0.496</v>
      </c>
      <c r="G8" s="9">
        <f>G3/(G3+G4)</f>
        <v>0.40636254501800723</v>
      </c>
    </row>
    <row r="9" spans="1:11">
      <c r="A9" s="7" t="s">
        <v>14</v>
      </c>
      <c r="B9" s="7">
        <f>2*(B8*B6)/(B8+B6)</f>
        <v>0.35703935599284436</v>
      </c>
      <c r="C9" s="7">
        <f t="shared" ref="C9:G9" si="0">2*(C8*C6)/(C8+C6)</f>
        <v>0.40126618705035971</v>
      </c>
      <c r="D9" s="7">
        <f t="shared" si="0"/>
        <v>0.30193587786259535</v>
      </c>
      <c r="E9" s="7">
        <f t="shared" si="0"/>
        <v>0.19941793570219968</v>
      </c>
      <c r="F9" s="7">
        <f t="shared" si="0"/>
        <v>0.13029772329246936</v>
      </c>
      <c r="G9" s="7">
        <f t="shared" si="0"/>
        <v>0.40233755942947708</v>
      </c>
    </row>
    <row r="12" spans="1:11">
      <c r="C12" s="70" t="s">
        <v>442</v>
      </c>
      <c r="D12" s="70"/>
      <c r="E12" s="70"/>
      <c r="F12" s="70"/>
    </row>
    <row r="13" spans="1:11">
      <c r="A13" s="6" t="s">
        <v>165</v>
      </c>
      <c r="B13" s="13" t="s">
        <v>441</v>
      </c>
      <c r="C13" s="33" t="s">
        <v>443</v>
      </c>
      <c r="D13" s="33" t="s">
        <v>444</v>
      </c>
      <c r="E13" s="33" t="s">
        <v>272</v>
      </c>
      <c r="F13" s="33" t="s">
        <v>445</v>
      </c>
      <c r="G13" s="25" t="s">
        <v>164</v>
      </c>
    </row>
    <row r="14" spans="1:11">
      <c r="A14" s="38" t="s">
        <v>440</v>
      </c>
      <c r="B14" s="35">
        <v>722</v>
      </c>
      <c r="C14" s="35">
        <v>8128</v>
      </c>
      <c r="D14" s="35">
        <v>4516</v>
      </c>
      <c r="E14" s="35">
        <v>2167</v>
      </c>
      <c r="F14" s="35">
        <v>1174</v>
      </c>
      <c r="G14" s="34">
        <v>2031</v>
      </c>
    </row>
    <row r="15" spans="1:11">
      <c r="A15" s="38" t="s">
        <v>439</v>
      </c>
      <c r="B15" s="35">
        <v>723</v>
      </c>
      <c r="C15" s="35">
        <v>28817</v>
      </c>
      <c r="D15" s="35">
        <v>8765</v>
      </c>
      <c r="E15" s="35">
        <v>2994</v>
      </c>
      <c r="F15" s="35">
        <v>1378</v>
      </c>
      <c r="G15" s="34">
        <v>2967</v>
      </c>
    </row>
    <row r="16" spans="1:11">
      <c r="A16" s="38" t="s">
        <v>438</v>
      </c>
      <c r="B16" s="35">
        <v>8009</v>
      </c>
      <c r="C16" s="35">
        <v>903</v>
      </c>
      <c r="D16" s="35">
        <v>4515</v>
      </c>
      <c r="E16" s="35">
        <v>6864</v>
      </c>
      <c r="F16" s="35">
        <v>7857</v>
      </c>
      <c r="G16" s="34">
        <v>7000</v>
      </c>
    </row>
    <row r="17" spans="1:7">
      <c r="A17" s="38" t="s">
        <v>437</v>
      </c>
      <c r="B17" s="35">
        <v>47808</v>
      </c>
      <c r="C17" s="35">
        <v>20319</v>
      </c>
      <c r="D17" s="35">
        <v>39776</v>
      </c>
      <c r="E17" s="35">
        <v>45437</v>
      </c>
      <c r="F17" s="35">
        <v>471533</v>
      </c>
      <c r="G17" s="34">
        <v>45564</v>
      </c>
    </row>
    <row r="18" spans="1:7">
      <c r="A18" s="38" t="s">
        <v>12</v>
      </c>
      <c r="B18" s="36">
        <v>0.496</v>
      </c>
      <c r="C18" s="36">
        <v>0.223</v>
      </c>
      <c r="D18" s="36">
        <v>0.33600000000000002</v>
      </c>
      <c r="E18" s="36">
        <v>0.41899999999999998</v>
      </c>
      <c r="F18" s="36">
        <v>0.46400000000000002</v>
      </c>
      <c r="G18" s="25">
        <f>G14/(G14+G15)</f>
        <v>0.40636254501800723</v>
      </c>
    </row>
    <row r="19" spans="1:7">
      <c r="A19" s="38" t="s">
        <v>13</v>
      </c>
      <c r="B19" s="36">
        <v>7.4999999999999997E-2</v>
      </c>
      <c r="C19" s="36">
        <v>0.89500000000000002</v>
      </c>
      <c r="D19" s="36">
        <v>0.498</v>
      </c>
      <c r="E19" s="36">
        <v>0.23599999999999999</v>
      </c>
      <c r="F19" s="36">
        <v>0.127</v>
      </c>
      <c r="G19" s="37">
        <v>0.22</v>
      </c>
    </row>
    <row r="20" spans="1:7">
      <c r="A20" s="38" t="s">
        <v>14</v>
      </c>
      <c r="B20" s="36">
        <v>0.14000000000000001</v>
      </c>
      <c r="C20" s="36">
        <v>0.36</v>
      </c>
      <c r="D20" s="36">
        <v>0.41</v>
      </c>
      <c r="E20" s="36">
        <v>0.31</v>
      </c>
      <c r="F20" s="36">
        <v>0.2</v>
      </c>
      <c r="G20" s="36">
        <v>0.28999999999999998</v>
      </c>
    </row>
    <row r="21" spans="1:7">
      <c r="A21" s="38" t="s">
        <v>11</v>
      </c>
      <c r="B21" s="36">
        <v>0.84299999999999997</v>
      </c>
      <c r="C21" s="36">
        <v>0.496</v>
      </c>
      <c r="D21" s="36">
        <v>0.76700000000000002</v>
      </c>
      <c r="E21" s="36">
        <v>0.82899999999999996</v>
      </c>
      <c r="F21" s="36">
        <v>0.84</v>
      </c>
      <c r="G21" s="37">
        <v>0.252</v>
      </c>
    </row>
  </sheetData>
  <mergeCells count="1">
    <mergeCell ref="C12:F12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7"/>
  <sheetViews>
    <sheetView topLeftCell="A11" zoomScale="53" zoomScaleNormal="53" workbookViewId="0">
      <selection activeCell="N11" sqref="N11:R35"/>
    </sheetView>
  </sheetViews>
  <sheetFormatPr defaultRowHeight="14.4"/>
  <cols>
    <col min="1" max="13" width="9.15625" customWidth="1"/>
    <col min="14" max="14" width="18.15625" customWidth="1"/>
    <col min="15" max="1025" width="9.15625" customWidth="1"/>
  </cols>
  <sheetData>
    <row r="1" spans="1:26" ht="43.2">
      <c r="A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</row>
    <row r="2" spans="1:26" ht="15" customHeight="1">
      <c r="A2" s="78" t="s">
        <v>159</v>
      </c>
      <c r="B2" s="1" t="s">
        <v>9</v>
      </c>
      <c r="C2" s="1">
        <v>8367</v>
      </c>
      <c r="D2" s="1">
        <v>2484521</v>
      </c>
      <c r="E2" s="1">
        <v>6495866</v>
      </c>
      <c r="F2" s="1">
        <v>6276</v>
      </c>
      <c r="G2" s="1">
        <v>422167</v>
      </c>
      <c r="H2" s="1">
        <v>2090455</v>
      </c>
      <c r="I2" s="1">
        <v>13611559</v>
      </c>
      <c r="J2" s="1">
        <v>24142</v>
      </c>
      <c r="K2" s="1">
        <v>57672</v>
      </c>
      <c r="L2" s="1">
        <v>69</v>
      </c>
      <c r="M2" s="1">
        <v>32569723</v>
      </c>
      <c r="N2" s="1">
        <v>17839906</v>
      </c>
      <c r="O2" s="1">
        <v>3524398</v>
      </c>
      <c r="P2" s="1">
        <v>321151</v>
      </c>
      <c r="Q2" s="1">
        <v>7580262</v>
      </c>
      <c r="R2" s="1">
        <v>6869266</v>
      </c>
      <c r="S2" s="1">
        <v>45404</v>
      </c>
      <c r="T2" s="1">
        <v>1370746</v>
      </c>
      <c r="U2" s="1">
        <v>57672</v>
      </c>
      <c r="V2" s="1">
        <v>2785981</v>
      </c>
      <c r="W2" s="1">
        <v>991579</v>
      </c>
      <c r="X2" s="1">
        <v>31664</v>
      </c>
      <c r="Y2" s="1">
        <v>3509934</v>
      </c>
    </row>
    <row r="3" spans="1:26">
      <c r="A3" s="78"/>
      <c r="C3" s="1" t="s">
        <v>21</v>
      </c>
      <c r="D3" s="1">
        <v>4</v>
      </c>
      <c r="E3" s="1">
        <v>8</v>
      </c>
      <c r="F3" s="1">
        <v>13</v>
      </c>
      <c r="G3" s="1">
        <v>8</v>
      </c>
      <c r="H3" s="1">
        <v>12</v>
      </c>
      <c r="I3" s="1">
        <v>9</v>
      </c>
      <c r="J3" s="1">
        <v>13</v>
      </c>
      <c r="K3" s="1">
        <v>4</v>
      </c>
      <c r="L3" s="1">
        <v>5</v>
      </c>
      <c r="M3" s="1">
        <v>5</v>
      </c>
      <c r="N3" s="1">
        <v>24</v>
      </c>
      <c r="O3" s="1">
        <v>8</v>
      </c>
      <c r="P3" s="1">
        <v>23</v>
      </c>
      <c r="Q3" s="1">
        <v>15</v>
      </c>
      <c r="R3" s="1">
        <v>16</v>
      </c>
      <c r="S3" s="1">
        <v>20</v>
      </c>
      <c r="T3" s="1">
        <v>7</v>
      </c>
      <c r="U3" s="1">
        <v>8</v>
      </c>
      <c r="V3" s="1">
        <v>14</v>
      </c>
      <c r="W3" s="1">
        <v>10</v>
      </c>
      <c r="X3" s="1">
        <v>8</v>
      </c>
      <c r="Y3" s="1">
        <v>7</v>
      </c>
      <c r="Z3" s="1">
        <v>14</v>
      </c>
    </row>
    <row r="4" spans="1:26" ht="72">
      <c r="A4" s="78"/>
      <c r="C4" s="1" t="s">
        <v>160</v>
      </c>
      <c r="D4" s="1">
        <v>2</v>
      </c>
      <c r="E4" s="1">
        <v>4</v>
      </c>
      <c r="F4" s="1">
        <v>4</v>
      </c>
      <c r="G4" s="1">
        <v>0</v>
      </c>
      <c r="H4" s="1">
        <v>4</v>
      </c>
      <c r="I4" s="1">
        <v>0</v>
      </c>
      <c r="J4" s="1">
        <v>3</v>
      </c>
      <c r="K4" s="1">
        <v>2</v>
      </c>
      <c r="L4" s="1">
        <v>1</v>
      </c>
      <c r="M4" s="1">
        <v>0</v>
      </c>
      <c r="N4" s="1">
        <v>14</v>
      </c>
      <c r="O4" s="1">
        <v>0</v>
      </c>
      <c r="P4" s="1">
        <v>15</v>
      </c>
      <c r="Q4" s="1">
        <v>6</v>
      </c>
      <c r="R4" s="1">
        <v>7</v>
      </c>
      <c r="S4" s="1">
        <v>15</v>
      </c>
      <c r="T4" s="1">
        <v>0</v>
      </c>
      <c r="U4" s="1">
        <v>0</v>
      </c>
      <c r="V4" s="1">
        <v>2</v>
      </c>
      <c r="W4" s="1">
        <v>2</v>
      </c>
      <c r="X4" s="1">
        <v>0</v>
      </c>
      <c r="Y4" s="1">
        <v>5</v>
      </c>
      <c r="Z4" s="1">
        <v>7</v>
      </c>
    </row>
    <row r="5" spans="1:26" ht="15" customHeight="1">
      <c r="A5" s="78" t="s">
        <v>161</v>
      </c>
      <c r="B5" s="1" t="s">
        <v>9</v>
      </c>
      <c r="C5" s="1">
        <v>6</v>
      </c>
      <c r="D5" s="1">
        <v>13920</v>
      </c>
      <c r="E5" s="1">
        <v>35618</v>
      </c>
      <c r="F5" s="1">
        <v>6276</v>
      </c>
      <c r="G5" s="1">
        <v>3355</v>
      </c>
      <c r="H5" s="1">
        <v>10781</v>
      </c>
      <c r="I5" s="1">
        <v>95468</v>
      </c>
      <c r="J5" s="1">
        <v>255</v>
      </c>
      <c r="K5" s="1" t="s">
        <v>162</v>
      </c>
      <c r="L5" s="1">
        <v>41</v>
      </c>
      <c r="M5" s="1">
        <v>192170</v>
      </c>
      <c r="N5" s="1">
        <v>120436</v>
      </c>
      <c r="O5" s="1">
        <v>16393</v>
      </c>
      <c r="P5" s="1" t="s">
        <v>162</v>
      </c>
      <c r="Q5" s="1" t="s">
        <v>162</v>
      </c>
      <c r="R5" s="1">
        <v>53547</v>
      </c>
      <c r="S5" s="1">
        <v>238</v>
      </c>
      <c r="T5" s="1">
        <v>8945</v>
      </c>
      <c r="U5" s="1">
        <v>300</v>
      </c>
      <c r="V5" s="1">
        <v>12618</v>
      </c>
      <c r="W5" s="1">
        <v>4340</v>
      </c>
      <c r="X5" s="1">
        <v>311</v>
      </c>
      <c r="Y5" s="1">
        <v>16378</v>
      </c>
    </row>
    <row r="6" spans="1:26">
      <c r="A6" s="78"/>
      <c r="C6" s="1" t="s">
        <v>21</v>
      </c>
      <c r="D6" s="1">
        <v>4</v>
      </c>
      <c r="E6" s="1">
        <v>8</v>
      </c>
      <c r="F6" s="1">
        <v>13</v>
      </c>
      <c r="G6" s="1">
        <v>8</v>
      </c>
      <c r="H6" s="1">
        <v>12</v>
      </c>
      <c r="I6" s="1">
        <v>9</v>
      </c>
      <c r="J6" s="1">
        <v>13</v>
      </c>
      <c r="K6" s="1">
        <v>4</v>
      </c>
      <c r="L6" s="1" t="s">
        <v>162</v>
      </c>
      <c r="M6" s="1">
        <v>5</v>
      </c>
      <c r="N6" s="1">
        <v>24</v>
      </c>
      <c r="O6" s="1">
        <v>8</v>
      </c>
      <c r="P6" s="1">
        <v>23</v>
      </c>
      <c r="Q6" s="1" t="s">
        <v>162</v>
      </c>
      <c r="R6" s="1" t="s">
        <v>162</v>
      </c>
      <c r="S6" s="1">
        <v>20</v>
      </c>
      <c r="T6" s="1">
        <v>7</v>
      </c>
      <c r="U6" s="1">
        <v>8</v>
      </c>
      <c r="V6" s="1">
        <v>14</v>
      </c>
      <c r="W6" s="1">
        <v>10</v>
      </c>
      <c r="X6" s="1">
        <v>8</v>
      </c>
      <c r="Y6" s="1">
        <v>7</v>
      </c>
      <c r="Z6" s="1">
        <v>14</v>
      </c>
    </row>
    <row r="7" spans="1:26" ht="72">
      <c r="A7" s="78"/>
      <c r="C7" s="1" t="s">
        <v>160</v>
      </c>
      <c r="D7" s="1">
        <v>2</v>
      </c>
      <c r="E7" s="1">
        <v>0</v>
      </c>
      <c r="F7" s="1">
        <v>4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 t="s">
        <v>162</v>
      </c>
      <c r="M7" s="1">
        <v>1</v>
      </c>
      <c r="N7" s="1">
        <v>15</v>
      </c>
      <c r="P7" s="1">
        <v>15</v>
      </c>
      <c r="Q7" s="1" t="s">
        <v>162</v>
      </c>
      <c r="R7" s="1" t="s">
        <v>162</v>
      </c>
      <c r="S7" s="1">
        <v>14</v>
      </c>
      <c r="T7" s="1">
        <v>0</v>
      </c>
      <c r="U7" s="1">
        <v>0</v>
      </c>
      <c r="V7" s="1">
        <v>2</v>
      </c>
      <c r="W7" s="1">
        <v>2</v>
      </c>
      <c r="X7" s="1">
        <v>0</v>
      </c>
      <c r="Y7" s="1">
        <v>5</v>
      </c>
      <c r="Z7" s="1">
        <v>7</v>
      </c>
    </row>
    <row r="11" spans="1:26">
      <c r="N11" s="77" t="s">
        <v>135</v>
      </c>
      <c r="O11" s="77" t="s">
        <v>159</v>
      </c>
      <c r="P11" s="77"/>
      <c r="Q11" s="77" t="s">
        <v>161</v>
      </c>
      <c r="R11" s="77"/>
      <c r="T11" s="1"/>
    </row>
    <row r="12" spans="1:26" ht="14.5" customHeight="1">
      <c r="A12" s="1" t="s">
        <v>135</v>
      </c>
      <c r="B12" s="78" t="s">
        <v>159</v>
      </c>
      <c r="C12" s="78"/>
      <c r="D12" s="78"/>
      <c r="E12" s="78" t="s">
        <v>161</v>
      </c>
      <c r="F12" s="78"/>
      <c r="G12" s="78"/>
      <c r="N12" s="77"/>
      <c r="O12" s="22" t="s">
        <v>9</v>
      </c>
      <c r="P12" s="22" t="s">
        <v>21</v>
      </c>
      <c r="Q12" s="22" t="s">
        <v>9</v>
      </c>
      <c r="R12" s="22" t="s">
        <v>21</v>
      </c>
    </row>
    <row r="13" spans="1:26">
      <c r="B13" s="1" t="s">
        <v>9</v>
      </c>
      <c r="C13" s="1" t="s">
        <v>21</v>
      </c>
      <c r="E13" s="1" t="s">
        <v>9</v>
      </c>
      <c r="F13" s="1" t="s">
        <v>21</v>
      </c>
      <c r="N13" s="22" t="s">
        <v>136</v>
      </c>
      <c r="O13" s="22">
        <v>8367</v>
      </c>
      <c r="P13" s="22">
        <v>4</v>
      </c>
      <c r="Q13" s="22">
        <v>6</v>
      </c>
      <c r="R13" s="22">
        <v>4</v>
      </c>
    </row>
    <row r="14" spans="1:26" ht="72">
      <c r="A14" s="1" t="s">
        <v>136</v>
      </c>
      <c r="B14" s="1">
        <v>8367</v>
      </c>
      <c r="C14" s="1">
        <v>4</v>
      </c>
      <c r="D14" s="1" t="s">
        <v>160</v>
      </c>
      <c r="E14" s="1">
        <v>6</v>
      </c>
      <c r="F14" s="1">
        <v>4</v>
      </c>
      <c r="G14" s="1" t="s">
        <v>160</v>
      </c>
      <c r="N14" s="22" t="s">
        <v>137</v>
      </c>
      <c r="O14" s="22">
        <v>2484521</v>
      </c>
      <c r="P14" s="22">
        <v>8</v>
      </c>
      <c r="Q14" s="22">
        <v>13920</v>
      </c>
      <c r="R14" s="22">
        <v>8</v>
      </c>
    </row>
    <row r="15" spans="1:26" ht="28.8">
      <c r="A15" s="1" t="s">
        <v>137</v>
      </c>
      <c r="B15" s="1">
        <v>2484521</v>
      </c>
      <c r="C15" s="1">
        <v>8</v>
      </c>
      <c r="D15" s="1">
        <v>2</v>
      </c>
      <c r="E15" s="1">
        <v>13920</v>
      </c>
      <c r="F15" s="1">
        <v>8</v>
      </c>
      <c r="G15" s="1">
        <v>2</v>
      </c>
      <c r="N15" s="22" t="s">
        <v>138</v>
      </c>
      <c r="O15" s="22">
        <v>6495866</v>
      </c>
      <c r="P15" s="22">
        <v>13</v>
      </c>
      <c r="Q15" s="22">
        <v>35618</v>
      </c>
      <c r="R15" s="22">
        <v>13</v>
      </c>
    </row>
    <row r="16" spans="1:26" ht="28.8">
      <c r="A16" s="1" t="s">
        <v>138</v>
      </c>
      <c r="B16" s="1">
        <v>6495866</v>
      </c>
      <c r="C16" s="1">
        <v>13</v>
      </c>
      <c r="D16" s="1">
        <v>4</v>
      </c>
      <c r="E16" s="1">
        <v>35618</v>
      </c>
      <c r="F16" s="1">
        <v>13</v>
      </c>
      <c r="G16" s="1">
        <v>0</v>
      </c>
      <c r="N16" s="22" t="s">
        <v>139</v>
      </c>
      <c r="O16" s="22">
        <v>6276</v>
      </c>
      <c r="P16" s="22">
        <v>8</v>
      </c>
      <c r="Q16" s="22">
        <v>6276</v>
      </c>
      <c r="R16" s="22">
        <v>8</v>
      </c>
    </row>
    <row r="17" spans="1:18" ht="28.8">
      <c r="A17" s="1" t="s">
        <v>139</v>
      </c>
      <c r="B17" s="1">
        <v>6276</v>
      </c>
      <c r="C17" s="1">
        <v>8</v>
      </c>
      <c r="D17" s="1">
        <v>4</v>
      </c>
      <c r="E17" s="1">
        <v>6276</v>
      </c>
      <c r="F17" s="1">
        <v>8</v>
      </c>
      <c r="G17" s="1">
        <v>4</v>
      </c>
      <c r="N17" s="22" t="s">
        <v>140</v>
      </c>
      <c r="O17" s="22">
        <v>422167</v>
      </c>
      <c r="P17" s="22">
        <v>12</v>
      </c>
      <c r="Q17" s="22">
        <v>3355</v>
      </c>
      <c r="R17" s="22">
        <v>12</v>
      </c>
    </row>
    <row r="18" spans="1:18" ht="28.8">
      <c r="A18" s="1" t="s">
        <v>140</v>
      </c>
      <c r="B18" s="1">
        <v>422167</v>
      </c>
      <c r="C18" s="1">
        <v>12</v>
      </c>
      <c r="D18" s="1">
        <v>0</v>
      </c>
      <c r="E18" s="1">
        <v>3355</v>
      </c>
      <c r="F18" s="1">
        <v>12</v>
      </c>
      <c r="G18" s="1">
        <v>4</v>
      </c>
      <c r="N18" s="22" t="s">
        <v>141</v>
      </c>
      <c r="O18" s="22">
        <v>2090455</v>
      </c>
      <c r="P18" s="22">
        <v>9</v>
      </c>
      <c r="Q18" s="22">
        <v>10781</v>
      </c>
      <c r="R18" s="22">
        <v>9</v>
      </c>
    </row>
    <row r="19" spans="1:18">
      <c r="A19" s="1" t="s">
        <v>141</v>
      </c>
      <c r="B19" s="1">
        <v>2090455</v>
      </c>
      <c r="C19" s="1">
        <v>9</v>
      </c>
      <c r="D19" s="1">
        <v>4</v>
      </c>
      <c r="E19" s="1">
        <v>10781</v>
      </c>
      <c r="F19" s="1">
        <v>9</v>
      </c>
      <c r="G19" s="1">
        <v>0</v>
      </c>
      <c r="N19" s="22" t="s">
        <v>142</v>
      </c>
      <c r="O19" s="22">
        <v>13611559</v>
      </c>
      <c r="P19" s="22">
        <v>13</v>
      </c>
      <c r="Q19" s="22">
        <v>95468</v>
      </c>
      <c r="R19" s="22">
        <v>13</v>
      </c>
    </row>
    <row r="20" spans="1:18" ht="28.8">
      <c r="A20" s="1" t="s">
        <v>142</v>
      </c>
      <c r="B20" s="1">
        <v>13611559</v>
      </c>
      <c r="C20" s="1">
        <v>13</v>
      </c>
      <c r="D20" s="1">
        <v>0</v>
      </c>
      <c r="E20" s="1">
        <v>95468</v>
      </c>
      <c r="F20" s="1">
        <v>13</v>
      </c>
      <c r="G20" s="1">
        <v>0</v>
      </c>
      <c r="N20" s="22" t="s">
        <v>143</v>
      </c>
      <c r="O20" s="22">
        <v>24142</v>
      </c>
      <c r="P20" s="22">
        <v>4</v>
      </c>
      <c r="Q20" s="22">
        <v>255</v>
      </c>
      <c r="R20" s="22">
        <v>4</v>
      </c>
    </row>
    <row r="21" spans="1:18">
      <c r="A21" s="1" t="s">
        <v>143</v>
      </c>
      <c r="B21" s="1">
        <v>24142</v>
      </c>
      <c r="C21" s="1">
        <v>4</v>
      </c>
      <c r="D21" s="1">
        <v>3</v>
      </c>
      <c r="E21" s="1">
        <v>255</v>
      </c>
      <c r="F21" s="1">
        <v>4</v>
      </c>
      <c r="G21" s="1">
        <v>1</v>
      </c>
      <c r="N21" s="22" t="s">
        <v>144</v>
      </c>
      <c r="O21" s="22">
        <v>57672</v>
      </c>
      <c r="P21" s="22">
        <v>5</v>
      </c>
      <c r="Q21" s="22" t="s">
        <v>162</v>
      </c>
      <c r="R21" s="22" t="s">
        <v>162</v>
      </c>
    </row>
    <row r="22" spans="1:18" ht="28.8">
      <c r="A22" s="1" t="s">
        <v>144</v>
      </c>
      <c r="B22" s="1">
        <v>57672</v>
      </c>
      <c r="C22" s="1">
        <v>5</v>
      </c>
      <c r="D22" s="1">
        <v>2</v>
      </c>
      <c r="E22" s="1" t="s">
        <v>162</v>
      </c>
      <c r="F22" s="1" t="s">
        <v>162</v>
      </c>
      <c r="G22" s="1">
        <v>2</v>
      </c>
      <c r="N22" s="22" t="s">
        <v>145</v>
      </c>
      <c r="O22" s="22">
        <v>69</v>
      </c>
      <c r="P22" s="22">
        <v>5</v>
      </c>
      <c r="Q22" s="22">
        <v>41</v>
      </c>
      <c r="R22" s="22">
        <v>5</v>
      </c>
    </row>
    <row r="23" spans="1:18" ht="28.8">
      <c r="A23" s="1" t="s">
        <v>145</v>
      </c>
      <c r="B23" s="1">
        <v>69</v>
      </c>
      <c r="C23" s="1">
        <v>5</v>
      </c>
      <c r="D23" s="1">
        <v>1</v>
      </c>
      <c r="E23" s="1">
        <v>41</v>
      </c>
      <c r="F23" s="1">
        <v>5</v>
      </c>
      <c r="G23" s="1" t="s">
        <v>162</v>
      </c>
      <c r="N23" s="22" t="s">
        <v>146</v>
      </c>
      <c r="O23" s="22">
        <v>32569723</v>
      </c>
      <c r="P23" s="22">
        <v>24</v>
      </c>
      <c r="Q23" s="22">
        <v>192170</v>
      </c>
      <c r="R23" s="22">
        <v>24</v>
      </c>
    </row>
    <row r="24" spans="1:18" ht="28.8">
      <c r="A24" s="1" t="s">
        <v>146</v>
      </c>
      <c r="B24" s="1">
        <v>32569723</v>
      </c>
      <c r="C24" s="1">
        <v>24</v>
      </c>
      <c r="D24" s="1">
        <v>0</v>
      </c>
      <c r="E24" s="1">
        <v>192170</v>
      </c>
      <c r="F24" s="1">
        <v>24</v>
      </c>
      <c r="G24" s="1">
        <v>1</v>
      </c>
      <c r="N24" s="22" t="s">
        <v>147</v>
      </c>
      <c r="O24" s="22">
        <v>17839906</v>
      </c>
      <c r="P24" s="22">
        <v>8</v>
      </c>
      <c r="Q24" s="22">
        <v>120436</v>
      </c>
      <c r="R24" s="22">
        <v>8</v>
      </c>
    </row>
    <row r="25" spans="1:18" ht="57.6">
      <c r="A25" s="1" t="s">
        <v>147</v>
      </c>
      <c r="B25" s="1">
        <v>17839906</v>
      </c>
      <c r="C25" s="1">
        <v>8</v>
      </c>
      <c r="D25" s="1">
        <v>14</v>
      </c>
      <c r="E25" s="1">
        <v>120436</v>
      </c>
      <c r="F25" s="1">
        <v>8</v>
      </c>
      <c r="G25" s="1">
        <v>15</v>
      </c>
      <c r="N25" s="22" t="s">
        <v>148</v>
      </c>
      <c r="O25" s="22">
        <v>3524398</v>
      </c>
      <c r="P25" s="22">
        <v>23</v>
      </c>
      <c r="Q25" s="22">
        <v>16393</v>
      </c>
      <c r="R25" s="22">
        <v>23</v>
      </c>
    </row>
    <row r="26" spans="1:18">
      <c r="A26" s="1" t="s">
        <v>148</v>
      </c>
      <c r="B26" s="1">
        <v>3524398</v>
      </c>
      <c r="C26" s="1">
        <v>23</v>
      </c>
      <c r="D26" s="1">
        <v>0</v>
      </c>
      <c r="E26" s="1">
        <v>16393</v>
      </c>
      <c r="F26" s="1">
        <v>23</v>
      </c>
      <c r="N26" s="22" t="s">
        <v>149</v>
      </c>
      <c r="O26" s="22">
        <v>321151</v>
      </c>
      <c r="P26" s="22">
        <v>15</v>
      </c>
      <c r="Q26" s="22" t="s">
        <v>162</v>
      </c>
      <c r="R26" s="22" t="s">
        <v>162</v>
      </c>
    </row>
    <row r="27" spans="1:18">
      <c r="A27" s="1" t="s">
        <v>149</v>
      </c>
      <c r="B27" s="1">
        <v>321151</v>
      </c>
      <c r="C27" s="1">
        <v>15</v>
      </c>
      <c r="D27" s="1">
        <v>15</v>
      </c>
      <c r="E27" s="1" t="s">
        <v>162</v>
      </c>
      <c r="F27" s="1" t="s">
        <v>162</v>
      </c>
      <c r="G27" s="1">
        <v>15</v>
      </c>
      <c r="N27" s="22" t="s">
        <v>150</v>
      </c>
      <c r="O27" s="22">
        <v>7580262</v>
      </c>
      <c r="P27" s="22">
        <v>16</v>
      </c>
      <c r="Q27" s="22" t="s">
        <v>162</v>
      </c>
      <c r="R27" s="22" t="s">
        <v>162</v>
      </c>
    </row>
    <row r="28" spans="1:18">
      <c r="A28" s="1" t="s">
        <v>150</v>
      </c>
      <c r="B28" s="1">
        <v>7580262</v>
      </c>
      <c r="C28" s="1">
        <v>16</v>
      </c>
      <c r="D28" s="1">
        <v>6</v>
      </c>
      <c r="E28" s="1" t="s">
        <v>162</v>
      </c>
      <c r="F28" s="1" t="s">
        <v>162</v>
      </c>
      <c r="G28" s="1" t="s">
        <v>162</v>
      </c>
      <c r="N28" s="22" t="s">
        <v>151</v>
      </c>
      <c r="O28" s="22">
        <v>6869266</v>
      </c>
      <c r="P28" s="22">
        <v>20</v>
      </c>
      <c r="Q28" s="22">
        <v>53547</v>
      </c>
      <c r="R28" s="22">
        <v>20</v>
      </c>
    </row>
    <row r="29" spans="1:18" ht="28.8">
      <c r="A29" s="1" t="s">
        <v>151</v>
      </c>
      <c r="B29" s="1">
        <v>6869266</v>
      </c>
      <c r="C29" s="1">
        <v>20</v>
      </c>
      <c r="D29" s="1">
        <v>7</v>
      </c>
      <c r="E29" s="1">
        <v>53547</v>
      </c>
      <c r="F29" s="1">
        <v>20</v>
      </c>
      <c r="G29" s="1" t="s">
        <v>162</v>
      </c>
      <c r="N29" s="22" t="s">
        <v>152</v>
      </c>
      <c r="O29" s="22">
        <v>45404</v>
      </c>
      <c r="P29" s="22">
        <v>7</v>
      </c>
      <c r="Q29" s="22">
        <v>238</v>
      </c>
      <c r="R29" s="22">
        <v>7</v>
      </c>
    </row>
    <row r="30" spans="1:18" ht="28.8">
      <c r="A30" s="1" t="s">
        <v>152</v>
      </c>
      <c r="B30" s="1">
        <v>45404</v>
      </c>
      <c r="C30" s="1">
        <v>7</v>
      </c>
      <c r="D30" s="1">
        <v>15</v>
      </c>
      <c r="E30" s="1">
        <v>238</v>
      </c>
      <c r="F30" s="1">
        <v>7</v>
      </c>
      <c r="G30" s="1">
        <v>14</v>
      </c>
      <c r="N30" s="22" t="s">
        <v>153</v>
      </c>
      <c r="O30" s="22">
        <v>1370746</v>
      </c>
      <c r="P30" s="22">
        <v>8</v>
      </c>
      <c r="Q30" s="22">
        <v>8945</v>
      </c>
      <c r="R30" s="22">
        <v>8</v>
      </c>
    </row>
    <row r="31" spans="1:18" ht="28.8">
      <c r="A31" s="1" t="s">
        <v>153</v>
      </c>
      <c r="B31" s="1">
        <v>1370746</v>
      </c>
      <c r="C31" s="1">
        <v>8</v>
      </c>
      <c r="D31" s="1">
        <v>0</v>
      </c>
      <c r="E31" s="1">
        <v>8945</v>
      </c>
      <c r="F31" s="1">
        <v>8</v>
      </c>
      <c r="G31" s="1">
        <v>0</v>
      </c>
      <c r="N31" s="22" t="s">
        <v>154</v>
      </c>
      <c r="O31" s="22">
        <v>57672</v>
      </c>
      <c r="P31" s="22">
        <v>14</v>
      </c>
      <c r="Q31" s="22">
        <v>300</v>
      </c>
      <c r="R31" s="22">
        <v>14</v>
      </c>
    </row>
    <row r="32" spans="1:18">
      <c r="A32" s="1" t="s">
        <v>154</v>
      </c>
      <c r="B32" s="1">
        <v>57672</v>
      </c>
      <c r="C32" s="1">
        <v>14</v>
      </c>
      <c r="D32" s="1">
        <v>0</v>
      </c>
      <c r="E32" s="1">
        <v>300</v>
      </c>
      <c r="F32" s="1">
        <v>14</v>
      </c>
      <c r="G32" s="1">
        <v>0</v>
      </c>
      <c r="N32" s="22" t="s">
        <v>155</v>
      </c>
      <c r="O32" s="22">
        <v>2785981</v>
      </c>
      <c r="P32" s="22">
        <v>10</v>
      </c>
      <c r="Q32" s="22">
        <v>12618</v>
      </c>
      <c r="R32" s="22">
        <v>10</v>
      </c>
    </row>
    <row r="33" spans="1:18" ht="43.2">
      <c r="A33" s="1" t="s">
        <v>155</v>
      </c>
      <c r="B33" s="1">
        <v>2785981</v>
      </c>
      <c r="C33" s="1">
        <v>10</v>
      </c>
      <c r="D33" s="1">
        <v>2</v>
      </c>
      <c r="E33" s="1">
        <v>12618</v>
      </c>
      <c r="F33" s="1">
        <v>10</v>
      </c>
      <c r="G33" s="1">
        <v>2</v>
      </c>
      <c r="N33" s="22" t="s">
        <v>156</v>
      </c>
      <c r="O33" s="22">
        <v>991579</v>
      </c>
      <c r="P33" s="22">
        <v>8</v>
      </c>
      <c r="Q33" s="22">
        <v>4340</v>
      </c>
      <c r="R33" s="22">
        <v>8</v>
      </c>
    </row>
    <row r="34" spans="1:18" ht="43.2">
      <c r="A34" s="1" t="s">
        <v>156</v>
      </c>
      <c r="B34" s="1">
        <v>991579</v>
      </c>
      <c r="C34" s="1">
        <v>8</v>
      </c>
      <c r="D34" s="1">
        <v>2</v>
      </c>
      <c r="E34" s="1">
        <v>4340</v>
      </c>
      <c r="F34" s="1">
        <v>8</v>
      </c>
      <c r="G34" s="1">
        <v>2</v>
      </c>
      <c r="N34" s="22" t="s">
        <v>157</v>
      </c>
      <c r="O34" s="22">
        <v>31664</v>
      </c>
      <c r="P34" s="22">
        <v>7</v>
      </c>
      <c r="Q34" s="22">
        <v>311</v>
      </c>
      <c r="R34" s="22">
        <v>7</v>
      </c>
    </row>
    <row r="35" spans="1:18">
      <c r="A35" s="1" t="s">
        <v>157</v>
      </c>
      <c r="B35" s="1">
        <v>31664</v>
      </c>
      <c r="C35" s="1">
        <v>7</v>
      </c>
      <c r="D35" s="1">
        <v>0</v>
      </c>
      <c r="E35" s="1">
        <v>311</v>
      </c>
      <c r="F35" s="1">
        <v>7</v>
      </c>
      <c r="G35" s="1">
        <v>0</v>
      </c>
      <c r="N35" s="22" t="s">
        <v>158</v>
      </c>
      <c r="O35" s="22">
        <v>3509934</v>
      </c>
      <c r="P35" s="22">
        <v>14</v>
      </c>
      <c r="Q35" s="22">
        <v>16378</v>
      </c>
      <c r="R35" s="22">
        <v>14</v>
      </c>
    </row>
    <row r="36" spans="1:18" ht="28.8">
      <c r="A36" s="1" t="s">
        <v>158</v>
      </c>
      <c r="B36" s="1">
        <v>3509934</v>
      </c>
      <c r="C36" s="1">
        <v>14</v>
      </c>
      <c r="D36" s="1">
        <v>5</v>
      </c>
      <c r="E36" s="1">
        <v>16378</v>
      </c>
      <c r="F36" s="1">
        <v>14</v>
      </c>
      <c r="G36" s="1">
        <v>5</v>
      </c>
    </row>
    <row r="37" spans="1:18">
      <c r="D37" s="1">
        <v>7</v>
      </c>
      <c r="G37" s="1">
        <v>7</v>
      </c>
    </row>
  </sheetData>
  <mergeCells count="7">
    <mergeCell ref="Q11:R11"/>
    <mergeCell ref="O11:P11"/>
    <mergeCell ref="N11:N12"/>
    <mergeCell ref="A2:A4"/>
    <mergeCell ref="A5:A7"/>
    <mergeCell ref="B12:D12"/>
    <mergeCell ref="E12:G1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1"/>
  <sheetViews>
    <sheetView topLeftCell="N1" zoomScale="70" zoomScaleNormal="100" workbookViewId="0">
      <selection activeCell="Z10" sqref="O1:Z10"/>
    </sheetView>
  </sheetViews>
  <sheetFormatPr defaultRowHeight="14.4"/>
  <cols>
    <col min="1" max="1" width="23.15625" customWidth="1"/>
    <col min="2" max="2" width="9.83984375" customWidth="1"/>
    <col min="3" max="4" width="7.83984375" bestFit="1" customWidth="1"/>
    <col min="5" max="8" width="9.578125" customWidth="1"/>
    <col min="9" max="14" width="9.15625" customWidth="1"/>
    <col min="15" max="15" width="15" customWidth="1"/>
    <col min="16" max="1024" width="9.15625" customWidth="1"/>
  </cols>
  <sheetData>
    <row r="1" spans="1:26">
      <c r="A1" s="1" t="s">
        <v>0</v>
      </c>
      <c r="B1" s="1" t="s">
        <v>129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131</v>
      </c>
      <c r="H1" t="s">
        <v>132</v>
      </c>
      <c r="I1" t="s">
        <v>133</v>
      </c>
      <c r="J1" t="s">
        <v>134</v>
      </c>
      <c r="K1">
        <v>48531</v>
      </c>
      <c r="L1">
        <v>9032</v>
      </c>
      <c r="O1" t="s">
        <v>447</v>
      </c>
      <c r="P1" t="s">
        <v>129</v>
      </c>
      <c r="Q1" t="s">
        <v>440</v>
      </c>
      <c r="R1" t="s">
        <v>439</v>
      </c>
      <c r="S1" t="s">
        <v>438</v>
      </c>
      <c r="T1" t="s">
        <v>437</v>
      </c>
      <c r="U1" t="s">
        <v>448</v>
      </c>
      <c r="V1" t="s">
        <v>449</v>
      </c>
      <c r="W1" t="s">
        <v>14</v>
      </c>
      <c r="X1" t="s">
        <v>450</v>
      </c>
      <c r="Y1">
        <v>48531</v>
      </c>
      <c r="Z1">
        <v>9032</v>
      </c>
    </row>
    <row r="2" spans="1:26">
      <c r="A2" s="1" t="s">
        <v>361</v>
      </c>
      <c r="B2" s="1" t="s">
        <v>325</v>
      </c>
      <c r="C2" s="11">
        <v>0.252</v>
      </c>
      <c r="D2" s="11">
        <v>0.39800000000000002</v>
      </c>
      <c r="E2" s="11">
        <v>0.40600000000000003</v>
      </c>
      <c r="F2" s="11">
        <f>(2*(D2*E2))/(D2+E2)</f>
        <v>0.40196019900497515</v>
      </c>
      <c r="G2">
        <v>2031</v>
      </c>
      <c r="H2">
        <v>0</v>
      </c>
      <c r="I2">
        <v>2967</v>
      </c>
      <c r="J2">
        <v>3067</v>
      </c>
      <c r="K2">
        <f>H2+I2</f>
        <v>2967</v>
      </c>
      <c r="L2">
        <f t="shared" ref="L2:L10" si="0">G2+J2</f>
        <v>5098</v>
      </c>
      <c r="O2" s="1" t="s">
        <v>361</v>
      </c>
      <c r="P2" s="1" t="s">
        <v>325</v>
      </c>
      <c r="Q2">
        <v>2031</v>
      </c>
      <c r="R2">
        <v>2967</v>
      </c>
      <c r="S2">
        <v>7000</v>
      </c>
      <c r="T2">
        <v>45564</v>
      </c>
      <c r="U2" s="44">
        <v>0.40636254501800723</v>
      </c>
      <c r="V2" s="45">
        <v>0.22</v>
      </c>
      <c r="W2" s="46">
        <v>0.28999999999999998</v>
      </c>
      <c r="X2" s="45">
        <v>0.252</v>
      </c>
      <c r="Y2">
        <f>T2+R2</f>
        <v>48531</v>
      </c>
      <c r="Z2">
        <f>Q2+S2</f>
        <v>9031</v>
      </c>
    </row>
    <row r="3" spans="1:26">
      <c r="A3" s="1" t="s">
        <v>1</v>
      </c>
      <c r="B3" s="1" t="s">
        <v>326</v>
      </c>
      <c r="C3" s="11">
        <v>0.84499999999999997</v>
      </c>
      <c r="D3" s="11">
        <v>0.86899999999999999</v>
      </c>
      <c r="E3" s="11">
        <v>0.84499999999999997</v>
      </c>
      <c r="F3" s="11">
        <f t="shared" ref="F3:F10" si="1">(2*(D3*E3))/(D3+E3)</f>
        <v>0.85683197199533256</v>
      </c>
      <c r="G3" s="1">
        <v>48641</v>
      </c>
      <c r="H3">
        <v>98</v>
      </c>
      <c r="I3">
        <v>0</v>
      </c>
      <c r="J3">
        <v>8933</v>
      </c>
      <c r="K3">
        <f t="shared" ref="K3:K10" si="2">H3+I3</f>
        <v>98</v>
      </c>
      <c r="L3">
        <f t="shared" si="0"/>
        <v>57574</v>
      </c>
      <c r="O3" s="1" t="s">
        <v>1</v>
      </c>
      <c r="P3" s="1" t="s">
        <v>326</v>
      </c>
      <c r="Q3">
        <v>9607</v>
      </c>
      <c r="R3">
        <v>0</v>
      </c>
      <c r="S3">
        <v>1729</v>
      </c>
      <c r="T3">
        <v>19</v>
      </c>
      <c r="U3" s="47">
        <v>0.87095699999999998</v>
      </c>
      <c r="V3" s="47">
        <v>0.84773200000000004</v>
      </c>
      <c r="W3" s="47">
        <v>0.77952100000000002</v>
      </c>
      <c r="X3" s="47">
        <v>0.84773200000000004</v>
      </c>
      <c r="Y3">
        <f>T3+R3</f>
        <v>19</v>
      </c>
      <c r="Z3">
        <f t="shared" ref="Z3:Z10" si="3">Q3+S3</f>
        <v>11336</v>
      </c>
    </row>
    <row r="4" spans="1:26">
      <c r="A4" s="1" t="s">
        <v>171</v>
      </c>
      <c r="B4" s="1" t="s">
        <v>326</v>
      </c>
      <c r="C4" s="11">
        <v>0.79900000000000004</v>
      </c>
      <c r="D4" s="11">
        <v>0.78300000000000003</v>
      </c>
      <c r="E4" s="11">
        <v>0.79900000000000004</v>
      </c>
      <c r="F4" s="11">
        <f t="shared" si="1"/>
        <v>0.79091908975979786</v>
      </c>
      <c r="G4" s="1">
        <v>27966</v>
      </c>
      <c r="H4">
        <v>2449</v>
      </c>
      <c r="I4">
        <v>1085</v>
      </c>
      <c r="J4">
        <v>6544</v>
      </c>
      <c r="K4">
        <f t="shared" si="2"/>
        <v>3534</v>
      </c>
      <c r="L4">
        <f t="shared" si="0"/>
        <v>34510</v>
      </c>
      <c r="O4" s="1" t="s">
        <v>171</v>
      </c>
      <c r="P4" s="1" t="s">
        <v>326</v>
      </c>
      <c r="Q4">
        <v>5387</v>
      </c>
      <c r="R4">
        <v>246</v>
      </c>
      <c r="S4">
        <v>1271</v>
      </c>
      <c r="T4">
        <v>454</v>
      </c>
      <c r="U4" s="47">
        <v>0.77146700000000001</v>
      </c>
      <c r="V4" s="47">
        <v>0.79383000000000004</v>
      </c>
      <c r="W4" s="47">
        <v>0.75885499999999995</v>
      </c>
      <c r="X4" s="47">
        <v>0.79383000000000004</v>
      </c>
      <c r="Y4">
        <f t="shared" ref="Y4:Y10" si="4">T4+R4</f>
        <v>700</v>
      </c>
      <c r="Z4">
        <f t="shared" si="3"/>
        <v>6658</v>
      </c>
    </row>
    <row r="5" spans="1:26">
      <c r="A5" s="1" t="s">
        <v>175</v>
      </c>
      <c r="B5" s="1" t="s">
        <v>326</v>
      </c>
      <c r="C5" s="11">
        <v>0.79400000000000004</v>
      </c>
      <c r="D5" s="11">
        <v>0.77200000000000002</v>
      </c>
      <c r="E5" s="11">
        <v>0.79400000000000004</v>
      </c>
      <c r="F5" s="11">
        <f t="shared" si="1"/>
        <v>0.78284546615581108</v>
      </c>
      <c r="G5" s="1">
        <v>27649</v>
      </c>
      <c r="H5">
        <v>2546</v>
      </c>
      <c r="I5">
        <v>1402</v>
      </c>
      <c r="J5">
        <v>6447</v>
      </c>
      <c r="K5">
        <f t="shared" si="2"/>
        <v>3948</v>
      </c>
      <c r="L5">
        <f t="shared" si="0"/>
        <v>34096</v>
      </c>
      <c r="O5" s="1" t="s">
        <v>175</v>
      </c>
      <c r="P5" s="1" t="s">
        <v>326</v>
      </c>
      <c r="Q5">
        <v>5358</v>
      </c>
      <c r="R5">
        <v>272</v>
      </c>
      <c r="S5">
        <v>1258</v>
      </c>
      <c r="T5">
        <v>458</v>
      </c>
      <c r="U5" s="47">
        <v>0.76723300000000005</v>
      </c>
      <c r="V5" s="47">
        <v>0.79172299999999995</v>
      </c>
      <c r="W5" s="47">
        <v>0.75812900000000005</v>
      </c>
      <c r="X5" s="47">
        <v>0.79172299999999995</v>
      </c>
      <c r="Y5">
        <f t="shared" si="4"/>
        <v>730</v>
      </c>
      <c r="Z5">
        <f t="shared" si="3"/>
        <v>6616</v>
      </c>
    </row>
    <row r="6" spans="1:26">
      <c r="A6" s="1" t="s">
        <v>170</v>
      </c>
      <c r="B6" s="1" t="s">
        <v>326</v>
      </c>
      <c r="C6" s="11">
        <v>0.79300000000000004</v>
      </c>
      <c r="D6" s="11">
        <v>0.77400000000000002</v>
      </c>
      <c r="E6" s="11">
        <v>0.79300000000000004</v>
      </c>
      <c r="F6" s="11">
        <f t="shared" si="1"/>
        <v>0.78338481174218244</v>
      </c>
      <c r="G6" s="1">
        <v>22130</v>
      </c>
      <c r="H6">
        <v>1764</v>
      </c>
      <c r="I6">
        <v>3070</v>
      </c>
      <c r="J6">
        <v>6935</v>
      </c>
      <c r="K6">
        <f t="shared" si="2"/>
        <v>4834</v>
      </c>
      <c r="L6">
        <f t="shared" si="0"/>
        <v>29065</v>
      </c>
      <c r="O6" s="1" t="s">
        <v>170</v>
      </c>
      <c r="P6" s="1" t="s">
        <v>326</v>
      </c>
      <c r="Q6">
        <v>4687</v>
      </c>
      <c r="R6">
        <v>261</v>
      </c>
      <c r="S6">
        <v>1193</v>
      </c>
      <c r="T6">
        <v>541</v>
      </c>
      <c r="U6" s="47">
        <v>0.76530799999999999</v>
      </c>
      <c r="V6" s="47">
        <v>0.78239999999999998</v>
      </c>
      <c r="W6" s="47">
        <v>0.75178</v>
      </c>
      <c r="X6" s="47">
        <v>0.78239999999999998</v>
      </c>
      <c r="Y6">
        <f t="shared" si="4"/>
        <v>802</v>
      </c>
      <c r="Z6">
        <f t="shared" si="3"/>
        <v>5880</v>
      </c>
    </row>
    <row r="7" spans="1:26">
      <c r="A7" s="1" t="s">
        <v>174</v>
      </c>
      <c r="B7" s="1" t="s">
        <v>326</v>
      </c>
      <c r="C7" s="11">
        <v>0.80800000000000005</v>
      </c>
      <c r="D7" s="11">
        <v>0.79900000000000004</v>
      </c>
      <c r="E7" s="11">
        <v>0.80800000000000005</v>
      </c>
      <c r="F7" s="11">
        <f t="shared" si="1"/>
        <v>0.8034747977598008</v>
      </c>
      <c r="G7" s="1">
        <v>24209</v>
      </c>
      <c r="H7">
        <v>2659</v>
      </c>
      <c r="I7">
        <v>991</v>
      </c>
      <c r="J7">
        <v>6040</v>
      </c>
      <c r="K7">
        <f t="shared" si="2"/>
        <v>3650</v>
      </c>
      <c r="L7">
        <f t="shared" si="0"/>
        <v>30249</v>
      </c>
      <c r="O7" s="1" t="s">
        <v>174</v>
      </c>
      <c r="P7" s="1" t="s">
        <v>326</v>
      </c>
      <c r="Q7">
        <v>4673</v>
      </c>
      <c r="R7">
        <v>244</v>
      </c>
      <c r="S7">
        <v>1201</v>
      </c>
      <c r="T7">
        <v>481</v>
      </c>
      <c r="U7" s="47">
        <v>0.76187099999999996</v>
      </c>
      <c r="V7" s="47">
        <v>0.78102700000000003</v>
      </c>
      <c r="W7" s="47">
        <v>0.74720699999999995</v>
      </c>
      <c r="X7" s="47">
        <v>0.78102700000000003</v>
      </c>
      <c r="Y7">
        <f t="shared" si="4"/>
        <v>725</v>
      </c>
      <c r="Z7">
        <f t="shared" si="3"/>
        <v>5874</v>
      </c>
    </row>
    <row r="8" spans="1:26">
      <c r="A8" s="1" t="s">
        <v>172</v>
      </c>
      <c r="B8" s="1" t="s">
        <v>326</v>
      </c>
      <c r="C8" s="11">
        <v>0.85099999999999998</v>
      </c>
      <c r="D8" s="11">
        <v>0.85399999999999998</v>
      </c>
      <c r="E8" s="11">
        <v>0.85099999999999998</v>
      </c>
      <c r="F8" s="11">
        <f t="shared" si="1"/>
        <v>0.85249736070381232</v>
      </c>
      <c r="G8" s="1">
        <v>28431</v>
      </c>
      <c r="H8">
        <v>1980</v>
      </c>
      <c r="I8">
        <v>922</v>
      </c>
      <c r="J8">
        <v>7007</v>
      </c>
      <c r="K8">
        <f t="shared" si="2"/>
        <v>2902</v>
      </c>
      <c r="L8">
        <f t="shared" si="0"/>
        <v>35438</v>
      </c>
      <c r="O8" s="1" t="s">
        <v>172</v>
      </c>
      <c r="P8" s="1" t="s">
        <v>326</v>
      </c>
      <c r="Q8">
        <v>5470</v>
      </c>
      <c r="R8">
        <v>221</v>
      </c>
      <c r="S8">
        <v>1386</v>
      </c>
      <c r="T8">
        <v>317</v>
      </c>
      <c r="U8" s="47">
        <v>0.74979099999999999</v>
      </c>
      <c r="V8" s="47">
        <v>0.78266199999999997</v>
      </c>
      <c r="W8" s="47">
        <v>0.736259</v>
      </c>
      <c r="X8" s="47">
        <v>0.78266199999999997</v>
      </c>
      <c r="Y8">
        <f t="shared" si="4"/>
        <v>538</v>
      </c>
      <c r="Z8">
        <f t="shared" si="3"/>
        <v>6856</v>
      </c>
    </row>
    <row r="9" spans="1:26">
      <c r="A9" s="1" t="s">
        <v>173</v>
      </c>
      <c r="B9" s="1" t="s">
        <v>326</v>
      </c>
      <c r="C9" s="11">
        <v>0.79300000000000004</v>
      </c>
      <c r="D9" s="11">
        <v>0.78200000000000003</v>
      </c>
      <c r="E9" s="11">
        <v>0.79300000000000004</v>
      </c>
      <c r="F9" s="11">
        <f t="shared" si="1"/>
        <v>0.78746158730158733</v>
      </c>
      <c r="G9" s="1">
        <v>28554</v>
      </c>
      <c r="H9">
        <v>2432</v>
      </c>
      <c r="I9">
        <v>799</v>
      </c>
      <c r="J9">
        <v>6555</v>
      </c>
      <c r="K9">
        <f t="shared" si="2"/>
        <v>3231</v>
      </c>
      <c r="L9">
        <f t="shared" si="0"/>
        <v>35109</v>
      </c>
      <c r="O9" s="1" t="s">
        <v>173</v>
      </c>
      <c r="P9" s="1" t="s">
        <v>326</v>
      </c>
      <c r="Q9">
        <v>5440</v>
      </c>
      <c r="R9">
        <v>258</v>
      </c>
      <c r="S9">
        <v>1356</v>
      </c>
      <c r="T9">
        <v>346</v>
      </c>
      <c r="U9" s="47">
        <v>0.74811799999999995</v>
      </c>
      <c r="V9" s="47">
        <v>0.78189200000000003</v>
      </c>
      <c r="W9" s="47">
        <v>0.73955000000000004</v>
      </c>
      <c r="X9" s="47">
        <v>0.78189200000000003</v>
      </c>
      <c r="Y9">
        <f t="shared" si="4"/>
        <v>604</v>
      </c>
      <c r="Z9">
        <f t="shared" si="3"/>
        <v>6796</v>
      </c>
    </row>
    <row r="10" spans="1:26" ht="28.8">
      <c r="A10" s="1" t="s">
        <v>446</v>
      </c>
      <c r="B10" s="1" t="s">
        <v>360</v>
      </c>
      <c r="C10" s="11">
        <v>0.85</v>
      </c>
      <c r="D10" s="11">
        <v>0.86</v>
      </c>
      <c r="E10" s="11">
        <v>0.85</v>
      </c>
      <c r="F10" s="11">
        <f t="shared" si="1"/>
        <v>0.85497076023391816</v>
      </c>
      <c r="G10" s="1">
        <v>18777</v>
      </c>
      <c r="H10" s="11">
        <v>4216</v>
      </c>
      <c r="I10" s="11">
        <v>448</v>
      </c>
      <c r="J10" s="11">
        <v>3482</v>
      </c>
      <c r="K10">
        <f t="shared" si="2"/>
        <v>4664</v>
      </c>
      <c r="L10">
        <f t="shared" si="0"/>
        <v>22259</v>
      </c>
      <c r="O10" s="1" t="s">
        <v>446</v>
      </c>
      <c r="P10" s="1" t="s">
        <v>360</v>
      </c>
      <c r="Q10" s="1">
        <v>18777</v>
      </c>
      <c r="R10" s="11">
        <v>448</v>
      </c>
      <c r="S10">
        <v>3482</v>
      </c>
      <c r="T10" s="1">
        <v>4216</v>
      </c>
      <c r="U10" s="48">
        <v>0.86</v>
      </c>
      <c r="V10" s="48">
        <v>0.85399999999999998</v>
      </c>
      <c r="W10" s="48">
        <v>0.84099999999999997</v>
      </c>
      <c r="X10" s="48">
        <v>0.85399999999999998</v>
      </c>
      <c r="Y10">
        <f t="shared" si="4"/>
        <v>4664</v>
      </c>
      <c r="Z10">
        <f t="shared" si="3"/>
        <v>22259</v>
      </c>
    </row>
    <row r="13" spans="1:26">
      <c r="A13" s="1" t="s">
        <v>0</v>
      </c>
      <c r="B13" s="1" t="s">
        <v>11</v>
      </c>
      <c r="C13" s="1" t="s">
        <v>13</v>
      </c>
      <c r="D13" s="1" t="s">
        <v>131</v>
      </c>
    </row>
    <row r="14" spans="1:26">
      <c r="A14" s="1" t="s">
        <v>325</v>
      </c>
      <c r="B14" s="11">
        <v>0.252</v>
      </c>
      <c r="C14" s="11">
        <v>0.40600000000000003</v>
      </c>
      <c r="D14">
        <v>2031</v>
      </c>
    </row>
    <row r="15" spans="1:26">
      <c r="A15" s="1" t="s">
        <v>1</v>
      </c>
      <c r="B15" s="11">
        <v>0.84499999999999997</v>
      </c>
      <c r="C15" s="11">
        <v>0.84499999999999997</v>
      </c>
      <c r="D15" s="1">
        <v>48641</v>
      </c>
    </row>
    <row r="16" spans="1:26">
      <c r="A16" s="1" t="s">
        <v>171</v>
      </c>
      <c r="B16" s="11">
        <v>0.79900000000000004</v>
      </c>
      <c r="C16" s="11">
        <v>0.79900000000000004</v>
      </c>
      <c r="D16" s="1">
        <v>27966</v>
      </c>
    </row>
    <row r="17" spans="1:4">
      <c r="A17" s="1" t="s">
        <v>175</v>
      </c>
      <c r="B17" s="11">
        <v>0.79400000000000004</v>
      </c>
      <c r="C17" s="11">
        <v>0.79400000000000004</v>
      </c>
      <c r="D17" s="1">
        <v>27649</v>
      </c>
    </row>
    <row r="18" spans="1:4">
      <c r="A18" s="1" t="s">
        <v>170</v>
      </c>
      <c r="B18" s="11">
        <v>0.79300000000000004</v>
      </c>
      <c r="C18" s="11">
        <v>0.79300000000000004</v>
      </c>
      <c r="D18" s="1">
        <v>22130</v>
      </c>
    </row>
    <row r="19" spans="1:4">
      <c r="A19" s="1" t="s">
        <v>174</v>
      </c>
      <c r="B19" s="11">
        <v>0.80800000000000005</v>
      </c>
      <c r="C19" s="11">
        <v>0.80800000000000005</v>
      </c>
      <c r="D19" s="1">
        <v>24209</v>
      </c>
    </row>
    <row r="20" spans="1:4">
      <c r="A20" s="1" t="s">
        <v>172</v>
      </c>
      <c r="B20" s="11">
        <v>0.85099999999999998</v>
      </c>
      <c r="C20" s="11">
        <v>0.85099999999999998</v>
      </c>
      <c r="D20" s="1">
        <v>28431</v>
      </c>
    </row>
    <row r="21" spans="1:4">
      <c r="A21" s="1" t="s">
        <v>173</v>
      </c>
      <c r="B21" s="11">
        <v>0.79300000000000004</v>
      </c>
      <c r="C21" s="11">
        <v>0.79300000000000004</v>
      </c>
      <c r="D21" s="1">
        <v>28554</v>
      </c>
    </row>
    <row r="23" spans="1:4">
      <c r="A23" s="1" t="s">
        <v>0</v>
      </c>
      <c r="B23" s="1" t="s">
        <v>131</v>
      </c>
    </row>
    <row r="24" spans="1:4">
      <c r="A24" s="1" t="s">
        <v>325</v>
      </c>
      <c r="B24">
        <v>2031</v>
      </c>
    </row>
    <row r="25" spans="1:4">
      <c r="A25" s="1" t="s">
        <v>1</v>
      </c>
      <c r="B25" s="1">
        <v>48641</v>
      </c>
    </row>
    <row r="26" spans="1:4">
      <c r="A26" s="1" t="s">
        <v>171</v>
      </c>
      <c r="B26" s="1">
        <v>27966</v>
      </c>
    </row>
    <row r="27" spans="1:4">
      <c r="A27" s="1" t="s">
        <v>175</v>
      </c>
      <c r="B27" s="1">
        <v>27649</v>
      </c>
    </row>
    <row r="28" spans="1:4">
      <c r="A28" s="1" t="s">
        <v>170</v>
      </c>
      <c r="B28" s="1">
        <v>22130</v>
      </c>
    </row>
    <row r="29" spans="1:4">
      <c r="A29" s="1" t="s">
        <v>174</v>
      </c>
      <c r="B29" s="1">
        <v>24209</v>
      </c>
    </row>
    <row r="30" spans="1:4">
      <c r="A30" s="1" t="s">
        <v>172</v>
      </c>
      <c r="B30" s="1">
        <v>28431</v>
      </c>
    </row>
    <row r="31" spans="1:4">
      <c r="A31" s="1" t="s">
        <v>173</v>
      </c>
      <c r="B31" s="1">
        <v>28554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BD5A-524A-4E0F-9165-407F1E25B436}">
  <dimension ref="A1:X19"/>
  <sheetViews>
    <sheetView topLeftCell="F1" zoomScale="96" zoomScaleNormal="70" workbookViewId="0">
      <selection activeCell="F2" sqref="F2"/>
    </sheetView>
  </sheetViews>
  <sheetFormatPr defaultRowHeight="14.4"/>
  <cols>
    <col min="1" max="1" width="20.15625" customWidth="1"/>
    <col min="14" max="14" width="11.26171875" customWidth="1"/>
    <col min="18" max="18" width="12.83984375" customWidth="1"/>
    <col min="19" max="19" width="23.68359375" customWidth="1"/>
    <col min="21" max="21" width="25" customWidth="1"/>
    <col min="23" max="23" width="23.83984375" customWidth="1"/>
  </cols>
  <sheetData>
    <row r="1" spans="1:24" ht="37.799999999999997">
      <c r="A1" s="23" t="s">
        <v>0</v>
      </c>
      <c r="B1" s="23" t="s">
        <v>277</v>
      </c>
      <c r="C1" s="23" t="s">
        <v>278</v>
      </c>
      <c r="D1" s="23" t="s">
        <v>279</v>
      </c>
      <c r="E1" s="23" t="s">
        <v>280</v>
      </c>
      <c r="F1" s="23" t="s">
        <v>281</v>
      </c>
      <c r="G1" s="23" t="s">
        <v>282</v>
      </c>
      <c r="H1" s="23" t="s">
        <v>283</v>
      </c>
      <c r="I1" s="23" t="s">
        <v>129</v>
      </c>
      <c r="J1" s="23" t="s">
        <v>284</v>
      </c>
      <c r="K1" s="23" t="s">
        <v>285</v>
      </c>
      <c r="L1" s="23" t="s">
        <v>286</v>
      </c>
      <c r="M1" s="23" t="s">
        <v>14</v>
      </c>
      <c r="N1" s="23" t="s">
        <v>287</v>
      </c>
      <c r="O1" s="23" t="s">
        <v>182</v>
      </c>
      <c r="R1" s="23" t="s">
        <v>0</v>
      </c>
      <c r="S1" s="23" t="s">
        <v>288</v>
      </c>
      <c r="T1" s="23"/>
      <c r="U1" s="23" t="s">
        <v>2</v>
      </c>
      <c r="V1" s="23"/>
      <c r="W1" s="23" t="s">
        <v>3</v>
      </c>
    </row>
    <row r="2" spans="1:24" ht="185.4">
      <c r="A2" s="23" t="s">
        <v>288</v>
      </c>
      <c r="B2" s="23" t="s">
        <v>289</v>
      </c>
      <c r="C2" s="23">
        <v>24</v>
      </c>
      <c r="D2" s="23">
        <v>57672</v>
      </c>
      <c r="E2" s="23">
        <v>48641</v>
      </c>
      <c r="F2" s="23">
        <v>9031</v>
      </c>
      <c r="G2" s="23">
        <v>46317</v>
      </c>
      <c r="H2" s="23">
        <v>11355</v>
      </c>
      <c r="I2" s="23" t="s">
        <v>291</v>
      </c>
      <c r="J2" s="23">
        <v>0.84588300000000005</v>
      </c>
      <c r="K2" s="23">
        <v>0.79196599999999995</v>
      </c>
      <c r="L2" s="23">
        <v>0.84588300000000005</v>
      </c>
      <c r="M2" s="23">
        <v>0.78047699999999998</v>
      </c>
      <c r="N2" s="23" t="s">
        <v>297</v>
      </c>
      <c r="O2" s="23" t="s">
        <v>298</v>
      </c>
      <c r="R2" s="23" t="s">
        <v>277</v>
      </c>
      <c r="S2" s="23" t="s">
        <v>289</v>
      </c>
      <c r="T2" s="23"/>
      <c r="U2" s="23" t="s">
        <v>290</v>
      </c>
      <c r="V2" s="23"/>
      <c r="W2" s="24"/>
    </row>
    <row r="3" spans="1:24">
      <c r="A3" s="23"/>
      <c r="B3" s="23"/>
      <c r="C3" s="23"/>
      <c r="D3" s="23"/>
      <c r="E3" s="23"/>
      <c r="F3" s="23"/>
      <c r="G3" s="23"/>
      <c r="H3" s="23"/>
      <c r="I3" s="24"/>
      <c r="J3" s="24"/>
      <c r="K3" s="24"/>
      <c r="L3" s="24"/>
      <c r="M3" s="24"/>
      <c r="N3" s="23" t="s">
        <v>299</v>
      </c>
      <c r="O3" s="24"/>
      <c r="R3" s="23" t="s">
        <v>278</v>
      </c>
      <c r="S3" s="23">
        <v>24</v>
      </c>
      <c r="T3" s="23"/>
      <c r="U3" s="23">
        <v>26</v>
      </c>
      <c r="V3" s="23"/>
      <c r="W3" s="23">
        <v>26</v>
      </c>
    </row>
    <row r="4" spans="1:24" ht="185.4">
      <c r="A4" s="23" t="s">
        <v>2</v>
      </c>
      <c r="B4" s="23" t="s">
        <v>290</v>
      </c>
      <c r="C4" s="23">
        <v>26</v>
      </c>
      <c r="D4" s="23">
        <v>38044</v>
      </c>
      <c r="E4" s="23">
        <v>29051</v>
      </c>
      <c r="F4" s="23">
        <v>8993</v>
      </c>
      <c r="G4" s="23">
        <v>30686</v>
      </c>
      <c r="H4" s="23">
        <v>7358</v>
      </c>
      <c r="I4" s="23" t="s">
        <v>291</v>
      </c>
      <c r="J4" s="23">
        <v>0.78458799999999995</v>
      </c>
      <c r="K4" s="23">
        <v>0.75803500000000001</v>
      </c>
      <c r="L4" s="23">
        <v>0.78458799999999995</v>
      </c>
      <c r="M4" s="23">
        <v>0.75771999999999995</v>
      </c>
      <c r="N4" s="23" t="s">
        <v>295</v>
      </c>
      <c r="O4" s="23" t="s">
        <v>293</v>
      </c>
      <c r="R4" s="23" t="s">
        <v>279</v>
      </c>
      <c r="S4" s="23">
        <v>57672</v>
      </c>
      <c r="T4" s="23"/>
      <c r="U4" s="23">
        <v>38044</v>
      </c>
      <c r="V4" s="23"/>
      <c r="W4" s="23">
        <v>38044</v>
      </c>
    </row>
    <row r="5" spans="1:24">
      <c r="A5" s="23"/>
      <c r="B5" s="23"/>
      <c r="C5" s="23"/>
      <c r="D5" s="23"/>
      <c r="E5" s="23"/>
      <c r="F5" s="23"/>
      <c r="G5" s="23"/>
      <c r="H5" s="23"/>
      <c r="I5" s="24"/>
      <c r="J5" s="24"/>
      <c r="K5" s="24"/>
      <c r="L5" s="24"/>
      <c r="M5" s="24"/>
      <c r="N5" s="23" t="s">
        <v>296</v>
      </c>
      <c r="O5" s="24"/>
      <c r="R5" s="23" t="s">
        <v>280</v>
      </c>
      <c r="S5" s="23">
        <v>48641</v>
      </c>
      <c r="T5" s="23"/>
      <c r="U5" s="23">
        <v>29051</v>
      </c>
      <c r="V5" s="23"/>
      <c r="W5" s="23">
        <v>29051</v>
      </c>
    </row>
    <row r="6" spans="1:24" ht="185.4">
      <c r="A6" s="23" t="s">
        <v>3</v>
      </c>
      <c r="B6" s="24"/>
      <c r="C6" s="23">
        <v>26</v>
      </c>
      <c r="D6" s="23">
        <v>38044</v>
      </c>
      <c r="E6" s="23">
        <v>29051</v>
      </c>
      <c r="F6" s="23">
        <v>8993</v>
      </c>
      <c r="G6" s="23">
        <v>30698</v>
      </c>
      <c r="H6" s="23">
        <v>7346</v>
      </c>
      <c r="I6" s="23" t="s">
        <v>291</v>
      </c>
      <c r="J6" s="23">
        <v>0.78491699999999998</v>
      </c>
      <c r="K6" s="23">
        <v>0.75678999999999996</v>
      </c>
      <c r="L6" s="23">
        <v>0.78491699999999998</v>
      </c>
      <c r="M6" s="23">
        <v>0.75314800000000004</v>
      </c>
      <c r="N6" s="23" t="s">
        <v>292</v>
      </c>
      <c r="O6" s="23" t="s">
        <v>293</v>
      </c>
      <c r="R6" s="23" t="s">
        <v>281</v>
      </c>
      <c r="S6" s="23">
        <v>9031</v>
      </c>
      <c r="T6" s="23"/>
      <c r="U6" s="23">
        <v>8993</v>
      </c>
      <c r="V6" s="23"/>
      <c r="W6" s="23">
        <v>8993</v>
      </c>
    </row>
    <row r="7" spans="1:24">
      <c r="I7" s="24"/>
      <c r="J7" s="24"/>
      <c r="K7" s="24"/>
      <c r="L7" s="24"/>
      <c r="M7" s="24"/>
      <c r="N7" s="23" t="s">
        <v>294</v>
      </c>
      <c r="O7" s="24"/>
      <c r="R7" s="23" t="s">
        <v>282</v>
      </c>
      <c r="S7" s="23">
        <v>46317</v>
      </c>
      <c r="T7" s="23"/>
      <c r="U7" s="23">
        <v>30686</v>
      </c>
      <c r="V7" s="23"/>
      <c r="W7" s="23">
        <v>30698</v>
      </c>
    </row>
    <row r="8" spans="1:24">
      <c r="R8" s="23" t="s">
        <v>283</v>
      </c>
      <c r="S8" s="23">
        <v>11355</v>
      </c>
      <c r="T8" s="23"/>
      <c r="U8" s="23">
        <v>7358</v>
      </c>
      <c r="V8" s="23"/>
      <c r="W8" s="23">
        <v>7346</v>
      </c>
    </row>
    <row r="9" spans="1:24">
      <c r="R9" s="23" t="s">
        <v>129</v>
      </c>
      <c r="S9" s="23" t="s">
        <v>291</v>
      </c>
      <c r="T9" s="24"/>
      <c r="U9" s="23" t="s">
        <v>291</v>
      </c>
      <c r="V9" s="24"/>
      <c r="W9" s="23" t="s">
        <v>291</v>
      </c>
      <c r="X9" s="24"/>
    </row>
    <row r="10" spans="1:24">
      <c r="R10" s="23" t="s">
        <v>284</v>
      </c>
      <c r="S10" s="23">
        <v>0.84588300000000005</v>
      </c>
      <c r="T10" s="24"/>
      <c r="U10" s="23">
        <v>0.78458799999999995</v>
      </c>
      <c r="V10" s="24"/>
      <c r="W10" s="23">
        <v>0.78491699999999998</v>
      </c>
      <c r="X10" s="24"/>
    </row>
    <row r="11" spans="1:24" ht="25.5">
      <c r="R11" s="23" t="s">
        <v>285</v>
      </c>
      <c r="S11" s="23">
        <v>0.79196599999999995</v>
      </c>
      <c r="T11" s="24"/>
      <c r="U11" s="23">
        <v>0.75803500000000001</v>
      </c>
      <c r="V11" s="24"/>
      <c r="W11" s="23">
        <v>0.75678999999999996</v>
      </c>
      <c r="X11" s="24"/>
    </row>
    <row r="12" spans="1:24" ht="25.5">
      <c r="R12" s="23" t="s">
        <v>286</v>
      </c>
      <c r="S12" s="23">
        <v>0.84588300000000005</v>
      </c>
      <c r="T12" s="24"/>
      <c r="U12" s="23">
        <v>0.78458799999999995</v>
      </c>
      <c r="V12" s="24"/>
      <c r="W12" s="23">
        <v>0.78491699999999998</v>
      </c>
      <c r="X12" s="24"/>
    </row>
    <row r="13" spans="1:24">
      <c r="R13" s="23" t="s">
        <v>14</v>
      </c>
      <c r="S13" s="23">
        <v>0.78047699999999998</v>
      </c>
      <c r="T13" s="24"/>
      <c r="U13" s="23">
        <v>0.75771999999999995</v>
      </c>
      <c r="V13" s="24"/>
      <c r="W13" s="23">
        <v>0.75314800000000004</v>
      </c>
      <c r="X13" s="24"/>
    </row>
    <row r="14" spans="1:24" ht="37.799999999999997">
      <c r="R14" s="23" t="s">
        <v>287</v>
      </c>
      <c r="S14" s="23" t="s">
        <v>297</v>
      </c>
      <c r="T14" s="23" t="s">
        <v>299</v>
      </c>
      <c r="U14" s="23" t="s">
        <v>295</v>
      </c>
      <c r="V14" s="23" t="s">
        <v>296</v>
      </c>
      <c r="W14" s="23" t="s">
        <v>292</v>
      </c>
      <c r="X14" s="23" t="s">
        <v>294</v>
      </c>
    </row>
    <row r="15" spans="1:24" ht="74.7">
      <c r="R15" s="23" t="s">
        <v>182</v>
      </c>
      <c r="S15" s="23" t="s">
        <v>298</v>
      </c>
      <c r="T15" s="24"/>
      <c r="U15" s="23" t="s">
        <v>293</v>
      </c>
      <c r="V15" s="24"/>
      <c r="W15" s="23" t="s">
        <v>293</v>
      </c>
      <c r="X15" s="24"/>
    </row>
    <row r="16" spans="1:24">
      <c r="A16" s="23"/>
      <c r="B16" s="23" t="s">
        <v>12</v>
      </c>
      <c r="C16" s="23" t="s">
        <v>13</v>
      </c>
      <c r="D16" s="23" t="s">
        <v>14</v>
      </c>
    </row>
    <row r="17" spans="1:4">
      <c r="A17" s="23" t="s">
        <v>1</v>
      </c>
      <c r="B17" s="47">
        <v>0.79196599999999995</v>
      </c>
      <c r="C17" s="47">
        <v>0.84588300000000005</v>
      </c>
      <c r="D17" s="47">
        <v>0.78047699999999998</v>
      </c>
    </row>
    <row r="18" spans="1:4">
      <c r="A18" s="23" t="s">
        <v>171</v>
      </c>
      <c r="B18" s="47">
        <v>0.75803500000000001</v>
      </c>
      <c r="C18" s="47">
        <v>0.78458799999999995</v>
      </c>
      <c r="D18" s="47">
        <v>0.75771999999999995</v>
      </c>
    </row>
    <row r="19" spans="1:4">
      <c r="A19" s="23" t="s">
        <v>175</v>
      </c>
      <c r="B19" s="47">
        <v>0.75678999999999996</v>
      </c>
      <c r="C19" s="47">
        <v>0.78491699999999998</v>
      </c>
      <c r="D19" s="47">
        <v>0.75314800000000004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E1DD-3F91-4E99-90F1-328C84F68948}">
  <sheetPr filterMode="1"/>
  <dimension ref="A1:R67"/>
  <sheetViews>
    <sheetView topLeftCell="J1" zoomScale="82" workbookViewId="0">
      <selection activeCell="P2" sqref="P2"/>
    </sheetView>
  </sheetViews>
  <sheetFormatPr defaultRowHeight="14.4"/>
  <cols>
    <col min="1" max="1" width="22.15625" customWidth="1"/>
    <col min="3" max="3" width="20.68359375" customWidth="1"/>
    <col min="4" max="4" width="13.83984375" customWidth="1"/>
  </cols>
  <sheetData>
    <row r="1" spans="1:18">
      <c r="B1" t="s">
        <v>173</v>
      </c>
      <c r="D1" t="s">
        <v>172</v>
      </c>
      <c r="O1" t="s">
        <v>435</v>
      </c>
      <c r="P1" t="s">
        <v>172</v>
      </c>
      <c r="Q1" t="s">
        <v>173</v>
      </c>
      <c r="R1" t="s">
        <v>436</v>
      </c>
    </row>
    <row r="2" spans="1:18">
      <c r="A2" t="s">
        <v>434</v>
      </c>
      <c r="B2">
        <v>7</v>
      </c>
      <c r="C2" t="s">
        <v>428</v>
      </c>
      <c r="D2">
        <v>6</v>
      </c>
      <c r="O2" t="s">
        <v>434</v>
      </c>
      <c r="P2">
        <v>5</v>
      </c>
      <c r="Q2">
        <v>7</v>
      </c>
      <c r="R2">
        <f>AVERAGE(P2:Q2)</f>
        <v>6</v>
      </c>
    </row>
    <row r="3" spans="1:18" hidden="1">
      <c r="A3" t="s">
        <v>433</v>
      </c>
      <c r="B3">
        <v>6</v>
      </c>
      <c r="C3" t="s">
        <v>423</v>
      </c>
      <c r="D3">
        <v>6</v>
      </c>
      <c r="O3" t="s">
        <v>432</v>
      </c>
      <c r="P3">
        <v>3</v>
      </c>
      <c r="Q3">
        <v>4</v>
      </c>
    </row>
    <row r="4" spans="1:18">
      <c r="A4" t="s">
        <v>430</v>
      </c>
      <c r="B4">
        <v>5</v>
      </c>
      <c r="C4" t="s">
        <v>419</v>
      </c>
      <c r="D4">
        <v>6</v>
      </c>
      <c r="O4" t="s">
        <v>431</v>
      </c>
      <c r="P4">
        <v>5</v>
      </c>
      <c r="Q4">
        <v>6</v>
      </c>
      <c r="R4">
        <v>6</v>
      </c>
    </row>
    <row r="5" spans="1:18" hidden="1">
      <c r="A5" t="s">
        <v>429</v>
      </c>
      <c r="B5">
        <v>5</v>
      </c>
      <c r="C5" t="s">
        <v>416</v>
      </c>
      <c r="D5">
        <v>6</v>
      </c>
      <c r="O5" t="s">
        <v>430</v>
      </c>
      <c r="P5">
        <v>4</v>
      </c>
      <c r="Q5">
        <v>5</v>
      </c>
    </row>
    <row r="6" spans="1:18" hidden="1">
      <c r="A6" t="s">
        <v>428</v>
      </c>
      <c r="B6">
        <v>6</v>
      </c>
      <c r="C6" t="s">
        <v>412</v>
      </c>
      <c r="D6">
        <v>6</v>
      </c>
      <c r="O6" t="s">
        <v>429</v>
      </c>
      <c r="P6">
        <v>3</v>
      </c>
      <c r="Q6">
        <v>5</v>
      </c>
    </row>
    <row r="7" spans="1:18">
      <c r="A7" t="s">
        <v>421</v>
      </c>
      <c r="B7">
        <v>5</v>
      </c>
      <c r="C7" t="s">
        <v>404</v>
      </c>
      <c r="D7">
        <v>6</v>
      </c>
      <c r="O7" t="s">
        <v>428</v>
      </c>
      <c r="P7">
        <v>6</v>
      </c>
      <c r="Q7">
        <v>6</v>
      </c>
      <c r="R7">
        <f>AVERAGE(P7:Q7)</f>
        <v>6</v>
      </c>
    </row>
    <row r="8" spans="1:18" hidden="1">
      <c r="A8" t="s">
        <v>420</v>
      </c>
      <c r="B8">
        <v>5</v>
      </c>
      <c r="C8" t="s">
        <v>403</v>
      </c>
      <c r="D8">
        <v>5</v>
      </c>
      <c r="O8" t="s">
        <v>427</v>
      </c>
      <c r="P8">
        <v>2</v>
      </c>
      <c r="Q8">
        <v>4</v>
      </c>
    </row>
    <row r="9" spans="1:18" hidden="1">
      <c r="A9" t="s">
        <v>419</v>
      </c>
      <c r="B9">
        <v>7</v>
      </c>
      <c r="C9" t="s">
        <v>426</v>
      </c>
      <c r="D9">
        <v>5</v>
      </c>
      <c r="O9" t="s">
        <v>425</v>
      </c>
      <c r="P9">
        <v>3</v>
      </c>
      <c r="Q9">
        <v>3</v>
      </c>
    </row>
    <row r="10" spans="1:18" hidden="1">
      <c r="A10" t="s">
        <v>409</v>
      </c>
      <c r="B10">
        <v>5</v>
      </c>
      <c r="C10" t="s">
        <v>424</v>
      </c>
      <c r="D10">
        <v>6</v>
      </c>
      <c r="O10" t="s">
        <v>423</v>
      </c>
      <c r="P10">
        <v>6</v>
      </c>
      <c r="Q10">
        <v>4</v>
      </c>
    </row>
    <row r="11" spans="1:18" hidden="1">
      <c r="A11" t="s">
        <v>408</v>
      </c>
      <c r="B11">
        <v>5</v>
      </c>
      <c r="C11" t="s">
        <v>402</v>
      </c>
      <c r="D11">
        <v>5</v>
      </c>
      <c r="O11" t="s">
        <v>422</v>
      </c>
      <c r="P11">
        <v>3</v>
      </c>
      <c r="Q11">
        <v>4</v>
      </c>
    </row>
    <row r="12" spans="1:18">
      <c r="A12" t="s">
        <v>404</v>
      </c>
      <c r="B12">
        <v>5</v>
      </c>
      <c r="C12" t="s">
        <v>401</v>
      </c>
      <c r="D12">
        <v>5</v>
      </c>
      <c r="O12" t="s">
        <v>421</v>
      </c>
      <c r="P12">
        <v>5</v>
      </c>
      <c r="Q12">
        <v>5</v>
      </c>
      <c r="R12">
        <f t="shared" ref="R12:R13" si="0">AVERAGE(P12:Q12)</f>
        <v>5</v>
      </c>
    </row>
    <row r="13" spans="1:18">
      <c r="A13" t="s">
        <v>402</v>
      </c>
      <c r="B13">
        <v>5</v>
      </c>
      <c r="C13" t="s">
        <v>396</v>
      </c>
      <c r="D13">
        <v>6</v>
      </c>
      <c r="O13" t="s">
        <v>420</v>
      </c>
      <c r="P13">
        <v>5</v>
      </c>
      <c r="Q13">
        <v>5</v>
      </c>
      <c r="R13">
        <f t="shared" si="0"/>
        <v>5</v>
      </c>
    </row>
    <row r="14" spans="1:18">
      <c r="A14" t="s">
        <v>400</v>
      </c>
      <c r="B14">
        <v>4</v>
      </c>
      <c r="C14" t="s">
        <v>387</v>
      </c>
      <c r="D14">
        <v>5</v>
      </c>
      <c r="O14" t="s">
        <v>419</v>
      </c>
      <c r="P14">
        <v>6</v>
      </c>
      <c r="Q14">
        <v>7</v>
      </c>
      <c r="R14">
        <v>7</v>
      </c>
    </row>
    <row r="15" spans="1:18" hidden="1">
      <c r="A15" t="s">
        <v>392</v>
      </c>
      <c r="B15">
        <v>5</v>
      </c>
      <c r="C15" t="s">
        <v>385</v>
      </c>
      <c r="D15">
        <v>5</v>
      </c>
      <c r="O15" t="s">
        <v>418</v>
      </c>
      <c r="P15">
        <v>4</v>
      </c>
      <c r="Q15">
        <v>3</v>
      </c>
    </row>
    <row r="16" spans="1:18" hidden="1">
      <c r="A16" t="s">
        <v>391</v>
      </c>
      <c r="B16">
        <v>5</v>
      </c>
      <c r="C16" t="s">
        <v>381</v>
      </c>
      <c r="D16">
        <v>6</v>
      </c>
      <c r="O16" t="s">
        <v>417</v>
      </c>
      <c r="P16">
        <v>4</v>
      </c>
      <c r="Q16">
        <v>4</v>
      </c>
    </row>
    <row r="17" spans="1:18" hidden="1">
      <c r="A17" t="s">
        <v>389</v>
      </c>
      <c r="B17">
        <v>5</v>
      </c>
      <c r="C17" t="s">
        <v>380</v>
      </c>
      <c r="D17">
        <v>6</v>
      </c>
      <c r="O17" t="s">
        <v>416</v>
      </c>
      <c r="P17">
        <v>6</v>
      </c>
      <c r="Q17">
        <v>3</v>
      </c>
    </row>
    <row r="18" spans="1:18" hidden="1">
      <c r="A18" t="s">
        <v>385</v>
      </c>
      <c r="B18">
        <v>6</v>
      </c>
      <c r="C18" t="s">
        <v>379</v>
      </c>
      <c r="D18">
        <v>5</v>
      </c>
      <c r="O18" t="s">
        <v>415</v>
      </c>
      <c r="P18">
        <v>5</v>
      </c>
      <c r="Q18">
        <v>4</v>
      </c>
    </row>
    <row r="19" spans="1:18" hidden="1">
      <c r="A19" t="s">
        <v>382</v>
      </c>
      <c r="B19">
        <v>5</v>
      </c>
      <c r="C19" t="s">
        <v>370</v>
      </c>
      <c r="D19">
        <v>6</v>
      </c>
      <c r="O19" t="s">
        <v>414</v>
      </c>
      <c r="P19">
        <v>4</v>
      </c>
      <c r="Q19">
        <v>3</v>
      </c>
    </row>
    <row r="20" spans="1:18" hidden="1">
      <c r="A20" t="s">
        <v>377</v>
      </c>
      <c r="B20">
        <v>5</v>
      </c>
      <c r="C20" t="s">
        <v>369</v>
      </c>
      <c r="D20">
        <v>5</v>
      </c>
      <c r="O20" t="s">
        <v>413</v>
      </c>
      <c r="P20">
        <v>4</v>
      </c>
      <c r="Q20">
        <v>3</v>
      </c>
    </row>
    <row r="21" spans="1:18" hidden="1">
      <c r="A21" t="s">
        <v>368</v>
      </c>
      <c r="B21">
        <v>6</v>
      </c>
      <c r="C21" t="s">
        <v>368</v>
      </c>
      <c r="D21">
        <v>6</v>
      </c>
      <c r="O21" t="s">
        <v>412</v>
      </c>
      <c r="P21">
        <v>6</v>
      </c>
      <c r="Q21">
        <v>4</v>
      </c>
    </row>
    <row r="22" spans="1:18" hidden="1">
      <c r="A22" t="s">
        <v>367</v>
      </c>
      <c r="B22">
        <v>4</v>
      </c>
      <c r="C22" t="s">
        <v>367</v>
      </c>
      <c r="D22">
        <v>5</v>
      </c>
      <c r="O22" t="s">
        <v>411</v>
      </c>
      <c r="P22">
        <v>4</v>
      </c>
      <c r="Q22">
        <v>3</v>
      </c>
    </row>
    <row r="23" spans="1:18" hidden="1">
      <c r="A23" t="s">
        <v>366</v>
      </c>
      <c r="B23">
        <v>5</v>
      </c>
      <c r="C23" t="s">
        <v>366</v>
      </c>
      <c r="D23">
        <v>5</v>
      </c>
      <c r="O23" t="s">
        <v>410</v>
      </c>
      <c r="P23">
        <v>5</v>
      </c>
      <c r="Q23">
        <v>3</v>
      </c>
    </row>
    <row r="24" spans="1:18">
      <c r="O24" t="s">
        <v>409</v>
      </c>
      <c r="P24">
        <v>5</v>
      </c>
      <c r="Q24">
        <v>5</v>
      </c>
      <c r="R24">
        <f t="shared" ref="R24:R25" si="1">AVERAGE(P24:Q24)</f>
        <v>5</v>
      </c>
    </row>
    <row r="25" spans="1:18">
      <c r="O25" t="s">
        <v>408</v>
      </c>
      <c r="P25">
        <v>5</v>
      </c>
      <c r="Q25">
        <v>5</v>
      </c>
      <c r="R25">
        <f t="shared" si="1"/>
        <v>5</v>
      </c>
    </row>
    <row r="26" spans="1:18" hidden="1">
      <c r="O26" t="s">
        <v>407</v>
      </c>
      <c r="P26">
        <v>5</v>
      </c>
      <c r="Q26">
        <v>4</v>
      </c>
    </row>
    <row r="27" spans="1:18" hidden="1">
      <c r="O27" t="s">
        <v>406</v>
      </c>
      <c r="P27">
        <v>5</v>
      </c>
      <c r="Q27">
        <v>4</v>
      </c>
    </row>
    <row r="28" spans="1:18" hidden="1">
      <c r="O28" t="s">
        <v>405</v>
      </c>
      <c r="P28">
        <v>5</v>
      </c>
      <c r="Q28">
        <v>4</v>
      </c>
    </row>
    <row r="29" spans="1:18">
      <c r="O29" t="s">
        <v>404</v>
      </c>
      <c r="P29">
        <v>6</v>
      </c>
      <c r="Q29">
        <v>5</v>
      </c>
      <c r="R29">
        <v>6</v>
      </c>
    </row>
    <row r="30" spans="1:18" hidden="1">
      <c r="O30" t="s">
        <v>403</v>
      </c>
      <c r="P30">
        <v>5</v>
      </c>
      <c r="Q30">
        <v>4</v>
      </c>
    </row>
    <row r="31" spans="1:18">
      <c r="O31" t="s">
        <v>402</v>
      </c>
      <c r="P31">
        <v>5</v>
      </c>
      <c r="Q31">
        <v>5</v>
      </c>
      <c r="R31">
        <f>AVERAGE(P31:Q31)</f>
        <v>5</v>
      </c>
    </row>
    <row r="32" spans="1:18" hidden="1">
      <c r="O32" t="s">
        <v>401</v>
      </c>
      <c r="P32">
        <v>5</v>
      </c>
      <c r="Q32">
        <v>3</v>
      </c>
    </row>
    <row r="33" spans="15:18" hidden="1">
      <c r="O33" t="s">
        <v>400</v>
      </c>
      <c r="P33">
        <v>4</v>
      </c>
      <c r="Q33">
        <v>4</v>
      </c>
    </row>
    <row r="34" spans="15:18" hidden="1">
      <c r="O34" t="s">
        <v>399</v>
      </c>
      <c r="P34">
        <v>5</v>
      </c>
      <c r="Q34">
        <v>4</v>
      </c>
    </row>
    <row r="35" spans="15:18" hidden="1">
      <c r="O35" t="s">
        <v>398</v>
      </c>
      <c r="P35">
        <v>6</v>
      </c>
      <c r="Q35">
        <v>4</v>
      </c>
    </row>
    <row r="36" spans="15:18" hidden="1">
      <c r="O36" t="s">
        <v>397</v>
      </c>
      <c r="P36">
        <v>5</v>
      </c>
      <c r="Q36">
        <v>2</v>
      </c>
    </row>
    <row r="37" spans="15:18" hidden="1">
      <c r="O37" t="s">
        <v>396</v>
      </c>
      <c r="P37">
        <v>6</v>
      </c>
      <c r="Q37">
        <v>3</v>
      </c>
    </row>
    <row r="38" spans="15:18" hidden="1">
      <c r="O38" t="s">
        <v>395</v>
      </c>
      <c r="P38">
        <v>2</v>
      </c>
      <c r="Q38">
        <v>4</v>
      </c>
    </row>
    <row r="39" spans="15:18" hidden="1">
      <c r="O39" t="s">
        <v>394</v>
      </c>
      <c r="P39">
        <v>2</v>
      </c>
      <c r="Q39">
        <v>2</v>
      </c>
    </row>
    <row r="40" spans="15:18" hidden="1">
      <c r="O40" t="s">
        <v>393</v>
      </c>
      <c r="P40">
        <v>2</v>
      </c>
      <c r="Q40">
        <v>3</v>
      </c>
    </row>
    <row r="41" spans="15:18" hidden="1">
      <c r="O41" t="s">
        <v>392</v>
      </c>
      <c r="P41">
        <v>4</v>
      </c>
      <c r="Q41">
        <v>5</v>
      </c>
    </row>
    <row r="42" spans="15:18">
      <c r="O42" t="s">
        <v>391</v>
      </c>
      <c r="P42">
        <v>5</v>
      </c>
      <c r="Q42">
        <v>5</v>
      </c>
      <c r="R42">
        <f>AVERAGE(P42:Q42)</f>
        <v>5</v>
      </c>
    </row>
    <row r="43" spans="15:18" hidden="1">
      <c r="O43" t="s">
        <v>390</v>
      </c>
      <c r="P43">
        <v>3</v>
      </c>
      <c r="Q43">
        <v>4</v>
      </c>
    </row>
    <row r="44" spans="15:18">
      <c r="O44" t="s">
        <v>389</v>
      </c>
      <c r="P44">
        <v>5</v>
      </c>
      <c r="Q44">
        <v>5</v>
      </c>
      <c r="R44">
        <f>AVERAGE(P44:Q44)</f>
        <v>5</v>
      </c>
    </row>
    <row r="45" spans="15:18" hidden="1">
      <c r="O45" t="s">
        <v>388</v>
      </c>
      <c r="P45">
        <v>2</v>
      </c>
      <c r="Q45">
        <v>2</v>
      </c>
    </row>
    <row r="46" spans="15:18" hidden="1">
      <c r="O46" t="s">
        <v>387</v>
      </c>
      <c r="P46">
        <v>5</v>
      </c>
      <c r="Q46">
        <v>4</v>
      </c>
    </row>
    <row r="47" spans="15:18" hidden="1">
      <c r="O47" t="s">
        <v>386</v>
      </c>
      <c r="P47">
        <v>3</v>
      </c>
      <c r="Q47">
        <v>3</v>
      </c>
    </row>
    <row r="48" spans="15:18">
      <c r="O48" t="s">
        <v>385</v>
      </c>
      <c r="P48">
        <v>5</v>
      </c>
      <c r="Q48">
        <v>6</v>
      </c>
      <c r="R48">
        <v>6</v>
      </c>
    </row>
    <row r="49" spans="15:18" hidden="1">
      <c r="O49" t="s">
        <v>384</v>
      </c>
      <c r="P49">
        <v>4</v>
      </c>
      <c r="Q49">
        <v>3</v>
      </c>
    </row>
    <row r="50" spans="15:18" hidden="1">
      <c r="O50" t="s">
        <v>383</v>
      </c>
      <c r="P50">
        <v>5</v>
      </c>
      <c r="Q50">
        <v>4</v>
      </c>
    </row>
    <row r="51" spans="15:18">
      <c r="O51" t="s">
        <v>382</v>
      </c>
      <c r="P51">
        <v>5</v>
      </c>
      <c r="Q51">
        <v>5</v>
      </c>
      <c r="R51">
        <f>AVERAGE(P51:Q51)</f>
        <v>5</v>
      </c>
    </row>
    <row r="52" spans="15:18" hidden="1">
      <c r="O52" t="s">
        <v>381</v>
      </c>
      <c r="P52">
        <v>6</v>
      </c>
      <c r="Q52">
        <v>4</v>
      </c>
    </row>
    <row r="53" spans="15:18" hidden="1">
      <c r="O53" t="s">
        <v>380</v>
      </c>
      <c r="P53">
        <v>6</v>
      </c>
      <c r="Q53">
        <v>4</v>
      </c>
    </row>
    <row r="54" spans="15:18" hidden="1">
      <c r="O54" t="s">
        <v>379</v>
      </c>
      <c r="P54">
        <v>5</v>
      </c>
      <c r="Q54">
        <v>3</v>
      </c>
    </row>
    <row r="55" spans="15:18" hidden="1">
      <c r="O55" t="s">
        <v>378</v>
      </c>
      <c r="P55">
        <v>3</v>
      </c>
      <c r="Q55">
        <v>3</v>
      </c>
    </row>
    <row r="56" spans="15:18" hidden="1">
      <c r="O56" t="s">
        <v>377</v>
      </c>
      <c r="P56">
        <v>4</v>
      </c>
      <c r="Q56">
        <v>5</v>
      </c>
    </row>
    <row r="57" spans="15:18" hidden="1">
      <c r="O57" t="s">
        <v>376</v>
      </c>
      <c r="P57">
        <v>2</v>
      </c>
      <c r="Q57">
        <v>2</v>
      </c>
    </row>
    <row r="58" spans="15:18" hidden="1">
      <c r="O58" t="s">
        <v>375</v>
      </c>
      <c r="P58">
        <v>2</v>
      </c>
      <c r="Q58">
        <v>4</v>
      </c>
    </row>
    <row r="59" spans="15:18" hidden="1">
      <c r="O59" t="s">
        <v>374</v>
      </c>
      <c r="P59">
        <v>2</v>
      </c>
      <c r="Q59">
        <v>4</v>
      </c>
    </row>
    <row r="60" spans="15:18" hidden="1">
      <c r="O60" t="s">
        <v>373</v>
      </c>
      <c r="P60">
        <v>3</v>
      </c>
      <c r="Q60">
        <v>3</v>
      </c>
    </row>
    <row r="61" spans="15:18" hidden="1">
      <c r="O61" t="s">
        <v>372</v>
      </c>
      <c r="P61">
        <v>2</v>
      </c>
      <c r="Q61">
        <v>2</v>
      </c>
    </row>
    <row r="62" spans="15:18" hidden="1">
      <c r="O62" t="s">
        <v>371</v>
      </c>
      <c r="P62">
        <v>4</v>
      </c>
      <c r="Q62">
        <v>4</v>
      </c>
    </row>
    <row r="63" spans="15:18" hidden="1">
      <c r="O63" t="s">
        <v>370</v>
      </c>
      <c r="P63">
        <v>6</v>
      </c>
      <c r="Q63">
        <v>4</v>
      </c>
    </row>
    <row r="64" spans="15:18" hidden="1">
      <c r="O64" t="s">
        <v>369</v>
      </c>
      <c r="P64">
        <v>5</v>
      </c>
      <c r="Q64">
        <v>4</v>
      </c>
    </row>
    <row r="65" spans="15:18">
      <c r="O65" t="s">
        <v>368</v>
      </c>
      <c r="P65">
        <v>6</v>
      </c>
      <c r="Q65">
        <v>6</v>
      </c>
      <c r="R65">
        <f>AVERAGE(P65:Q65)</f>
        <v>6</v>
      </c>
    </row>
    <row r="66" spans="15:18" hidden="1">
      <c r="O66" t="s">
        <v>367</v>
      </c>
      <c r="P66">
        <v>5</v>
      </c>
      <c r="Q66">
        <v>4</v>
      </c>
    </row>
    <row r="67" spans="15:18">
      <c r="O67" t="s">
        <v>366</v>
      </c>
      <c r="P67">
        <v>5</v>
      </c>
      <c r="Q67">
        <v>5</v>
      </c>
      <c r="R67">
        <v>5</v>
      </c>
    </row>
  </sheetData>
  <autoFilter ref="O1:Q67" xr:uid="{A9AF5CBB-8DEC-4803-8E79-1ECA5CF3A0CE}">
    <filterColumn colId="1">
      <filters>
        <filter val="5"/>
        <filter val="6"/>
      </filters>
    </filterColumn>
    <filterColumn colId="2">
      <filters>
        <filter val="5"/>
        <filter val="6"/>
        <filter val="7"/>
      </filters>
    </filterColumn>
  </autoFilter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D2-DC74-4F41-8862-727AA4C3CE7A}">
  <dimension ref="A1:K62"/>
  <sheetViews>
    <sheetView workbookViewId="0"/>
  </sheetViews>
  <sheetFormatPr defaultRowHeight="14.4"/>
  <sheetData>
    <row r="1" spans="1:5">
      <c r="A1" s="26"/>
      <c r="B1" s="26" t="s">
        <v>323</v>
      </c>
      <c r="C1" s="27" t="s">
        <v>308</v>
      </c>
      <c r="D1" s="27" t="s">
        <v>309</v>
      </c>
      <c r="E1" s="27" t="s">
        <v>310</v>
      </c>
    </row>
    <row r="2" spans="1:5">
      <c r="A2" s="26" t="str">
        <f>IF(Demographics!B37&lt;&gt;"",Demographics!B37,"")</f>
        <v>age &lt; 2</v>
      </c>
      <c r="B2" s="26">
        <f>IF(Demographics!C37="",NA(),Demographics!C37)</f>
        <v>535</v>
      </c>
      <c r="C2" s="26" t="e">
        <f>IF(AND(0&lt;=Demographics!C37,Demographics!C37&lt;=2),Demographics!C37,NA())</f>
        <v>#N/A</v>
      </c>
      <c r="D2" s="26" t="e">
        <f>IF(AND(2&lt;=Demographics!C37,Demographics!C37&lt;=4),Demographics!C37,NA())</f>
        <v>#N/A</v>
      </c>
      <c r="E2" s="26" t="e">
        <f>IF(AND(4&lt;=Demographics!C37,Demographics!C37&lt;=14),Demographics!C37,NA())</f>
        <v>#N/A</v>
      </c>
    </row>
    <row r="3" spans="1:5">
      <c r="A3" s="26" t="str">
        <f>IF(Demographics!B38&lt;&gt;"",Demographics!B38,"")</f>
        <v>2 &gt;= age &lt; 4</v>
      </c>
      <c r="B3" s="26">
        <f>IF(Demographics!C38="",NA(),Demographics!C38)</f>
        <v>618</v>
      </c>
      <c r="C3" s="26" t="e">
        <f>IF(AND(0&lt;=Demographics!C38,Demographics!C38&lt;=2),Demographics!C38,NA())</f>
        <v>#N/A</v>
      </c>
      <c r="D3" s="26" t="e">
        <f>IF(AND(2&lt;=Demographics!C38,Demographics!C38&lt;=4),Demographics!C38,NA())</f>
        <v>#N/A</v>
      </c>
      <c r="E3" s="26" t="e">
        <f>IF(AND(4&lt;=Demographics!C38,Demographics!C38&lt;=14),Demographics!C38,NA())</f>
        <v>#N/A</v>
      </c>
    </row>
    <row r="4" spans="1:5">
      <c r="A4" s="26" t="str">
        <f>IF(Demographics!B39&lt;&gt;"",Demographics!B39,"")</f>
        <v>4 &gt;= age  &lt; 14</v>
      </c>
      <c r="B4" s="26">
        <f>IF(Demographics!C39="",NA(),Demographics!C39)</f>
        <v>3685</v>
      </c>
      <c r="C4" s="26" t="e">
        <f>IF(AND(0&lt;=Demographics!C39,Demographics!C39&lt;=2),Demographics!C39,NA())</f>
        <v>#N/A</v>
      </c>
      <c r="D4" s="26" t="e">
        <f>IF(AND(2&lt;=Demographics!C39,Demographics!C39&lt;=4),Demographics!C39,NA())</f>
        <v>#N/A</v>
      </c>
      <c r="E4" s="26" t="e">
        <f>IF(AND(4&lt;=Demographics!C39,Demographics!C39&lt;=14),Demographics!C39,NA())</f>
        <v>#N/A</v>
      </c>
    </row>
    <row r="5" spans="1:5">
      <c r="A5" s="26" t="str">
        <f>IF(Demographics!B40&lt;&gt;"",Demographics!B40,"")</f>
        <v>14 &gt;= age  &lt; 30</v>
      </c>
      <c r="B5" s="26">
        <f>IF(Demographics!C40="",NA(),Demographics!C40)</f>
        <v>11752</v>
      </c>
      <c r="C5" s="26" t="e">
        <f>IF(AND(0&lt;=Demographics!C40,Demographics!C40&lt;=2),Demographics!C40,NA())</f>
        <v>#N/A</v>
      </c>
      <c r="D5" s="26" t="e">
        <f>IF(AND(2&lt;=Demographics!C40,Demographics!C40&lt;=4),Demographics!C40,NA())</f>
        <v>#N/A</v>
      </c>
      <c r="E5" s="26" t="e">
        <f>IF(AND(4&lt;=Demographics!C40,Demographics!C40&lt;=14),Demographics!C40,NA())</f>
        <v>#N/A</v>
      </c>
    </row>
    <row r="6" spans="1:5">
      <c r="A6" s="26" t="str">
        <f>IF(Demographics!B41&lt;&gt;"",Demographics!B41,"")</f>
        <v>30 &gt;= age  &lt; 50</v>
      </c>
      <c r="B6" s="26">
        <f>IF(Demographics!C41="",NA(),Demographics!C41)</f>
        <v>18928</v>
      </c>
      <c r="C6" s="26" t="e">
        <f>IF(AND(0&lt;=Demographics!C41,Demographics!C41&lt;=2),Demographics!C41,NA())</f>
        <v>#N/A</v>
      </c>
      <c r="D6" s="26" t="e">
        <f>IF(AND(2&lt;=Demographics!C41,Demographics!C41&lt;=4),Demographics!C41,NA())</f>
        <v>#N/A</v>
      </c>
      <c r="E6" s="26" t="e">
        <f>IF(AND(4&lt;=Demographics!C41,Demographics!C41&lt;=14),Demographics!C41,NA())</f>
        <v>#N/A</v>
      </c>
    </row>
    <row r="7" spans="1:5">
      <c r="A7" s="26" t="str">
        <f>IF(Demographics!B42&lt;&gt;"",Demographics!B42,"")</f>
        <v>50 &gt;= age  &lt; 90</v>
      </c>
      <c r="B7" s="26">
        <f>IF(Demographics!C42="",NA(),Demographics!C42)</f>
        <v>22154</v>
      </c>
      <c r="C7" s="26" t="e">
        <f>IF(AND(0&lt;=Demographics!C42,Demographics!C42&lt;=2),Demographics!C42,NA())</f>
        <v>#N/A</v>
      </c>
      <c r="D7" s="26" t="e">
        <f>IF(AND(2&lt;=Demographics!C42,Demographics!C42&lt;=4),Demographics!C42,NA())</f>
        <v>#N/A</v>
      </c>
      <c r="E7" s="26" t="e">
        <f>IF(AND(4&lt;=Demographics!C42,Demographics!C42&lt;=14),Demographics!C42,NA())</f>
        <v>#N/A</v>
      </c>
    </row>
    <row r="8" spans="1:5">
      <c r="A8" s="26" t="str">
        <f>IF(Demographics!B43&lt;&gt;"",Demographics!B43,"")</f>
        <v>age  &gt;= 90</v>
      </c>
      <c r="B8" s="26">
        <f>IF(Demographics!C43="",NA(),Demographics!C43)</f>
        <v>735</v>
      </c>
      <c r="C8" s="26" t="e">
        <f>IF(AND(0&lt;=Demographics!C43,Demographics!C43&lt;=2),Demographics!C43,NA())</f>
        <v>#N/A</v>
      </c>
      <c r="D8" s="26" t="e">
        <f>IF(AND(2&lt;=Demographics!C43,Demographics!C43&lt;=4),Demographics!C43,NA())</f>
        <v>#N/A</v>
      </c>
      <c r="E8" s="26" t="e">
        <f>IF(AND(4&lt;=Demographics!C43,Demographics!C43&lt;=14),Demographics!C43,NA())</f>
        <v>#N/A</v>
      </c>
    </row>
    <row r="9" spans="1:5">
      <c r="A9" t="s">
        <v>324</v>
      </c>
    </row>
    <row r="11" spans="1:5">
      <c r="B11" t="str">
        <f>'Final Model vs Log'!C1</f>
        <v>Accuracy</v>
      </c>
    </row>
    <row r="12" spans="1:5">
      <c r="A12" t="str">
        <f>'Final Model vs Log'!A2</f>
        <v xml:space="preserve">Early Fusion </v>
      </c>
      <c r="B12" t="e">
        <f>IF(Kutools_Chart!$C12,'Final Model vs Log'!C2,NA())</f>
        <v>#N/A</v>
      </c>
      <c r="C12" t="b">
        <v>0</v>
      </c>
    </row>
    <row r="14" spans="1:5">
      <c r="A14">
        <f>IFERROR(MAX('Final Model vs Log'!$B$14:$B$21)*1.1-'Final Model vs Log'!$B14,0)</f>
        <v>0.68410000000000004</v>
      </c>
      <c r="B14">
        <f>IFERROR(MAX('Final Model vs Log'!$C$14:$C$21)*1.1-'Final Model vs Log'!$C14,0)</f>
        <v>0.53010000000000002</v>
      </c>
      <c r="C14">
        <f>IFERROR(MAX('Final Model vs Log'!$D$14:$D$21)*1.1-'Final Model vs Log'!$D14,0)</f>
        <v>51474.100000000006</v>
      </c>
    </row>
    <row r="15" spans="1:5">
      <c r="A15">
        <f>IFERROR(MAX('Final Model vs Log'!$B$14:$B$21)*1.1-'Final Model vs Log'!$B15,0)</f>
        <v>9.110000000000007E-2</v>
      </c>
      <c r="B15">
        <f>IFERROR(MAX('Final Model vs Log'!$C$14:$C$21)*1.1-'Final Model vs Log'!$C15,0)</f>
        <v>9.110000000000007E-2</v>
      </c>
      <c r="C15">
        <f>IFERROR(MAX('Final Model vs Log'!$D$14:$D$21)*1.1-'Final Model vs Log'!$D15,0)</f>
        <v>4864.1000000000058</v>
      </c>
    </row>
    <row r="16" spans="1:5">
      <c r="A16">
        <f>IFERROR(MAX('Final Model vs Log'!$B$14:$B$21)*1.1-'Final Model vs Log'!$B16,0)</f>
        <v>0.1371</v>
      </c>
      <c r="B16">
        <f>IFERROR(MAX('Final Model vs Log'!$C$14:$C$21)*1.1-'Final Model vs Log'!$C16,0)</f>
        <v>0.1371</v>
      </c>
      <c r="C16">
        <f>IFERROR(MAX('Final Model vs Log'!$D$14:$D$21)*1.1-'Final Model vs Log'!$D16,0)</f>
        <v>25539.100000000006</v>
      </c>
    </row>
    <row r="17" spans="1:3">
      <c r="A17">
        <f>IFERROR(MAX('Final Model vs Log'!$B$14:$B$21)*1.1-'Final Model vs Log'!$B17,0)</f>
        <v>0.1421</v>
      </c>
      <c r="B17">
        <f>IFERROR(MAX('Final Model vs Log'!$C$14:$C$21)*1.1-'Final Model vs Log'!$C17,0)</f>
        <v>0.1421</v>
      </c>
      <c r="C17">
        <f>IFERROR(MAX('Final Model vs Log'!$D$14:$D$21)*1.1-'Final Model vs Log'!$D17,0)</f>
        <v>25856.100000000006</v>
      </c>
    </row>
    <row r="18" spans="1:3">
      <c r="A18">
        <f>IFERROR(MAX('Final Model vs Log'!$B$14:$B$21)*1.1-'Final Model vs Log'!$B18,0)</f>
        <v>0.1431</v>
      </c>
      <c r="B18">
        <f>IFERROR(MAX('Final Model vs Log'!$C$14:$C$21)*1.1-'Final Model vs Log'!$C18,0)</f>
        <v>0.1431</v>
      </c>
      <c r="C18">
        <f>IFERROR(MAX('Final Model vs Log'!$D$14:$D$21)*1.1-'Final Model vs Log'!$D18,0)</f>
        <v>31375.100000000006</v>
      </c>
    </row>
    <row r="19" spans="1:3">
      <c r="A19">
        <f>IFERROR(MAX('Final Model vs Log'!$B$14:$B$21)*1.1-'Final Model vs Log'!$B19,0)</f>
        <v>0.12809999999999999</v>
      </c>
      <c r="B19">
        <f>IFERROR(MAX('Final Model vs Log'!$C$14:$C$21)*1.1-'Final Model vs Log'!$C19,0)</f>
        <v>0.12809999999999999</v>
      </c>
      <c r="C19">
        <f>IFERROR(MAX('Final Model vs Log'!$D$14:$D$21)*1.1-'Final Model vs Log'!$D19,0)</f>
        <v>29296.100000000006</v>
      </c>
    </row>
    <row r="20" spans="1:3">
      <c r="A20">
        <f>IFERROR(MAX('Final Model vs Log'!$B$14:$B$21)*1.1-'Final Model vs Log'!$B20,0)</f>
        <v>8.5100000000000064E-2</v>
      </c>
      <c r="B20">
        <f>IFERROR(MAX('Final Model vs Log'!$C$14:$C$21)*1.1-'Final Model vs Log'!$C20,0)</f>
        <v>8.5100000000000064E-2</v>
      </c>
      <c r="C20">
        <f>IFERROR(MAX('Final Model vs Log'!$D$14:$D$21)*1.1-'Final Model vs Log'!$D20,0)</f>
        <v>25074.100000000006</v>
      </c>
    </row>
    <row r="21" spans="1:3">
      <c r="A21">
        <f>IFERROR(MAX('Final Model vs Log'!$B$14:$B$21)*1.1-'Final Model vs Log'!$B21,0)</f>
        <v>0.1431</v>
      </c>
      <c r="B21">
        <f>IFERROR(MAX('Final Model vs Log'!$C$14:$C$21)*1.1-'Final Model vs Log'!$C21,0)</f>
        <v>0.1431</v>
      </c>
      <c r="C21">
        <f>IFERROR(MAX('Final Model vs Log'!$D$14:$D$21)*1.1-'Final Model vs Log'!$D21,0)</f>
        <v>24951.100000000006</v>
      </c>
    </row>
    <row r="22" spans="1:3">
      <c r="A22" t="s">
        <v>327</v>
      </c>
    </row>
    <row r="24" spans="1:3">
      <c r="A24" s="9">
        <f>-'Final Model vs Log'!C14</f>
        <v>-0.40600000000000003</v>
      </c>
      <c r="B24">
        <f>(MAX('Final Model vs Log'!$B$14:$B$21)+MAX('Final Model vs Log'!$C$14:$C$21))*0.15</f>
        <v>0.25529999999999997</v>
      </c>
    </row>
    <row r="25" spans="1:3">
      <c r="A25" s="9">
        <f>-'Final Model vs Log'!C15</f>
        <v>-0.84499999999999997</v>
      </c>
      <c r="B25">
        <f>(MAX('Final Model vs Log'!$B$14:$B$21)+MAX('Final Model vs Log'!$C$14:$C$21))*0.15</f>
        <v>0.25529999999999997</v>
      </c>
    </row>
    <row r="26" spans="1:3">
      <c r="A26" s="9">
        <f>-'Final Model vs Log'!C16</f>
        <v>-0.79900000000000004</v>
      </c>
      <c r="B26">
        <f>(MAX('Final Model vs Log'!$B$14:$B$21)+MAX('Final Model vs Log'!$C$14:$C$21))*0.15</f>
        <v>0.25529999999999997</v>
      </c>
    </row>
    <row r="27" spans="1:3">
      <c r="A27" s="9">
        <f>-'Final Model vs Log'!C17</f>
        <v>-0.79400000000000004</v>
      </c>
      <c r="B27">
        <f>(MAX('Final Model vs Log'!$B$14:$B$21)+MAX('Final Model vs Log'!$C$14:$C$21))*0.15</f>
        <v>0.25529999999999997</v>
      </c>
    </row>
    <row r="28" spans="1:3">
      <c r="A28" s="9">
        <f>-'Final Model vs Log'!C18</f>
        <v>-0.79300000000000004</v>
      </c>
      <c r="B28">
        <f>(MAX('Final Model vs Log'!$B$14:$B$21)+MAX('Final Model vs Log'!$C$14:$C$21))*0.15</f>
        <v>0.25529999999999997</v>
      </c>
    </row>
    <row r="29" spans="1:3">
      <c r="A29" s="9">
        <f>-'Final Model vs Log'!C19</f>
        <v>-0.80800000000000005</v>
      </c>
      <c r="B29">
        <f>(MAX('Final Model vs Log'!$B$14:$B$21)+MAX('Final Model vs Log'!$C$14:$C$21))*0.15</f>
        <v>0.25529999999999997</v>
      </c>
    </row>
    <row r="30" spans="1:3">
      <c r="A30" s="9">
        <f>-'Final Model vs Log'!C20</f>
        <v>-0.85099999999999998</v>
      </c>
      <c r="B30">
        <f>(MAX('Final Model vs Log'!$B$14:$B$21)+MAX('Final Model vs Log'!$C$14:$C$21))*0.15</f>
        <v>0.25529999999999997</v>
      </c>
    </row>
    <row r="31" spans="1:3">
      <c r="A31" s="9">
        <f>-'Final Model vs Log'!C21</f>
        <v>-0.79300000000000004</v>
      </c>
      <c r="B31">
        <f>(MAX('Final Model vs Log'!$B$14:$B$21)+MAX('Final Model vs Log'!$C$14:$C$21))*0.15</f>
        <v>0.25529999999999997</v>
      </c>
    </row>
    <row r="34" spans="1:11">
      <c r="A34" s="26" t="str">
        <f>'Final Model vs Log'!$A$24</f>
        <v>Statistical</v>
      </c>
      <c r="B34" s="26">
        <f>'Final Model vs Log'!$B$24</f>
        <v>2031</v>
      </c>
      <c r="C34" s="26">
        <f>'Final Model vs Log'!$B$24</f>
        <v>2031</v>
      </c>
      <c r="D34" s="26">
        <f>'Final Model vs Log'!$B$25</f>
        <v>48641</v>
      </c>
      <c r="E34" s="26"/>
      <c r="F34" s="26">
        <f>IF(Kutools_Chart!D34&gt;Kutools_Chart!B34,Kutools_Chart!D34-Kutools_Chart!B34,"")</f>
        <v>46610</v>
      </c>
      <c r="G34" s="26"/>
      <c r="H34" s="28">
        <f>IF(Kutools_Chart!F34&lt;&gt;"",Kutools_Chart!F34/Kutools_Chart!C34,"")</f>
        <v>22.949286065977351</v>
      </c>
      <c r="I34" s="26"/>
    </row>
    <row r="35" spans="1:11">
      <c r="A35" s="26" t="str">
        <f>'Final Model vs Log'!$A$25</f>
        <v>Demographics</v>
      </c>
      <c r="B35" s="26">
        <f>'Final Model vs Log'!$B$25</f>
        <v>48641</v>
      </c>
      <c r="C35" s="26">
        <f>'Final Model vs Log'!$B$25</f>
        <v>48641</v>
      </c>
      <c r="D35" s="26">
        <f>'Final Model vs Log'!$B$26</f>
        <v>27966</v>
      </c>
      <c r="E35" s="26" t="str">
        <f>IF(Kutools_Chart!B35&lt;&gt;0,IF(Kutools_Chart!B35&lt;Kutools_Chart!C34,(Kutools_Chart!C34-Kutools_Chart!B35),""),"")</f>
        <v/>
      </c>
      <c r="F35" s="26" t="str">
        <f>IF(Kutools_Chart!D35&gt;Kutools_Chart!B35,Kutools_Chart!D35-Kutools_Chart!B35,"")</f>
        <v/>
      </c>
      <c r="G35" s="28" t="str">
        <f>IF(Kutools_Chart!E35&lt;&gt;"",Kutools_Chart!E35/Kutools_Chart!C34,"")</f>
        <v/>
      </c>
      <c r="H35" s="28" t="str">
        <f>IF(Kutools_Chart!F35&lt;&gt;"",Kutools_Chart!F35/Kutools_Chart!C35,"")</f>
        <v/>
      </c>
      <c r="I35" s="26"/>
    </row>
    <row r="36" spans="1:11">
      <c r="A36" s="26" t="str">
        <f>'Final Model vs Log'!$A$26</f>
        <v>Conditions</v>
      </c>
      <c r="B36" s="26">
        <f>'Final Model vs Log'!$B$26</f>
        <v>27966</v>
      </c>
      <c r="C36" s="26">
        <f>'Final Model vs Log'!$B$26</f>
        <v>27966</v>
      </c>
      <c r="D36" s="26">
        <f>'Final Model vs Log'!$B$27</f>
        <v>27649</v>
      </c>
      <c r="E36" s="26">
        <f>IF(Kutools_Chart!B36&lt;&gt;0,IF(Kutools_Chart!B36&lt;Kutools_Chart!C35,(Kutools_Chart!C35-Kutools_Chart!B36),""),"")</f>
        <v>20675</v>
      </c>
      <c r="F36" s="26" t="str">
        <f>IF(Kutools_Chart!D36&gt;Kutools_Chart!B36,Kutools_Chart!D36-Kutools_Chart!B36,"")</f>
        <v/>
      </c>
      <c r="G36" s="28">
        <f>IF(Kutools_Chart!E36&lt;&gt;"",Kutools_Chart!E36/Kutools_Chart!C35,"")</f>
        <v>0.4250529388787237</v>
      </c>
      <c r="H36" s="28" t="str">
        <f>IF(Kutools_Chart!F36&lt;&gt;"",Kutools_Chart!F36/Kutools_Chart!C36,"")</f>
        <v/>
      </c>
      <c r="I36" s="26"/>
    </row>
    <row r="37" spans="1:11">
      <c r="A37" s="26" t="str">
        <f>'Final Model vs Log'!$A$27</f>
        <v>ConditionsB</v>
      </c>
      <c r="B37" s="26">
        <f>'Final Model vs Log'!$B$27</f>
        <v>27649</v>
      </c>
      <c r="C37" s="26">
        <f>'Final Model vs Log'!$B$27</f>
        <v>27649</v>
      </c>
      <c r="D37" s="26">
        <f>'Final Model vs Log'!$B$28</f>
        <v>22130</v>
      </c>
      <c r="E37" s="26">
        <f>IF(Kutools_Chart!B37&lt;&gt;0,IF(Kutools_Chart!B37&lt;Kutools_Chart!C36,(Kutools_Chart!C36-Kutools_Chart!B37),""),"")</f>
        <v>317</v>
      </c>
      <c r="F37" s="26" t="str">
        <f>IF(Kutools_Chart!D37&gt;Kutools_Chart!B37,Kutools_Chart!D37-Kutools_Chart!B37,"")</f>
        <v/>
      </c>
      <c r="G37" s="28">
        <f>IF(Kutools_Chart!E37&lt;&gt;"",Kutools_Chart!E37/Kutools_Chart!C36,"")</f>
        <v>1.1335192734034185E-2</v>
      </c>
      <c r="H37" s="28" t="str">
        <f>IF(Kutools_Chart!F37&lt;&gt;"",Kutools_Chart!F37/Kutools_Chart!C37,"")</f>
        <v/>
      </c>
      <c r="I37" s="26"/>
    </row>
    <row r="38" spans="1:11">
      <c r="A38" s="26" t="str">
        <f>'Final Model vs Log'!$A$28</f>
        <v>Observations</v>
      </c>
      <c r="B38" s="26">
        <f>'Final Model vs Log'!$B$28</f>
        <v>22130</v>
      </c>
      <c r="C38" s="26">
        <f>'Final Model vs Log'!$B$28</f>
        <v>22130</v>
      </c>
      <c r="D38" s="26">
        <f>'Final Model vs Log'!$B$29</f>
        <v>24209</v>
      </c>
      <c r="E38" s="26">
        <f>IF(Kutools_Chart!B38&lt;&gt;0,IF(Kutools_Chart!B38&lt;Kutools_Chart!C37,(Kutools_Chart!C37-Kutools_Chart!B38),""),"")</f>
        <v>5519</v>
      </c>
      <c r="F38" s="26">
        <f>IF(Kutools_Chart!D38&gt;Kutools_Chart!B38,Kutools_Chart!D38-Kutools_Chart!B38,"")</f>
        <v>2079</v>
      </c>
      <c r="G38" s="28">
        <f>IF(Kutools_Chart!E38&lt;&gt;"",Kutools_Chart!E38/Kutools_Chart!C37,"")</f>
        <v>0.19960938912799739</v>
      </c>
      <c r="H38" s="28">
        <f>IF(Kutools_Chart!F38&lt;&gt;"",Kutools_Chart!F38/Kutools_Chart!C38,"")</f>
        <v>9.3944871215544512E-2</v>
      </c>
      <c r="I38" s="26"/>
    </row>
    <row r="39" spans="1:11">
      <c r="A39" s="26" t="str">
        <f>'Final Model vs Log'!$A$29</f>
        <v>ObservationsB</v>
      </c>
      <c r="B39" s="26">
        <f>'Final Model vs Log'!$B$29</f>
        <v>24209</v>
      </c>
      <c r="C39" s="26">
        <f>'Final Model vs Log'!$B$29</f>
        <v>24209</v>
      </c>
      <c r="D39" s="26">
        <f>'Final Model vs Log'!$B$30</f>
        <v>28431</v>
      </c>
      <c r="E39" s="26" t="str">
        <f>IF(Kutools_Chart!B39&lt;&gt;0,IF(Kutools_Chart!B39&lt;Kutools_Chart!C38,(Kutools_Chart!C38-Kutools_Chart!B39),""),"")</f>
        <v/>
      </c>
      <c r="F39" s="26">
        <f>IF(Kutools_Chart!D39&gt;Kutools_Chart!B39,Kutools_Chart!D39-Kutools_Chart!B39,"")</f>
        <v>4222</v>
      </c>
      <c r="G39" s="28" t="str">
        <f>IF(Kutools_Chart!E39&lt;&gt;"",Kutools_Chart!E39/Kutools_Chart!C38,"")</f>
        <v/>
      </c>
      <c r="H39" s="28">
        <f>IF(Kutools_Chart!F39&lt;&gt;"",Kutools_Chart!F39/Kutools_Chart!C39,"")</f>
        <v>0.17439795117518278</v>
      </c>
      <c r="I39" s="26"/>
    </row>
    <row r="40" spans="1:11">
      <c r="A40" s="26" t="str">
        <f>'Final Model vs Log'!$A$30</f>
        <v>Diagnosis</v>
      </c>
      <c r="B40" s="26">
        <f>'Final Model vs Log'!$B$30</f>
        <v>28431</v>
      </c>
      <c r="C40" s="26">
        <f>'Final Model vs Log'!$B$30</f>
        <v>28431</v>
      </c>
      <c r="D40" s="26">
        <f>'Final Model vs Log'!$B$31</f>
        <v>28554</v>
      </c>
      <c r="E40" s="26" t="str">
        <f>IF(Kutools_Chart!B40&lt;&gt;0,IF(Kutools_Chart!B40&lt;Kutools_Chart!C39,(Kutools_Chart!C39-Kutools_Chart!B40),""),"")</f>
        <v/>
      </c>
      <c r="F40" s="26">
        <f>IF(Kutools_Chart!D40&gt;Kutools_Chart!B40,Kutools_Chart!D40-Kutools_Chart!B40,"")</f>
        <v>123</v>
      </c>
      <c r="G40" s="28" t="str">
        <f>IF(Kutools_Chart!E40&lt;&gt;"",Kutools_Chart!E40/Kutools_Chart!C39,"")</f>
        <v/>
      </c>
      <c r="H40" s="28">
        <f>IF(Kutools_Chart!F40&lt;&gt;"",Kutools_Chart!F40/Kutools_Chart!C40,"")</f>
        <v>4.3262635855228449E-3</v>
      </c>
      <c r="I40" s="26"/>
    </row>
    <row r="41" spans="1:11">
      <c r="A41" s="26" t="str">
        <f>'Final Model vs Log'!$A$31</f>
        <v>DiagnosisB</v>
      </c>
      <c r="B41" s="26">
        <f>'Final Model vs Log'!$B$31</f>
        <v>28554</v>
      </c>
      <c r="C41" s="26">
        <f>'Final Model vs Log'!$B$31</f>
        <v>28554</v>
      </c>
      <c r="D41" s="26"/>
      <c r="E41" s="26" t="str">
        <f>IF(Kutools_Chart!B41&lt;&gt;0,IF(Kutools_Chart!B41&lt;Kutools_Chart!C40,(Kutools_Chart!C40-Kutools_Chart!B41),""),"")</f>
        <v/>
      </c>
      <c r="F41" s="26" t="str">
        <f>IF(Kutools_Chart!D41&gt;Kutools_Chart!B41,Kutools_Chart!D41-Kutools_Chart!B41,"")</f>
        <v/>
      </c>
      <c r="G41" s="28" t="str">
        <f>IF(Kutools_Chart!E41&lt;&gt;"",Kutools_Chart!E41/Kutools_Chart!C40,"")</f>
        <v/>
      </c>
      <c r="H41" s="28" t="str">
        <f>IF(Kutools_Chart!F41&lt;&gt;"",Kutools_Chart!F41/Kutools_Chart!C41,"")</f>
        <v/>
      </c>
      <c r="I41" s="26"/>
    </row>
    <row r="42" spans="1:11">
      <c r="A42" t="s">
        <v>328</v>
      </c>
    </row>
    <row r="44" spans="1:11">
      <c r="B44" t="str">
        <f>'Final Model vs Log'!B1</f>
        <v>Model</v>
      </c>
      <c r="C44" t="str">
        <f>'Final Model vs Log'!C1</f>
        <v>Accuracy</v>
      </c>
      <c r="D44" t="str">
        <f>'Final Model vs Log'!D1</f>
        <v>Precision</v>
      </c>
      <c r="E44" t="str">
        <f>'Final Model vs Log'!E1</f>
        <v>Recall</v>
      </c>
      <c r="F44" t="str">
        <f>'Final Model vs Log'!F1</f>
        <v>F1</v>
      </c>
      <c r="G44" t="str">
        <f>'Final Model vs Log'!G1</f>
        <v>True Pos</v>
      </c>
      <c r="H44" t="str">
        <f>'Final Model vs Log'!H1</f>
        <v>True Neg</v>
      </c>
      <c r="I44" t="str">
        <f>'Final Model vs Log'!I1</f>
        <v>False Pos</v>
      </c>
      <c r="J44" t="str">
        <f>'Final Model vs Log'!J1</f>
        <v>False Neg</v>
      </c>
    </row>
    <row r="45" spans="1:11">
      <c r="A45" t="str">
        <f>'Final Model vs Log'!A2</f>
        <v xml:space="preserve">Early Fusion </v>
      </c>
      <c r="B45" t="str">
        <f>IF(Kutools_Chart!$K45,'Final Model vs Log'!B2,NA())</f>
        <v>Statistical</v>
      </c>
      <c r="C45">
        <f>IF(Kutools_Chart!$K45,'Final Model vs Log'!C2,NA())</f>
        <v>0.252</v>
      </c>
      <c r="D45">
        <f>IF(Kutools_Chart!$K45,'Final Model vs Log'!D2,NA())</f>
        <v>0.39800000000000002</v>
      </c>
      <c r="E45">
        <f>IF(Kutools_Chart!$K45,'Final Model vs Log'!E2,NA())</f>
        <v>0.40600000000000003</v>
      </c>
      <c r="F45">
        <f>IF(Kutools_Chart!$K45,'Final Model vs Log'!F2,NA())</f>
        <v>0.40196019900497515</v>
      </c>
      <c r="G45">
        <f>IF(Kutools_Chart!$K45,'Final Model vs Log'!G2,NA())</f>
        <v>2031</v>
      </c>
      <c r="H45">
        <f>IF(Kutools_Chart!$K45,'Final Model vs Log'!H2,NA())</f>
        <v>0</v>
      </c>
      <c r="I45">
        <f>IF(Kutools_Chart!$K45,'Final Model vs Log'!I2,NA())</f>
        <v>2967</v>
      </c>
      <c r="J45">
        <f>IF(Kutools_Chart!$K45,'Final Model vs Log'!J2,NA())</f>
        <v>3067</v>
      </c>
      <c r="K45" t="b">
        <v>1</v>
      </c>
    </row>
    <row r="46" spans="1:11">
      <c r="A46" t="str">
        <f>'Final Model vs Log'!A3</f>
        <v>Demographics</v>
      </c>
      <c r="B46" t="str">
        <f>IF(Kutools_Chart!$K46,'Final Model vs Log'!B3,NA())</f>
        <v>RF</v>
      </c>
      <c r="C46">
        <f>IF(Kutools_Chart!$K46,'Final Model vs Log'!C3,NA())</f>
        <v>0.84499999999999997</v>
      </c>
      <c r="D46">
        <f>IF(Kutools_Chart!$K46,'Final Model vs Log'!D3,NA())</f>
        <v>0.86899999999999999</v>
      </c>
      <c r="E46">
        <f>IF(Kutools_Chart!$K46,'Final Model vs Log'!E3,NA())</f>
        <v>0.84499999999999997</v>
      </c>
      <c r="F46">
        <f>IF(Kutools_Chart!$K46,'Final Model vs Log'!F3,NA())</f>
        <v>0.85683197199533256</v>
      </c>
      <c r="G46">
        <f>IF(Kutools_Chart!$K46,'Final Model vs Log'!G3,NA())</f>
        <v>48641</v>
      </c>
      <c r="H46">
        <f>IF(Kutools_Chart!$K46,'Final Model vs Log'!H3,NA())</f>
        <v>98</v>
      </c>
      <c r="I46">
        <f>IF(Kutools_Chart!$K46,'Final Model vs Log'!I3,NA())</f>
        <v>0</v>
      </c>
      <c r="J46">
        <f>IF(Kutools_Chart!$K46,'Final Model vs Log'!J3,NA())</f>
        <v>8933</v>
      </c>
      <c r="K46" t="b">
        <v>1</v>
      </c>
    </row>
    <row r="47" spans="1:11">
      <c r="A47" t="str">
        <f>'Final Model vs Log'!A4</f>
        <v>Conditions</v>
      </c>
      <c r="B47" t="str">
        <f>IF(Kutools_Chart!$K47,'Final Model vs Log'!B4,NA())</f>
        <v>RF</v>
      </c>
      <c r="C47">
        <f>IF(Kutools_Chart!$K47,'Final Model vs Log'!C4,NA())</f>
        <v>0.79900000000000004</v>
      </c>
      <c r="D47">
        <f>IF(Kutools_Chart!$K47,'Final Model vs Log'!D4,NA())</f>
        <v>0.78300000000000003</v>
      </c>
      <c r="E47">
        <f>IF(Kutools_Chart!$K47,'Final Model vs Log'!E4,NA())</f>
        <v>0.79900000000000004</v>
      </c>
      <c r="F47">
        <f>IF(Kutools_Chart!$K47,'Final Model vs Log'!F4,NA())</f>
        <v>0.79091908975979786</v>
      </c>
      <c r="G47">
        <f>IF(Kutools_Chart!$K47,'Final Model vs Log'!G4,NA())</f>
        <v>27966</v>
      </c>
      <c r="H47">
        <f>IF(Kutools_Chart!$K47,'Final Model vs Log'!H4,NA())</f>
        <v>2449</v>
      </c>
      <c r="I47">
        <f>IF(Kutools_Chart!$K47,'Final Model vs Log'!I4,NA())</f>
        <v>1085</v>
      </c>
      <c r="J47">
        <f>IF(Kutools_Chart!$K47,'Final Model vs Log'!J4,NA())</f>
        <v>6544</v>
      </c>
      <c r="K47" t="b">
        <v>1</v>
      </c>
    </row>
    <row r="48" spans="1:11">
      <c r="A48" t="str">
        <f>'Final Model vs Log'!A5</f>
        <v>ConditionsB</v>
      </c>
      <c r="B48" t="str">
        <f>IF(Kutools_Chart!$K48,'Final Model vs Log'!B5,NA())</f>
        <v>RF</v>
      </c>
      <c r="C48">
        <f>IF(Kutools_Chart!$K48,'Final Model vs Log'!C5,NA())</f>
        <v>0.79400000000000004</v>
      </c>
      <c r="D48">
        <f>IF(Kutools_Chart!$K48,'Final Model vs Log'!D5,NA())</f>
        <v>0.77200000000000002</v>
      </c>
      <c r="E48">
        <f>IF(Kutools_Chart!$K48,'Final Model vs Log'!E5,NA())</f>
        <v>0.79400000000000004</v>
      </c>
      <c r="F48">
        <f>IF(Kutools_Chart!$K48,'Final Model vs Log'!F5,NA())</f>
        <v>0.78284546615581108</v>
      </c>
      <c r="G48">
        <f>IF(Kutools_Chart!$K48,'Final Model vs Log'!G5,NA())</f>
        <v>27649</v>
      </c>
      <c r="H48">
        <f>IF(Kutools_Chart!$K48,'Final Model vs Log'!H5,NA())</f>
        <v>2546</v>
      </c>
      <c r="I48">
        <f>IF(Kutools_Chart!$K48,'Final Model vs Log'!I5,NA())</f>
        <v>1402</v>
      </c>
      <c r="J48">
        <f>IF(Kutools_Chart!$K48,'Final Model vs Log'!J5,NA())</f>
        <v>6447</v>
      </c>
      <c r="K48" t="b">
        <v>1</v>
      </c>
    </row>
    <row r="49" spans="1:11">
      <c r="A49" t="str">
        <f>'Final Model vs Log'!A6</f>
        <v>Observations</v>
      </c>
      <c r="B49" t="str">
        <f>IF(Kutools_Chart!$K49,'Final Model vs Log'!B6,NA())</f>
        <v>RF</v>
      </c>
      <c r="C49">
        <f>IF(Kutools_Chart!$K49,'Final Model vs Log'!C6,NA())</f>
        <v>0.79300000000000004</v>
      </c>
      <c r="D49">
        <f>IF(Kutools_Chart!$K49,'Final Model vs Log'!D6,NA())</f>
        <v>0.77400000000000002</v>
      </c>
      <c r="E49">
        <f>IF(Kutools_Chart!$K49,'Final Model vs Log'!E6,NA())</f>
        <v>0.79300000000000004</v>
      </c>
      <c r="F49">
        <f>IF(Kutools_Chart!$K49,'Final Model vs Log'!F6,NA())</f>
        <v>0.78338481174218244</v>
      </c>
      <c r="G49">
        <f>IF(Kutools_Chart!$K49,'Final Model vs Log'!G6,NA())</f>
        <v>22130</v>
      </c>
      <c r="H49">
        <f>IF(Kutools_Chart!$K49,'Final Model vs Log'!H6,NA())</f>
        <v>1764</v>
      </c>
      <c r="I49">
        <f>IF(Kutools_Chart!$K49,'Final Model vs Log'!I6,NA())</f>
        <v>3070</v>
      </c>
      <c r="J49">
        <f>IF(Kutools_Chart!$K49,'Final Model vs Log'!J6,NA())</f>
        <v>6935</v>
      </c>
      <c r="K49" t="b">
        <v>1</v>
      </c>
    </row>
    <row r="50" spans="1:11">
      <c r="A50" t="str">
        <f>'Final Model vs Log'!A7</f>
        <v>ObservationsB</v>
      </c>
      <c r="B50" t="str">
        <f>IF(Kutools_Chart!$K50,'Final Model vs Log'!B7,NA())</f>
        <v>RF</v>
      </c>
      <c r="C50">
        <f>IF(Kutools_Chart!$K50,'Final Model vs Log'!C7,NA())</f>
        <v>0.80800000000000005</v>
      </c>
      <c r="D50">
        <f>IF(Kutools_Chart!$K50,'Final Model vs Log'!D7,NA())</f>
        <v>0.79900000000000004</v>
      </c>
      <c r="E50">
        <f>IF(Kutools_Chart!$K50,'Final Model vs Log'!E7,NA())</f>
        <v>0.80800000000000005</v>
      </c>
      <c r="F50">
        <f>IF(Kutools_Chart!$K50,'Final Model vs Log'!F7,NA())</f>
        <v>0.8034747977598008</v>
      </c>
      <c r="G50">
        <f>IF(Kutools_Chart!$K50,'Final Model vs Log'!G7,NA())</f>
        <v>24209</v>
      </c>
      <c r="H50">
        <f>IF(Kutools_Chart!$K50,'Final Model vs Log'!H7,NA())</f>
        <v>2659</v>
      </c>
      <c r="I50">
        <f>IF(Kutools_Chart!$K50,'Final Model vs Log'!I7,NA())</f>
        <v>991</v>
      </c>
      <c r="J50">
        <f>IF(Kutools_Chart!$K50,'Final Model vs Log'!J7,NA())</f>
        <v>6040</v>
      </c>
      <c r="K50" t="b">
        <v>1</v>
      </c>
    </row>
    <row r="51" spans="1:11">
      <c r="A51" t="str">
        <f>'Final Model vs Log'!A8</f>
        <v>Diagnosis</v>
      </c>
      <c r="B51" t="str">
        <f>IF(Kutools_Chart!$K51,'Final Model vs Log'!B8,NA())</f>
        <v>RF</v>
      </c>
      <c r="C51">
        <f>IF(Kutools_Chart!$K51,'Final Model vs Log'!C8,NA())</f>
        <v>0.85099999999999998</v>
      </c>
      <c r="D51">
        <f>IF(Kutools_Chart!$K51,'Final Model vs Log'!D8,NA())</f>
        <v>0.85399999999999998</v>
      </c>
      <c r="E51">
        <f>IF(Kutools_Chart!$K51,'Final Model vs Log'!E8,NA())</f>
        <v>0.85099999999999998</v>
      </c>
      <c r="F51">
        <f>IF(Kutools_Chart!$K51,'Final Model vs Log'!F8,NA())</f>
        <v>0.85249736070381232</v>
      </c>
      <c r="G51">
        <f>IF(Kutools_Chart!$K51,'Final Model vs Log'!G8,NA())</f>
        <v>28431</v>
      </c>
      <c r="H51">
        <f>IF(Kutools_Chart!$K51,'Final Model vs Log'!H8,NA())</f>
        <v>1980</v>
      </c>
      <c r="I51">
        <f>IF(Kutools_Chart!$K51,'Final Model vs Log'!I8,NA())</f>
        <v>922</v>
      </c>
      <c r="J51">
        <f>IF(Kutools_Chart!$K51,'Final Model vs Log'!J8,NA())</f>
        <v>7007</v>
      </c>
      <c r="K51" t="b">
        <v>1</v>
      </c>
    </row>
    <row r="52" spans="1:11">
      <c r="A52" t="str">
        <f>'Final Model vs Log'!A9</f>
        <v>DiagnosisB</v>
      </c>
      <c r="B52" t="str">
        <f>IF(Kutools_Chart!$K52,'Final Model vs Log'!B9,NA())</f>
        <v>RF</v>
      </c>
      <c r="C52">
        <f>IF(Kutools_Chart!$K52,'Final Model vs Log'!C9,NA())</f>
        <v>0.79300000000000004</v>
      </c>
      <c r="D52">
        <f>IF(Kutools_Chart!$K52,'Final Model vs Log'!D9,NA())</f>
        <v>0.78200000000000003</v>
      </c>
      <c r="E52">
        <f>IF(Kutools_Chart!$K52,'Final Model vs Log'!E9,NA())</f>
        <v>0.79300000000000004</v>
      </c>
      <c r="F52">
        <f>IF(Kutools_Chart!$K52,'Final Model vs Log'!F9,NA())</f>
        <v>0.78746158730158733</v>
      </c>
      <c r="G52">
        <f>IF(Kutools_Chart!$K52,'Final Model vs Log'!G9,NA())</f>
        <v>28554</v>
      </c>
      <c r="H52">
        <f>IF(Kutools_Chart!$K52,'Final Model vs Log'!H9,NA())</f>
        <v>2432</v>
      </c>
      <c r="I52">
        <f>IF(Kutools_Chart!$K52,'Final Model vs Log'!I9,NA())</f>
        <v>799</v>
      </c>
      <c r="J52">
        <f>IF(Kutools_Chart!$K52,'Final Model vs Log'!J9,NA())</f>
        <v>6555</v>
      </c>
      <c r="K52" t="b">
        <v>1</v>
      </c>
    </row>
    <row r="53" spans="1:11">
      <c r="A53" t="str">
        <f>'Final Model vs Log'!A10</f>
        <v>Dem+DiagB</v>
      </c>
      <c r="B53" t="str">
        <f>IF(Kutools_Chart!$K53,'Final Model vs Log'!B10,NA())</f>
        <v>Late Fusion</v>
      </c>
      <c r="C53">
        <f>IF(Kutools_Chart!$K53,'Final Model vs Log'!C10,NA())</f>
        <v>0.85</v>
      </c>
      <c r="D53">
        <f>IF(Kutools_Chart!$K53,'Final Model vs Log'!D10,NA())</f>
        <v>0.86</v>
      </c>
      <c r="E53">
        <f>IF(Kutools_Chart!$K53,'Final Model vs Log'!E10,NA())</f>
        <v>0.85</v>
      </c>
      <c r="F53">
        <f>IF(Kutools_Chart!$K53,'Final Model vs Log'!F10,NA())</f>
        <v>0.85497076023391816</v>
      </c>
      <c r="G53">
        <f>IF(Kutools_Chart!$K53,'Final Model vs Log'!G10,NA())</f>
        <v>18777</v>
      </c>
      <c r="H53">
        <f>IF(Kutools_Chart!$K53,'Final Model vs Log'!H10,NA())</f>
        <v>4216</v>
      </c>
      <c r="I53">
        <f>IF(Kutools_Chart!$K53,'Final Model vs Log'!I10,NA())</f>
        <v>448</v>
      </c>
      <c r="J53">
        <f>IF(Kutools_Chart!$K53,'Final Model vs Log'!J10,NA())</f>
        <v>3482</v>
      </c>
      <c r="K53" t="b">
        <v>1</v>
      </c>
    </row>
    <row r="55" spans="1:11">
      <c r="B55" t="str">
        <f>'Random Forest'!J17</f>
        <v xml:space="preserve">Precision </v>
      </c>
      <c r="C55" t="str">
        <f>'Random Forest'!K17</f>
        <v xml:space="preserve">Recall </v>
      </c>
      <c r="D55" t="str">
        <f>'Random Forest'!L17</f>
        <v>F1</v>
      </c>
    </row>
    <row r="56" spans="1:11">
      <c r="A56" t="str">
        <f>'Random Forest'!I18</f>
        <v>Demographics</v>
      </c>
      <c r="B56">
        <f>IF(Kutools_Chart!$E56,'Random Forest'!J18,NA())</f>
        <v>0.86914000000000002</v>
      </c>
      <c r="C56">
        <f>IF(Kutools_Chart!$E56,'Random Forest'!K18,NA())</f>
        <v>0.84510700000000005</v>
      </c>
      <c r="D56">
        <f>IF(Kutools_Chart!$E56,'Random Forest'!L18,NA())</f>
        <v>0.77583599999999997</v>
      </c>
      <c r="E56" t="b">
        <v>1</v>
      </c>
    </row>
    <row r="57" spans="1:11">
      <c r="A57" t="str">
        <f>'Random Forest'!I19</f>
        <v>Conditions</v>
      </c>
      <c r="B57">
        <f>IF(Kutools_Chart!$E57,'Random Forest'!J19,NA())</f>
        <v>0.78262399999999999</v>
      </c>
      <c r="C57">
        <f>IF(Kutools_Chart!$E57,'Random Forest'!K19,NA())</f>
        <v>0.79946899999999999</v>
      </c>
      <c r="D57">
        <f>IF(Kutools_Chart!$E57,'Random Forest'!L19,NA())</f>
        <v>0.76438700000000004</v>
      </c>
      <c r="E57" t="b">
        <v>1</v>
      </c>
    </row>
    <row r="58" spans="1:11">
      <c r="A58" t="str">
        <f>'Random Forest'!I20</f>
        <v>ConditionsB</v>
      </c>
      <c r="B58">
        <f>IF(Kutools_Chart!$E58,'Random Forest'!J20,NA())</f>
        <v>0.77166900000000005</v>
      </c>
      <c r="C58">
        <f>IF(Kutools_Chart!$E58,'Random Forest'!K20,NA())</f>
        <v>0.793686</v>
      </c>
      <c r="D58">
        <f>IF(Kutools_Chart!$E58,'Random Forest'!L20,NA())</f>
        <v>0.76171199999999994</v>
      </c>
      <c r="E58" t="b">
        <v>1</v>
      </c>
    </row>
    <row r="59" spans="1:11">
      <c r="A59" t="str">
        <f>'Random Forest'!I21</f>
        <v>Observations</v>
      </c>
      <c r="B59">
        <f>IF(Kutools_Chart!$E59,'Random Forest'!J21,NA())</f>
        <v>0.79909399999999997</v>
      </c>
      <c r="C59">
        <f>IF(Kutools_Chart!$E59,'Random Forest'!K21,NA())</f>
        <v>0.80818999999999996</v>
      </c>
      <c r="D59">
        <f>IF(Kutools_Chart!$E59,'Random Forest'!L21,NA())</f>
        <v>0.77157200000000004</v>
      </c>
      <c r="E59" t="b">
        <v>1</v>
      </c>
    </row>
    <row r="60" spans="1:11">
      <c r="A60" t="str">
        <f>'Random Forest'!I22</f>
        <v>ObservationsB</v>
      </c>
      <c r="B60">
        <f>IF(Kutools_Chart!$E60,'Random Forest'!J22,NA())</f>
        <v>0.77414899999999998</v>
      </c>
      <c r="C60">
        <f>IF(Kutools_Chart!$E60,'Random Forest'!K22,NA())</f>
        <v>0.79319200000000001</v>
      </c>
      <c r="D60">
        <f>IF(Kutools_Chart!$E60,'Random Forest'!L22,NA())</f>
        <v>0.74997999999999998</v>
      </c>
      <c r="E60" t="b">
        <v>1</v>
      </c>
    </row>
    <row r="61" spans="1:11">
      <c r="A61" t="str">
        <f>'Random Forest'!I23</f>
        <v>Diagnosis</v>
      </c>
      <c r="B61">
        <f>IF(Kutools_Chart!$E61,'Random Forest'!J23,NA())</f>
        <v>0.85426400000000002</v>
      </c>
      <c r="C61">
        <f>IF(Kutools_Chart!$E61,'Random Forest'!K23,NA())</f>
        <v>0.85082199999999997</v>
      </c>
      <c r="D61">
        <f>IF(Kutools_Chart!$E61,'Random Forest'!L23,NA())</f>
        <v>0.83483200000000002</v>
      </c>
      <c r="E61" t="b">
        <v>1</v>
      </c>
    </row>
    <row r="62" spans="1:11">
      <c r="A62" t="str">
        <f>'Random Forest'!I24</f>
        <v>DiagnosisB</v>
      </c>
      <c r="B62">
        <f>IF(Kutools_Chart!$E62,'Random Forest'!J24,NA())</f>
        <v>0.781891</v>
      </c>
      <c r="C62">
        <f>IF(Kutools_Chart!$E62,'Random Forest'!K24,NA())</f>
        <v>0.79259000000000002</v>
      </c>
      <c r="D62">
        <f>IF(Kutools_Chart!$E62,'Random Forest'!L24,NA())</f>
        <v>0.75963199999999997</v>
      </c>
      <c r="E6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zoomScale="15" zoomScaleNormal="100" workbookViewId="0">
      <selection activeCell="I24" sqref="I24"/>
    </sheetView>
  </sheetViews>
  <sheetFormatPr defaultRowHeight="14.4"/>
  <cols>
    <col min="1" max="1" width="14.68359375" bestFit="1" customWidth="1"/>
    <col min="2" max="2" width="12" bestFit="1" customWidth="1"/>
    <col min="3" max="3" width="12.15625" bestFit="1" customWidth="1"/>
    <col min="4" max="4" width="9.15625" bestFit="1" customWidth="1"/>
    <col min="5" max="5" width="10.15625" bestFit="1" customWidth="1"/>
    <col min="6" max="6" width="11.15625" bestFit="1" customWidth="1"/>
    <col min="7" max="7" width="12.26171875" bestFit="1" customWidth="1"/>
    <col min="8" max="8" width="8.83984375" bestFit="1" customWidth="1"/>
    <col min="9" max="9" width="9.41796875" bestFit="1" customWidth="1"/>
    <col min="10" max="1026" width="8.578125" customWidth="1"/>
  </cols>
  <sheetData>
    <row r="1" spans="1:22">
      <c r="A1" t="s">
        <v>0</v>
      </c>
      <c r="B1" t="s">
        <v>169</v>
      </c>
      <c r="C1" t="s">
        <v>1</v>
      </c>
      <c r="D1" t="s">
        <v>171</v>
      </c>
      <c r="E1" t="s">
        <v>175</v>
      </c>
      <c r="F1" t="s">
        <v>170</v>
      </c>
      <c r="G1" t="s">
        <v>174</v>
      </c>
      <c r="H1" t="s">
        <v>172</v>
      </c>
      <c r="I1" t="s">
        <v>173</v>
      </c>
      <c r="J1" t="s">
        <v>305</v>
      </c>
      <c r="L1" t="s">
        <v>365</v>
      </c>
      <c r="R1" t="s">
        <v>566</v>
      </c>
    </row>
    <row r="2" spans="1:22" ht="70.5">
      <c r="A2" t="s">
        <v>8</v>
      </c>
      <c r="B2">
        <v>68</v>
      </c>
      <c r="C2">
        <v>24</v>
      </c>
      <c r="D2">
        <v>26</v>
      </c>
      <c r="E2">
        <v>26</v>
      </c>
      <c r="F2">
        <v>68</v>
      </c>
      <c r="G2">
        <v>68</v>
      </c>
      <c r="H2">
        <v>34</v>
      </c>
      <c r="I2">
        <v>34</v>
      </c>
      <c r="J2" t="s">
        <v>306</v>
      </c>
      <c r="L2" s="51" t="s">
        <v>542</v>
      </c>
      <c r="M2" s="51" t="s">
        <v>520</v>
      </c>
      <c r="N2" s="51" t="s">
        <v>170</v>
      </c>
      <c r="O2" s="51" t="s">
        <v>172</v>
      </c>
      <c r="R2" s="49" t="s">
        <v>552</v>
      </c>
      <c r="S2" s="49" t="s">
        <v>184</v>
      </c>
      <c r="T2" s="49" t="s">
        <v>163</v>
      </c>
      <c r="U2" s="49" t="s">
        <v>291</v>
      </c>
      <c r="V2" s="49" t="s">
        <v>553</v>
      </c>
    </row>
    <row r="3" spans="1:22" ht="27.6">
      <c r="A3" t="s">
        <v>11</v>
      </c>
      <c r="B3" s="9">
        <v>0.82899999999999996</v>
      </c>
      <c r="C3" s="9">
        <v>0.84773200000000004</v>
      </c>
      <c r="D3" s="9">
        <v>0.79383000000000004</v>
      </c>
      <c r="E3" s="9">
        <v>0.79172299999999995</v>
      </c>
      <c r="F3" s="9">
        <v>0.78239999999999998</v>
      </c>
      <c r="G3" s="9">
        <v>0.78102700000000003</v>
      </c>
      <c r="H3" s="9">
        <v>0.78266199999999997</v>
      </c>
      <c r="I3" s="9">
        <v>0.78189200000000003</v>
      </c>
      <c r="J3" t="s">
        <v>306</v>
      </c>
      <c r="L3" s="52" t="s">
        <v>126</v>
      </c>
      <c r="M3" s="52" t="s">
        <v>543</v>
      </c>
      <c r="N3" s="52" t="s">
        <v>544</v>
      </c>
      <c r="O3" s="52" t="s">
        <v>545</v>
      </c>
      <c r="R3" s="50" t="s">
        <v>126</v>
      </c>
      <c r="S3" s="50" t="s">
        <v>554</v>
      </c>
      <c r="T3" s="50" t="s">
        <v>555</v>
      </c>
      <c r="U3" s="50" t="s">
        <v>556</v>
      </c>
      <c r="V3" s="50" t="s">
        <v>557</v>
      </c>
    </row>
    <row r="4" spans="1:22" ht="41.4">
      <c r="A4" t="s">
        <v>12</v>
      </c>
      <c r="B4" s="9">
        <v>0.41899999999999998</v>
      </c>
      <c r="C4" s="9">
        <v>0.87095699999999998</v>
      </c>
      <c r="D4" s="9">
        <v>0.77146700000000001</v>
      </c>
      <c r="E4" s="9">
        <v>0.76723300000000005</v>
      </c>
      <c r="F4" s="9">
        <v>0.76530799999999999</v>
      </c>
      <c r="G4" s="9">
        <v>0.76187099999999996</v>
      </c>
      <c r="H4" s="9">
        <v>0.74979099999999999</v>
      </c>
      <c r="I4" s="9">
        <v>0.74811799999999995</v>
      </c>
      <c r="J4" t="s">
        <v>306</v>
      </c>
      <c r="L4" s="52" t="s">
        <v>127</v>
      </c>
      <c r="M4" s="52" t="s">
        <v>546</v>
      </c>
      <c r="N4" s="52" t="s">
        <v>547</v>
      </c>
      <c r="O4" s="52" t="s">
        <v>548</v>
      </c>
      <c r="R4" s="50" t="s">
        <v>127</v>
      </c>
      <c r="S4" s="50" t="s">
        <v>558</v>
      </c>
      <c r="T4" s="50" t="s">
        <v>559</v>
      </c>
      <c r="U4" s="50" t="s">
        <v>560</v>
      </c>
      <c r="V4" s="50" t="s">
        <v>561</v>
      </c>
    </row>
    <row r="5" spans="1:22" ht="27.6">
      <c r="A5" t="s">
        <v>13</v>
      </c>
      <c r="B5" s="9">
        <v>0.23599999999999999</v>
      </c>
      <c r="C5" s="9">
        <v>0.84773200000000004</v>
      </c>
      <c r="D5" s="9">
        <v>0.79383000000000004</v>
      </c>
      <c r="E5" s="9">
        <v>0.79172299999999995</v>
      </c>
      <c r="F5" s="9">
        <v>0.78239999999999998</v>
      </c>
      <c r="G5" s="9">
        <v>0.78102700000000003</v>
      </c>
      <c r="H5" s="9">
        <v>0.78266199999999997</v>
      </c>
      <c r="I5" s="9">
        <v>0.78189200000000003</v>
      </c>
      <c r="J5" t="s">
        <v>306</v>
      </c>
      <c r="L5" s="52" t="s">
        <v>128</v>
      </c>
      <c r="M5" s="52" t="s">
        <v>549</v>
      </c>
      <c r="N5" s="52" t="s">
        <v>550</v>
      </c>
      <c r="O5" s="52" t="s">
        <v>551</v>
      </c>
      <c r="R5" s="50" t="s">
        <v>128</v>
      </c>
      <c r="S5" s="50" t="s">
        <v>562</v>
      </c>
      <c r="T5" s="50" t="s">
        <v>563</v>
      </c>
      <c r="U5" s="50" t="s">
        <v>564</v>
      </c>
      <c r="V5" s="50" t="s">
        <v>565</v>
      </c>
    </row>
    <row r="6" spans="1:22">
      <c r="A6" t="s">
        <v>14</v>
      </c>
      <c r="B6" s="9">
        <f>2*(B5*B4)/(B5+B4)</f>
        <v>0.30193587786259535</v>
      </c>
      <c r="C6" s="9">
        <v>0.77952100000000002</v>
      </c>
      <c r="D6" s="9">
        <v>0.75885499999999995</v>
      </c>
      <c r="E6" s="9">
        <v>0.75812900000000005</v>
      </c>
      <c r="F6" s="9">
        <v>0.75178</v>
      </c>
      <c r="G6" s="9">
        <v>0.74720699999999995</v>
      </c>
      <c r="H6" s="9">
        <v>0.736259</v>
      </c>
      <c r="I6" s="9">
        <v>0.73955000000000004</v>
      </c>
      <c r="J6" t="s">
        <v>306</v>
      </c>
    </row>
    <row r="8" spans="1:22">
      <c r="L8" t="s">
        <v>0</v>
      </c>
      <c r="M8" t="s">
        <v>169</v>
      </c>
      <c r="N8" t="s">
        <v>1</v>
      </c>
      <c r="O8" t="s">
        <v>171</v>
      </c>
      <c r="P8" t="s">
        <v>175</v>
      </c>
      <c r="Q8" t="s">
        <v>170</v>
      </c>
      <c r="R8" t="s">
        <v>174</v>
      </c>
      <c r="S8" t="s">
        <v>172</v>
      </c>
      <c r="T8" t="s">
        <v>173</v>
      </c>
      <c r="U8" t="s">
        <v>305</v>
      </c>
    </row>
    <row r="9" spans="1:22">
      <c r="A9" t="s">
        <v>0</v>
      </c>
      <c r="B9" s="13" t="s">
        <v>8</v>
      </c>
      <c r="C9" s="13" t="s">
        <v>11</v>
      </c>
      <c r="D9" s="13" t="s">
        <v>12</v>
      </c>
      <c r="E9" s="13" t="s">
        <v>13</v>
      </c>
      <c r="F9" s="13" t="s">
        <v>14</v>
      </c>
      <c r="L9" t="s">
        <v>8</v>
      </c>
    </row>
    <row r="10" spans="1:22">
      <c r="A10" t="s">
        <v>169</v>
      </c>
      <c r="B10" s="13">
        <v>68</v>
      </c>
      <c r="C10" s="25">
        <v>0.82899999999999996</v>
      </c>
      <c r="D10" s="25">
        <v>0.41899999999999998</v>
      </c>
      <c r="E10" s="25">
        <v>0.23599999999999999</v>
      </c>
      <c r="F10" s="25">
        <f>2*(E10*D10)/(E10+D10)</f>
        <v>0.30193587786259535</v>
      </c>
      <c r="L10" t="s">
        <v>11</v>
      </c>
    </row>
    <row r="11" spans="1:22">
      <c r="A11" t="s">
        <v>1</v>
      </c>
      <c r="B11" s="13">
        <v>24</v>
      </c>
      <c r="C11" s="25">
        <v>0.84773200000000004</v>
      </c>
      <c r="D11" s="25">
        <v>0.87095699999999998</v>
      </c>
      <c r="E11" s="25">
        <v>0.84773200000000004</v>
      </c>
      <c r="F11" s="25">
        <v>0.77952100000000002</v>
      </c>
      <c r="L11" t="s">
        <v>12</v>
      </c>
    </row>
    <row r="12" spans="1:22">
      <c r="A12" t="s">
        <v>171</v>
      </c>
      <c r="B12" s="13">
        <v>26</v>
      </c>
      <c r="C12" s="25">
        <v>0.79383000000000004</v>
      </c>
      <c r="D12" s="25">
        <v>0.77146700000000001</v>
      </c>
      <c r="E12" s="25">
        <v>0.79383000000000004</v>
      </c>
      <c r="F12" s="25">
        <v>0.75885499999999995</v>
      </c>
      <c r="L12" t="s">
        <v>13</v>
      </c>
    </row>
    <row r="13" spans="1:22">
      <c r="A13" t="s">
        <v>175</v>
      </c>
      <c r="B13" s="13">
        <v>26</v>
      </c>
      <c r="C13" s="25">
        <v>0.79172299999999995</v>
      </c>
      <c r="D13" s="25">
        <v>0.76723300000000005</v>
      </c>
      <c r="E13" s="25">
        <v>0.79172299999999995</v>
      </c>
      <c r="F13" s="25">
        <v>0.75812900000000005</v>
      </c>
      <c r="L13" t="s">
        <v>14</v>
      </c>
    </row>
    <row r="14" spans="1:22">
      <c r="A14" t="s">
        <v>170</v>
      </c>
      <c r="B14" s="13">
        <v>68</v>
      </c>
      <c r="C14" s="25">
        <v>0.78239999999999998</v>
      </c>
      <c r="D14" s="25">
        <v>0.76530799999999999</v>
      </c>
      <c r="E14" s="25">
        <v>0.78239999999999998</v>
      </c>
      <c r="F14" s="25">
        <v>0.75178</v>
      </c>
    </row>
    <row r="15" spans="1:22">
      <c r="A15" t="s">
        <v>174</v>
      </c>
      <c r="B15" s="13">
        <v>68</v>
      </c>
      <c r="C15" s="25">
        <v>0.78102700000000003</v>
      </c>
      <c r="D15" s="25">
        <v>0.76187099999999996</v>
      </c>
      <c r="E15" s="25">
        <v>0.78102700000000003</v>
      </c>
      <c r="F15" s="25">
        <v>0.74720699999999995</v>
      </c>
    </row>
    <row r="16" spans="1:22">
      <c r="A16" t="s">
        <v>172</v>
      </c>
      <c r="B16" s="13">
        <v>34</v>
      </c>
      <c r="C16" s="25">
        <v>0.78266199999999997</v>
      </c>
      <c r="D16" s="25">
        <v>0.74979099999999999</v>
      </c>
      <c r="E16" s="25">
        <v>0.78266199999999997</v>
      </c>
      <c r="F16" s="25">
        <v>0.736259</v>
      </c>
    </row>
    <row r="17" spans="1:24">
      <c r="A17" t="s">
        <v>173</v>
      </c>
      <c r="B17" s="13">
        <v>34</v>
      </c>
      <c r="C17" s="25">
        <v>0.78189200000000003</v>
      </c>
      <c r="D17" s="25">
        <v>0.74811799999999995</v>
      </c>
      <c r="E17" s="25">
        <v>0.78189200000000003</v>
      </c>
      <c r="F17" s="25">
        <v>0.73955000000000004</v>
      </c>
    </row>
    <row r="18" spans="1:24">
      <c r="A18" t="s">
        <v>305</v>
      </c>
      <c r="B18" s="13" t="s">
        <v>306</v>
      </c>
      <c r="C18" s="11">
        <v>0.85</v>
      </c>
      <c r="D18" s="11">
        <v>0.86</v>
      </c>
      <c r="E18" s="11">
        <v>0.85</v>
      </c>
      <c r="F18" s="11">
        <f>(2*(D18*E18))/(D18+E18)</f>
        <v>0.85497076023391816</v>
      </c>
    </row>
    <row r="20" spans="1:24">
      <c r="E20" s="1"/>
      <c r="F20" s="11"/>
      <c r="G20" s="11"/>
      <c r="H20" s="11"/>
      <c r="U20">
        <v>6015</v>
      </c>
      <c r="V20">
        <v>32325</v>
      </c>
    </row>
    <row r="21" spans="1:24">
      <c r="U21">
        <v>6088</v>
      </c>
      <c r="V21">
        <v>31956</v>
      </c>
    </row>
    <row r="22" spans="1:24">
      <c r="A22" t="s">
        <v>168</v>
      </c>
      <c r="K22" t="s">
        <v>447</v>
      </c>
      <c r="L22" t="s">
        <v>129</v>
      </c>
      <c r="M22" t="s">
        <v>440</v>
      </c>
      <c r="N22" t="s">
        <v>439</v>
      </c>
      <c r="O22" t="s">
        <v>438</v>
      </c>
      <c r="P22" t="s">
        <v>437</v>
      </c>
      <c r="Q22" t="s">
        <v>448</v>
      </c>
      <c r="R22" t="s">
        <v>449</v>
      </c>
      <c r="S22" t="s">
        <v>14</v>
      </c>
      <c r="T22" t="s">
        <v>450</v>
      </c>
      <c r="U22">
        <v>9031</v>
      </c>
      <c r="V22">
        <v>48531</v>
      </c>
    </row>
    <row r="23" spans="1:24" ht="42.3">
      <c r="A23" s="49" t="s">
        <v>515</v>
      </c>
      <c r="B23" s="49" t="s">
        <v>516</v>
      </c>
      <c r="C23" s="49" t="s">
        <v>517</v>
      </c>
      <c r="D23" s="49" t="s">
        <v>518</v>
      </c>
      <c r="E23" s="49" t="s">
        <v>440</v>
      </c>
      <c r="F23" s="49" t="s">
        <v>438</v>
      </c>
      <c r="G23" s="49" t="s">
        <v>439</v>
      </c>
      <c r="H23" s="49" t="s">
        <v>519</v>
      </c>
      <c r="K23" s="1" t="s">
        <v>361</v>
      </c>
      <c r="L23" s="1" t="s">
        <v>325</v>
      </c>
      <c r="M23">
        <v>2031</v>
      </c>
      <c r="N23">
        <v>2967</v>
      </c>
      <c r="O23">
        <v>7000</v>
      </c>
      <c r="P23">
        <v>45564</v>
      </c>
      <c r="Q23" s="57">
        <f>M23/(M23+N23)</f>
        <v>0.40636254501800723</v>
      </c>
      <c r="R23" s="45">
        <f>M23/(M23+O23)</f>
        <v>0.22489203853393866</v>
      </c>
      <c r="S23" s="58">
        <f>(2*Q23*R23)/(Q23+R23)</f>
        <v>0.2895430893149904</v>
      </c>
      <c r="T23" s="45">
        <f>(M23+P23)/(M23+P23+N23+O23)</f>
        <v>0.82684757305166601</v>
      </c>
      <c r="U23">
        <f>M23+O23</f>
        <v>9031</v>
      </c>
      <c r="V23">
        <f>N23+P23</f>
        <v>48531</v>
      </c>
      <c r="X23">
        <f>U23+V23</f>
        <v>57562</v>
      </c>
    </row>
    <row r="24" spans="1:24" ht="28.8">
      <c r="A24" s="50" t="s">
        <v>1</v>
      </c>
      <c r="B24" s="50">
        <v>1</v>
      </c>
      <c r="C24" s="50">
        <v>22</v>
      </c>
      <c r="D24" s="50">
        <v>57672</v>
      </c>
      <c r="E24" s="50">
        <v>98</v>
      </c>
      <c r="F24" s="50">
        <v>0</v>
      </c>
      <c r="G24" s="50">
        <v>8933</v>
      </c>
      <c r="H24" s="50">
        <v>300</v>
      </c>
      <c r="K24" s="1" t="s">
        <v>1</v>
      </c>
      <c r="L24" s="1" t="s">
        <v>326</v>
      </c>
      <c r="M24">
        <v>19</v>
      </c>
      <c r="N24">
        <v>9607</v>
      </c>
      <c r="O24">
        <v>9012</v>
      </c>
      <c r="P24">
        <v>38924</v>
      </c>
      <c r="Q24" s="44">
        <f t="shared" ref="Q24:Q31" si="0">M24/(M24+N24)</f>
        <v>1.9738209017244961E-3</v>
      </c>
      <c r="R24" s="45">
        <f t="shared" ref="R24:R31" si="1">M24/(M24+O24)</f>
        <v>2.1038644668364523E-3</v>
      </c>
      <c r="S24" s="59">
        <f t="shared" ref="S24:S31" si="2">(2*Q24*R24)/(Q24+R24)</f>
        <v>2.0367690411105754E-3</v>
      </c>
      <c r="T24" s="45">
        <f t="shared" ref="T24:T31" si="3">(M24+P24)/(M24+P24+N24+O24)</f>
        <v>0.67654007852402631</v>
      </c>
      <c r="U24">
        <f t="shared" ref="U24:U31" si="4">M24+O24</f>
        <v>9031</v>
      </c>
      <c r="V24">
        <f t="shared" ref="V24:V31" si="5">N24+P24</f>
        <v>48531</v>
      </c>
      <c r="X24">
        <f>U24+V24</f>
        <v>57562</v>
      </c>
    </row>
    <row r="25" spans="1:24" ht="28.8">
      <c r="A25" s="50" t="s">
        <v>520</v>
      </c>
      <c r="B25" s="50">
        <v>25</v>
      </c>
      <c r="C25" s="50">
        <v>0</v>
      </c>
      <c r="D25" s="50">
        <v>38044</v>
      </c>
      <c r="E25" s="50">
        <v>2546</v>
      </c>
      <c r="F25" s="50">
        <v>1402</v>
      </c>
      <c r="G25" s="50">
        <v>6447</v>
      </c>
      <c r="H25" s="50">
        <v>200</v>
      </c>
      <c r="K25" s="1" t="s">
        <v>171</v>
      </c>
      <c r="L25" s="1" t="s">
        <v>326</v>
      </c>
      <c r="M25">
        <v>454</v>
      </c>
      <c r="N25">
        <v>5387</v>
      </c>
      <c r="O25">
        <v>5634</v>
      </c>
      <c r="P25">
        <v>30685</v>
      </c>
      <c r="Q25" s="44">
        <f t="shared" si="0"/>
        <v>7.7726416709467561E-2</v>
      </c>
      <c r="R25" s="45">
        <f t="shared" si="1"/>
        <v>7.4572930354796327E-2</v>
      </c>
      <c r="S25" s="59">
        <f t="shared" si="2"/>
        <v>7.611702573560232E-2</v>
      </c>
      <c r="T25" s="45">
        <f t="shared" si="3"/>
        <v>0.73859108159392795</v>
      </c>
      <c r="U25">
        <f>M25+O25</f>
        <v>6088</v>
      </c>
      <c r="V25">
        <f>N25+P25</f>
        <v>36072</v>
      </c>
      <c r="W25">
        <v>38044</v>
      </c>
      <c r="X25">
        <f t="shared" ref="X25:X31" si="6">U25+V25</f>
        <v>42160</v>
      </c>
    </row>
    <row r="26" spans="1:24" ht="28.8">
      <c r="A26" s="50" t="s">
        <v>521</v>
      </c>
      <c r="B26" s="50">
        <v>33</v>
      </c>
      <c r="C26" s="50">
        <v>0</v>
      </c>
      <c r="D26" s="50">
        <v>38340</v>
      </c>
      <c r="E26" s="50">
        <v>2432</v>
      </c>
      <c r="F26" s="50">
        <v>799</v>
      </c>
      <c r="G26" s="50">
        <v>6555</v>
      </c>
      <c r="H26" s="50">
        <v>208</v>
      </c>
      <c r="K26" s="1" t="s">
        <v>175</v>
      </c>
      <c r="L26" s="1" t="s">
        <v>326</v>
      </c>
      <c r="M26">
        <v>458</v>
      </c>
      <c r="N26">
        <v>5358</v>
      </c>
      <c r="O26">
        <v>5630</v>
      </c>
      <c r="Q26" s="44">
        <f t="shared" si="0"/>
        <v>7.8748280605226956E-2</v>
      </c>
      <c r="R26" s="45">
        <f t="shared" si="1"/>
        <v>7.5229960578186594E-2</v>
      </c>
      <c r="S26" s="59">
        <f t="shared" si="2"/>
        <v>7.6948924731182783E-2</v>
      </c>
      <c r="T26" s="45">
        <f t="shared" si="3"/>
        <v>4.0013978682509173E-2</v>
      </c>
      <c r="U26">
        <f t="shared" si="4"/>
        <v>6088</v>
      </c>
      <c r="V26">
        <f t="shared" si="5"/>
        <v>5358</v>
      </c>
      <c r="W26">
        <v>38044</v>
      </c>
      <c r="X26">
        <f t="shared" si="6"/>
        <v>11446</v>
      </c>
    </row>
    <row r="27" spans="1:24" ht="28.8">
      <c r="A27" s="50" t="s">
        <v>522</v>
      </c>
      <c r="B27" s="50">
        <v>26</v>
      </c>
      <c r="C27" s="50">
        <v>42</v>
      </c>
      <c r="D27" s="50">
        <v>33899</v>
      </c>
      <c r="E27" s="50">
        <v>2659</v>
      </c>
      <c r="F27" s="50">
        <v>991</v>
      </c>
      <c r="G27" s="50">
        <v>6040</v>
      </c>
      <c r="H27" s="50">
        <v>175</v>
      </c>
      <c r="K27" s="1" t="s">
        <v>170</v>
      </c>
      <c r="L27" s="1" t="s">
        <v>326</v>
      </c>
      <c r="M27">
        <v>346</v>
      </c>
      <c r="N27">
        <v>4687</v>
      </c>
      <c r="O27">
        <v>5669</v>
      </c>
      <c r="Q27" s="44">
        <f t="shared" si="0"/>
        <v>6.8746274587721035E-2</v>
      </c>
      <c r="R27" s="45">
        <f t="shared" si="1"/>
        <v>5.7522859517871984E-2</v>
      </c>
      <c r="S27" s="59">
        <f t="shared" si="2"/>
        <v>6.2635771180304126E-2</v>
      </c>
      <c r="T27" s="45">
        <f t="shared" si="3"/>
        <v>3.2330405531676321E-2</v>
      </c>
      <c r="U27">
        <f t="shared" si="4"/>
        <v>6015</v>
      </c>
      <c r="V27">
        <f t="shared" si="5"/>
        <v>4687</v>
      </c>
      <c r="W27">
        <v>38340</v>
      </c>
      <c r="X27">
        <f t="shared" si="6"/>
        <v>10702</v>
      </c>
    </row>
    <row r="28" spans="1:24" ht="28.8">
      <c r="K28" s="1" t="s">
        <v>174</v>
      </c>
      <c r="L28" s="1" t="s">
        <v>326</v>
      </c>
      <c r="M28">
        <v>317</v>
      </c>
      <c r="N28">
        <v>4673</v>
      </c>
      <c r="O28">
        <v>5698</v>
      </c>
      <c r="Q28" s="44">
        <f t="shared" si="0"/>
        <v>6.3527054108216435E-2</v>
      </c>
      <c r="R28" s="45">
        <f t="shared" si="1"/>
        <v>5.2701579384871154E-2</v>
      </c>
      <c r="S28" s="59">
        <f t="shared" si="2"/>
        <v>5.761017719218537E-2</v>
      </c>
      <c r="T28" s="45">
        <f>(M28+P28)/(M28+P28+N28+O28)</f>
        <v>2.9659431137724551E-2</v>
      </c>
      <c r="U28">
        <f t="shared" si="4"/>
        <v>6015</v>
      </c>
      <c r="V28">
        <f>N28+P28</f>
        <v>4673</v>
      </c>
      <c r="W28">
        <v>38340</v>
      </c>
      <c r="X28">
        <f t="shared" si="6"/>
        <v>10688</v>
      </c>
    </row>
    <row r="29" spans="1:24">
      <c r="K29" s="1" t="s">
        <v>172</v>
      </c>
      <c r="L29" s="1" t="s">
        <v>326</v>
      </c>
      <c r="M29">
        <v>541</v>
      </c>
      <c r="N29">
        <v>5470</v>
      </c>
      <c r="O29">
        <v>5474</v>
      </c>
      <c r="Q29" s="44">
        <f t="shared" si="0"/>
        <v>9.0001663616702712E-2</v>
      </c>
      <c r="R29" s="45">
        <f t="shared" si="1"/>
        <v>8.9941812136325849E-2</v>
      </c>
      <c r="S29" s="59">
        <f t="shared" si="2"/>
        <v>8.9971727922833866E-2</v>
      </c>
      <c r="T29" s="60">
        <f>(M29+P29)/(M29+P29+N29+O29)</f>
        <v>4.7104919460165436E-2</v>
      </c>
      <c r="U29">
        <f t="shared" si="4"/>
        <v>6015</v>
      </c>
      <c r="V29">
        <f>N29+P29</f>
        <v>5470</v>
      </c>
      <c r="W29">
        <v>38340</v>
      </c>
      <c r="X29">
        <f t="shared" si="6"/>
        <v>11485</v>
      </c>
    </row>
    <row r="30" spans="1:24" ht="28.8">
      <c r="K30" s="1" t="s">
        <v>173</v>
      </c>
      <c r="L30" s="1" t="s">
        <v>326</v>
      </c>
      <c r="M30">
        <v>481</v>
      </c>
      <c r="N30">
        <v>1201</v>
      </c>
      <c r="O30">
        <v>5534</v>
      </c>
      <c r="Q30" s="44">
        <f t="shared" si="0"/>
        <v>0.2859690844233056</v>
      </c>
      <c r="R30" s="45">
        <f t="shared" si="1"/>
        <v>7.9966749792186195E-2</v>
      </c>
      <c r="S30" s="59">
        <f t="shared" si="2"/>
        <v>0.12498375990645705</v>
      </c>
      <c r="T30" s="45">
        <f t="shared" si="3"/>
        <v>6.6657427937915736E-2</v>
      </c>
      <c r="U30">
        <f t="shared" si="4"/>
        <v>6015</v>
      </c>
      <c r="V30">
        <f t="shared" si="5"/>
        <v>1201</v>
      </c>
      <c r="W30">
        <v>38340</v>
      </c>
      <c r="X30">
        <f t="shared" si="6"/>
        <v>7216</v>
      </c>
    </row>
    <row r="31" spans="1:24" ht="42.3">
      <c r="A31" s="49" t="s">
        <v>523</v>
      </c>
      <c r="B31" s="49" t="s">
        <v>524</v>
      </c>
      <c r="C31" s="49" t="s">
        <v>525</v>
      </c>
      <c r="D31" s="49" t="s">
        <v>526</v>
      </c>
      <c r="E31" s="49" t="s">
        <v>527</v>
      </c>
      <c r="K31" s="1" t="s">
        <v>446</v>
      </c>
      <c r="L31" s="1" t="s">
        <v>360</v>
      </c>
      <c r="M31" s="1">
        <v>4216</v>
      </c>
      <c r="N31" s="1">
        <v>18777</v>
      </c>
      <c r="O31">
        <v>1799</v>
      </c>
      <c r="Q31" s="44">
        <f t="shared" si="0"/>
        <v>0.18336015309007089</v>
      </c>
      <c r="R31" s="60">
        <f t="shared" si="1"/>
        <v>0.70091438071487944</v>
      </c>
      <c r="S31" s="59">
        <f t="shared" si="2"/>
        <v>0.29067843353557643</v>
      </c>
      <c r="T31" s="45">
        <f t="shared" si="3"/>
        <v>0.17005485640529203</v>
      </c>
      <c r="U31">
        <f t="shared" si="4"/>
        <v>6015</v>
      </c>
      <c r="V31">
        <f t="shared" si="5"/>
        <v>18777</v>
      </c>
      <c r="W31">
        <v>38340</v>
      </c>
      <c r="X31">
        <f t="shared" si="6"/>
        <v>24792</v>
      </c>
    </row>
    <row r="32" spans="1:24" ht="27.6">
      <c r="A32" s="50" t="s">
        <v>1</v>
      </c>
      <c r="B32" s="50" t="s">
        <v>528</v>
      </c>
      <c r="C32" s="50" t="s">
        <v>529</v>
      </c>
      <c r="D32" s="50" t="s">
        <v>530</v>
      </c>
      <c r="E32" s="50" t="s">
        <v>531</v>
      </c>
    </row>
    <row r="33" spans="1:5" ht="41.4">
      <c r="A33" s="50" t="s">
        <v>520</v>
      </c>
      <c r="B33" s="50" t="s">
        <v>532</v>
      </c>
      <c r="C33" s="50" t="s">
        <v>533</v>
      </c>
      <c r="D33" s="50" t="s">
        <v>534</v>
      </c>
      <c r="E33" s="50" t="s">
        <v>535</v>
      </c>
    </row>
    <row r="34" spans="1:5" ht="41.4">
      <c r="A34" s="50" t="s">
        <v>521</v>
      </c>
      <c r="B34" s="50" t="s">
        <v>528</v>
      </c>
      <c r="C34" s="50" t="s">
        <v>536</v>
      </c>
      <c r="D34" s="50" t="s">
        <v>537</v>
      </c>
      <c r="E34" s="50" t="s">
        <v>528</v>
      </c>
    </row>
    <row r="35" spans="1:5" ht="41.4">
      <c r="A35" s="50" t="s">
        <v>172</v>
      </c>
      <c r="B35" s="50" t="s">
        <v>538</v>
      </c>
      <c r="C35" s="50" t="s">
        <v>539</v>
      </c>
      <c r="D35" s="50" t="s">
        <v>540</v>
      </c>
      <c r="E35" s="50" t="s">
        <v>541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F158-3F48-4CAB-B6BE-7670E4C20649}">
  <dimension ref="A1:R23"/>
  <sheetViews>
    <sheetView zoomScale="49" workbookViewId="0">
      <selection activeCell="B11" sqref="B11"/>
    </sheetView>
  </sheetViews>
  <sheetFormatPr defaultRowHeight="14.4"/>
  <cols>
    <col min="1" max="1" width="23.578125" customWidth="1"/>
    <col min="4" max="4" width="18.41796875" customWidth="1"/>
    <col min="6" max="6" width="9.578125" bestFit="1" customWidth="1"/>
    <col min="14" max="14" width="19.26171875" customWidth="1"/>
    <col min="15" max="15" width="9" customWidth="1"/>
  </cols>
  <sheetData>
    <row r="1" spans="1:18">
      <c r="A1" s="2" t="s">
        <v>0</v>
      </c>
      <c r="B1" s="2" t="s">
        <v>129</v>
      </c>
      <c r="C1" s="2" t="s">
        <v>440</v>
      </c>
      <c r="D1" s="2" t="s">
        <v>439</v>
      </c>
      <c r="E1" s="2" t="s">
        <v>438</v>
      </c>
      <c r="F1" s="2" t="s">
        <v>437</v>
      </c>
      <c r="G1" s="2" t="s">
        <v>12</v>
      </c>
      <c r="H1" s="2" t="s">
        <v>13</v>
      </c>
      <c r="I1" s="2" t="s">
        <v>14</v>
      </c>
      <c r="J1" s="2" t="s">
        <v>284</v>
      </c>
      <c r="K1" s="2" t="s">
        <v>569</v>
      </c>
    </row>
    <row r="2" spans="1:18">
      <c r="A2" s="65" t="s">
        <v>361</v>
      </c>
      <c r="B2" s="3" t="s">
        <v>325</v>
      </c>
      <c r="C2" s="61">
        <v>2031</v>
      </c>
      <c r="D2" s="61">
        <v>2967</v>
      </c>
      <c r="E2" s="61">
        <v>7000</v>
      </c>
      <c r="F2" s="61">
        <v>45564</v>
      </c>
      <c r="G2" s="62">
        <f>C2/(C2+D2)</f>
        <v>0.40636254501800723</v>
      </c>
      <c r="H2" s="55">
        <f>C2/(C2+E2)</f>
        <v>0.22489203853393866</v>
      </c>
      <c r="I2" s="55">
        <f>(2*G2*H2)/(G2+H2)</f>
        <v>0.2895430893149904</v>
      </c>
      <c r="J2" s="55">
        <f>(C2+F2)/(C2+F2+D2+E2)</f>
        <v>0.82684757305166601</v>
      </c>
      <c r="K2" s="61">
        <f>SUM(C2:F2)</f>
        <v>57562</v>
      </c>
      <c r="N2" s="61">
        <f>57562-33899</f>
        <v>23663</v>
      </c>
      <c r="O2" s="63"/>
      <c r="P2" s="63"/>
      <c r="Q2" s="63"/>
      <c r="R2" s="63"/>
    </row>
    <row r="3" spans="1:18">
      <c r="A3" s="2" t="s">
        <v>1</v>
      </c>
      <c r="B3" s="3" t="s">
        <v>326</v>
      </c>
      <c r="C3" s="3">
        <v>98</v>
      </c>
      <c r="D3" s="3">
        <v>0</v>
      </c>
      <c r="E3" s="3">
        <v>8933</v>
      </c>
      <c r="F3" s="3">
        <v>48641</v>
      </c>
      <c r="G3" s="62">
        <f t="shared" ref="G3:G10" si="0">C3/(C3+D3)</f>
        <v>1</v>
      </c>
      <c r="H3" s="55">
        <f t="shared" ref="H3:H10" si="1">C3/(C3+E3)</f>
        <v>1.0851511460524859E-2</v>
      </c>
      <c r="I3" s="55">
        <f t="shared" ref="I3:I10" si="2">(2*G3*H3)/(G3+H3)</f>
        <v>2.1470040530178553E-2</v>
      </c>
      <c r="J3" s="64">
        <v>0.84510681093078099</v>
      </c>
      <c r="K3" s="61">
        <f t="shared" ref="K3:K8" si="3">SUM(C3:F3)</f>
        <v>57672</v>
      </c>
      <c r="N3" s="65">
        <f>7698-4216</f>
        <v>3482</v>
      </c>
      <c r="O3" s="66"/>
      <c r="P3" s="66"/>
      <c r="Q3" s="66"/>
      <c r="R3" s="66"/>
    </row>
    <row r="4" spans="1:18">
      <c r="A4" s="2" t="s">
        <v>171</v>
      </c>
      <c r="B4" s="3" t="s">
        <v>326</v>
      </c>
      <c r="C4" s="3">
        <v>2449</v>
      </c>
      <c r="D4" s="3">
        <v>1085</v>
      </c>
      <c r="E4" s="3">
        <v>6544</v>
      </c>
      <c r="F4" s="3">
        <v>27966</v>
      </c>
      <c r="G4" s="62">
        <f t="shared" si="0"/>
        <v>0.69298245614035092</v>
      </c>
      <c r="H4" s="55">
        <f t="shared" si="1"/>
        <v>0.27232291782497497</v>
      </c>
      <c r="I4" s="55">
        <f t="shared" si="2"/>
        <v>0.3909954498283707</v>
      </c>
      <c r="J4" s="64">
        <v>0.7994690358532226</v>
      </c>
      <c r="K4" s="61">
        <f t="shared" si="3"/>
        <v>38044</v>
      </c>
      <c r="N4" s="2">
        <f>19225-18777</f>
        <v>448</v>
      </c>
      <c r="O4" s="53"/>
      <c r="P4" s="53"/>
      <c r="Q4" s="53"/>
      <c r="R4" s="53"/>
    </row>
    <row r="5" spans="1:18">
      <c r="A5" s="2" t="s">
        <v>175</v>
      </c>
      <c r="B5" s="3" t="s">
        <v>326</v>
      </c>
      <c r="C5" s="3">
        <v>2546</v>
      </c>
      <c r="D5" s="3">
        <v>1402</v>
      </c>
      <c r="E5" s="3">
        <v>6447</v>
      </c>
      <c r="F5" s="3">
        <v>27649</v>
      </c>
      <c r="G5" s="62">
        <f t="shared" si="0"/>
        <v>0.64488348530901718</v>
      </c>
      <c r="H5" s="55">
        <f t="shared" si="1"/>
        <v>0.2831090848437674</v>
      </c>
      <c r="I5" s="55">
        <f t="shared" si="2"/>
        <v>0.39347809288308477</v>
      </c>
      <c r="J5" s="64">
        <v>0.79368625801703296</v>
      </c>
      <c r="K5" s="61">
        <f t="shared" si="3"/>
        <v>38044</v>
      </c>
      <c r="N5" s="2"/>
      <c r="O5" s="53"/>
      <c r="P5" s="53"/>
      <c r="Q5" s="53"/>
      <c r="R5" s="53"/>
    </row>
    <row r="6" spans="1:18">
      <c r="A6" s="2" t="s">
        <v>170</v>
      </c>
      <c r="B6" s="3" t="s">
        <v>326</v>
      </c>
      <c r="C6" s="3">
        <v>2432</v>
      </c>
      <c r="D6" s="3">
        <v>799</v>
      </c>
      <c r="E6" s="3">
        <v>6555</v>
      </c>
      <c r="F6" s="3">
        <v>28554</v>
      </c>
      <c r="G6" s="68">
        <f>C6/(C6+D6)</f>
        <v>0.75270813989476937</v>
      </c>
      <c r="H6" s="55">
        <f t="shared" si="1"/>
        <v>0.27061310782241016</v>
      </c>
      <c r="I6" s="55">
        <f t="shared" si="2"/>
        <v>0.39810116221967584</v>
      </c>
      <c r="J6" s="64">
        <v>0.80818988002086589</v>
      </c>
      <c r="K6" s="61">
        <f t="shared" si="3"/>
        <v>38340</v>
      </c>
      <c r="N6" s="2"/>
      <c r="O6" s="53"/>
      <c r="P6" s="53"/>
      <c r="Q6" s="53"/>
      <c r="R6" s="53"/>
    </row>
    <row r="7" spans="1:18">
      <c r="A7" s="2" t="s">
        <v>174</v>
      </c>
      <c r="B7" s="3" t="s">
        <v>326</v>
      </c>
      <c r="C7" s="3">
        <v>1980</v>
      </c>
      <c r="D7" s="3">
        <v>922</v>
      </c>
      <c r="E7" s="3">
        <v>7007</v>
      </c>
      <c r="F7" s="3">
        <v>28431</v>
      </c>
      <c r="G7" s="62">
        <f t="shared" si="0"/>
        <v>0.6822880771881461</v>
      </c>
      <c r="H7" s="55">
        <f t="shared" si="1"/>
        <v>0.22031823745410037</v>
      </c>
      <c r="I7" s="55">
        <f t="shared" si="2"/>
        <v>0.33308099924299767</v>
      </c>
      <c r="J7" s="64">
        <v>0.79319248826291078</v>
      </c>
      <c r="K7" s="61">
        <f t="shared" si="3"/>
        <v>38340</v>
      </c>
      <c r="N7" s="65"/>
      <c r="O7" s="53"/>
      <c r="P7" s="53"/>
      <c r="Q7" s="53"/>
      <c r="R7" s="53"/>
    </row>
    <row r="8" spans="1:18">
      <c r="A8" s="2" t="s">
        <v>567</v>
      </c>
      <c r="B8" s="3" t="s">
        <v>326</v>
      </c>
      <c r="C8" s="3">
        <v>1764</v>
      </c>
      <c r="D8" s="3">
        <v>3070</v>
      </c>
      <c r="E8" s="3">
        <v>6935</v>
      </c>
      <c r="F8" s="3">
        <v>22130</v>
      </c>
      <c r="G8" s="62">
        <f t="shared" si="0"/>
        <v>0.36491518411253621</v>
      </c>
      <c r="H8" s="55">
        <f t="shared" si="1"/>
        <v>0.20278192895735142</v>
      </c>
      <c r="I8" s="55">
        <f t="shared" si="2"/>
        <v>0.26069607625803598</v>
      </c>
      <c r="J8" s="64">
        <v>0.70485855039971679</v>
      </c>
      <c r="K8" s="61">
        <f t="shared" si="3"/>
        <v>33899</v>
      </c>
      <c r="N8">
        <v>33899</v>
      </c>
    </row>
    <row r="9" spans="1:18">
      <c r="A9" s="2" t="s">
        <v>568</v>
      </c>
      <c r="B9" s="3" t="s">
        <v>326</v>
      </c>
      <c r="C9" s="3">
        <v>2659</v>
      </c>
      <c r="D9" s="3">
        <v>991</v>
      </c>
      <c r="E9" s="3">
        <v>6040</v>
      </c>
      <c r="F9" s="3">
        <v>24209</v>
      </c>
      <c r="G9" s="62">
        <f t="shared" si="0"/>
        <v>0.72849315068493148</v>
      </c>
      <c r="H9" s="55">
        <f t="shared" si="1"/>
        <v>0.30566731808253822</v>
      </c>
      <c r="I9" s="55">
        <f t="shared" si="2"/>
        <v>0.43064215725969718</v>
      </c>
      <c r="J9" s="64">
        <v>0.79258975191008585</v>
      </c>
      <c r="K9" s="61">
        <f>SUM(C9:F9)</f>
        <v>33899</v>
      </c>
    </row>
    <row r="10" spans="1:18" ht="28.8">
      <c r="A10" s="65" t="s">
        <v>360</v>
      </c>
      <c r="B10" s="3" t="s">
        <v>360</v>
      </c>
      <c r="C10" s="3">
        <v>4216</v>
      </c>
      <c r="D10" s="3">
        <v>3482</v>
      </c>
      <c r="E10" s="61">
        <f>9032-4216</f>
        <v>4816</v>
      </c>
      <c r="F10" s="3">
        <v>45048</v>
      </c>
      <c r="G10" s="62">
        <f t="shared" si="0"/>
        <v>0.54767472070667711</v>
      </c>
      <c r="H10" s="67">
        <f t="shared" si="1"/>
        <v>0.46678476527900797</v>
      </c>
      <c r="I10" s="55">
        <f t="shared" si="2"/>
        <v>0.50400478182904962</v>
      </c>
      <c r="J10" s="55">
        <f>(C10+F10)/(C10+F10+D10+E10)</f>
        <v>0.85584239602515544</v>
      </c>
      <c r="K10" s="61">
        <f>SUM(C10:F10)</f>
        <v>57562</v>
      </c>
    </row>
    <row r="14" spans="1:18">
      <c r="A14" s="2" t="s">
        <v>0</v>
      </c>
      <c r="B14" s="2" t="s">
        <v>440</v>
      </c>
      <c r="C14" s="2" t="s">
        <v>439</v>
      </c>
      <c r="D14" s="2" t="s">
        <v>438</v>
      </c>
      <c r="E14" s="2" t="s">
        <v>437</v>
      </c>
      <c r="F14" s="2"/>
      <c r="G14" s="2"/>
      <c r="H14" s="2"/>
      <c r="I14" s="2"/>
      <c r="J14" s="2"/>
    </row>
    <row r="15" spans="1:18">
      <c r="A15" s="65" t="s">
        <v>325</v>
      </c>
      <c r="B15" s="61">
        <v>2031</v>
      </c>
      <c r="C15" s="61">
        <v>2967</v>
      </c>
      <c r="D15" s="61">
        <v>7000</v>
      </c>
      <c r="E15" s="61">
        <v>45564</v>
      </c>
      <c r="F15" s="62">
        <f>SUM(B15:E15)</f>
        <v>57562</v>
      </c>
      <c r="G15" s="55"/>
      <c r="H15" s="55"/>
      <c r="I15" s="55"/>
      <c r="J15" s="61"/>
    </row>
    <row r="16" spans="1:18">
      <c r="A16" s="2" t="s">
        <v>570</v>
      </c>
      <c r="B16" s="3">
        <v>98</v>
      </c>
      <c r="C16" s="3">
        <v>0</v>
      </c>
      <c r="D16" s="3">
        <v>8933</v>
      </c>
      <c r="E16" s="3">
        <v>48641</v>
      </c>
      <c r="F16" s="62">
        <f t="shared" ref="F16:F23" si="4">SUM(B16:E16)</f>
        <v>57672</v>
      </c>
      <c r="G16" s="55"/>
      <c r="H16" s="55"/>
      <c r="I16" s="64"/>
      <c r="J16" s="61"/>
    </row>
    <row r="17" spans="1:10">
      <c r="A17" s="2" t="s">
        <v>571</v>
      </c>
      <c r="B17" s="3">
        <v>2449</v>
      </c>
      <c r="C17" s="3">
        <v>1085</v>
      </c>
      <c r="D17" s="3">
        <v>6544</v>
      </c>
      <c r="E17" s="3">
        <v>27966</v>
      </c>
      <c r="F17" s="62">
        <f t="shared" si="4"/>
        <v>38044</v>
      </c>
      <c r="G17" s="55"/>
      <c r="H17" s="55"/>
      <c r="I17" s="64"/>
      <c r="J17" s="61"/>
    </row>
    <row r="18" spans="1:10">
      <c r="A18" s="2" t="s">
        <v>572</v>
      </c>
      <c r="B18" s="3">
        <v>2546</v>
      </c>
      <c r="C18" s="3">
        <v>1402</v>
      </c>
      <c r="D18" s="3">
        <v>6447</v>
      </c>
      <c r="E18" s="3">
        <v>27649</v>
      </c>
      <c r="F18" s="62">
        <f t="shared" si="4"/>
        <v>38044</v>
      </c>
      <c r="G18" s="55"/>
      <c r="H18" s="55"/>
      <c r="I18" s="64"/>
      <c r="J18" s="61"/>
    </row>
    <row r="19" spans="1:10">
      <c r="A19" s="2" t="s">
        <v>573</v>
      </c>
      <c r="B19" s="3">
        <v>2432</v>
      </c>
      <c r="C19" s="3">
        <v>799</v>
      </c>
      <c r="D19" s="3">
        <v>6555</v>
      </c>
      <c r="E19" s="3">
        <v>28554</v>
      </c>
      <c r="F19" s="62">
        <f t="shared" si="4"/>
        <v>38340</v>
      </c>
      <c r="G19" s="55"/>
      <c r="H19" s="55"/>
      <c r="I19" s="64"/>
      <c r="J19" s="61"/>
    </row>
    <row r="20" spans="1:10">
      <c r="A20" s="2" t="s">
        <v>574</v>
      </c>
      <c r="B20" s="3">
        <v>1980</v>
      </c>
      <c r="C20" s="3">
        <v>922</v>
      </c>
      <c r="D20" s="3">
        <v>7007</v>
      </c>
      <c r="E20" s="3">
        <v>28431</v>
      </c>
      <c r="F20" s="62">
        <f t="shared" si="4"/>
        <v>38340</v>
      </c>
      <c r="G20" s="55"/>
      <c r="H20" s="55"/>
      <c r="I20" s="64"/>
      <c r="J20" s="61"/>
    </row>
    <row r="21" spans="1:10">
      <c r="A21" s="2" t="s">
        <v>575</v>
      </c>
      <c r="B21" s="3">
        <v>1764</v>
      </c>
      <c r="C21" s="3">
        <v>3070</v>
      </c>
      <c r="D21" s="3">
        <v>6935</v>
      </c>
      <c r="E21" s="3">
        <v>22130</v>
      </c>
      <c r="F21" s="62">
        <f t="shared" si="4"/>
        <v>33899</v>
      </c>
      <c r="G21" s="55"/>
      <c r="H21" s="55"/>
      <c r="I21" s="64"/>
      <c r="J21" s="61"/>
    </row>
    <row r="22" spans="1:10">
      <c r="A22" s="2" t="s">
        <v>576</v>
      </c>
      <c r="B22" s="3">
        <v>2659</v>
      </c>
      <c r="C22" s="3">
        <v>991</v>
      </c>
      <c r="D22" s="3">
        <v>6040</v>
      </c>
      <c r="E22" s="3">
        <v>24209</v>
      </c>
      <c r="F22" s="62">
        <f t="shared" si="4"/>
        <v>33899</v>
      </c>
      <c r="G22" s="55"/>
      <c r="H22" s="55"/>
      <c r="I22" s="64"/>
      <c r="J22" s="61"/>
    </row>
    <row r="23" spans="1:10">
      <c r="A23" s="65" t="s">
        <v>360</v>
      </c>
      <c r="B23" s="3">
        <v>4216</v>
      </c>
      <c r="C23" s="3">
        <v>3482</v>
      </c>
      <c r="D23" s="61">
        <f>9032-4216</f>
        <v>4816</v>
      </c>
      <c r="E23" s="3">
        <v>45048</v>
      </c>
      <c r="F23" s="62">
        <f t="shared" si="4"/>
        <v>57562</v>
      </c>
      <c r="G23" s="55"/>
      <c r="H23" s="55"/>
      <c r="I23" s="55"/>
      <c r="J23" s="6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7729-9704-4F08-9E0E-02A94884C2C4}">
  <dimension ref="A1:M52"/>
  <sheetViews>
    <sheetView topLeftCell="A12" zoomScale="41" workbookViewId="0">
      <selection activeCell="E13" sqref="E13"/>
    </sheetView>
  </sheetViews>
  <sheetFormatPr defaultRowHeight="14.4"/>
  <cols>
    <col min="1" max="1" width="12.26171875" bestFit="1" customWidth="1"/>
    <col min="2" max="2" width="10.41796875" customWidth="1"/>
    <col min="3" max="3" width="10.83984375" customWidth="1"/>
    <col min="4" max="4" width="10.41796875" customWidth="1"/>
    <col min="10" max="10" width="8.83984375" customWidth="1"/>
    <col min="12" max="12" width="8.83984375" customWidth="1"/>
    <col min="13" max="13" width="8.578125" customWidth="1"/>
  </cols>
  <sheetData>
    <row r="1" spans="1:3" ht="25.5">
      <c r="A1" s="18" t="s">
        <v>0</v>
      </c>
      <c r="B1" s="18" t="s">
        <v>129</v>
      </c>
      <c r="C1" s="18" t="s">
        <v>182</v>
      </c>
    </row>
    <row r="2" spans="1:3" ht="87">
      <c r="A2" s="18" t="s">
        <v>1</v>
      </c>
      <c r="B2" s="18" t="s">
        <v>163</v>
      </c>
      <c r="C2" s="18" t="s">
        <v>183</v>
      </c>
    </row>
    <row r="3" spans="1:3" ht="123.9">
      <c r="A3" s="19"/>
      <c r="B3" s="18" t="s">
        <v>184</v>
      </c>
      <c r="C3" s="18" t="s">
        <v>185</v>
      </c>
    </row>
    <row r="4" spans="1:3" ht="87">
      <c r="A4" s="18" t="s">
        <v>171</v>
      </c>
      <c r="B4" s="18" t="s">
        <v>163</v>
      </c>
      <c r="C4" s="18" t="s">
        <v>186</v>
      </c>
    </row>
    <row r="5" spans="1:3" ht="123.9">
      <c r="A5" s="19"/>
      <c r="B5" s="18" t="s">
        <v>184</v>
      </c>
      <c r="C5" s="18" t="s">
        <v>185</v>
      </c>
    </row>
    <row r="6" spans="1:3" ht="173.1">
      <c r="A6" s="18" t="s">
        <v>175</v>
      </c>
      <c r="B6" s="18" t="s">
        <v>163</v>
      </c>
      <c r="C6" s="18" t="s">
        <v>187</v>
      </c>
    </row>
    <row r="7" spans="1:3" ht="123.9">
      <c r="A7" s="19"/>
      <c r="B7" s="18" t="s">
        <v>184</v>
      </c>
      <c r="C7" s="18" t="s">
        <v>188</v>
      </c>
    </row>
    <row r="8" spans="1:3" ht="87">
      <c r="A8" s="18" t="s">
        <v>174</v>
      </c>
      <c r="B8" s="18" t="s">
        <v>163</v>
      </c>
      <c r="C8" s="18" t="s">
        <v>193</v>
      </c>
    </row>
    <row r="9" spans="1:3" ht="123.9">
      <c r="A9" s="18"/>
      <c r="B9" s="18" t="s">
        <v>184</v>
      </c>
      <c r="C9" s="18" t="s">
        <v>188</v>
      </c>
    </row>
    <row r="10" spans="1:3" ht="87">
      <c r="A10" s="18" t="s">
        <v>170</v>
      </c>
      <c r="B10" s="18" t="s">
        <v>163</v>
      </c>
      <c r="C10" s="18" t="s">
        <v>194</v>
      </c>
    </row>
    <row r="11" spans="1:3" ht="123.9">
      <c r="A11" s="19"/>
      <c r="B11" s="19" t="s">
        <v>184</v>
      </c>
      <c r="C11" s="18" t="s">
        <v>185</v>
      </c>
    </row>
    <row r="12" spans="1:3" ht="173.1">
      <c r="A12" s="18" t="s">
        <v>172</v>
      </c>
      <c r="B12" s="18" t="s">
        <v>163</v>
      </c>
      <c r="C12" s="18" t="s">
        <v>189</v>
      </c>
    </row>
    <row r="13" spans="1:3" ht="123.9">
      <c r="A13" s="19"/>
      <c r="B13" s="18" t="s">
        <v>184</v>
      </c>
      <c r="C13" s="18" t="s">
        <v>190</v>
      </c>
    </row>
    <row r="14" spans="1:3" ht="87">
      <c r="A14" s="18" t="s">
        <v>173</v>
      </c>
      <c r="B14" s="18" t="s">
        <v>163</v>
      </c>
      <c r="C14" s="18" t="s">
        <v>191</v>
      </c>
    </row>
    <row r="15" spans="1:3" ht="123.9">
      <c r="A15" s="19"/>
      <c r="B15" s="18" t="s">
        <v>184</v>
      </c>
      <c r="C15" s="18" t="s">
        <v>192</v>
      </c>
    </row>
    <row r="16" spans="1:3">
      <c r="A16" s="19"/>
      <c r="B16" s="19"/>
      <c r="C16" s="19"/>
    </row>
    <row r="17" spans="1:13" ht="25.5" customHeight="1"/>
    <row r="18" spans="1:13" ht="25.5" customHeight="1">
      <c r="A18" s="18"/>
      <c r="B18" s="69" t="s">
        <v>184</v>
      </c>
      <c r="C18" s="69"/>
      <c r="D18" s="69"/>
      <c r="E18" s="18" t="s">
        <v>291</v>
      </c>
      <c r="F18" s="18"/>
      <c r="G18" s="23" t="s">
        <v>0</v>
      </c>
      <c r="H18" s="23" t="s">
        <v>300</v>
      </c>
      <c r="I18" t="s">
        <v>301</v>
      </c>
      <c r="J18" t="s">
        <v>265</v>
      </c>
      <c r="K18" t="s">
        <v>267</v>
      </c>
      <c r="L18" t="s">
        <v>266</v>
      </c>
      <c r="M18" t="s">
        <v>302</v>
      </c>
    </row>
    <row r="19" spans="1:13" ht="58" customHeight="1">
      <c r="A19" s="18" t="s">
        <v>0</v>
      </c>
      <c r="B19" s="20" t="s">
        <v>263</v>
      </c>
      <c r="C19" s="20" t="s">
        <v>264</v>
      </c>
      <c r="D19" s="20" t="s">
        <v>303</v>
      </c>
      <c r="E19" t="s">
        <v>267</v>
      </c>
      <c r="F19" s="20"/>
      <c r="G19" s="23" t="s">
        <v>288</v>
      </c>
      <c r="H19" s="23">
        <v>10</v>
      </c>
      <c r="I19">
        <v>10</v>
      </c>
      <c r="J19">
        <v>0</v>
      </c>
      <c r="K19">
        <v>0.3</v>
      </c>
      <c r="L19">
        <v>0</v>
      </c>
      <c r="M19">
        <v>20</v>
      </c>
    </row>
    <row r="20" spans="1:13" ht="64" customHeight="1">
      <c r="A20" s="18" t="s">
        <v>1</v>
      </c>
      <c r="B20" s="20">
        <v>10</v>
      </c>
      <c r="C20" s="20">
        <v>10</v>
      </c>
      <c r="D20" s="20">
        <v>0</v>
      </c>
      <c r="E20">
        <v>0.3</v>
      </c>
      <c r="F20" s="20"/>
      <c r="G20" s="23" t="s">
        <v>2</v>
      </c>
      <c r="H20" s="23">
        <v>10</v>
      </c>
      <c r="I20">
        <v>10</v>
      </c>
      <c r="J20">
        <v>0</v>
      </c>
      <c r="K20">
        <v>0.5</v>
      </c>
      <c r="L20">
        <v>0</v>
      </c>
      <c r="M20">
        <v>20</v>
      </c>
    </row>
    <row r="21" spans="1:13" ht="55.9" customHeight="1">
      <c r="A21" s="18" t="s">
        <v>171</v>
      </c>
      <c r="B21" s="20">
        <v>10</v>
      </c>
      <c r="C21" s="20">
        <v>10</v>
      </c>
      <c r="D21" s="20">
        <v>0</v>
      </c>
      <c r="E21">
        <v>0.5</v>
      </c>
      <c r="F21" s="20"/>
      <c r="G21" s="23" t="s">
        <v>3</v>
      </c>
      <c r="H21" s="23">
        <v>10</v>
      </c>
      <c r="I21">
        <v>10</v>
      </c>
      <c r="J21">
        <v>0</v>
      </c>
      <c r="K21">
        <v>0.5</v>
      </c>
      <c r="L21">
        <v>0</v>
      </c>
      <c r="M21">
        <v>20</v>
      </c>
    </row>
    <row r="22" spans="1:13" ht="25.5" customHeight="1">
      <c r="A22" s="18" t="s">
        <v>175</v>
      </c>
      <c r="B22" s="20">
        <v>10</v>
      </c>
      <c r="C22" s="20">
        <v>5</v>
      </c>
      <c r="D22" s="20">
        <v>0</v>
      </c>
      <c r="E22">
        <v>0.5</v>
      </c>
      <c r="F22" s="20"/>
      <c r="G22" s="20"/>
      <c r="H22" s="23" t="s">
        <v>300</v>
      </c>
      <c r="I22">
        <v>10</v>
      </c>
    </row>
    <row r="23" spans="1:13" ht="25.5" customHeight="1">
      <c r="A23" s="18" t="s">
        <v>174</v>
      </c>
      <c r="B23" s="20">
        <v>10</v>
      </c>
      <c r="C23" s="20">
        <v>5</v>
      </c>
      <c r="D23" s="20">
        <v>0</v>
      </c>
      <c r="E23" s="20" t="s">
        <v>304</v>
      </c>
      <c r="F23" s="20"/>
      <c r="G23" s="20"/>
      <c r="H23" t="s">
        <v>301</v>
      </c>
      <c r="I23">
        <v>10</v>
      </c>
    </row>
    <row r="24" spans="1:13" ht="25.5" customHeight="1">
      <c r="A24" s="18" t="s">
        <v>170</v>
      </c>
      <c r="B24" s="20">
        <v>10</v>
      </c>
      <c r="C24" s="20">
        <v>10</v>
      </c>
      <c r="D24" s="20">
        <v>0</v>
      </c>
      <c r="E24" s="20" t="s">
        <v>304</v>
      </c>
      <c r="F24" s="20"/>
      <c r="G24" s="20"/>
      <c r="H24" t="s">
        <v>265</v>
      </c>
      <c r="I24">
        <v>0</v>
      </c>
    </row>
    <row r="25" spans="1:13" ht="25.5" customHeight="1">
      <c r="A25" s="18" t="s">
        <v>172</v>
      </c>
      <c r="B25" s="20">
        <v>5</v>
      </c>
      <c r="C25" s="20">
        <v>1</v>
      </c>
      <c r="D25" s="20">
        <v>0.1</v>
      </c>
      <c r="E25" s="20" t="s">
        <v>304</v>
      </c>
      <c r="F25" s="20"/>
      <c r="H25" t="s">
        <v>266</v>
      </c>
      <c r="I25">
        <v>0</v>
      </c>
    </row>
    <row r="26" spans="1:13" ht="25.5" customHeight="1">
      <c r="A26" s="18" t="s">
        <v>173</v>
      </c>
      <c r="B26" s="20">
        <v>5</v>
      </c>
      <c r="C26" s="20">
        <v>1</v>
      </c>
      <c r="D26" s="20">
        <v>0</v>
      </c>
      <c r="E26" s="20" t="s">
        <v>304</v>
      </c>
      <c r="F26" s="20"/>
      <c r="H26" t="s">
        <v>302</v>
      </c>
      <c r="I26">
        <v>20</v>
      </c>
    </row>
    <row r="27" spans="1:13">
      <c r="A27" s="19"/>
      <c r="B27" s="19" t="s">
        <v>271</v>
      </c>
      <c r="C27" s="19" t="s">
        <v>269</v>
      </c>
    </row>
    <row r="28" spans="1:13">
      <c r="A28" s="19"/>
      <c r="B28" t="s">
        <v>265</v>
      </c>
      <c r="C28">
        <v>0</v>
      </c>
    </row>
    <row r="29" spans="1:13">
      <c r="A29" s="19"/>
    </row>
    <row r="30" spans="1:13">
      <c r="A30" s="19"/>
    </row>
    <row r="31" spans="1:13">
      <c r="A31" s="19"/>
    </row>
    <row r="32" spans="1:13">
      <c r="A32" s="18"/>
      <c r="B32" s="69" t="s">
        <v>163</v>
      </c>
      <c r="C32" s="69"/>
      <c r="D32" s="69"/>
      <c r="E32" s="69"/>
    </row>
    <row r="33" spans="1:5" ht="25.5">
      <c r="A33" s="20" t="s">
        <v>0</v>
      </c>
      <c r="B33" s="20" t="s">
        <v>263</v>
      </c>
      <c r="C33" s="20" t="s">
        <v>271</v>
      </c>
      <c r="D33" s="20" t="s">
        <v>264</v>
      </c>
      <c r="E33" s="20" t="s">
        <v>267</v>
      </c>
    </row>
    <row r="34" spans="1:5" ht="25.5">
      <c r="A34" s="18" t="s">
        <v>1</v>
      </c>
      <c r="B34" s="20">
        <v>20</v>
      </c>
      <c r="C34" s="20" t="s">
        <v>270</v>
      </c>
      <c r="D34" s="20">
        <v>1</v>
      </c>
      <c r="E34" s="20">
        <v>0</v>
      </c>
    </row>
    <row r="35" spans="1:5">
      <c r="A35" s="18" t="s">
        <v>171</v>
      </c>
      <c r="B35" s="20">
        <v>10</v>
      </c>
      <c r="C35" s="20" t="s">
        <v>269</v>
      </c>
      <c r="D35" s="20">
        <v>5</v>
      </c>
      <c r="E35" s="20">
        <v>0</v>
      </c>
    </row>
    <row r="36" spans="1:5">
      <c r="A36" s="18" t="s">
        <v>175</v>
      </c>
      <c r="B36" s="20">
        <v>10</v>
      </c>
      <c r="C36" s="20" t="s">
        <v>269</v>
      </c>
      <c r="D36" s="20">
        <v>5</v>
      </c>
      <c r="E36" s="20">
        <v>0.3</v>
      </c>
    </row>
    <row r="37" spans="1:5" ht="25.5">
      <c r="A37" s="18" t="s">
        <v>174</v>
      </c>
      <c r="B37" s="20">
        <v>20</v>
      </c>
      <c r="C37" s="20" t="s">
        <v>269</v>
      </c>
      <c r="D37" s="20">
        <v>10</v>
      </c>
      <c r="E37" s="20">
        <v>0</v>
      </c>
    </row>
    <row r="38" spans="1:5">
      <c r="A38" s="18" t="s">
        <v>170</v>
      </c>
      <c r="B38" s="20">
        <v>30</v>
      </c>
      <c r="C38" s="20" t="s">
        <v>270</v>
      </c>
      <c r="D38" s="20">
        <v>10</v>
      </c>
      <c r="E38" s="20">
        <v>0.3</v>
      </c>
    </row>
    <row r="39" spans="1:5">
      <c r="A39" s="18" t="s">
        <v>172</v>
      </c>
      <c r="B39" s="20">
        <v>30</v>
      </c>
      <c r="C39" s="20" t="s">
        <v>270</v>
      </c>
      <c r="D39" s="20">
        <v>1</v>
      </c>
      <c r="E39" s="20">
        <v>0</v>
      </c>
    </row>
    <row r="40" spans="1:5">
      <c r="A40" s="18" t="s">
        <v>173</v>
      </c>
      <c r="B40" s="20">
        <v>10</v>
      </c>
      <c r="C40" s="20" t="s">
        <v>270</v>
      </c>
      <c r="D40" s="20">
        <v>1</v>
      </c>
      <c r="E40" s="20">
        <v>0</v>
      </c>
    </row>
    <row r="41" spans="1:5">
      <c r="C41" t="s">
        <v>268</v>
      </c>
      <c r="D41">
        <v>50</v>
      </c>
    </row>
    <row r="42" spans="1:5">
      <c r="A42" s="19"/>
      <c r="B42" s="19"/>
      <c r="C42" s="19"/>
    </row>
    <row r="43" spans="1:5">
      <c r="A43" s="19"/>
      <c r="B43" s="19"/>
      <c r="C43" s="19"/>
    </row>
    <row r="44" spans="1:5">
      <c r="A44" s="19"/>
      <c r="B44" s="19"/>
      <c r="C44" s="19"/>
    </row>
    <row r="45" spans="1:5">
      <c r="A45" s="19"/>
      <c r="B45" s="19"/>
      <c r="C45" s="19"/>
    </row>
    <row r="46" spans="1:5">
      <c r="A46" s="19"/>
      <c r="B46" s="19"/>
      <c r="C46" s="19"/>
    </row>
    <row r="47" spans="1:5">
      <c r="A47" s="19"/>
      <c r="B47" s="19"/>
      <c r="C47" s="19"/>
    </row>
    <row r="48" spans="1:5">
      <c r="A48" s="19"/>
      <c r="B48" s="19"/>
      <c r="C48" s="19"/>
    </row>
    <row r="49" spans="1:3">
      <c r="A49" s="19"/>
      <c r="B49" s="19"/>
      <c r="C49" s="19"/>
    </row>
    <row r="50" spans="1:3">
      <c r="A50" s="19"/>
      <c r="B50" s="19"/>
      <c r="C50" s="19"/>
    </row>
    <row r="51" spans="1:3">
      <c r="A51" s="19"/>
      <c r="B51" s="19"/>
      <c r="C51" s="19"/>
    </row>
    <row r="52" spans="1:3">
      <c r="A52" s="19"/>
      <c r="B52" s="19"/>
      <c r="C52" s="19"/>
    </row>
  </sheetData>
  <mergeCells count="2">
    <mergeCell ref="B18:D18"/>
    <mergeCell ref="B32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C701-7BB8-4F7F-BA0E-B064C523F94B}">
  <dimension ref="A1:D43"/>
  <sheetViews>
    <sheetView tabSelected="1" topLeftCell="J1" zoomScale="46" workbookViewId="0">
      <selection activeCell="AD27" sqref="AD27"/>
    </sheetView>
  </sheetViews>
  <sheetFormatPr defaultRowHeight="14.4"/>
  <cols>
    <col min="2" max="2" width="33" bestFit="1" customWidth="1"/>
    <col min="3" max="3" width="9.578125" bestFit="1" customWidth="1"/>
  </cols>
  <sheetData>
    <row r="1" spans="1:4">
      <c r="B1" t="s">
        <v>203</v>
      </c>
      <c r="C1" t="s">
        <v>204</v>
      </c>
    </row>
    <row r="2" spans="1:4">
      <c r="A2" s="70" t="s">
        <v>514</v>
      </c>
      <c r="B2" t="s">
        <v>276</v>
      </c>
      <c r="C2" s="14">
        <v>116</v>
      </c>
    </row>
    <row r="3" spans="1:4">
      <c r="A3" s="70"/>
      <c r="B3" t="s">
        <v>200</v>
      </c>
      <c r="C3" s="14">
        <v>152</v>
      </c>
    </row>
    <row r="4" spans="1:4">
      <c r="A4" s="70"/>
      <c r="B4" t="s">
        <v>275</v>
      </c>
      <c r="C4" s="14">
        <v>282</v>
      </c>
    </row>
    <row r="5" spans="1:4">
      <c r="A5" s="70"/>
      <c r="B5" t="s">
        <v>199</v>
      </c>
      <c r="C5" s="14">
        <v>1113</v>
      </c>
    </row>
    <row r="6" spans="1:4">
      <c r="A6" s="70"/>
      <c r="B6" t="s">
        <v>201</v>
      </c>
      <c r="C6" s="14">
        <v>6591</v>
      </c>
    </row>
    <row r="7" spans="1:4">
      <c r="A7" s="70"/>
      <c r="B7" t="s">
        <v>274</v>
      </c>
      <c r="C7" s="14">
        <v>9990</v>
      </c>
    </row>
    <row r="8" spans="1:4">
      <c r="A8" s="70"/>
      <c r="B8" t="s">
        <v>273</v>
      </c>
      <c r="C8" s="14">
        <v>11923</v>
      </c>
    </row>
    <row r="9" spans="1:4">
      <c r="A9" s="70"/>
      <c r="B9" t="s">
        <v>198</v>
      </c>
      <c r="C9" s="14">
        <v>34090</v>
      </c>
    </row>
    <row r="10" spans="1:4">
      <c r="A10" s="70" t="s">
        <v>513</v>
      </c>
      <c r="B10" t="s">
        <v>196</v>
      </c>
      <c r="C10" s="14">
        <v>23632</v>
      </c>
      <c r="D10" t="s">
        <v>202</v>
      </c>
    </row>
    <row r="11" spans="1:4">
      <c r="A11" s="70"/>
      <c r="B11" t="s">
        <v>195</v>
      </c>
      <c r="C11" s="14">
        <v>33992</v>
      </c>
    </row>
    <row r="12" spans="1:4">
      <c r="A12" s="70"/>
      <c r="B12" t="s">
        <v>197</v>
      </c>
      <c r="C12">
        <v>48</v>
      </c>
    </row>
    <row r="13" spans="1:4">
      <c r="A13" s="70" t="s">
        <v>307</v>
      </c>
      <c r="B13" t="s">
        <v>308</v>
      </c>
      <c r="C13" s="14">
        <v>535</v>
      </c>
    </row>
    <row r="14" spans="1:4">
      <c r="A14" s="70"/>
      <c r="B14" t="s">
        <v>309</v>
      </c>
      <c r="C14" s="14">
        <v>618</v>
      </c>
    </row>
    <row r="15" spans="1:4">
      <c r="A15" s="70"/>
      <c r="B15" t="s">
        <v>310</v>
      </c>
      <c r="C15" s="14">
        <v>3685</v>
      </c>
    </row>
    <row r="16" spans="1:4">
      <c r="A16" s="70"/>
      <c r="B16" t="s">
        <v>311</v>
      </c>
      <c r="C16" s="14">
        <v>11752</v>
      </c>
    </row>
    <row r="17" spans="1:3">
      <c r="A17" s="70"/>
      <c r="B17" t="s">
        <v>312</v>
      </c>
      <c r="C17" s="14">
        <v>18928</v>
      </c>
    </row>
    <row r="18" spans="1:3">
      <c r="A18" s="70"/>
      <c r="B18" t="s">
        <v>313</v>
      </c>
      <c r="C18" s="14">
        <v>22154</v>
      </c>
    </row>
    <row r="19" spans="1:3">
      <c r="A19" s="70"/>
      <c r="B19" t="s">
        <v>314</v>
      </c>
      <c r="C19" s="14">
        <v>735</v>
      </c>
    </row>
    <row r="24" spans="1:3">
      <c r="A24" t="s">
        <v>316</v>
      </c>
    </row>
    <row r="25" spans="1:3">
      <c r="A25" t="s">
        <v>322</v>
      </c>
    </row>
    <row r="26" spans="1:3">
      <c r="A26" t="s">
        <v>320</v>
      </c>
    </row>
    <row r="27" spans="1:3">
      <c r="A27" t="s">
        <v>319</v>
      </c>
    </row>
    <row r="28" spans="1:3">
      <c r="A28" t="s">
        <v>318</v>
      </c>
    </row>
    <row r="29" spans="1:3">
      <c r="A29" t="s">
        <v>317</v>
      </c>
    </row>
    <row r="30" spans="1:3">
      <c r="A30" t="s">
        <v>321</v>
      </c>
    </row>
    <row r="36" spans="1:3">
      <c r="A36" t="s">
        <v>307</v>
      </c>
      <c r="B36" t="s">
        <v>315</v>
      </c>
      <c r="C36" t="s">
        <v>204</v>
      </c>
    </row>
    <row r="37" spans="1:3">
      <c r="A37" t="s">
        <v>308</v>
      </c>
      <c r="B37" t="s">
        <v>316</v>
      </c>
      <c r="C37" s="14">
        <v>535</v>
      </c>
    </row>
    <row r="38" spans="1:3">
      <c r="A38" t="s">
        <v>309</v>
      </c>
      <c r="B38" t="s">
        <v>322</v>
      </c>
      <c r="C38" s="14">
        <v>618</v>
      </c>
    </row>
    <row r="39" spans="1:3">
      <c r="A39" t="s">
        <v>310</v>
      </c>
      <c r="B39" t="s">
        <v>320</v>
      </c>
      <c r="C39" s="14">
        <v>3685</v>
      </c>
    </row>
    <row r="40" spans="1:3">
      <c r="A40" t="s">
        <v>311</v>
      </c>
      <c r="B40" t="s">
        <v>319</v>
      </c>
      <c r="C40" s="14">
        <v>11752</v>
      </c>
    </row>
    <row r="41" spans="1:3">
      <c r="A41" t="s">
        <v>312</v>
      </c>
      <c r="B41" t="s">
        <v>318</v>
      </c>
      <c r="C41" s="14">
        <v>18928</v>
      </c>
    </row>
    <row r="42" spans="1:3">
      <c r="A42" t="s">
        <v>313</v>
      </c>
      <c r="B42" t="s">
        <v>317</v>
      </c>
      <c r="C42" s="14">
        <v>22154</v>
      </c>
    </row>
    <row r="43" spans="1:3">
      <c r="A43" t="s">
        <v>314</v>
      </c>
      <c r="B43" t="s">
        <v>321</v>
      </c>
      <c r="C43" s="14">
        <v>735</v>
      </c>
    </row>
  </sheetData>
  <sortState xmlns:xlrd2="http://schemas.microsoft.com/office/spreadsheetml/2017/richdata2" ref="B2:C12">
    <sortCondition ref="C2:C12"/>
  </sortState>
  <mergeCells count="3">
    <mergeCell ref="A13:A19"/>
    <mergeCell ref="A10:A12"/>
    <mergeCell ref="A2:A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topLeftCell="C1" zoomScaleNormal="100" workbookViewId="0">
      <selection activeCell="G17" sqref="G17"/>
    </sheetView>
  </sheetViews>
  <sheetFormatPr defaultRowHeight="14.4"/>
  <cols>
    <col min="1" max="2" width="14.578125" customWidth="1"/>
    <col min="3" max="3" width="12.83984375" customWidth="1"/>
    <col min="4" max="4" width="9" bestFit="1" customWidth="1"/>
    <col min="5" max="5" width="10.15625" bestFit="1" customWidth="1"/>
    <col min="6" max="6" width="11" bestFit="1" customWidth="1"/>
    <col min="7" max="7" width="12.15625" bestFit="1" customWidth="1"/>
    <col min="8" max="8" width="8.68359375" bestFit="1" customWidth="1"/>
    <col min="9" max="9" width="9.15625" bestFit="1" customWidth="1"/>
    <col min="10" max="10" width="14" customWidth="1"/>
    <col min="11" max="1026" width="8.578125" customWidth="1"/>
  </cols>
  <sheetData>
    <row r="1" spans="1:12">
      <c r="A1" t="s">
        <v>0</v>
      </c>
      <c r="B1" t="s">
        <v>169</v>
      </c>
      <c r="C1" t="s">
        <v>1</v>
      </c>
      <c r="D1" t="s">
        <v>171</v>
      </c>
      <c r="E1" t="s">
        <v>175</v>
      </c>
      <c r="F1" t="s">
        <v>170</v>
      </c>
      <c r="G1" t="s">
        <v>174</v>
      </c>
      <c r="H1" t="s">
        <v>172</v>
      </c>
      <c r="I1" t="s">
        <v>173</v>
      </c>
    </row>
    <row r="2" spans="1:12">
      <c r="A2" t="s">
        <v>176</v>
      </c>
      <c r="B2" s="15">
        <v>57672</v>
      </c>
      <c r="C2" s="14">
        <v>57672</v>
      </c>
      <c r="D2" s="71" t="s">
        <v>177</v>
      </c>
      <c r="E2" s="71"/>
      <c r="F2" s="71" t="s">
        <v>178</v>
      </c>
      <c r="G2" s="71"/>
      <c r="H2" s="71" t="s">
        <v>179</v>
      </c>
      <c r="I2" s="71"/>
    </row>
    <row r="3" spans="1:12">
      <c r="A3" t="s">
        <v>10</v>
      </c>
      <c r="B3" s="15">
        <v>10582</v>
      </c>
      <c r="C3" s="14">
        <v>46317</v>
      </c>
      <c r="D3" s="14">
        <v>30686</v>
      </c>
      <c r="E3" s="14">
        <v>30698</v>
      </c>
      <c r="F3" s="14">
        <v>27217</v>
      </c>
      <c r="G3" s="14">
        <v>27300</v>
      </c>
      <c r="H3" s="14">
        <v>38340</v>
      </c>
      <c r="I3" s="14">
        <v>38340</v>
      </c>
    </row>
    <row r="4" spans="1:12">
      <c r="A4" t="s">
        <v>11</v>
      </c>
      <c r="B4" s="53">
        <v>0.82899999999999996</v>
      </c>
      <c r="C4" s="53">
        <v>0.84773200000000004</v>
      </c>
      <c r="D4" s="53">
        <v>0.79383000000000004</v>
      </c>
      <c r="E4" s="53">
        <v>0.79172299999999995</v>
      </c>
      <c r="F4" s="53">
        <v>0.78239999999999998</v>
      </c>
      <c r="G4" s="53">
        <v>0.78102700000000003</v>
      </c>
      <c r="H4" s="53">
        <v>0.78266199999999997</v>
      </c>
      <c r="I4" s="53">
        <v>0.78189200000000003</v>
      </c>
    </row>
    <row r="5" spans="1:12">
      <c r="A5" t="s">
        <v>12</v>
      </c>
      <c r="B5" s="53">
        <v>0.41899999999999998</v>
      </c>
      <c r="C5" s="53">
        <v>0.87095699999999998</v>
      </c>
      <c r="D5" s="53">
        <v>0.77146700000000001</v>
      </c>
      <c r="E5" s="53">
        <v>0.76723300000000005</v>
      </c>
      <c r="F5" s="53">
        <v>0.76530799999999999</v>
      </c>
      <c r="G5" s="53">
        <v>0.76187099999999996</v>
      </c>
      <c r="H5" s="53">
        <v>0.74979099999999999</v>
      </c>
      <c r="I5" s="53">
        <v>0.74811799999999995</v>
      </c>
    </row>
    <row r="6" spans="1:12">
      <c r="A6" t="s">
        <v>13</v>
      </c>
      <c r="B6" s="53">
        <v>0.23599999999999999</v>
      </c>
      <c r="C6" s="53">
        <v>0.84773200000000004</v>
      </c>
      <c r="D6" s="53">
        <v>0.79383000000000004</v>
      </c>
      <c r="E6" s="53">
        <v>0.79172299999999995</v>
      </c>
      <c r="F6" s="53">
        <v>0.78239999999999998</v>
      </c>
      <c r="G6" s="53">
        <v>0.78102700000000003</v>
      </c>
      <c r="H6" s="53">
        <v>0.78266199999999997</v>
      </c>
      <c r="I6" s="53">
        <v>0.78189200000000003</v>
      </c>
    </row>
    <row r="7" spans="1:12">
      <c r="A7" t="s">
        <v>14</v>
      </c>
      <c r="B7" s="53">
        <f>2*(B6*B5)/(B6+B5)</f>
        <v>0.30193587786259535</v>
      </c>
      <c r="C7" s="53">
        <v>0.77952100000000002</v>
      </c>
      <c r="D7" s="53">
        <v>0.75885499999999995</v>
      </c>
      <c r="E7" s="53">
        <v>0.75812900000000005</v>
      </c>
      <c r="F7" s="53">
        <v>0.75178</v>
      </c>
      <c r="G7" s="53">
        <v>0.74720699999999995</v>
      </c>
      <c r="H7" s="53">
        <v>0.736259</v>
      </c>
      <c r="I7" s="53">
        <v>0.73955000000000004</v>
      </c>
    </row>
    <row r="10" spans="1:12">
      <c r="A10" t="s">
        <v>15</v>
      </c>
      <c r="B10" t="s">
        <v>0</v>
      </c>
      <c r="J10" t="s">
        <v>12</v>
      </c>
      <c r="K10" t="s">
        <v>13</v>
      </c>
      <c r="L10" t="s">
        <v>14</v>
      </c>
    </row>
    <row r="11" spans="1:12">
      <c r="A11">
        <v>1</v>
      </c>
      <c r="B11" t="s">
        <v>1</v>
      </c>
      <c r="I11" t="s">
        <v>1</v>
      </c>
      <c r="J11" s="9">
        <v>0.87095699999999998</v>
      </c>
      <c r="K11" s="9">
        <v>0.84773200000000004</v>
      </c>
      <c r="L11" s="9">
        <v>0.77952100000000002</v>
      </c>
    </row>
    <row r="12" spans="1:12">
      <c r="A12">
        <v>2</v>
      </c>
      <c r="B12" t="s">
        <v>2</v>
      </c>
      <c r="I12" t="s">
        <v>171</v>
      </c>
      <c r="J12" s="9">
        <v>0.77146700000000001</v>
      </c>
      <c r="K12" s="9">
        <v>0.79383000000000004</v>
      </c>
      <c r="L12" s="9">
        <v>0.75885499999999995</v>
      </c>
    </row>
    <row r="13" spans="1:12">
      <c r="A13">
        <v>3</v>
      </c>
      <c r="B13" t="s">
        <v>3</v>
      </c>
      <c r="I13" t="s">
        <v>175</v>
      </c>
      <c r="J13" s="9">
        <v>0.76723300000000005</v>
      </c>
      <c r="K13" s="9">
        <v>0.79172299999999995</v>
      </c>
      <c r="L13" s="9">
        <v>0.75812900000000005</v>
      </c>
    </row>
    <row r="14" spans="1:12">
      <c r="A14">
        <v>4</v>
      </c>
      <c r="B14" t="s">
        <v>4</v>
      </c>
      <c r="I14" t="s">
        <v>170</v>
      </c>
      <c r="J14" s="9">
        <v>0.76530799999999999</v>
      </c>
      <c r="K14" s="9">
        <v>0.78239999999999998</v>
      </c>
      <c r="L14" s="9">
        <v>0.75178</v>
      </c>
    </row>
    <row r="15" spans="1:12">
      <c r="A15">
        <v>5</v>
      </c>
      <c r="B15" t="s">
        <v>5</v>
      </c>
      <c r="I15" t="s">
        <v>174</v>
      </c>
      <c r="J15" s="9">
        <v>0.76187099999999996</v>
      </c>
      <c r="K15" s="9">
        <v>0.78102700000000003</v>
      </c>
      <c r="L15" s="9">
        <v>0.74720699999999995</v>
      </c>
    </row>
    <row r="16" spans="1:12">
      <c r="A16">
        <v>6</v>
      </c>
      <c r="B16" t="s">
        <v>6</v>
      </c>
      <c r="I16" t="s">
        <v>172</v>
      </c>
      <c r="J16" s="9">
        <v>0.74979099999999999</v>
      </c>
      <c r="K16" s="9">
        <v>0.78266199999999997</v>
      </c>
      <c r="L16" s="9">
        <v>0.736259</v>
      </c>
    </row>
    <row r="17" spans="1:12">
      <c r="A17">
        <v>7</v>
      </c>
      <c r="B17" t="s">
        <v>7</v>
      </c>
      <c r="I17" t="s">
        <v>173</v>
      </c>
      <c r="J17" s="9">
        <v>0.74811799999999995</v>
      </c>
      <c r="K17" s="9">
        <v>0.78189200000000003</v>
      </c>
      <c r="L17" s="9">
        <v>0.73955000000000004</v>
      </c>
    </row>
  </sheetData>
  <mergeCells count="3">
    <mergeCell ref="D2:E2"/>
    <mergeCell ref="F2:G2"/>
    <mergeCell ref="H2:I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252F-F468-4307-835A-2E81C471B643}">
  <dimension ref="A1:H26"/>
  <sheetViews>
    <sheetView workbookViewId="0">
      <selection activeCell="E17" sqref="E17"/>
    </sheetView>
  </sheetViews>
  <sheetFormatPr defaultRowHeight="14.4"/>
  <cols>
    <col min="4" max="4" width="13.83984375" customWidth="1"/>
    <col min="5" max="5" width="14.15625" customWidth="1"/>
  </cols>
  <sheetData>
    <row r="1" spans="1:8" ht="25.5">
      <c r="C1" s="13" t="s">
        <v>184</v>
      </c>
      <c r="D1" s="32" t="s">
        <v>365</v>
      </c>
      <c r="E1" s="31" t="s">
        <v>291</v>
      </c>
      <c r="G1" s="3"/>
      <c r="H1" s="3"/>
    </row>
    <row r="2" spans="1:8">
      <c r="B2" t="s">
        <v>1</v>
      </c>
      <c r="C2" s="9">
        <v>0.87095699999999998</v>
      </c>
      <c r="D2" s="29">
        <v>0.86914000000000002</v>
      </c>
      <c r="E2" s="30">
        <v>0.79196599999999995</v>
      </c>
      <c r="G2" s="3"/>
      <c r="H2" s="29"/>
    </row>
    <row r="3" spans="1:8">
      <c r="B3" t="s">
        <v>171</v>
      </c>
      <c r="C3" s="9">
        <v>0.77146700000000001</v>
      </c>
      <c r="D3" s="21">
        <v>0.78262399999999999</v>
      </c>
      <c r="E3" s="30">
        <v>0.75803500000000001</v>
      </c>
      <c r="G3" s="3"/>
      <c r="H3" s="23"/>
    </row>
    <row r="4" spans="1:8">
      <c r="B4" t="s">
        <v>175</v>
      </c>
      <c r="C4" s="9">
        <v>0.76723300000000005</v>
      </c>
      <c r="D4" s="21">
        <v>0.77166900000000005</v>
      </c>
      <c r="E4" s="30">
        <v>0.75678999999999996</v>
      </c>
      <c r="G4" s="3"/>
      <c r="H4" s="23"/>
    </row>
    <row r="5" spans="1:8">
      <c r="B5" t="s">
        <v>170</v>
      </c>
      <c r="C5" s="9">
        <v>0.76530799999999999</v>
      </c>
      <c r="D5" s="21">
        <v>0.79909399999999997</v>
      </c>
      <c r="G5" s="3"/>
      <c r="H5" s="23"/>
    </row>
    <row r="6" spans="1:8">
      <c r="A6" t="s">
        <v>362</v>
      </c>
      <c r="B6" t="s">
        <v>174</v>
      </c>
      <c r="C6" s="9">
        <v>0.76187099999999996</v>
      </c>
      <c r="D6" s="21">
        <v>0.77414899999999998</v>
      </c>
      <c r="G6" s="3"/>
      <c r="H6" s="23"/>
    </row>
    <row r="7" spans="1:8">
      <c r="B7" t="s">
        <v>172</v>
      </c>
      <c r="C7" s="9">
        <v>0.74979099999999999</v>
      </c>
      <c r="D7" s="21">
        <v>0.85426400000000002</v>
      </c>
      <c r="G7" s="3"/>
      <c r="H7" s="21"/>
    </row>
    <row r="8" spans="1:8">
      <c r="B8" t="s">
        <v>173</v>
      </c>
      <c r="C8" s="9">
        <v>0.74811799999999995</v>
      </c>
      <c r="D8" s="21">
        <v>0.781891</v>
      </c>
      <c r="G8" s="3"/>
      <c r="H8" s="21"/>
    </row>
    <row r="10" spans="1:8" ht="25.5">
      <c r="C10" t="s">
        <v>184</v>
      </c>
      <c r="D10" s="3" t="s">
        <v>365</v>
      </c>
      <c r="E10" s="23" t="s">
        <v>291</v>
      </c>
    </row>
    <row r="11" spans="1:8">
      <c r="B11" t="s">
        <v>1</v>
      </c>
      <c r="C11" s="9">
        <v>0.84773200000000004</v>
      </c>
      <c r="D11" s="29">
        <v>0.84510700000000005</v>
      </c>
      <c r="E11" s="30">
        <v>0.84588300000000005</v>
      </c>
    </row>
    <row r="12" spans="1:8">
      <c r="B12" t="s">
        <v>171</v>
      </c>
      <c r="C12" s="9">
        <v>0.79383000000000004</v>
      </c>
      <c r="D12" s="21">
        <v>0.79946899999999999</v>
      </c>
      <c r="E12" s="30">
        <v>0.78458799999999995</v>
      </c>
    </row>
    <row r="13" spans="1:8">
      <c r="A13" t="s">
        <v>363</v>
      </c>
      <c r="B13" t="s">
        <v>175</v>
      </c>
      <c r="C13" s="9">
        <v>0.79172299999999995</v>
      </c>
      <c r="D13" s="21">
        <v>0.793686</v>
      </c>
      <c r="E13" s="30">
        <v>0.78491699999999998</v>
      </c>
    </row>
    <row r="14" spans="1:8">
      <c r="B14" t="s">
        <v>170</v>
      </c>
      <c r="C14" s="9">
        <v>0.78239999999999998</v>
      </c>
      <c r="D14" s="21">
        <v>0.80818999999999996</v>
      </c>
    </row>
    <row r="15" spans="1:8">
      <c r="B15" t="s">
        <v>174</v>
      </c>
      <c r="C15" s="9">
        <v>0.78102700000000003</v>
      </c>
      <c r="D15" s="21">
        <v>0.79319200000000001</v>
      </c>
    </row>
    <row r="16" spans="1:8">
      <c r="B16" t="s">
        <v>172</v>
      </c>
      <c r="C16" s="9">
        <v>0.78266199999999997</v>
      </c>
      <c r="D16" s="21">
        <v>0.85082199999999997</v>
      </c>
    </row>
    <row r="17" spans="1:5">
      <c r="B17" t="s">
        <v>173</v>
      </c>
      <c r="C17" s="9">
        <v>0.78189200000000003</v>
      </c>
      <c r="D17" s="21">
        <v>0.79259000000000002</v>
      </c>
    </row>
    <row r="19" spans="1:5" ht="25.5">
      <c r="C19" t="s">
        <v>184</v>
      </c>
      <c r="D19" s="3" t="s">
        <v>365</v>
      </c>
      <c r="E19" s="23" t="s">
        <v>291</v>
      </c>
    </row>
    <row r="20" spans="1:5">
      <c r="B20" t="s">
        <v>1</v>
      </c>
      <c r="C20" s="9">
        <v>0.77952100000000002</v>
      </c>
      <c r="D20" s="29">
        <v>0.77583599999999997</v>
      </c>
      <c r="E20" s="30">
        <v>0.78047699999999998</v>
      </c>
    </row>
    <row r="21" spans="1:5">
      <c r="B21" t="s">
        <v>171</v>
      </c>
      <c r="C21" s="9">
        <v>0.75885499999999995</v>
      </c>
      <c r="D21" s="21">
        <v>0.76438700000000004</v>
      </c>
      <c r="E21" s="30">
        <v>0.75771999999999995</v>
      </c>
    </row>
    <row r="22" spans="1:5">
      <c r="A22" t="s">
        <v>364</v>
      </c>
      <c r="B22" t="s">
        <v>175</v>
      </c>
      <c r="C22" s="9">
        <v>0.75812900000000005</v>
      </c>
      <c r="D22" s="21">
        <v>0.76171199999999994</v>
      </c>
      <c r="E22" s="30">
        <v>0.75314800000000004</v>
      </c>
    </row>
    <row r="23" spans="1:5">
      <c r="B23" t="s">
        <v>170</v>
      </c>
      <c r="C23" s="9">
        <v>0.75178</v>
      </c>
      <c r="D23" s="21">
        <v>0.77157200000000004</v>
      </c>
    </row>
    <row r="24" spans="1:5">
      <c r="B24" t="s">
        <v>174</v>
      </c>
      <c r="C24" s="9">
        <v>0.74720699999999995</v>
      </c>
      <c r="D24" s="21">
        <v>0.74997999999999998</v>
      </c>
    </row>
    <row r="25" spans="1:5">
      <c r="B25" t="s">
        <v>172</v>
      </c>
      <c r="C25" s="9">
        <v>0.736259</v>
      </c>
      <c r="D25" s="21">
        <v>0.83483200000000002</v>
      </c>
    </row>
    <row r="26" spans="1:5">
      <c r="B26" t="s">
        <v>173</v>
      </c>
      <c r="C26" s="9">
        <v>0.73955000000000004</v>
      </c>
      <c r="D26" s="21">
        <v>0.75963199999999997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"/>
  <sheetViews>
    <sheetView topLeftCell="H3" zoomScale="62" zoomScaleNormal="100" workbookViewId="0">
      <selection activeCell="M19" sqref="M19"/>
    </sheetView>
  </sheetViews>
  <sheetFormatPr defaultRowHeight="14.4"/>
  <cols>
    <col min="1" max="1" width="22.68359375" customWidth="1"/>
    <col min="2" max="2" width="13.26171875" customWidth="1"/>
    <col min="3" max="3" width="11" customWidth="1"/>
    <col min="4" max="4" width="9.578125" customWidth="1"/>
    <col min="5" max="5" width="9.15625" customWidth="1"/>
    <col min="6" max="6" width="8.41796875" customWidth="1"/>
    <col min="7" max="7" width="7.41796875" customWidth="1"/>
    <col min="8" max="1026" width="22.68359375" customWidth="1"/>
  </cols>
  <sheetData>
    <row r="1" spans="1:19" ht="28.9" customHeight="1">
      <c r="A1" s="2"/>
      <c r="B1" s="73"/>
      <c r="C1" s="7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/>
      <c r="B2" s="72"/>
      <c r="C2" s="72"/>
      <c r="D2" s="3"/>
      <c r="E2" s="3"/>
      <c r="F2" s="3"/>
      <c r="G2" s="4"/>
      <c r="H2" s="4"/>
      <c r="I2" s="2"/>
      <c r="J2" s="2"/>
      <c r="K2" s="3"/>
      <c r="L2" s="3"/>
      <c r="M2" s="3"/>
      <c r="N2" s="3"/>
      <c r="O2" s="3"/>
      <c r="Q2" s="3"/>
      <c r="R2" s="3"/>
      <c r="S2" s="3"/>
    </row>
    <row r="3" spans="1:19">
      <c r="A3" s="2"/>
      <c r="B3" s="72"/>
      <c r="C3" s="72"/>
      <c r="D3" s="3"/>
      <c r="E3" s="3"/>
      <c r="F3" s="3"/>
      <c r="G3" s="4"/>
      <c r="H3" s="4"/>
      <c r="I3" s="2"/>
      <c r="J3" s="2"/>
      <c r="K3" s="3"/>
      <c r="L3" s="3"/>
      <c r="M3" s="2"/>
      <c r="N3" s="3"/>
      <c r="O3" s="3"/>
      <c r="P3" s="2"/>
      <c r="Q3" s="3"/>
      <c r="R3" s="3"/>
      <c r="S3" s="2"/>
    </row>
    <row r="4" spans="1:19">
      <c r="A4" s="2"/>
      <c r="B4" s="72"/>
      <c r="C4" s="72"/>
      <c r="D4" s="3"/>
      <c r="E4" s="3"/>
      <c r="F4" s="3"/>
      <c r="G4" s="4"/>
      <c r="H4" s="4"/>
      <c r="I4" s="2"/>
      <c r="J4" s="2"/>
      <c r="K4" s="3"/>
      <c r="L4" s="3"/>
      <c r="M4" s="3"/>
      <c r="N4" s="3"/>
      <c r="O4" s="3"/>
      <c r="Q4" s="3"/>
      <c r="R4" s="3"/>
      <c r="S4" s="3"/>
    </row>
    <row r="5" spans="1:19">
      <c r="A5" s="2"/>
      <c r="B5" s="72"/>
      <c r="C5" s="72"/>
      <c r="D5" s="3"/>
      <c r="E5" s="3"/>
      <c r="F5" s="3"/>
      <c r="G5" s="4"/>
      <c r="H5" s="4"/>
      <c r="I5" s="2"/>
      <c r="J5" s="2"/>
      <c r="K5" s="3"/>
      <c r="L5" s="3"/>
      <c r="M5" s="3"/>
      <c r="N5" s="3"/>
      <c r="O5" s="3"/>
      <c r="Q5" s="3"/>
      <c r="R5" s="3"/>
      <c r="S5" s="3"/>
    </row>
    <row r="6" spans="1:19">
      <c r="A6" s="2"/>
      <c r="B6" s="72"/>
      <c r="C6" s="72"/>
      <c r="D6" s="3"/>
      <c r="E6" s="3"/>
      <c r="F6" s="3"/>
      <c r="G6" s="4"/>
      <c r="H6" s="4"/>
    </row>
    <row r="7" spans="1:19" ht="14.5" customHeight="1">
      <c r="A7" s="2"/>
      <c r="B7" s="72"/>
      <c r="C7" s="72"/>
      <c r="D7" s="3"/>
      <c r="E7" s="3"/>
      <c r="F7" s="3"/>
      <c r="G7" s="4"/>
      <c r="H7" s="4"/>
      <c r="I7" s="2" t="s">
        <v>0</v>
      </c>
      <c r="J7" s="2" t="s">
        <v>1</v>
      </c>
      <c r="K7" s="2" t="s">
        <v>171</v>
      </c>
      <c r="L7" s="2" t="s">
        <v>175</v>
      </c>
      <c r="M7" s="2" t="s">
        <v>170</v>
      </c>
      <c r="N7" s="2" t="s">
        <v>174</v>
      </c>
      <c r="O7" s="2" t="s">
        <v>172</v>
      </c>
      <c r="P7" s="2" t="s">
        <v>173</v>
      </c>
    </row>
    <row r="8" spans="1:19">
      <c r="I8" s="75" t="s">
        <v>176</v>
      </c>
      <c r="J8" s="74" t="s">
        <v>181</v>
      </c>
      <c r="K8" s="72" t="s">
        <v>177</v>
      </c>
      <c r="L8" s="72"/>
      <c r="M8" s="72" t="s">
        <v>179</v>
      </c>
      <c r="N8" s="72"/>
      <c r="O8" s="72" t="s">
        <v>178</v>
      </c>
      <c r="P8" s="72"/>
    </row>
    <row r="9" spans="1:19">
      <c r="I9" s="75"/>
      <c r="J9" s="74"/>
      <c r="K9" s="72"/>
      <c r="L9" s="72"/>
      <c r="M9" s="72"/>
      <c r="N9" s="72"/>
      <c r="O9" s="72"/>
      <c r="P9" s="72"/>
    </row>
    <row r="10" spans="1:19">
      <c r="I10" s="2" t="s">
        <v>11</v>
      </c>
      <c r="J10" s="18">
        <v>0.84510700000000005</v>
      </c>
      <c r="K10" s="16">
        <v>0.79946899999999999</v>
      </c>
      <c r="L10" s="16">
        <v>0.793686</v>
      </c>
      <c r="M10" s="16">
        <v>0.80818999999999996</v>
      </c>
      <c r="N10" s="16">
        <v>0.79319200000000001</v>
      </c>
      <c r="O10" s="16">
        <v>0.85082199999999997</v>
      </c>
      <c r="P10" s="16">
        <v>0.79259000000000002</v>
      </c>
    </row>
    <row r="11" spans="1:19">
      <c r="I11" s="2" t="s">
        <v>16</v>
      </c>
      <c r="J11" s="18">
        <v>0.86914000000000002</v>
      </c>
      <c r="K11" s="16">
        <v>0.78262399999999999</v>
      </c>
      <c r="L11" s="16">
        <v>0.77166900000000005</v>
      </c>
      <c r="M11" s="16">
        <v>0.79909399999999997</v>
      </c>
      <c r="N11" s="16">
        <v>0.77414899999999998</v>
      </c>
      <c r="O11" s="16">
        <v>0.85426400000000002</v>
      </c>
      <c r="P11" s="16">
        <v>0.781891</v>
      </c>
    </row>
    <row r="12" spans="1:19">
      <c r="I12" s="2" t="s">
        <v>17</v>
      </c>
      <c r="J12" s="18">
        <v>0.84510700000000005</v>
      </c>
      <c r="K12" s="16">
        <v>0.79946899999999999</v>
      </c>
      <c r="L12" s="16">
        <v>0.793686</v>
      </c>
      <c r="M12" s="16">
        <v>0.80818999999999996</v>
      </c>
      <c r="N12" s="16">
        <v>0.79319200000000001</v>
      </c>
      <c r="O12" s="16">
        <v>0.85082199999999997</v>
      </c>
      <c r="P12" s="16">
        <v>0.79259000000000002</v>
      </c>
    </row>
    <row r="13" spans="1:19">
      <c r="I13" s="2" t="s">
        <v>14</v>
      </c>
      <c r="J13" s="18">
        <v>0.77583599999999997</v>
      </c>
      <c r="K13" s="17">
        <v>0.76438700000000004</v>
      </c>
      <c r="L13" s="17">
        <v>0.76171199999999994</v>
      </c>
      <c r="M13" s="17">
        <v>0.77157200000000004</v>
      </c>
      <c r="N13" s="17">
        <v>0.74997999999999998</v>
      </c>
      <c r="O13" s="17">
        <v>0.83483200000000002</v>
      </c>
      <c r="P13" s="17">
        <v>0.75963199999999997</v>
      </c>
    </row>
    <row r="17" spans="2:12">
      <c r="I17" s="2"/>
      <c r="J17" s="2" t="s">
        <v>16</v>
      </c>
      <c r="K17" s="2" t="s">
        <v>17</v>
      </c>
      <c r="L17" s="2" t="s">
        <v>14</v>
      </c>
    </row>
    <row r="18" spans="2:12" ht="43.2">
      <c r="B18" s="2" t="s">
        <v>180</v>
      </c>
      <c r="C18" s="2" t="s">
        <v>11</v>
      </c>
      <c r="D18" s="2" t="s">
        <v>16</v>
      </c>
      <c r="E18" s="2" t="s">
        <v>17</v>
      </c>
      <c r="F18" s="2" t="s">
        <v>14</v>
      </c>
      <c r="I18" s="2" t="s">
        <v>1</v>
      </c>
      <c r="J18" s="54">
        <v>0.86914000000000002</v>
      </c>
      <c r="K18" s="54">
        <v>0.84510700000000005</v>
      </c>
      <c r="L18" s="54">
        <v>0.77583599999999997</v>
      </c>
    </row>
    <row r="19" spans="2:12">
      <c r="B19" s="2" t="s">
        <v>171</v>
      </c>
      <c r="C19" s="3">
        <v>5.7829999999999826E-3</v>
      </c>
      <c r="D19" s="3">
        <v>1.0954999999999937E-2</v>
      </c>
      <c r="E19" s="3">
        <v>5.7829999999999826E-3</v>
      </c>
      <c r="F19" s="3">
        <v>2.675000000000094E-3</v>
      </c>
      <c r="I19" s="2" t="s">
        <v>171</v>
      </c>
      <c r="J19" s="55">
        <v>0.78262399999999999</v>
      </c>
      <c r="K19" s="55">
        <v>0.79946899999999999</v>
      </c>
      <c r="L19" s="56">
        <v>0.76438700000000004</v>
      </c>
    </row>
    <row r="20" spans="2:12">
      <c r="B20" s="2" t="s">
        <v>170</v>
      </c>
      <c r="C20">
        <v>1.4997999999999956E-2</v>
      </c>
      <c r="D20">
        <v>2.4944999999999995E-2</v>
      </c>
      <c r="E20">
        <v>1.4997999999999956E-2</v>
      </c>
      <c r="F20">
        <v>2.1592000000000056E-2</v>
      </c>
      <c r="I20" s="2" t="s">
        <v>175</v>
      </c>
      <c r="J20" s="55">
        <v>0.77166900000000005</v>
      </c>
      <c r="K20" s="55">
        <v>0.793686</v>
      </c>
      <c r="L20" s="56">
        <v>0.76171199999999994</v>
      </c>
    </row>
    <row r="21" spans="2:12">
      <c r="B21" s="2" t="s">
        <v>172</v>
      </c>
      <c r="C21" s="3">
        <v>5.823199999999995E-2</v>
      </c>
      <c r="D21" s="3">
        <v>7.2373000000000021E-2</v>
      </c>
      <c r="E21" s="3">
        <v>5.823199999999995E-2</v>
      </c>
      <c r="F21" s="3">
        <v>7.5200000000000045E-2</v>
      </c>
      <c r="I21" s="2" t="s">
        <v>170</v>
      </c>
      <c r="J21" s="55">
        <v>0.79909399999999997</v>
      </c>
      <c r="K21" s="55">
        <v>0.80818999999999996</v>
      </c>
      <c r="L21" s="56">
        <v>0.77157200000000004</v>
      </c>
    </row>
    <row r="22" spans="2:12">
      <c r="I22" s="2" t="s">
        <v>174</v>
      </c>
      <c r="J22" s="55">
        <v>0.77414899999999998</v>
      </c>
      <c r="K22" s="55">
        <v>0.79319200000000001</v>
      </c>
      <c r="L22" s="56">
        <v>0.74997999999999998</v>
      </c>
    </row>
    <row r="23" spans="2:12">
      <c r="I23" s="2" t="s">
        <v>172</v>
      </c>
      <c r="J23" s="55">
        <v>0.85426400000000002</v>
      </c>
      <c r="K23" s="55">
        <v>0.85082199999999997</v>
      </c>
      <c r="L23" s="56">
        <v>0.83483200000000002</v>
      </c>
    </row>
    <row r="24" spans="2:12">
      <c r="I24" s="2" t="s">
        <v>173</v>
      </c>
      <c r="J24" s="55">
        <v>0.781891</v>
      </c>
      <c r="K24" s="55">
        <v>0.79259000000000002</v>
      </c>
      <c r="L24" s="56">
        <v>0.75963199999999997</v>
      </c>
    </row>
  </sheetData>
  <mergeCells count="9">
    <mergeCell ref="K8:L9"/>
    <mergeCell ref="M8:N9"/>
    <mergeCell ref="O8:P9"/>
    <mergeCell ref="B1:C1"/>
    <mergeCell ref="B6:C7"/>
    <mergeCell ref="B4:C5"/>
    <mergeCell ref="B2:C3"/>
    <mergeCell ref="J8:J9"/>
    <mergeCell ref="I8:I9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zoomScaleNormal="100" workbookViewId="0">
      <selection activeCell="N11" sqref="N11"/>
    </sheetView>
  </sheetViews>
  <sheetFormatPr defaultRowHeight="14.4"/>
  <cols>
    <col min="1" max="1" width="19.578125" customWidth="1"/>
    <col min="2" max="2" width="14.578125" customWidth="1"/>
    <col min="3" max="3" width="12.15625" customWidth="1"/>
    <col min="4" max="1025" width="8.578125" customWidth="1"/>
  </cols>
  <sheetData>
    <row r="1" spans="1:8">
      <c r="A1" t="s">
        <v>18</v>
      </c>
      <c r="B1" t="s">
        <v>19</v>
      </c>
      <c r="C1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ht="28.8">
      <c r="A2" s="3" t="s">
        <v>25</v>
      </c>
      <c r="B2" s="3">
        <v>227</v>
      </c>
      <c r="C2" s="3">
        <v>47</v>
      </c>
      <c r="E2" s="3" t="s">
        <v>26</v>
      </c>
      <c r="F2" s="3">
        <v>0</v>
      </c>
      <c r="G2" s="3">
        <v>9457</v>
      </c>
      <c r="H2" s="3">
        <v>227</v>
      </c>
    </row>
    <row r="3" spans="1:8" ht="28.8">
      <c r="A3" s="3" t="s">
        <v>27</v>
      </c>
      <c r="B3" s="3">
        <v>5</v>
      </c>
      <c r="C3" s="3">
        <v>322</v>
      </c>
      <c r="E3" s="3" t="s">
        <v>28</v>
      </c>
      <c r="F3" s="3">
        <v>0</v>
      </c>
      <c r="G3" s="3">
        <v>1595</v>
      </c>
      <c r="H3" s="3">
        <v>5</v>
      </c>
    </row>
    <row r="4" spans="1:8" ht="28.8">
      <c r="A4" s="3" t="s">
        <v>29</v>
      </c>
      <c r="B4" s="3">
        <v>6</v>
      </c>
      <c r="C4" s="3">
        <v>381</v>
      </c>
      <c r="E4" s="3" t="s">
        <v>30</v>
      </c>
      <c r="F4" s="3">
        <v>0</v>
      </c>
      <c r="G4" s="3">
        <v>1592</v>
      </c>
      <c r="H4" s="3">
        <v>6</v>
      </c>
    </row>
    <row r="5" spans="1:8" ht="43.2">
      <c r="A5" s="3" t="s">
        <v>31</v>
      </c>
      <c r="B5" s="3">
        <v>41</v>
      </c>
      <c r="C5" s="3">
        <v>1132</v>
      </c>
      <c r="E5" s="3" t="s">
        <v>32</v>
      </c>
      <c r="F5" s="3">
        <v>0</v>
      </c>
      <c r="G5" s="3">
        <v>1700</v>
      </c>
      <c r="H5" s="3">
        <v>41</v>
      </c>
    </row>
    <row r="6" spans="1:8" ht="43.2">
      <c r="A6" s="3" t="s">
        <v>33</v>
      </c>
      <c r="B6" s="3">
        <v>28</v>
      </c>
      <c r="C6" s="3">
        <v>965</v>
      </c>
      <c r="E6" s="3" t="s">
        <v>34</v>
      </c>
      <c r="F6" s="3">
        <v>0</v>
      </c>
      <c r="G6" s="3">
        <v>4167</v>
      </c>
      <c r="H6" s="3">
        <v>28</v>
      </c>
    </row>
    <row r="7" spans="1:8" ht="28.8">
      <c r="A7" s="3" t="s">
        <v>35</v>
      </c>
      <c r="B7" s="3">
        <v>0</v>
      </c>
      <c r="C7" s="3">
        <v>3</v>
      </c>
      <c r="E7" s="3" t="s">
        <v>36</v>
      </c>
      <c r="F7" s="3">
        <v>0</v>
      </c>
      <c r="G7" s="3">
        <v>176</v>
      </c>
      <c r="H7" s="3">
        <v>0</v>
      </c>
    </row>
    <row r="8" spans="1:8" ht="28.8">
      <c r="A8" s="3" t="s">
        <v>37</v>
      </c>
      <c r="B8" s="3">
        <v>1</v>
      </c>
      <c r="C8" s="3">
        <v>126</v>
      </c>
      <c r="E8" s="3" t="s">
        <v>38</v>
      </c>
      <c r="F8" s="3">
        <v>0</v>
      </c>
      <c r="G8" s="3">
        <v>1600</v>
      </c>
      <c r="H8" s="3">
        <v>1</v>
      </c>
    </row>
    <row r="9" spans="1:8" ht="28.8">
      <c r="A9" s="3" t="s">
        <v>39</v>
      </c>
      <c r="B9" s="3">
        <v>3</v>
      </c>
      <c r="C9" s="3">
        <v>184</v>
      </c>
      <c r="E9" s="3" t="s">
        <v>40</v>
      </c>
      <c r="F9" s="3">
        <v>0</v>
      </c>
      <c r="G9" s="3">
        <v>1598</v>
      </c>
      <c r="H9" s="3">
        <v>3</v>
      </c>
    </row>
    <row r="10" spans="1:8" ht="28.8">
      <c r="A10" s="3" t="s">
        <v>41</v>
      </c>
      <c r="B10" s="3">
        <v>2</v>
      </c>
      <c r="C10" s="3">
        <v>153</v>
      </c>
      <c r="E10" s="3" t="s">
        <v>42</v>
      </c>
      <c r="F10" s="3">
        <v>0</v>
      </c>
      <c r="G10" s="3">
        <v>1557</v>
      </c>
      <c r="H10" s="3">
        <v>2</v>
      </c>
    </row>
    <row r="11" spans="1:8" ht="28.8">
      <c r="A11" s="3" t="s">
        <v>43</v>
      </c>
      <c r="B11" s="3">
        <v>4</v>
      </c>
      <c r="C11" s="3">
        <v>259</v>
      </c>
      <c r="E11" s="3" t="s">
        <v>44</v>
      </c>
      <c r="F11" s="3">
        <v>0</v>
      </c>
      <c r="G11" s="3">
        <v>1530</v>
      </c>
      <c r="H11" s="3">
        <v>4</v>
      </c>
    </row>
    <row r="12" spans="1:8" ht="28.8">
      <c r="A12" s="3" t="s">
        <v>45</v>
      </c>
      <c r="B12" s="3">
        <v>14</v>
      </c>
      <c r="C12" s="3">
        <v>644</v>
      </c>
      <c r="E12" s="3" t="s">
        <v>46</v>
      </c>
      <c r="F12" s="3">
        <v>0</v>
      </c>
      <c r="G12" s="3">
        <v>1665</v>
      </c>
      <c r="H12" s="3">
        <v>14</v>
      </c>
    </row>
    <row r="13" spans="1:8" ht="28.8">
      <c r="A13" s="3" t="s">
        <v>47</v>
      </c>
      <c r="B13" s="3">
        <v>17</v>
      </c>
      <c r="C13" s="3">
        <v>721</v>
      </c>
      <c r="E13" s="3" t="s">
        <v>48</v>
      </c>
      <c r="F13" s="3">
        <v>0</v>
      </c>
      <c r="G13" s="3">
        <v>1658</v>
      </c>
      <c r="H13" s="3">
        <v>17</v>
      </c>
    </row>
    <row r="14" spans="1:8" ht="28.8">
      <c r="A14" s="3" t="s">
        <v>49</v>
      </c>
      <c r="B14" s="3">
        <v>1</v>
      </c>
      <c r="C14" s="3">
        <v>75</v>
      </c>
      <c r="E14" s="3" t="s">
        <v>50</v>
      </c>
      <c r="F14" s="3">
        <v>0</v>
      </c>
      <c r="G14" s="3">
        <v>1534</v>
      </c>
      <c r="H14" s="3">
        <v>1</v>
      </c>
    </row>
    <row r="15" spans="1:8" ht="28.8">
      <c r="A15" s="3" t="s">
        <v>51</v>
      </c>
      <c r="B15" s="3">
        <v>1</v>
      </c>
      <c r="C15" s="3">
        <v>68</v>
      </c>
      <c r="E15" s="3" t="s">
        <v>52</v>
      </c>
      <c r="F15" s="3">
        <v>0</v>
      </c>
      <c r="G15" s="3">
        <v>1409</v>
      </c>
      <c r="H15" s="3">
        <v>1</v>
      </c>
    </row>
    <row r="16" spans="1:8" ht="43.2">
      <c r="A16" s="3" t="s">
        <v>53</v>
      </c>
      <c r="B16" s="3">
        <v>6</v>
      </c>
      <c r="C16" s="3">
        <v>311</v>
      </c>
      <c r="E16" s="3" t="s">
        <v>54</v>
      </c>
      <c r="F16" s="3">
        <v>0</v>
      </c>
      <c r="G16" s="3">
        <v>1582</v>
      </c>
      <c r="H16" s="3">
        <v>6</v>
      </c>
    </row>
    <row r="17" spans="1:8" ht="43.2">
      <c r="A17" s="3" t="s">
        <v>55</v>
      </c>
      <c r="B17" s="3">
        <v>26</v>
      </c>
      <c r="C17" s="3">
        <v>957</v>
      </c>
      <c r="E17" s="3" t="s">
        <v>56</v>
      </c>
      <c r="F17" s="3">
        <v>0</v>
      </c>
      <c r="G17" s="3">
        <v>1682</v>
      </c>
      <c r="H17" s="3">
        <v>26</v>
      </c>
    </row>
    <row r="18" spans="1:8" ht="28.8">
      <c r="A18" s="3" t="s">
        <v>57</v>
      </c>
      <c r="B18" s="3">
        <v>11</v>
      </c>
      <c r="C18" s="3">
        <v>545</v>
      </c>
      <c r="E18" s="3" t="s">
        <v>58</v>
      </c>
      <c r="F18" s="3">
        <v>0</v>
      </c>
      <c r="G18" s="3">
        <v>1584</v>
      </c>
      <c r="H18" s="3">
        <v>11</v>
      </c>
    </row>
    <row r="19" spans="1:8" ht="43.2">
      <c r="A19" s="3" t="s">
        <v>59</v>
      </c>
      <c r="B19" s="3">
        <v>5</v>
      </c>
      <c r="C19" s="3">
        <v>306</v>
      </c>
      <c r="E19" s="3" t="s">
        <v>60</v>
      </c>
      <c r="F19" s="3">
        <v>0</v>
      </c>
      <c r="G19" s="3">
        <v>1675</v>
      </c>
      <c r="H19" s="3">
        <v>5</v>
      </c>
    </row>
    <row r="20" spans="1:8" ht="28.8">
      <c r="A20" s="3" t="s">
        <v>61</v>
      </c>
      <c r="B20" s="3">
        <v>4</v>
      </c>
      <c r="C20" s="3">
        <v>248</v>
      </c>
      <c r="E20" s="3" t="s">
        <v>62</v>
      </c>
      <c r="F20" s="3">
        <v>0</v>
      </c>
      <c r="G20" s="3">
        <v>1712</v>
      </c>
      <c r="H20" s="3">
        <v>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Feature Importance</vt:lpstr>
      <vt:lpstr>Ignore</vt:lpstr>
      <vt:lpstr>Table 7 -FINAL</vt:lpstr>
      <vt:lpstr>HyperParameter</vt:lpstr>
      <vt:lpstr>Demographics</vt:lpstr>
      <vt:lpstr>Decision Tree</vt:lpstr>
      <vt:lpstr>PRF1</vt:lpstr>
      <vt:lpstr>Random Forest</vt:lpstr>
      <vt:lpstr>Drugs</vt:lpstr>
      <vt:lpstr>Observations</vt:lpstr>
      <vt:lpstr>Conditions</vt:lpstr>
      <vt:lpstr>Most Common</vt:lpstr>
      <vt:lpstr>Transposed Tables</vt:lpstr>
      <vt:lpstr>Logistic Regression</vt:lpstr>
      <vt:lpstr>Missing Columns</vt:lpstr>
      <vt:lpstr>Final Model vs Log</vt:lpstr>
      <vt:lpstr>Gradient Boosting</vt:lpstr>
      <vt:lpstr>Diagnosis</vt:lpstr>
      <vt:lpstr>Kutools_Chart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Mirna Elizondo</dc:creator>
  <dc:description/>
  <cp:lastModifiedBy>Mirna Elizondo</cp:lastModifiedBy>
  <cp:revision>3</cp:revision>
  <dcterms:created xsi:type="dcterms:W3CDTF">2023-01-11T19:27:11Z</dcterms:created>
  <dcterms:modified xsi:type="dcterms:W3CDTF">2023-04-28T20:59:59Z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