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580" activeTab="1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D5" i="2"/>
  <c r="K5" i="2"/>
  <c r="L5" i="2"/>
  <c r="J5" i="2"/>
  <c r="T5" i="2"/>
  <c r="R5" i="2"/>
  <c r="S5" i="2"/>
  <c r="Q5" i="2"/>
  <c r="K10" i="2"/>
  <c r="L10" i="2"/>
  <c r="M10" i="2"/>
  <c r="R10" i="2"/>
  <c r="S10" i="2"/>
  <c r="T10" i="2"/>
  <c r="K11" i="2"/>
  <c r="L11" i="2"/>
  <c r="M11" i="2"/>
  <c r="R11" i="2"/>
  <c r="S11" i="2"/>
  <c r="T11" i="2"/>
  <c r="K12" i="2"/>
  <c r="L12" i="2"/>
  <c r="M12" i="2"/>
  <c r="R12" i="2"/>
  <c r="S12" i="2"/>
  <c r="T12" i="2"/>
  <c r="K13" i="2"/>
  <c r="L13" i="2"/>
  <c r="M13" i="2"/>
  <c r="R13" i="2"/>
  <c r="S13" i="2"/>
  <c r="T13" i="2"/>
  <c r="C17" i="2"/>
  <c r="J17" i="2"/>
  <c r="Q17" i="2"/>
  <c r="J18" i="2"/>
  <c r="Q18" i="2"/>
  <c r="J19" i="2"/>
  <c r="Q19" i="2"/>
  <c r="C20" i="2"/>
  <c r="J20" i="2"/>
  <c r="Q20" i="2"/>
  <c r="C18" i="2"/>
  <c r="C19" i="2"/>
  <c r="C21" i="2"/>
  <c r="J21" i="2"/>
  <c r="Q21" i="2"/>
  <c r="J22" i="2"/>
  <c r="Q22" i="2"/>
  <c r="J25" i="2"/>
  <c r="Q25" i="2"/>
  <c r="J26" i="2"/>
  <c r="K26" i="2"/>
  <c r="L26" i="2"/>
  <c r="M26" i="2"/>
  <c r="N26" i="2"/>
  <c r="Q26" i="2"/>
  <c r="R26" i="2"/>
  <c r="S26" i="2"/>
  <c r="T26" i="2"/>
  <c r="U26" i="2"/>
  <c r="J27" i="2"/>
  <c r="K27" i="2"/>
  <c r="L27" i="2"/>
  <c r="M27" i="2"/>
  <c r="N27" i="2"/>
  <c r="Q27" i="2"/>
  <c r="R27" i="2"/>
  <c r="S27" i="2"/>
  <c r="T27" i="2"/>
  <c r="U27" i="2"/>
  <c r="J28" i="2"/>
  <c r="K28" i="2"/>
  <c r="L28" i="2"/>
  <c r="M28" i="2"/>
  <c r="N28" i="2"/>
  <c r="Q28" i="2"/>
  <c r="R28" i="2"/>
  <c r="S28" i="2"/>
  <c r="T28" i="2"/>
  <c r="U28" i="2"/>
  <c r="J29" i="2"/>
  <c r="K29" i="2"/>
  <c r="L29" i="2"/>
  <c r="M29" i="2"/>
  <c r="N29" i="2"/>
  <c r="Q29" i="2"/>
  <c r="R29" i="2"/>
  <c r="S29" i="2"/>
  <c r="T29" i="2"/>
  <c r="U29" i="2"/>
  <c r="C38" i="2"/>
  <c r="B17" i="1"/>
  <c r="C25" i="2"/>
  <c r="D13" i="2"/>
  <c r="D12" i="2"/>
  <c r="D11" i="2"/>
  <c r="D10" i="2"/>
  <c r="C22" i="2"/>
  <c r="G27" i="2"/>
  <c r="G26" i="2"/>
  <c r="G28" i="2"/>
  <c r="G29" i="2"/>
  <c r="D27" i="2"/>
  <c r="D26" i="2"/>
  <c r="D28" i="2"/>
  <c r="D29" i="2"/>
  <c r="F27" i="2"/>
  <c r="F26" i="2"/>
  <c r="F28" i="2"/>
  <c r="F29" i="2"/>
  <c r="E27" i="2"/>
  <c r="E26" i="2"/>
  <c r="E28" i="2"/>
  <c r="E29" i="2"/>
  <c r="C27" i="2"/>
  <c r="C26" i="2"/>
  <c r="C28" i="2"/>
  <c r="C29" i="2"/>
  <c r="F5" i="2"/>
  <c r="E13" i="2"/>
  <c r="F13" i="2"/>
  <c r="E12" i="2"/>
  <c r="F12" i="2"/>
  <c r="E11" i="2"/>
  <c r="F11" i="2"/>
  <c r="E10" i="2"/>
  <c r="F10" i="2"/>
  <c r="E5" i="2"/>
  <c r="C5" i="2"/>
  <c r="B20" i="1"/>
  <c r="B21" i="1"/>
  <c r="B22" i="1"/>
</calcChain>
</file>

<file path=xl/sharedStrings.xml><?xml version="1.0" encoding="utf-8"?>
<sst xmlns="http://schemas.openxmlformats.org/spreadsheetml/2006/main" count="168" uniqueCount="89">
  <si>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</si>
  <si>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</si>
  <si>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</si>
  <si>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</si>
  <si>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</si>
  <si>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</si>
  <si>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</si>
  <si>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</si>
  <si>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</si>
  <si>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</si>
  <si>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</si>
  <si>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</si>
  <si>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</si>
  <si>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</si>
  <si>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</si>
  <si>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</si>
  <si>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</si>
  <si>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</si>
  <si>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</si>
  <si>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</si>
  <si>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</si>
  <si>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</si>
  <si>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</si>
  <si>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</si>
  <si>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</si>
  <si>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</si>
  <si>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</si>
  <si>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</si>
  <si>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</si>
  <si>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</si>
  <si>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</si>
  <si>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</si>
  <si>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</si>
  <si>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</si>
  <si>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</si>
  <si>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</si>
  <si>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</si>
  <si>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</si>
  <si>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</si>
  <si>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</si>
  <si>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</si>
  <si>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</si>
  <si>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</si>
  <si>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</si>
  <si>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</si>
  <si>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</si>
  <si>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</si>
  <si>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</si>
  <si>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% Cartões</t>
  </si>
  <si>
    <t>% Boletos</t>
  </si>
  <si>
    <t>Conversão Boletos</t>
  </si>
  <si>
    <t>CTR</t>
  </si>
  <si>
    <t>CPC</t>
  </si>
  <si>
    <t>CPM</t>
  </si>
  <si>
    <t>Este anúncio</t>
  </si>
  <si>
    <t>Meta 4</t>
  </si>
  <si>
    <t>Taxa Conversao</t>
  </si>
  <si>
    <t>Anúncio Atual</t>
  </si>
  <si>
    <t>ROI Projetado</t>
  </si>
  <si>
    <t>ROI Metas</t>
  </si>
  <si>
    <t>CPC Atual</t>
  </si>
  <si>
    <t>CPV Projetado</t>
  </si>
  <si>
    <t>CPV Meta</t>
  </si>
  <si>
    <t>#cartoes</t>
  </si>
  <si>
    <t>%Boletos</t>
  </si>
  <si>
    <t>Taxa Conversão</t>
  </si>
  <si>
    <t>cpv_venda</t>
  </si>
  <si>
    <t>boletos_venda</t>
  </si>
  <si>
    <t>cartoes_venda</t>
  </si>
  <si>
    <t>conv_boleto_venda</t>
  </si>
  <si>
    <t>ctr_venda</t>
  </si>
  <si>
    <t>cpc_venda</t>
  </si>
  <si>
    <t>cpm_venda</t>
  </si>
  <si>
    <t>roi_venda</t>
  </si>
  <si>
    <t>clpv_venda</t>
  </si>
  <si>
    <t>Investimento</t>
  </si>
  <si>
    <t>spend_venda</t>
  </si>
  <si>
    <t>KPIs baseados no CPC e no número de cliques por venda do anúncio atual</t>
  </si>
  <si>
    <t>Dados Vitalícios</t>
  </si>
  <si>
    <t>Última semana</t>
  </si>
  <si>
    <t>Últimos três dias</t>
  </si>
  <si>
    <t>Baseados no número de cliques por venda do anúncio atual, para atingir as seguintes metas de ROI, você deria ter como CPC máximo e CPV os seguintes resultados:</t>
  </si>
  <si>
    <t>Métricas que estão vendendo para este produto:</t>
  </si>
  <si>
    <t>KPIs baseados na taxa de conversão do seu anúncio, a partir do número de cartões, boletos gerados e pagos. Usando esses parâmetros, a coluna 'Este Anúncio' mostra os KPIs para o anúncio atual, e a seguir para alcançar as metas de ROI, é esperado o CPV e CPM:</t>
  </si>
  <si>
    <t>Metas de ROI</t>
  </si>
  <si>
    <t>Meta1</t>
  </si>
  <si>
    <t>Meta2</t>
  </si>
  <si>
    <t>Meta3</t>
  </si>
  <si>
    <t>Meta4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</si>
</sst>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5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-0.24994659260841701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-0.24994659260841701"/>
      </right>
      <top/>
      <bottom style="thin">
        <color rgb="FF000000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6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6" tint="-0.24994659260841701"/>
      </right>
      <top style="thin">
        <color rgb="FF000000"/>
      </top>
      <bottom style="thin">
        <color rgb="FF00000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8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8" tint="-0.24994659260841701"/>
      </right>
      <top style="thin">
        <color rgb="FF000000"/>
      </top>
      <bottom style="thin">
        <color rgb="FF000000"/>
      </bottom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8" tint="-0.24994659260841701"/>
      </right>
      <top style="thin">
        <color rgb="FF000000"/>
      </top>
      <bottom style="thin">
        <color theme="1"/>
      </bottom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6" tint="-0.24994659260841701"/>
      </right>
      <top style="thin">
        <color rgb="FF000000"/>
      </top>
      <bottom style="thin">
        <color theme="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theme="5" tint="-0.24994659260841701"/>
      </right>
      <top style="thin">
        <color rgb="FF000000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/>
    <xf numFmtId="2" fontId="2" fillId="0" borderId="1" xfId="0" applyNumberFormat="1" applyFont="1" applyBorder="1"/>
    <xf numFmtId="9" fontId="2" fillId="0" borderId="1" xfId="1" applyFont="1" applyBorder="1"/>
    <xf numFmtId="9" fontId="2" fillId="0" borderId="0" xfId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1" fontId="2" fillId="9" borderId="1" xfId="0" applyNumberFormat="1" applyFont="1" applyFill="1" applyBorder="1"/>
    <xf numFmtId="2" fontId="2" fillId="9" borderId="1" xfId="0" applyNumberFormat="1" applyFont="1" applyFill="1" applyBorder="1"/>
    <xf numFmtId="0" fontId="2" fillId="9" borderId="0" xfId="0" applyFont="1" applyFill="1" applyBorder="1"/>
    <xf numFmtId="9" fontId="2" fillId="9" borderId="5" xfId="0" applyNumberFormat="1" applyFont="1" applyFill="1" applyBorder="1"/>
    <xf numFmtId="1" fontId="2" fillId="9" borderId="5" xfId="0" applyNumberFormat="1" applyFont="1" applyFill="1" applyBorder="1"/>
    <xf numFmtId="2" fontId="2" fillId="9" borderId="5" xfId="0" applyNumberFormat="1" applyFont="1" applyFill="1" applyBorder="1"/>
    <xf numFmtId="9" fontId="2" fillId="9" borderId="2" xfId="0" applyNumberFormat="1" applyFont="1" applyFill="1" applyBorder="1"/>
    <xf numFmtId="1" fontId="2" fillId="9" borderId="2" xfId="0" applyNumberFormat="1" applyFont="1" applyFill="1" applyBorder="1"/>
    <xf numFmtId="2" fontId="2" fillId="9" borderId="2" xfId="0" applyNumberFormat="1" applyFont="1" applyFill="1" applyBorder="1"/>
    <xf numFmtId="9" fontId="2" fillId="9" borderId="2" xfId="1" applyFont="1" applyFill="1" applyBorder="1"/>
    <xf numFmtId="0" fontId="2" fillId="9" borderId="2" xfId="0" applyFont="1" applyFill="1" applyBorder="1" applyAlignment="1">
      <alignment horizontal="center"/>
    </xf>
    <xf numFmtId="1" fontId="2" fillId="10" borderId="1" xfId="0" applyNumberFormat="1" applyFont="1" applyFill="1" applyBorder="1"/>
    <xf numFmtId="2" fontId="2" fillId="10" borderId="1" xfId="0" applyNumberFormat="1" applyFont="1" applyFill="1" applyBorder="1"/>
    <xf numFmtId="0" fontId="2" fillId="10" borderId="0" xfId="0" applyFont="1" applyFill="1" applyBorder="1"/>
    <xf numFmtId="9" fontId="2" fillId="10" borderId="5" xfId="0" applyNumberFormat="1" applyFont="1" applyFill="1" applyBorder="1"/>
    <xf numFmtId="1" fontId="2" fillId="10" borderId="5" xfId="0" applyNumberFormat="1" applyFont="1" applyFill="1" applyBorder="1"/>
    <xf numFmtId="2" fontId="2" fillId="10" borderId="5" xfId="0" applyNumberFormat="1" applyFont="1" applyFill="1" applyBorder="1"/>
    <xf numFmtId="9" fontId="2" fillId="10" borderId="2" xfId="0" applyNumberFormat="1" applyFont="1" applyFill="1" applyBorder="1"/>
    <xf numFmtId="1" fontId="2" fillId="10" borderId="2" xfId="0" applyNumberFormat="1" applyFont="1" applyFill="1" applyBorder="1"/>
    <xf numFmtId="2" fontId="2" fillId="10" borderId="2" xfId="0" applyNumberFormat="1" applyFont="1" applyFill="1" applyBorder="1"/>
    <xf numFmtId="9" fontId="2" fillId="10" borderId="2" xfId="1" applyFont="1" applyFill="1" applyBorder="1"/>
    <xf numFmtId="0" fontId="2" fillId="10" borderId="2" xfId="0" applyFont="1" applyFill="1" applyBorder="1"/>
    <xf numFmtId="1" fontId="2" fillId="11" borderId="1" xfId="0" applyNumberFormat="1" applyFont="1" applyFill="1" applyBorder="1"/>
    <xf numFmtId="2" fontId="2" fillId="11" borderId="1" xfId="0" applyNumberFormat="1" applyFont="1" applyFill="1" applyBorder="1"/>
    <xf numFmtId="0" fontId="2" fillId="11" borderId="0" xfId="0" applyFont="1" applyFill="1" applyBorder="1"/>
    <xf numFmtId="9" fontId="2" fillId="11" borderId="5" xfId="0" applyNumberFormat="1" applyFont="1" applyFill="1" applyBorder="1"/>
    <xf numFmtId="1" fontId="2" fillId="11" borderId="4" xfId="0" applyNumberFormat="1" applyFont="1" applyFill="1" applyBorder="1"/>
    <xf numFmtId="2" fontId="2" fillId="11" borderId="4" xfId="0" applyNumberFormat="1" applyFont="1" applyFill="1" applyBorder="1"/>
    <xf numFmtId="9" fontId="2" fillId="11" borderId="2" xfId="0" applyNumberFormat="1" applyFont="1" applyFill="1" applyBorder="1"/>
    <xf numFmtId="9" fontId="2" fillId="11" borderId="2" xfId="1" applyFont="1" applyFill="1" applyBorder="1"/>
    <xf numFmtId="0" fontId="2" fillId="11" borderId="2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11" xfId="0" applyFont="1" applyFill="1" applyBorder="1"/>
    <xf numFmtId="0" fontId="2" fillId="11" borderId="12" xfId="0" applyFont="1" applyFill="1" applyBorder="1"/>
    <xf numFmtId="0" fontId="3" fillId="11" borderId="13" xfId="0" applyFont="1" applyFill="1" applyBorder="1"/>
    <xf numFmtId="0" fontId="3" fillId="0" borderId="11" xfId="0" applyFont="1" applyFill="1" applyBorder="1"/>
    <xf numFmtId="0" fontId="2" fillId="0" borderId="12" xfId="0" applyFont="1" applyFill="1" applyBorder="1"/>
    <xf numFmtId="0" fontId="3" fillId="11" borderId="14" xfId="0" applyFont="1" applyFill="1" applyBorder="1"/>
    <xf numFmtId="0" fontId="3" fillId="11" borderId="15" xfId="0" applyFont="1" applyFill="1" applyBorder="1"/>
    <xf numFmtId="0" fontId="2" fillId="0" borderId="11" xfId="0" applyFont="1" applyFill="1" applyBorder="1"/>
    <xf numFmtId="2" fontId="2" fillId="11" borderId="17" xfId="0" applyNumberFormat="1" applyFont="1" applyFill="1" applyBorder="1"/>
    <xf numFmtId="0" fontId="7" fillId="11" borderId="8" xfId="0" applyFont="1" applyFill="1" applyBorder="1"/>
    <xf numFmtId="0" fontId="7" fillId="10" borderId="19" xfId="0" applyFont="1" applyFill="1" applyBorder="1"/>
    <xf numFmtId="0" fontId="2" fillId="10" borderId="20" xfId="0" applyFont="1" applyFill="1" applyBorder="1"/>
    <xf numFmtId="0" fontId="2" fillId="10" borderId="21" xfId="0" applyFont="1" applyFill="1" applyBorder="1"/>
    <xf numFmtId="0" fontId="2" fillId="10" borderId="22" xfId="0" applyFont="1" applyFill="1" applyBorder="1"/>
    <xf numFmtId="0" fontId="2" fillId="10" borderId="23" xfId="0" applyFont="1" applyFill="1" applyBorder="1"/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/>
    <xf numFmtId="0" fontId="2" fillId="10" borderId="24" xfId="0" applyFont="1" applyFill="1" applyBorder="1"/>
    <xf numFmtId="0" fontId="3" fillId="0" borderId="23" xfId="0" applyFont="1" applyFill="1" applyBorder="1"/>
    <xf numFmtId="0" fontId="2" fillId="0" borderId="24" xfId="0" applyFont="1" applyFill="1" applyBorder="1"/>
    <xf numFmtId="0" fontId="3" fillId="10" borderId="26" xfId="0" applyFont="1" applyFill="1" applyBorder="1"/>
    <xf numFmtId="0" fontId="3" fillId="10" borderId="27" xfId="0" applyFont="1" applyFill="1" applyBorder="1"/>
    <xf numFmtId="0" fontId="2" fillId="0" borderId="23" xfId="0" applyFont="1" applyFill="1" applyBorder="1"/>
    <xf numFmtId="2" fontId="2" fillId="10" borderId="28" xfId="0" applyNumberFormat="1" applyFont="1" applyFill="1" applyBorder="1"/>
    <xf numFmtId="9" fontId="2" fillId="12" borderId="2" xfId="0" applyNumberFormat="1" applyFont="1" applyFill="1" applyBorder="1"/>
    <xf numFmtId="1" fontId="2" fillId="12" borderId="2" xfId="0" applyNumberFormat="1" applyFont="1" applyFill="1" applyBorder="1"/>
    <xf numFmtId="2" fontId="2" fillId="12" borderId="2" xfId="0" applyNumberFormat="1" applyFont="1" applyFill="1" applyBorder="1"/>
    <xf numFmtId="9" fontId="2" fillId="12" borderId="2" xfId="1" applyFont="1" applyFill="1" applyBorder="1"/>
    <xf numFmtId="9" fontId="2" fillId="12" borderId="2" xfId="0" applyNumberFormat="1" applyFont="1" applyFill="1" applyBorder="1" applyAlignment="1">
      <alignment horizontal="center"/>
    </xf>
    <xf numFmtId="164" fontId="2" fillId="12" borderId="2" xfId="1" applyNumberFormat="1" applyFont="1" applyFill="1" applyBorder="1"/>
    <xf numFmtId="9" fontId="3" fillId="12" borderId="1" xfId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9" fontId="3" fillId="13" borderId="1" xfId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0" fontId="3" fillId="13" borderId="27" xfId="0" applyFont="1" applyFill="1" applyBorder="1"/>
    <xf numFmtId="9" fontId="2" fillId="13" borderId="2" xfId="0" applyNumberFormat="1" applyFont="1" applyFill="1" applyBorder="1"/>
    <xf numFmtId="1" fontId="2" fillId="13" borderId="2" xfId="0" applyNumberFormat="1" applyFont="1" applyFill="1" applyBorder="1"/>
    <xf numFmtId="2" fontId="2" fillId="13" borderId="2" xfId="0" applyNumberFormat="1" applyFont="1" applyFill="1" applyBorder="1"/>
    <xf numFmtId="9" fontId="2" fillId="13" borderId="2" xfId="1" applyFont="1" applyFill="1" applyBorder="1"/>
    <xf numFmtId="164" fontId="2" fillId="13" borderId="2" xfId="1" applyNumberFormat="1" applyFont="1" applyFill="1" applyBorder="1"/>
    <xf numFmtId="9" fontId="2" fillId="13" borderId="2" xfId="0" applyNumberFormat="1" applyFont="1" applyFill="1" applyBorder="1" applyAlignment="1">
      <alignment horizontal="center"/>
    </xf>
    <xf numFmtId="9" fontId="2" fillId="13" borderId="28" xfId="0" applyNumberFormat="1" applyFont="1" applyFill="1" applyBorder="1" applyAlignment="1">
      <alignment horizontal="center"/>
    </xf>
    <xf numFmtId="1" fontId="2" fillId="13" borderId="28" xfId="0" applyNumberFormat="1" applyFont="1" applyFill="1" applyBorder="1"/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9" fontId="3" fillId="14" borderId="1" xfId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2" fontId="3" fillId="14" borderId="1" xfId="0" applyNumberFormat="1" applyFont="1" applyFill="1" applyBorder="1" applyAlignment="1">
      <alignment horizontal="center"/>
    </xf>
    <xf numFmtId="0" fontId="3" fillId="14" borderId="15" xfId="0" applyFont="1" applyFill="1" applyBorder="1"/>
    <xf numFmtId="9" fontId="2" fillId="14" borderId="2" xfId="0" applyNumberFormat="1" applyFont="1" applyFill="1" applyBorder="1"/>
    <xf numFmtId="1" fontId="2" fillId="14" borderId="4" xfId="0" applyNumberFormat="1" applyFont="1" applyFill="1" applyBorder="1"/>
    <xf numFmtId="2" fontId="2" fillId="14" borderId="4" xfId="0" applyNumberFormat="1" applyFont="1" applyFill="1" applyBorder="1"/>
    <xf numFmtId="2" fontId="2" fillId="14" borderId="2" xfId="0" applyNumberFormat="1" applyFont="1" applyFill="1" applyBorder="1"/>
    <xf numFmtId="0" fontId="3" fillId="14" borderId="14" xfId="0" applyFont="1" applyFill="1" applyBorder="1"/>
    <xf numFmtId="9" fontId="2" fillId="14" borderId="2" xfId="1" applyFont="1" applyFill="1" applyBorder="1"/>
    <xf numFmtId="164" fontId="2" fillId="14" borderId="2" xfId="1" applyNumberFormat="1" applyFont="1" applyFill="1" applyBorder="1"/>
    <xf numFmtId="9" fontId="2" fillId="14" borderId="3" xfId="0" applyNumberFormat="1" applyFont="1" applyFill="1" applyBorder="1" applyAlignment="1">
      <alignment horizontal="center"/>
    </xf>
    <xf numFmtId="9" fontId="2" fillId="14" borderId="16" xfId="0" applyNumberFormat="1" applyFont="1" applyFill="1" applyBorder="1" applyAlignment="1">
      <alignment horizontal="center"/>
    </xf>
    <xf numFmtId="1" fontId="2" fillId="14" borderId="17" xfId="0" applyNumberFormat="1" applyFont="1" applyFill="1" applyBorder="1"/>
    <xf numFmtId="0" fontId="3" fillId="15" borderId="1" xfId="0" applyFont="1" applyFill="1" applyBorder="1"/>
    <xf numFmtId="2" fontId="2" fillId="15" borderId="1" xfId="0" applyNumberFormat="1" applyFont="1" applyFill="1" applyBorder="1"/>
    <xf numFmtId="9" fontId="2" fillId="15" borderId="1" xfId="1" applyFont="1" applyFill="1" applyBorder="1"/>
    <xf numFmtId="1" fontId="2" fillId="15" borderId="1" xfId="0" applyNumberFormat="1" applyFont="1" applyFill="1" applyBorder="1"/>
    <xf numFmtId="0" fontId="7" fillId="9" borderId="29" xfId="0" applyFont="1" applyFill="1" applyBorder="1"/>
    <xf numFmtId="0" fontId="2" fillId="9" borderId="30" xfId="0" applyFont="1" applyFill="1" applyBorder="1"/>
    <xf numFmtId="0" fontId="2" fillId="9" borderId="31" xfId="0" applyFont="1" applyFill="1" applyBorder="1"/>
    <xf numFmtId="0" fontId="2" fillId="9" borderId="32" xfId="0" applyFont="1" applyFill="1" applyBorder="1"/>
    <xf numFmtId="0" fontId="2" fillId="9" borderId="33" xfId="0" applyFont="1" applyFill="1" applyBorder="1"/>
    <xf numFmtId="0" fontId="3" fillId="9" borderId="34" xfId="0" applyFont="1" applyFill="1" applyBorder="1" applyAlignment="1">
      <alignment horizontal="center"/>
    </xf>
    <xf numFmtId="0" fontId="3" fillId="9" borderId="35" xfId="0" applyFont="1" applyFill="1" applyBorder="1"/>
    <xf numFmtId="0" fontId="2" fillId="9" borderId="34" xfId="0" applyFont="1" applyFill="1" applyBorder="1"/>
    <xf numFmtId="0" fontId="3" fillId="0" borderId="33" xfId="0" applyFont="1" applyFill="1" applyBorder="1"/>
    <xf numFmtId="0" fontId="2" fillId="0" borderId="34" xfId="0" applyFont="1" applyFill="1" applyBorder="1"/>
    <xf numFmtId="0" fontId="3" fillId="9" borderId="36" xfId="0" applyFont="1" applyFill="1" applyBorder="1"/>
    <xf numFmtId="0" fontId="3" fillId="12" borderId="37" xfId="0" applyFont="1" applyFill="1" applyBorder="1"/>
    <xf numFmtId="0" fontId="3" fillId="9" borderId="37" xfId="0" applyFont="1" applyFill="1" applyBorder="1"/>
    <xf numFmtId="0" fontId="2" fillId="0" borderId="33" xfId="0" applyFont="1" applyFill="1" applyBorder="1"/>
    <xf numFmtId="9" fontId="2" fillId="12" borderId="38" xfId="0" applyNumberFormat="1" applyFont="1" applyFill="1" applyBorder="1" applyAlignment="1">
      <alignment horizontal="center"/>
    </xf>
    <xf numFmtId="2" fontId="2" fillId="9" borderId="38" xfId="0" applyNumberFormat="1" applyFont="1" applyFill="1" applyBorder="1"/>
    <xf numFmtId="1" fontId="2" fillId="12" borderId="38" xfId="0" applyNumberFormat="1" applyFont="1" applyFill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3" fillId="12" borderId="42" xfId="0" applyFont="1" applyFill="1" applyBorder="1"/>
    <xf numFmtId="2" fontId="2" fillId="12" borderId="43" xfId="0" applyNumberFormat="1" applyFont="1" applyFill="1" applyBorder="1"/>
    <xf numFmtId="2" fontId="2" fillId="12" borderId="44" xfId="0" applyNumberFormat="1" applyFont="1" applyFill="1" applyBorder="1"/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3" fillId="13" borderId="48" xfId="0" applyFont="1" applyFill="1" applyBorder="1"/>
    <xf numFmtId="2" fontId="2" fillId="13" borderId="43" xfId="0" applyNumberFormat="1" applyFont="1" applyFill="1" applyBorder="1"/>
    <xf numFmtId="2" fontId="2" fillId="13" borderId="49" xfId="0" applyNumberFormat="1" applyFont="1" applyFill="1" applyBorder="1"/>
    <xf numFmtId="0" fontId="2" fillId="11" borderId="50" xfId="0" applyFont="1" applyFill="1" applyBorder="1"/>
    <xf numFmtId="0" fontId="2" fillId="0" borderId="51" xfId="0" applyFont="1" applyBorder="1"/>
    <xf numFmtId="0" fontId="2" fillId="0" borderId="52" xfId="0" applyFont="1" applyBorder="1"/>
    <xf numFmtId="0" fontId="2" fillId="0" borderId="18" xfId="0" applyFont="1" applyBorder="1"/>
    <xf numFmtId="0" fontId="3" fillId="14" borderId="53" xfId="0" applyFont="1" applyFill="1" applyBorder="1"/>
    <xf numFmtId="2" fontId="2" fillId="14" borderId="54" xfId="0" applyNumberFormat="1" applyFont="1" applyFill="1" applyBorder="1"/>
    <xf numFmtId="2" fontId="2" fillId="14" borderId="55" xfId="0" applyNumberFormat="1" applyFont="1" applyFill="1" applyBorder="1"/>
    <xf numFmtId="10" fontId="2" fillId="10" borderId="1" xfId="1" applyNumberFormat="1" applyFont="1" applyFill="1" applyBorder="1"/>
    <xf numFmtId="10" fontId="2" fillId="11" borderId="1" xfId="1" applyNumberFormat="1" applyFont="1" applyFill="1" applyBorder="1"/>
    <xf numFmtId="10" fontId="2" fillId="14" borderId="4" xfId="1" applyNumberFormat="1" applyFont="1" applyFill="1" applyBorder="1" applyAlignment="1">
      <alignment horizontal="center"/>
    </xf>
    <xf numFmtId="10" fontId="2" fillId="13" borderId="2" xfId="1" applyNumberFormat="1" applyFont="1" applyFill="1" applyBorder="1" applyAlignment="1">
      <alignment horizontal="center"/>
    </xf>
    <xf numFmtId="10" fontId="2" fillId="12" borderId="2" xfId="1" applyNumberFormat="1" applyFont="1" applyFill="1" applyBorder="1" applyAlignment="1">
      <alignment horizontal="center"/>
    </xf>
    <xf numFmtId="9" fontId="2" fillId="9" borderId="1" xfId="1" applyFont="1" applyFill="1" applyBorder="1"/>
    <xf numFmtId="0" fontId="6" fillId="0" borderId="0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83203125" defaultRowHeight="12" x14ac:dyDescent="0.15"/>
  <cols>
    <col min="1" max="1" width="25.83203125" style="2" bestFit="1" customWidth="1"/>
    <col min="2" max="2" width="8.83203125" style="2" customWidth="1"/>
    <col min="3" max="16384" width="8.83203125" style="2"/>
  </cols>
  <sheetData>
    <row r="1" spans="1:2" x14ac:dyDescent="0.15">
      <c r="A1" s="1" t="s">
        <v>0</v>
      </c>
      <c r="B1" s="1" t="s">
        <v>39</v>
      </c>
    </row>
    <row r="2" spans="1:2" x14ac:dyDescent="0.15">
      <c r="A2" s="1" t="s">
        <v>1</v>
      </c>
      <c r="B2" s="1" t="s">
        <v>22</v>
      </c>
    </row>
    <row r="3" spans="1:2" x14ac:dyDescent="0.15">
      <c r="A3" s="3" t="s">
        <v>2</v>
      </c>
      <c r="B3" s="3" t="s">
        <v>26</v>
      </c>
    </row>
    <row r="4" spans="1:2" x14ac:dyDescent="0.15">
      <c r="A4" s="3" t="s">
        <v>3</v>
      </c>
      <c r="B4" s="3" t="s">
        <v>25</v>
      </c>
    </row>
    <row r="5" spans="1:2" x14ac:dyDescent="0.15">
      <c r="A5" s="3" t="s">
        <v>4</v>
      </c>
      <c r="B5" s="3" t="s">
        <v>29</v>
      </c>
    </row>
    <row r="6" spans="1:2" x14ac:dyDescent="0.15">
      <c r="A6" s="4" t="s">
        <v>5</v>
      </c>
      <c r="B6" s="4" t="s">
        <v>24</v>
      </c>
    </row>
    <row r="7" spans="1:2" x14ac:dyDescent="0.15">
      <c r="A7" s="4" t="s">
        <v>6</v>
      </c>
      <c r="B7" s="4" t="s">
        <v>23</v>
      </c>
    </row>
    <row r="8" spans="1:2" x14ac:dyDescent="0.15">
      <c r="A8" s="4" t="s">
        <v>7</v>
      </c>
      <c r="B8" s="4" t="s">
        <v>27</v>
      </c>
    </row>
    <row r="9" spans="1:2" x14ac:dyDescent="0.15">
      <c r="A9" s="4" t="s">
        <v>8</v>
      </c>
      <c r="B9" s="4" t="s">
        <v>28</v>
      </c>
    </row>
    <row r="10" spans="1:2" x14ac:dyDescent="0.15">
      <c r="A10" s="5"/>
      <c r="B10" s="5"/>
    </row>
    <row r="11" spans="1:2" x14ac:dyDescent="0.15">
      <c r="A11" s="6" t="s">
        <v>9</v>
      </c>
      <c r="B11" s="7" t="s">
        <v>30</v>
      </c>
    </row>
    <row r="12" spans="1:2" x14ac:dyDescent="0.15">
      <c r="A12" s="6" t="s">
        <v>10</v>
      </c>
      <c r="B12" s="6"/>
    </row>
    <row r="13" spans="1:2" x14ac:dyDescent="0.15">
      <c r="A13" s="8"/>
      <c r="B13" s="8"/>
    </row>
    <row r="14" spans="1:2" x14ac:dyDescent="0.15">
      <c r="A14" s="9" t="s">
        <v>11</v>
      </c>
      <c r="B14" s="9" t="s">
        <v>63</v>
      </c>
    </row>
    <row r="15" spans="1:2" x14ac:dyDescent="0.15">
      <c r="A15" s="9" t="s">
        <v>12</v>
      </c>
      <c r="B15" s="9" t="s">
        <v>32</v>
      </c>
    </row>
    <row r="16" spans="1:2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IFERROR(ROUND($B5/Vendas,2),"")</f>
        <v/>
      </c>
    </row>
    <row r="18" spans="1:2" x14ac:dyDescent="0.15">
      <c r="A18" s="10" t="s">
        <v>14</v>
      </c>
      <c r="B18" s="10" t="s">
        <v>35</v>
      </c>
    </row>
    <row r="19" spans="1:2" x14ac:dyDescent="0.15">
      <c r="A19" s="10" t="s">
        <v>15</v>
      </c>
      <c r="B19" s="10" t="s">
        <v>34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36</v>
      </c>
    </row>
    <row r="25" spans="1:2" x14ac:dyDescent="0.15">
      <c r="A25" s="12" t="s">
        <v>20</v>
      </c>
      <c r="B25" s="12" t="s">
        <v>37</v>
      </c>
    </row>
    <row r="26" spans="1:2" x14ac:dyDescent="0.15">
      <c r="A26" s="12" t="s">
        <v>21</v>
      </c>
      <c r="B26" s="12" t="s">
        <v>38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="80" zoomScaleNormal="80" zoomScalePageLayoutView="80" workbookViewId="0">
      <selection activeCell="H33" sqref="H33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33203125" bestFit="1" customWidth="1"/>
  </cols>
  <sheetData>
    <row r="1" spans="1:21" ht="16" x14ac:dyDescent="0.2">
      <c r="A1" s="171" t="s">
        <v>77</v>
      </c>
      <c r="B1" s="171"/>
      <c r="C1" s="171"/>
      <c r="D1" s="171"/>
      <c r="E1" s="171"/>
      <c r="F1" s="171"/>
      <c r="G1" s="171"/>
    </row>
    <row r="2" spans="1:21" x14ac:dyDescent="0.2">
      <c r="A2" s="2"/>
      <c r="B2" s="125" t="s">
        <v>78</v>
      </c>
      <c r="C2" s="14"/>
      <c r="D2" s="14"/>
      <c r="E2" s="14"/>
      <c r="F2" s="14"/>
      <c r="G2" s="14"/>
      <c r="H2" s="14"/>
      <c r="I2" s="68" t="s">
        <v>79</v>
      </c>
      <c r="J2" s="14"/>
      <c r="K2" s="14"/>
      <c r="L2" s="14"/>
      <c r="M2" s="14"/>
      <c r="N2" s="14"/>
      <c r="O2" s="14"/>
      <c r="P2" s="67" t="s">
        <v>80</v>
      </c>
      <c r="Q2" s="14"/>
      <c r="R2" s="14"/>
      <c r="S2" s="14"/>
      <c r="T2" s="14"/>
      <c r="U2" s="14"/>
    </row>
    <row r="3" spans="1:21" x14ac:dyDescent="0.2">
      <c r="A3" s="2"/>
      <c r="B3" s="126"/>
      <c r="C3" s="127"/>
      <c r="D3" s="127"/>
      <c r="E3" s="127"/>
      <c r="F3" s="127"/>
      <c r="G3" s="128"/>
      <c r="H3" s="14"/>
      <c r="I3" s="69"/>
      <c r="J3" s="70"/>
      <c r="K3" s="70"/>
      <c r="L3" s="70"/>
      <c r="M3" s="70"/>
      <c r="N3" s="71"/>
      <c r="O3" s="14"/>
      <c r="P3" s="154"/>
      <c r="Q3" s="56"/>
      <c r="R3" s="56"/>
      <c r="S3" s="56"/>
      <c r="T3" s="56"/>
      <c r="U3" s="57"/>
    </row>
    <row r="4" spans="1:21" x14ac:dyDescent="0.2">
      <c r="A4" s="2"/>
      <c r="B4" s="129"/>
      <c r="C4" s="91" t="s">
        <v>58</v>
      </c>
      <c r="D4" s="91" t="s">
        <v>41</v>
      </c>
      <c r="E4" s="91" t="s">
        <v>61</v>
      </c>
      <c r="F4" s="91" t="s">
        <v>60</v>
      </c>
      <c r="G4" s="130"/>
      <c r="H4" s="14"/>
      <c r="I4" s="72"/>
      <c r="J4" s="92" t="s">
        <v>58</v>
      </c>
      <c r="K4" s="92" t="s">
        <v>41</v>
      </c>
      <c r="L4" s="92" t="s">
        <v>61</v>
      </c>
      <c r="M4" s="92" t="s">
        <v>60</v>
      </c>
      <c r="N4" s="73"/>
      <c r="O4" s="14"/>
      <c r="P4" s="58"/>
      <c r="Q4" s="105" t="s">
        <v>58</v>
      </c>
      <c r="R4" s="106" t="s">
        <v>41</v>
      </c>
      <c r="S4" s="105" t="s">
        <v>61</v>
      </c>
      <c r="T4" s="105" t="s">
        <v>60</v>
      </c>
      <c r="U4" s="59"/>
    </row>
    <row r="5" spans="1:21" x14ac:dyDescent="0.2">
      <c r="A5" s="2"/>
      <c r="B5" s="131" t="s">
        <v>57</v>
      </c>
      <c r="C5" s="166" t="e">
        <f>(comissao/E5)-1</f>
        <v>#NAME?</v>
      </c>
      <c r="D5" s="23" t="e">
        <f>IF(Vendas = 0, IF(ViewContents &lt; 200, 200, (QUOTIENT(ViewContents,100)*100)+100), ViewContents/Vendas)</f>
        <v>#NAME?</v>
      </c>
      <c r="E5" s="24" t="e">
        <f>F5*D5</f>
        <v>#NAME?</v>
      </c>
      <c r="F5" s="24" t="e">
        <f>AVERAGE(Métricas!Primeira7:Ultima7)</f>
        <v>#NAME?</v>
      </c>
      <c r="G5" s="132"/>
      <c r="H5" s="14"/>
      <c r="I5" s="74" t="s">
        <v>44</v>
      </c>
      <c r="J5" s="161" t="e">
        <f>(comissao/L5)-1</f>
        <v>#NAME?</v>
      </c>
      <c r="K5" s="34" t="e">
        <f>IFERROR((SUM(ViewContent_7dias:Ultimo_ViewContent))/Venda_7dias,D5)</f>
        <v>#NAME?</v>
      </c>
      <c r="L5" s="35" t="e">
        <f>M5*K5</f>
        <v>#NAME?</v>
      </c>
      <c r="M5" s="35" t="e">
        <f>AVERAGE(Métricas!Primeiro_7dias7:Ultima7)</f>
        <v>#NAME?</v>
      </c>
      <c r="N5" s="75"/>
      <c r="O5" s="14"/>
      <c r="P5" s="60" t="s">
        <v>44</v>
      </c>
      <c r="Q5" s="162" t="e">
        <f>(comissao/S5)-1</f>
        <v>#NAME?</v>
      </c>
      <c r="R5" s="45" t="e">
        <f>IFERROR((SUM(ViewContent_3dias:Ultimo_ViewContent))/Venda_3dias,D5)</f>
        <v>#NAME?</v>
      </c>
      <c r="S5" s="46" t="e">
        <f>T5*R5</f>
        <v>#NAME?</v>
      </c>
      <c r="T5" s="46" t="e">
        <f>AVERAGE(Métricas!Primeiro_3dias7:Ultima7)</f>
        <v>#NAME?</v>
      </c>
      <c r="U5" s="59"/>
    </row>
    <row r="6" spans="1:21" s="54" customFormat="1" x14ac:dyDescent="0.2">
      <c r="A6" s="22"/>
      <c r="B6" s="133"/>
      <c r="C6" s="19"/>
      <c r="D6" s="20"/>
      <c r="E6" s="21"/>
      <c r="F6" s="21"/>
      <c r="G6" s="134"/>
      <c r="H6" s="22"/>
      <c r="I6" s="76"/>
      <c r="J6" s="19"/>
      <c r="K6" s="20"/>
      <c r="L6" s="21"/>
      <c r="M6" s="21"/>
      <c r="N6" s="77"/>
      <c r="O6" s="22"/>
      <c r="P6" s="61"/>
      <c r="Q6" s="19"/>
      <c r="R6" s="20"/>
      <c r="S6" s="21"/>
      <c r="T6" s="21"/>
      <c r="U6" s="62"/>
    </row>
    <row r="7" spans="1:21" s="13" customFormat="1" ht="16" x14ac:dyDescent="0.2">
      <c r="A7" s="167" t="s">
        <v>81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</row>
    <row r="8" spans="1:21" s="54" customFormat="1" ht="16" x14ac:dyDescent="0.2">
      <c r="A8" s="55"/>
      <c r="B8" s="133"/>
      <c r="C8" s="19"/>
      <c r="D8" s="20"/>
      <c r="E8" s="21"/>
      <c r="F8" s="21"/>
      <c r="G8" s="134"/>
      <c r="H8" s="22"/>
      <c r="I8" s="76"/>
      <c r="J8" s="19"/>
      <c r="K8" s="20"/>
      <c r="L8" s="21"/>
      <c r="M8" s="21"/>
      <c r="N8" s="77"/>
      <c r="O8" s="22"/>
      <c r="P8" s="61"/>
      <c r="Q8" s="19"/>
      <c r="R8" s="20"/>
      <c r="S8" s="21"/>
      <c r="T8" s="21"/>
      <c r="U8" s="62"/>
    </row>
    <row r="9" spans="1:21" x14ac:dyDescent="0.2">
      <c r="A9" s="2"/>
      <c r="B9" s="131"/>
      <c r="C9" s="88" t="s">
        <v>84</v>
      </c>
      <c r="D9" s="89" t="s">
        <v>41</v>
      </c>
      <c r="E9" s="90" t="s">
        <v>62</v>
      </c>
      <c r="F9" s="90" t="s">
        <v>43</v>
      </c>
      <c r="G9" s="132"/>
      <c r="H9" s="14"/>
      <c r="I9" s="74"/>
      <c r="J9" s="93" t="s">
        <v>59</v>
      </c>
      <c r="K9" s="94" t="s">
        <v>41</v>
      </c>
      <c r="L9" s="95" t="s">
        <v>62</v>
      </c>
      <c r="M9" s="95" t="s">
        <v>43</v>
      </c>
      <c r="N9" s="75"/>
      <c r="O9" s="14"/>
      <c r="P9" s="60"/>
      <c r="Q9" s="107" t="s">
        <v>59</v>
      </c>
      <c r="R9" s="108" t="s">
        <v>41</v>
      </c>
      <c r="S9" s="109" t="s">
        <v>62</v>
      </c>
      <c r="T9" s="109" t="s">
        <v>43</v>
      </c>
      <c r="U9" s="59"/>
    </row>
    <row r="10" spans="1:21" x14ac:dyDescent="0.2">
      <c r="A10" s="2"/>
      <c r="B10" s="135" t="s">
        <v>45</v>
      </c>
      <c r="C10" s="26" t="s">
        <v>85</v>
      </c>
      <c r="D10" s="27" t="e">
        <f>IF(Vendas = 0, IF(ViewContents &lt; 200, 200, (QUOTIENT(ViewContents,100)*100)+100), ViewContents/Vendas)</f>
        <v>#NAME?</v>
      </c>
      <c r="E10" s="28" t="e">
        <f>comissao/(1+C10)</f>
        <v>#NAME?</v>
      </c>
      <c r="F10" s="28" t="e">
        <f>E10/D10</f>
        <v>#NAME?</v>
      </c>
      <c r="G10" s="132"/>
      <c r="H10" s="14"/>
      <c r="I10" s="78" t="s">
        <v>45</v>
      </c>
      <c r="J10" s="37" t="s">
        <v>85</v>
      </c>
      <c r="K10" s="38" t="e">
        <f>IFERROR((SUM(ViewContent_7dias:Ultimo_ViewContent))/Venda_7dias,D5)</f>
        <v>#NAME?</v>
      </c>
      <c r="L10" s="39" t="e">
        <f>comissao/(1+J10)</f>
        <v>#NAME?</v>
      </c>
      <c r="M10" s="39" t="e">
        <f>L10/K10</f>
        <v>#NAME?</v>
      </c>
      <c r="N10" s="75"/>
      <c r="O10" s="14"/>
      <c r="P10" s="63" t="s">
        <v>45</v>
      </c>
      <c r="Q10" s="48" t="s">
        <v>85</v>
      </c>
      <c r="R10" s="49" t="e">
        <f>IFERROR((SUM(ViewContent_3dias:Ultimo_ViewContent))/Venda_3dias,D5)</f>
        <v>#NAME?</v>
      </c>
      <c r="S10" s="50" t="e">
        <f>comissao/(Q10+1)</f>
        <v>#NAME?</v>
      </c>
      <c r="T10" s="50" t="e">
        <f>S10/R10</f>
        <v>#NAME?</v>
      </c>
      <c r="U10" s="59"/>
    </row>
    <row r="11" spans="1:21" x14ac:dyDescent="0.2">
      <c r="A11" s="2"/>
      <c r="B11" s="136" t="s">
        <v>46</v>
      </c>
      <c r="C11" s="82" t="s">
        <v>86</v>
      </c>
      <c r="D11" s="83" t="e">
        <f>IF(Vendas = 0, IF(ViewContents &lt; 200, 200, (QUOTIENT(ViewContents,100)*100)+100), ViewContents/Vendas)</f>
        <v>#NAME?</v>
      </c>
      <c r="E11" s="84" t="e">
        <f>comissao/(1+C11)</f>
        <v>#NAME?</v>
      </c>
      <c r="F11" s="84" t="e">
        <f t="shared" ref="F11:F13" si="0">E11/D11</f>
        <v>#NAME?</v>
      </c>
      <c r="G11" s="132"/>
      <c r="H11" s="14"/>
      <c r="I11" s="96" t="s">
        <v>46</v>
      </c>
      <c r="J11" s="97" t="s">
        <v>86</v>
      </c>
      <c r="K11" s="98" t="e">
        <f>IFERROR((SUM(ViewContent_7dias:Ultimo_ViewContent))/Venda_7dias,D5)</f>
        <v>#NAME?</v>
      </c>
      <c r="L11" s="99" t="e">
        <f>comissao/(1+J11)</f>
        <v>#NAME?</v>
      </c>
      <c r="M11" s="99" t="e">
        <f t="shared" ref="M11:M13" si="1">L11/K11</f>
        <v>#NAME?</v>
      </c>
      <c r="N11" s="75"/>
      <c r="O11" s="14"/>
      <c r="P11" s="110" t="s">
        <v>46</v>
      </c>
      <c r="Q11" s="111" t="s">
        <v>86</v>
      </c>
      <c r="R11" s="112" t="e">
        <f>IFERROR((SUM(ViewContent_3dias:Ultimo_ViewContent))/Venda_3dias,D5)</f>
        <v>#NAME?</v>
      </c>
      <c r="S11" s="113" t="e">
        <f>comissao/(Q11+1)</f>
        <v>#NAME?</v>
      </c>
      <c r="T11" s="113" t="e">
        <f t="shared" ref="T11:T13" si="2">S11/R11</f>
        <v>#NAME?</v>
      </c>
      <c r="U11" s="59"/>
    </row>
    <row r="12" spans="1:21" x14ac:dyDescent="0.2">
      <c r="A12" s="2"/>
      <c r="B12" s="137" t="s">
        <v>47</v>
      </c>
      <c r="C12" s="29" t="s">
        <v>87</v>
      </c>
      <c r="D12" s="30" t="e">
        <f>IF(Vendas = 0, IF(ViewContents &lt; 200, 200, (QUOTIENT(ViewContents,100)*100)+100), ViewContents/Vendas)</f>
        <v>#NAME?</v>
      </c>
      <c r="E12" s="31" t="e">
        <f>comissao/(1+C12)</f>
        <v>#NAME?</v>
      </c>
      <c r="F12" s="31" t="e">
        <f t="shared" si="0"/>
        <v>#NAME?</v>
      </c>
      <c r="G12" s="132"/>
      <c r="H12" s="14"/>
      <c r="I12" s="79" t="s">
        <v>47</v>
      </c>
      <c r="J12" s="40" t="s">
        <v>87</v>
      </c>
      <c r="K12" s="41" t="e">
        <f>IFERROR((SUM(ViewContent_7dias:Ultimo_ViewContent))/Venda_7dias,D5)</f>
        <v>#NAME?</v>
      </c>
      <c r="L12" s="42" t="e">
        <f>comissao/(1+J12)</f>
        <v>#NAME?</v>
      </c>
      <c r="M12" s="42" t="e">
        <f t="shared" si="1"/>
        <v>#NAME?</v>
      </c>
      <c r="N12" s="75"/>
      <c r="O12" s="14"/>
      <c r="P12" s="64" t="s">
        <v>47</v>
      </c>
      <c r="Q12" s="51" t="s">
        <v>87</v>
      </c>
      <c r="R12" s="49" t="e">
        <f>IFERROR((SUM(ViewContent_3dias:Ultimo_ViewContent))/Venda_3dias,D5)</f>
        <v>#NAME?</v>
      </c>
      <c r="S12" s="50" t="e">
        <f>comissao/(Q12+1)</f>
        <v>#NAME?</v>
      </c>
      <c r="T12" s="50" t="e">
        <f t="shared" si="2"/>
        <v>#NAME?</v>
      </c>
      <c r="U12" s="59"/>
    </row>
    <row r="13" spans="1:21" x14ac:dyDescent="0.2">
      <c r="A13" s="2"/>
      <c r="B13" s="136" t="s">
        <v>55</v>
      </c>
      <c r="C13" s="82" t="s">
        <v>88</v>
      </c>
      <c r="D13" s="83" t="e">
        <f>IF(Vendas = 0, IF(ViewContents &lt; 200, 200, (QUOTIENT(ViewContents,100)*100)+100), ViewContents/Vendas)</f>
        <v>#NAME?</v>
      </c>
      <c r="E13" s="84" t="e">
        <f>comissao/(1+C13)</f>
        <v>#NAME?</v>
      </c>
      <c r="F13" s="84" t="e">
        <f t="shared" si="0"/>
        <v>#NAME?</v>
      </c>
      <c r="G13" s="132"/>
      <c r="H13" s="14"/>
      <c r="I13" s="96" t="s">
        <v>55</v>
      </c>
      <c r="J13" s="97" t="s">
        <v>88</v>
      </c>
      <c r="K13" s="98" t="e">
        <f>IFERROR((SUM(ViewContent_7dias:Ultimo_ViewContent))/Venda_7dias,D5)</f>
        <v>#NAME?</v>
      </c>
      <c r="L13" s="99" t="e">
        <f>comissao/(1+J13)</f>
        <v>#NAME?</v>
      </c>
      <c r="M13" s="99" t="e">
        <f t="shared" si="1"/>
        <v>#NAME?</v>
      </c>
      <c r="N13" s="75"/>
      <c r="O13" s="14"/>
      <c r="P13" s="110" t="s">
        <v>55</v>
      </c>
      <c r="Q13" s="111" t="s">
        <v>88</v>
      </c>
      <c r="R13" s="112" t="e">
        <f>IFERROR((SUM(ViewContent_3dias:Ultimo_ViewContent))/Venda_3dias,D5)</f>
        <v>#NAME?</v>
      </c>
      <c r="S13" s="113" t="e">
        <f>comissao/(Q13+1)</f>
        <v>#NAME?</v>
      </c>
      <c r="T13" s="113" t="e">
        <f t="shared" si="2"/>
        <v>#NAME?</v>
      </c>
      <c r="U13" s="59"/>
    </row>
    <row r="14" spans="1:21" s="13" customFormat="1" x14ac:dyDescent="0.2">
      <c r="A14" s="14"/>
      <c r="B14" s="138"/>
      <c r="C14" s="22"/>
      <c r="D14" s="22"/>
      <c r="E14" s="22"/>
      <c r="F14" s="22"/>
      <c r="G14" s="134"/>
      <c r="H14" s="14"/>
      <c r="I14" s="80"/>
      <c r="J14" s="22"/>
      <c r="K14" s="22"/>
      <c r="L14" s="22"/>
      <c r="M14" s="22"/>
      <c r="N14" s="77"/>
      <c r="O14" s="14"/>
      <c r="P14" s="65"/>
      <c r="Q14" s="22"/>
      <c r="R14" s="22"/>
      <c r="S14" s="22"/>
      <c r="T14" s="22"/>
      <c r="U14" s="62"/>
    </row>
    <row r="15" spans="1:21" s="13" customFormat="1" ht="16" x14ac:dyDescent="0.2">
      <c r="A15" s="169" t="s">
        <v>83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8"/>
    </row>
    <row r="16" spans="1:21" s="13" customFormat="1" x14ac:dyDescent="0.2">
      <c r="A16" s="14"/>
      <c r="B16" s="138"/>
      <c r="C16" s="22"/>
      <c r="D16" s="22"/>
      <c r="E16" s="22"/>
      <c r="F16" s="22"/>
      <c r="G16" s="134"/>
      <c r="H16" s="14"/>
      <c r="I16" s="80"/>
      <c r="J16" s="22"/>
      <c r="K16" s="22"/>
      <c r="L16" s="22"/>
      <c r="M16" s="22"/>
      <c r="N16" s="77"/>
      <c r="O16" s="14"/>
      <c r="P16" s="65"/>
      <c r="Q16" s="22"/>
      <c r="R16" s="22"/>
      <c r="S16" s="22"/>
      <c r="T16" s="22"/>
      <c r="U16" s="62"/>
    </row>
    <row r="17" spans="1:21" x14ac:dyDescent="0.2">
      <c r="A17" s="2"/>
      <c r="B17" s="136" t="s">
        <v>42</v>
      </c>
      <c r="C17" s="84" t="e">
        <f>IF(Vendas = 0, E5, Métricas!Geral5/Vendas)</f>
        <v>#NAME?</v>
      </c>
      <c r="D17" s="25"/>
      <c r="E17" s="25"/>
      <c r="F17" s="25"/>
      <c r="G17" s="132"/>
      <c r="H17" s="14"/>
      <c r="I17" s="96" t="s">
        <v>42</v>
      </c>
      <c r="J17" s="99" t="e">
        <f>IFERROR(SUM(Métricas!Primeiro_7dias5:Ultima5)/Venda_7dias,C17)</f>
        <v>#NAME?</v>
      </c>
      <c r="K17" s="36"/>
      <c r="L17" s="36"/>
      <c r="M17" s="36"/>
      <c r="N17" s="75"/>
      <c r="O17" s="14"/>
      <c r="P17" s="110" t="s">
        <v>42</v>
      </c>
      <c r="Q17" s="114" t="e">
        <f>IFERROR(SUM(Métricas!Primeiro_3dias5:Ultima5)/Venda_3dias,C17)</f>
        <v>#NAME?</v>
      </c>
      <c r="R17" s="47"/>
      <c r="S17" s="47"/>
      <c r="T17" s="47"/>
      <c r="U17" s="59"/>
    </row>
    <row r="18" spans="1:21" x14ac:dyDescent="0.2">
      <c r="A18" s="2"/>
      <c r="B18" s="137" t="s">
        <v>48</v>
      </c>
      <c r="C18" s="32">
        <f>IFERROR(Cartoes/Vendas,0)</f>
        <v>0</v>
      </c>
      <c r="D18" s="25"/>
      <c r="E18" s="25"/>
      <c r="F18" s="25"/>
      <c r="G18" s="132"/>
      <c r="H18" s="14"/>
      <c r="I18" s="79" t="s">
        <v>48</v>
      </c>
      <c r="J18" s="43">
        <f>IFERROR(Cartao_7dias/Venda_7dias,0)</f>
        <v>0</v>
      </c>
      <c r="K18" s="36"/>
      <c r="L18" s="36"/>
      <c r="M18" s="36"/>
      <c r="N18" s="75"/>
      <c r="O18" s="14"/>
      <c r="P18" s="63" t="s">
        <v>48</v>
      </c>
      <c r="Q18" s="52">
        <f>IFERROR(Cartao_3dias/Venda_3dias,0)</f>
        <v>0</v>
      </c>
      <c r="R18" s="47"/>
      <c r="S18" s="47"/>
      <c r="T18" s="47"/>
      <c r="U18" s="59"/>
    </row>
    <row r="19" spans="1:21" x14ac:dyDescent="0.2">
      <c r="A19" s="2"/>
      <c r="B19" s="136" t="s">
        <v>49</v>
      </c>
      <c r="C19" s="85">
        <f>IFERROR(BoletosPagos/Vendas,0)</f>
        <v>0</v>
      </c>
      <c r="D19" s="25"/>
      <c r="E19" s="25"/>
      <c r="F19" s="25"/>
      <c r="G19" s="132"/>
      <c r="H19" s="14"/>
      <c r="I19" s="96" t="s">
        <v>49</v>
      </c>
      <c r="J19" s="100">
        <f>IFERROR(BoletosPago_7dias/Venda_7dias,0)</f>
        <v>0</v>
      </c>
      <c r="K19" s="36"/>
      <c r="L19" s="36"/>
      <c r="M19" s="36"/>
      <c r="N19" s="75"/>
      <c r="O19" s="14"/>
      <c r="P19" s="115" t="s">
        <v>49</v>
      </c>
      <c r="Q19" s="116">
        <f>IFERROR(BoletosPago_3dias/Venda_3dias,0)</f>
        <v>0</v>
      </c>
      <c r="R19" s="47"/>
      <c r="S19" s="47"/>
      <c r="T19" s="47"/>
      <c r="U19" s="59"/>
    </row>
    <row r="20" spans="1:21" x14ac:dyDescent="0.2">
      <c r="A20" s="2"/>
      <c r="B20" s="137" t="s">
        <v>50</v>
      </c>
      <c r="C20" s="32">
        <f>IFERROR(BoletosPagos/BoletosTotais,0)</f>
        <v>0</v>
      </c>
      <c r="D20" s="25"/>
      <c r="E20" s="25"/>
      <c r="F20" s="25"/>
      <c r="G20" s="132"/>
      <c r="H20" s="14"/>
      <c r="I20" s="79" t="s">
        <v>50</v>
      </c>
      <c r="J20" s="43">
        <f>IFERROR(Boletos_Pago_7dias/BoletosTotal_7dias,C20)</f>
        <v>0</v>
      </c>
      <c r="K20" s="36"/>
      <c r="L20" s="36"/>
      <c r="M20" s="36"/>
      <c r="N20" s="75"/>
      <c r="O20" s="14"/>
      <c r="P20" s="63" t="s">
        <v>50</v>
      </c>
      <c r="Q20" s="52">
        <f>IFERROR(Boletos_Pago_3dias/BoletosTotal_3dias,C20)</f>
        <v>0</v>
      </c>
      <c r="R20" s="47"/>
      <c r="S20" s="47"/>
      <c r="T20" s="47"/>
      <c r="U20" s="59"/>
    </row>
    <row r="21" spans="1:21" x14ac:dyDescent="0.2">
      <c r="A21" s="2"/>
      <c r="B21" s="136" t="s">
        <v>56</v>
      </c>
      <c r="C21" s="87" t="e">
        <f>IF(((1/D5)*C18)+((1/D5)*C19*C20)= 0, 0.005, ((1/D5)*C18)+((1/D5)*C19*C20))</f>
        <v>#NAME?</v>
      </c>
      <c r="D21" s="25"/>
      <c r="E21" s="25"/>
      <c r="F21" s="25"/>
      <c r="G21" s="132"/>
      <c r="H21" s="14"/>
      <c r="I21" s="96" t="s">
        <v>56</v>
      </c>
      <c r="J21" s="101" t="e">
        <f>IF(IFERROR(((1/K5)*J18)+((1/K5)*J19*J20),C21)=0,C21,IFERROR(((1/K5)*J18)+((1/K5)*J19*J20),C21))</f>
        <v>#NAME?</v>
      </c>
      <c r="K21" s="36"/>
      <c r="L21" s="36"/>
      <c r="M21" s="36"/>
      <c r="N21" s="75"/>
      <c r="O21" s="14"/>
      <c r="P21" s="110" t="s">
        <v>56</v>
      </c>
      <c r="Q21" s="117" t="e">
        <f>IF(IFERROR(((1/R5)*Q18)+((1/R5)*Q19*Q20),C21)=0,C21,IFERROR(((1/R5)*Q18)+((1/R5)*Q19*Q20),C21))</f>
        <v>#NAME?</v>
      </c>
      <c r="R21" s="47"/>
      <c r="S21" s="47"/>
      <c r="T21" s="47"/>
      <c r="U21" s="59"/>
    </row>
    <row r="22" spans="1:21" x14ac:dyDescent="0.2">
      <c r="A22" s="2"/>
      <c r="B22" s="137" t="s">
        <v>51</v>
      </c>
      <c r="C22" s="32" t="e">
        <f>AVERAGE(Métricas!Primeira6:Ultima6)/100</f>
        <v>#NAME?</v>
      </c>
      <c r="D22" s="25"/>
      <c r="E22" s="25"/>
      <c r="F22" s="25"/>
      <c r="G22" s="132"/>
      <c r="H22" s="14"/>
      <c r="I22" s="79" t="s">
        <v>51</v>
      </c>
      <c r="J22" s="43" t="e">
        <f>AVERAGE(Métricas!Primeiro_7dias6:Ultima6)/100</f>
        <v>#NAME?</v>
      </c>
      <c r="K22" s="36"/>
      <c r="L22" s="36"/>
      <c r="M22" s="36"/>
      <c r="N22" s="75"/>
      <c r="O22" s="14"/>
      <c r="P22" s="63" t="s">
        <v>51</v>
      </c>
      <c r="Q22" s="52" t="e">
        <f>AVERAGE(Métricas!Primeiro_3dias6:Ultima6)/100</f>
        <v>#NAME?</v>
      </c>
      <c r="R22" s="47"/>
      <c r="S22" s="47"/>
      <c r="T22" s="47"/>
      <c r="U22" s="59"/>
    </row>
    <row r="23" spans="1:21" x14ac:dyDescent="0.2">
      <c r="A23" s="2"/>
      <c r="B23" s="129"/>
      <c r="C23" s="25"/>
      <c r="D23" s="25"/>
      <c r="E23" s="25"/>
      <c r="F23" s="25"/>
      <c r="G23" s="132"/>
      <c r="H23" s="14"/>
      <c r="I23" s="72"/>
      <c r="J23" s="36"/>
      <c r="K23" s="36"/>
      <c r="L23" s="36"/>
      <c r="M23" s="36"/>
      <c r="N23" s="75"/>
      <c r="O23" s="14"/>
      <c r="P23" s="58"/>
      <c r="Q23" s="47"/>
      <c r="R23" s="47"/>
      <c r="S23" s="47"/>
      <c r="T23" s="47"/>
      <c r="U23" s="59"/>
    </row>
    <row r="24" spans="1:21" x14ac:dyDescent="0.2">
      <c r="A24" s="2"/>
      <c r="B24" s="129"/>
      <c r="C24" s="33" t="s">
        <v>54</v>
      </c>
      <c r="D24" s="25"/>
      <c r="E24" s="25"/>
      <c r="F24" s="25"/>
      <c r="G24" s="132"/>
      <c r="H24" s="14"/>
      <c r="I24" s="72"/>
      <c r="J24" s="44" t="s">
        <v>54</v>
      </c>
      <c r="K24" s="36"/>
      <c r="L24" s="36"/>
      <c r="M24" s="36"/>
      <c r="N24" s="75"/>
      <c r="O24" s="14"/>
      <c r="P24" s="58"/>
      <c r="Q24" s="53" t="s">
        <v>54</v>
      </c>
      <c r="R24" s="47"/>
      <c r="S24" s="47"/>
      <c r="T24" s="47"/>
      <c r="U24" s="59"/>
    </row>
    <row r="25" spans="1:21" x14ac:dyDescent="0.2">
      <c r="A25" s="2"/>
      <c r="B25" s="136" t="s">
        <v>40</v>
      </c>
      <c r="C25" s="165" t="e">
        <f>(comissao/C17)-1</f>
        <v>#NAME?</v>
      </c>
      <c r="D25" s="86" t="s">
        <v>85</v>
      </c>
      <c r="E25" s="86" t="s">
        <v>86</v>
      </c>
      <c r="F25" s="86" t="s">
        <v>87</v>
      </c>
      <c r="G25" s="139" t="s">
        <v>88</v>
      </c>
      <c r="H25" s="14"/>
      <c r="I25" s="96" t="s">
        <v>40</v>
      </c>
      <c r="J25" s="164">
        <f>IFERROR((comissao/J17)-1,0)</f>
        <v>0</v>
      </c>
      <c r="K25" s="102" t="s">
        <v>85</v>
      </c>
      <c r="L25" s="102" t="s">
        <v>86</v>
      </c>
      <c r="M25" s="102" t="s">
        <v>87</v>
      </c>
      <c r="N25" s="103" t="s">
        <v>88</v>
      </c>
      <c r="O25" s="14"/>
      <c r="P25" s="110" t="s">
        <v>40</v>
      </c>
      <c r="Q25" s="163">
        <f>IFERROR((comissao/Q17)-1,0)</f>
        <v>0</v>
      </c>
      <c r="R25" s="118" t="s">
        <v>85</v>
      </c>
      <c r="S25" s="118" t="s">
        <v>86</v>
      </c>
      <c r="T25" s="118" t="s">
        <v>87</v>
      </c>
      <c r="U25" s="119" t="s">
        <v>88</v>
      </c>
    </row>
    <row r="26" spans="1:21" x14ac:dyDescent="0.2">
      <c r="A26" s="2"/>
      <c r="B26" s="137" t="s">
        <v>42</v>
      </c>
      <c r="C26" s="31" t="e">
        <f>C17</f>
        <v>#NAME?</v>
      </c>
      <c r="D26" s="31" t="e">
        <f>comissao/(D25+1)</f>
        <v>#NAME?</v>
      </c>
      <c r="E26" s="31" t="e">
        <f>comissao/(E25+1)</f>
        <v>#NAME?</v>
      </c>
      <c r="F26" s="31" t="e">
        <f>comissao/(F25+1)</f>
        <v>#NAME?</v>
      </c>
      <c r="G26" s="140" t="e">
        <f>comissao/(G25+1)</f>
        <v>#NAME?</v>
      </c>
      <c r="H26" s="14"/>
      <c r="I26" s="79" t="s">
        <v>42</v>
      </c>
      <c r="J26" s="42" t="e">
        <f>J17</f>
        <v>#NAME?</v>
      </c>
      <c r="K26" s="42" t="e">
        <f>comissao/(K25+1)</f>
        <v>#NAME?</v>
      </c>
      <c r="L26" s="42" t="e">
        <f>comissao/(L25+1)</f>
        <v>#NAME?</v>
      </c>
      <c r="M26" s="42" t="e">
        <f>comissao/(M25+1)</f>
        <v>#NAME?</v>
      </c>
      <c r="N26" s="81" t="e">
        <f>comissao/(N25+1)</f>
        <v>#NAME?</v>
      </c>
      <c r="O26" s="14"/>
      <c r="P26" s="63" t="s">
        <v>42</v>
      </c>
      <c r="Q26" s="50" t="e">
        <f>Q17</f>
        <v>#NAME?</v>
      </c>
      <c r="R26" s="50" t="e">
        <f>comissao/(R25+1)</f>
        <v>#NAME?</v>
      </c>
      <c r="S26" s="50" t="e">
        <f>comissao/(S25+1)</f>
        <v>#NAME?</v>
      </c>
      <c r="T26" s="50" t="e">
        <f>comissao/(T25+1)</f>
        <v>#NAME?</v>
      </c>
      <c r="U26" s="66" t="e">
        <f>comissao/(U25+1)</f>
        <v>#NAME?</v>
      </c>
    </row>
    <row r="27" spans="1:21" x14ac:dyDescent="0.2">
      <c r="A27" s="2"/>
      <c r="B27" s="136" t="s">
        <v>41</v>
      </c>
      <c r="C27" s="83" t="e">
        <f>1/C21</f>
        <v>#NAME?</v>
      </c>
      <c r="D27" s="83" t="e">
        <f>1/C21</f>
        <v>#NAME?</v>
      </c>
      <c r="E27" s="83" t="e">
        <f>1/C21</f>
        <v>#NAME?</v>
      </c>
      <c r="F27" s="83" t="e">
        <f>1/C21</f>
        <v>#NAME?</v>
      </c>
      <c r="G27" s="141" t="e">
        <f>1/C21</f>
        <v>#NAME?</v>
      </c>
      <c r="H27" s="14"/>
      <c r="I27" s="96" t="s">
        <v>41</v>
      </c>
      <c r="J27" s="98" t="e">
        <f>1/J21</f>
        <v>#NAME?</v>
      </c>
      <c r="K27" s="98" t="e">
        <f>1/J21</f>
        <v>#NAME?</v>
      </c>
      <c r="L27" s="98" t="e">
        <f>1/J21</f>
        <v>#NAME?</v>
      </c>
      <c r="M27" s="98" t="e">
        <f>1/J21</f>
        <v>#NAME?</v>
      </c>
      <c r="N27" s="104" t="e">
        <f>1/J21</f>
        <v>#NAME?</v>
      </c>
      <c r="O27" s="14"/>
      <c r="P27" s="110" t="s">
        <v>41</v>
      </c>
      <c r="Q27" s="112" t="e">
        <f>1/Q21</f>
        <v>#NAME?</v>
      </c>
      <c r="R27" s="112" t="e">
        <f>1/Q21</f>
        <v>#NAME?</v>
      </c>
      <c r="S27" s="112" t="e">
        <f>1/Q21</f>
        <v>#NAME?</v>
      </c>
      <c r="T27" s="112" t="e">
        <f>1/Q21</f>
        <v>#NAME?</v>
      </c>
      <c r="U27" s="120" t="e">
        <f>1/Q21</f>
        <v>#NAME?</v>
      </c>
    </row>
    <row r="28" spans="1:21" x14ac:dyDescent="0.2">
      <c r="A28" s="2"/>
      <c r="B28" s="137" t="s">
        <v>52</v>
      </c>
      <c r="C28" s="31" t="e">
        <f>C26/C27</f>
        <v>#NAME?</v>
      </c>
      <c r="D28" s="31" t="e">
        <f>D26/D27</f>
        <v>#NAME?</v>
      </c>
      <c r="E28" s="31" t="e">
        <f>E26/E27</f>
        <v>#NAME?</v>
      </c>
      <c r="F28" s="31" t="e">
        <f>F26/F27</f>
        <v>#NAME?</v>
      </c>
      <c r="G28" s="140" t="e">
        <f>G26/G27</f>
        <v>#NAME?</v>
      </c>
      <c r="H28" s="14"/>
      <c r="I28" s="79" t="s">
        <v>52</v>
      </c>
      <c r="J28" s="42" t="e">
        <f>J26/J27</f>
        <v>#NAME?</v>
      </c>
      <c r="K28" s="42" t="e">
        <f t="shared" ref="K28:N28" si="3">K26/K27</f>
        <v>#NAME?</v>
      </c>
      <c r="L28" s="42" t="e">
        <f t="shared" si="3"/>
        <v>#NAME?</v>
      </c>
      <c r="M28" s="42" t="e">
        <f t="shared" si="3"/>
        <v>#NAME?</v>
      </c>
      <c r="N28" s="81" t="e">
        <f t="shared" si="3"/>
        <v>#NAME?</v>
      </c>
      <c r="O28" s="14"/>
      <c r="P28" s="63" t="s">
        <v>52</v>
      </c>
      <c r="Q28" s="50" t="e">
        <f>Q26/Q27</f>
        <v>#NAME?</v>
      </c>
      <c r="R28" s="50" t="e">
        <f t="shared" ref="R28:U28" si="4">R26/R27</f>
        <v>#NAME?</v>
      </c>
      <c r="S28" s="50" t="e">
        <f t="shared" si="4"/>
        <v>#NAME?</v>
      </c>
      <c r="T28" s="50" t="e">
        <f t="shared" si="4"/>
        <v>#NAME?</v>
      </c>
      <c r="U28" s="66" t="e">
        <f t="shared" si="4"/>
        <v>#NAME?</v>
      </c>
    </row>
    <row r="29" spans="1:21" x14ac:dyDescent="0.2">
      <c r="A29" s="2"/>
      <c r="B29" s="145" t="s">
        <v>53</v>
      </c>
      <c r="C29" s="146" t="e">
        <f>(1/C22)*C28</f>
        <v>#NAME?</v>
      </c>
      <c r="D29" s="146" t="e">
        <f>(1/C22)*D28</f>
        <v>#NAME?</v>
      </c>
      <c r="E29" s="146" t="e">
        <f>(1/C22)*E28</f>
        <v>#NAME?</v>
      </c>
      <c r="F29" s="146" t="e">
        <f>(1/C22)*F28</f>
        <v>#NAME?</v>
      </c>
      <c r="G29" s="147" t="e">
        <f>(1/C22)*G28</f>
        <v>#NAME?</v>
      </c>
      <c r="H29" s="14"/>
      <c r="I29" s="151" t="s">
        <v>53</v>
      </c>
      <c r="J29" s="152" t="e">
        <f>(1/J22)*J28</f>
        <v>#NAME?</v>
      </c>
      <c r="K29" s="152" t="e">
        <f>(1/J22)*K28</f>
        <v>#NAME?</v>
      </c>
      <c r="L29" s="152" t="e">
        <f>(1/J22)*L28</f>
        <v>#NAME?</v>
      </c>
      <c r="M29" s="152" t="e">
        <f>(1/J22)*M28</f>
        <v>#NAME?</v>
      </c>
      <c r="N29" s="153" t="e">
        <f>(1/J22)*N28</f>
        <v>#NAME?</v>
      </c>
      <c r="O29" s="14"/>
      <c r="P29" s="158" t="s">
        <v>53</v>
      </c>
      <c r="Q29" s="159" t="e">
        <f>(1/Q22)*Q28</f>
        <v>#NAME?</v>
      </c>
      <c r="R29" s="159" t="e">
        <f>(1/Q22)*R28</f>
        <v>#NAME?</v>
      </c>
      <c r="S29" s="159" t="e">
        <f>(1/Q22)*S28</f>
        <v>#NAME?</v>
      </c>
      <c r="T29" s="159" t="e">
        <f>(1/Q22)*T28</f>
        <v>#NAME?</v>
      </c>
      <c r="U29" s="160" t="e">
        <f>(1/Q22/100)*U28</f>
        <v>#NAME?</v>
      </c>
    </row>
    <row r="30" spans="1:21" x14ac:dyDescent="0.2">
      <c r="A30" s="2"/>
      <c r="B30" s="142"/>
      <c r="C30" s="143"/>
      <c r="D30" s="143"/>
      <c r="E30" s="143"/>
      <c r="F30" s="143"/>
      <c r="G30" s="144"/>
      <c r="H30" s="2"/>
      <c r="I30" s="148"/>
      <c r="J30" s="149"/>
      <c r="K30" s="149"/>
      <c r="L30" s="149"/>
      <c r="M30" s="149"/>
      <c r="N30" s="150"/>
      <c r="O30" s="2"/>
      <c r="P30" s="155"/>
      <c r="Q30" s="156"/>
      <c r="R30" s="156"/>
      <c r="S30" s="156"/>
      <c r="T30" s="156"/>
      <c r="U30" s="157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x14ac:dyDescent="0.2">
      <c r="A32" s="170" t="s">
        <v>82</v>
      </c>
      <c r="B32" s="170"/>
      <c r="C32" s="170"/>
      <c r="D32" s="17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B33" s="1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121" t="s">
        <v>42</v>
      </c>
      <c r="C34" s="122" t="s">
        <v>66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16" t="s">
        <v>48</v>
      </c>
      <c r="C35" s="18" t="s">
        <v>68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121" t="s">
        <v>64</v>
      </c>
      <c r="C36" s="123" t="s">
        <v>67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16" t="s">
        <v>50</v>
      </c>
      <c r="C37" s="18" t="s">
        <v>69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121" t="s">
        <v>65</v>
      </c>
      <c r="C38" s="123" t="e">
        <f>IF(((1/C40)*C35)+((1/C40)*C36*C37)= 0, 0.005, ((1/C40)*C35)+((1/C40)*C36*C37))</f>
        <v>#VALUE!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16" t="s">
        <v>51</v>
      </c>
      <c r="C39" s="17" t="s">
        <v>70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121" t="s">
        <v>41</v>
      </c>
      <c r="C40" s="124" t="s">
        <v>74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/>
      <c r="B41" s="16" t="s">
        <v>52</v>
      </c>
      <c r="C41" s="17" t="s">
        <v>71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/>
      <c r="B42" s="121" t="s">
        <v>53</v>
      </c>
      <c r="C42" s="122" t="s">
        <v>72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2"/>
      <c r="B43" s="16" t="s">
        <v>40</v>
      </c>
      <c r="C43" s="17" t="s">
        <v>73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2"/>
      <c r="B44" s="121" t="s">
        <v>75</v>
      </c>
      <c r="C44" s="122" t="s">
        <v>76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</sheetData>
  <mergeCells count="4">
    <mergeCell ref="A7:U7"/>
    <mergeCell ref="A15:U15"/>
    <mergeCell ref="A32:D32"/>
    <mergeCell ref="A1:G1"/>
  </mergeCells>
  <conditionalFormatting sqref="C5 J5 Q5 Q25 J25 C25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2018-04-16T14:08:05Z</dcterms:modified>
  <cp:category/>
</cp:coreProperties>
</file>