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fdonadeli/Sites/metricas/template/"/>
    </mc:Choice>
  </mc:AlternateContent>
  <bookViews>
    <workbookView xWindow="0" yWindow="460" windowWidth="25600" windowHeight="13280" activeTab="1"/>
  </bookViews>
  <sheets>
    <sheet name="Métricas" sheetId="1" r:id="rId1"/>
    <sheet name="KPI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3" i="2" l="1"/>
  <c r="D23" i="2"/>
  <c r="U23" i="2"/>
  <c r="T23" i="2"/>
  <c r="R23" i="2"/>
  <c r="S23" i="2"/>
  <c r="Q23" i="2"/>
  <c r="N23" i="2"/>
  <c r="M23" i="2"/>
  <c r="L23" i="2"/>
  <c r="J23" i="2"/>
  <c r="K23" i="2"/>
  <c r="F23" i="2"/>
  <c r="E23" i="2"/>
  <c r="C23" i="2"/>
  <c r="Q16" i="2"/>
  <c r="J16" i="2"/>
  <c r="C16" i="2"/>
  <c r="R8" i="2"/>
  <c r="R7" i="2"/>
  <c r="R6" i="2"/>
  <c r="R5" i="2"/>
  <c r="R4" i="2"/>
  <c r="Q13" i="2"/>
  <c r="Q12" i="2"/>
  <c r="K8" i="2"/>
  <c r="K7" i="2"/>
  <c r="K6" i="2"/>
  <c r="K5" i="2"/>
  <c r="K4" i="2"/>
  <c r="Q14" i="2"/>
  <c r="Q11" i="2"/>
  <c r="J14" i="2"/>
  <c r="J13" i="2"/>
  <c r="J12" i="2"/>
  <c r="J11" i="2"/>
  <c r="C13" i="2"/>
  <c r="C14" i="2"/>
  <c r="C12" i="2"/>
  <c r="C11" i="2"/>
  <c r="D8" i="2"/>
  <c r="D7" i="2"/>
  <c r="D6" i="2"/>
  <c r="D5" i="2"/>
  <c r="D4" i="2"/>
  <c r="C15" i="2"/>
  <c r="Q15" i="2"/>
  <c r="U21" i="2"/>
  <c r="U22" i="2"/>
  <c r="T21" i="2"/>
  <c r="T22" i="2"/>
  <c r="S21" i="2"/>
  <c r="S22" i="2"/>
  <c r="R21" i="2"/>
  <c r="R22" i="2"/>
  <c r="Q21" i="2"/>
  <c r="Q20" i="2"/>
  <c r="Q22" i="2"/>
  <c r="J15" i="2"/>
  <c r="N21" i="2"/>
  <c r="N22" i="2"/>
  <c r="M21" i="2"/>
  <c r="M22" i="2"/>
  <c r="L21" i="2"/>
  <c r="L22" i="2"/>
  <c r="K21" i="2"/>
  <c r="K22" i="2"/>
  <c r="J21" i="2"/>
  <c r="J20" i="2"/>
  <c r="J22" i="2"/>
  <c r="G21" i="2"/>
  <c r="G22" i="2"/>
  <c r="F21" i="2"/>
  <c r="F22" i="2"/>
  <c r="E21" i="2"/>
  <c r="E22" i="2"/>
  <c r="D21" i="2"/>
  <c r="D22" i="2"/>
  <c r="C21" i="2"/>
  <c r="C20" i="2"/>
  <c r="C22" i="2"/>
  <c r="T4" i="2"/>
  <c r="M4" i="2"/>
  <c r="F4" i="2"/>
  <c r="U20" i="2"/>
  <c r="T20" i="2"/>
  <c r="S20" i="2"/>
  <c r="R20" i="2"/>
  <c r="N20" i="2"/>
  <c r="M20" i="2"/>
  <c r="L20" i="2"/>
  <c r="K20" i="2"/>
  <c r="G20" i="2"/>
  <c r="F20" i="2"/>
  <c r="E20" i="2"/>
  <c r="D20" i="2"/>
  <c r="Q19" i="2"/>
  <c r="J19" i="2"/>
  <c r="C19" i="2"/>
  <c r="S8" i="2"/>
  <c r="T8" i="2"/>
  <c r="L8" i="2"/>
  <c r="M8" i="2"/>
  <c r="E8" i="2"/>
  <c r="F8" i="2"/>
  <c r="S7" i="2"/>
  <c r="T7" i="2"/>
  <c r="L7" i="2"/>
  <c r="M7" i="2"/>
  <c r="E7" i="2"/>
  <c r="F7" i="2"/>
  <c r="S6" i="2"/>
  <c r="T6" i="2"/>
  <c r="L6" i="2"/>
  <c r="M6" i="2"/>
  <c r="E6" i="2"/>
  <c r="F6" i="2"/>
  <c r="S5" i="2"/>
  <c r="T5" i="2"/>
  <c r="L5" i="2"/>
  <c r="M5" i="2"/>
  <c r="E5" i="2"/>
  <c r="F5" i="2"/>
  <c r="S4" i="2"/>
  <c r="Q4" i="2"/>
  <c r="L4" i="2"/>
  <c r="J4" i="2"/>
  <c r="E4" i="2"/>
  <c r="C4" i="2"/>
  <c r="B20" i="1"/>
  <c r="B21" i="1"/>
  <c r="B22" i="1"/>
  <c r="B17" i="1"/>
  <c r="G10" i="1"/>
</calcChain>
</file>

<file path=xl/sharedStrings.xml><?xml version="1.0" encoding="utf-8"?>
<sst xmlns="http://schemas.openxmlformats.org/spreadsheetml/2006/main" count="107" uniqueCount="62">
  <si>
    <t>Dia:</t>
  </si>
  <si>
    <t>Métricas/Datas:</t>
  </si>
  <si>
    <t>#Impressões:</t>
  </si>
  <si>
    <t>#Cliques:</t>
  </si>
  <si>
    <t>$Investimento:</t>
  </si>
  <si>
    <t>%CTR:</t>
  </si>
  <si>
    <t>$CPC:</t>
  </si>
  <si>
    <t>$CPM:</t>
  </si>
  <si>
    <t>#Relevância:</t>
  </si>
  <si>
    <t>#TpConversao:</t>
  </si>
  <si>
    <t>$Custo / TpConversão:</t>
  </si>
  <si>
    <t>#Cartões:</t>
  </si>
  <si>
    <t>#Boletos Gerados:</t>
  </si>
  <si>
    <t>#Boletos Pagos:</t>
  </si>
  <si>
    <t>$Faturamento Cartão:</t>
  </si>
  <si>
    <t>$Faturamento Boleto:</t>
  </si>
  <si>
    <t>$Faturamento:</t>
  </si>
  <si>
    <t>$Resultado:</t>
  </si>
  <si>
    <t>%ROI:</t>
  </si>
  <si>
    <t>%Checkout/View:</t>
  </si>
  <si>
    <t>%Purchase/View:</t>
  </si>
  <si>
    <t>%Purchase/Checkout:</t>
  </si>
  <si>
    <t>#date_start</t>
  </si>
  <si>
    <t>#cost_per_inline_link_click</t>
  </si>
  <si>
    <t>#inline_link_click_ctr</t>
  </si>
  <si>
    <t>#inline_link_clicks</t>
  </si>
  <si>
    <t>#impressions</t>
  </si>
  <si>
    <t>#cpm</t>
  </si>
  <si>
    <t>#relevance_score_score</t>
  </si>
  <si>
    <t>#spend</t>
  </si>
  <si>
    <t>#offsite_conversion</t>
  </si>
  <si>
    <t>$CPV:</t>
  </si>
  <si>
    <t>#boletos_gerados</t>
  </si>
  <si>
    <t>#boletos_pagos</t>
  </si>
  <si>
    <t>#cartoes</t>
  </si>
  <si>
    <t>#faturamento_boleto</t>
  </si>
  <si>
    <t>#faturamento_cartao</t>
  </si>
  <si>
    <t>#checkout_view</t>
  </si>
  <si>
    <t>#purchase_view</t>
  </si>
  <si>
    <t>#purchase_checkout</t>
  </si>
  <si>
    <t>#dia_da_semana</t>
  </si>
  <si>
    <t>ROI</t>
  </si>
  <si>
    <t>Cliques/Venda</t>
  </si>
  <si>
    <t>CPV</t>
  </si>
  <si>
    <t>CPC Máximo</t>
  </si>
  <si>
    <t>Este Anúncio</t>
  </si>
  <si>
    <t>Meta 1</t>
  </si>
  <si>
    <t>Meta 2</t>
  </si>
  <si>
    <t>Meta 3</t>
  </si>
  <si>
    <t>LPV</t>
  </si>
  <si>
    <t>% Cartões</t>
  </si>
  <si>
    <t>% Boletos</t>
  </si>
  <si>
    <t>Conversão Boletos</t>
  </si>
  <si>
    <t>CTR</t>
  </si>
  <si>
    <t>CPC</t>
  </si>
  <si>
    <t>CPM</t>
  </si>
  <si>
    <t>Este anúncio</t>
  </si>
  <si>
    <t>Vitalício</t>
  </si>
  <si>
    <t>Última semana</t>
  </si>
  <si>
    <t>Últimos três dias</t>
  </si>
  <si>
    <t>Meta 4</t>
  </si>
  <si>
    <t>Taxa Conversao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</si>
</sst>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rgb="FF000000"/>
      <name val="Calibri"/>
    </font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6B8AF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3F3F3"/>
        <bgColor rgb="FF000000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2" fillId="8" borderId="0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 applyBorder="1"/>
    <xf numFmtId="0" fontId="2" fillId="5" borderId="1" xfId="0" applyFont="1" applyFill="1" applyBorder="1"/>
    <xf numFmtId="0" fontId="2" fillId="6" borderId="1" xfId="0" applyFont="1" applyFill="1" applyBorder="1"/>
    <xf numFmtId="9" fontId="2" fillId="2" borderId="1" xfId="1" applyFont="1" applyFill="1" applyBorder="1"/>
    <xf numFmtId="0" fontId="2" fillId="7" borderId="1" xfId="0" applyFont="1" applyFill="1" applyBorder="1"/>
    <xf numFmtId="0" fontId="0" fillId="0" borderId="0" xfId="0" applyFill="1"/>
    <xf numFmtId="0" fontId="2" fillId="0" borderId="0" xfId="0" applyFont="1" applyFill="1"/>
    <xf numFmtId="0" fontId="3" fillId="0" borderId="2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2" xfId="0" applyFont="1" applyFill="1" applyBorder="1"/>
    <xf numFmtId="0" fontId="2" fillId="0" borderId="2" xfId="0" applyFont="1" applyFill="1" applyBorder="1"/>
    <xf numFmtId="0" fontId="2" fillId="0" borderId="4" xfId="0" applyFont="1" applyFill="1" applyBorder="1"/>
    <xf numFmtId="9" fontId="2" fillId="0" borderId="2" xfId="0" applyNumberFormat="1" applyFont="1" applyFill="1" applyBorder="1"/>
    <xf numFmtId="0" fontId="0" fillId="0" borderId="2" xfId="0" applyFill="1" applyBorder="1"/>
    <xf numFmtId="0" fontId="3" fillId="0" borderId="5" xfId="0" applyFont="1" applyFill="1" applyBorder="1"/>
    <xf numFmtId="9" fontId="0" fillId="0" borderId="2" xfId="0" applyNumberFormat="1" applyFill="1" applyBorder="1"/>
    <xf numFmtId="0" fontId="0" fillId="0" borderId="4" xfId="0" applyFill="1" applyBorder="1"/>
    <xf numFmtId="9" fontId="0" fillId="0" borderId="3" xfId="0" applyNumberFormat="1" applyFill="1" applyBorder="1"/>
    <xf numFmtId="9" fontId="2" fillId="0" borderId="2" xfId="1" applyFont="1" applyFill="1" applyBorder="1"/>
    <xf numFmtId="9" fontId="2" fillId="0" borderId="4" xfId="1" applyFont="1" applyFill="1" applyBorder="1"/>
    <xf numFmtId="9" fontId="0" fillId="0" borderId="2" xfId="1" applyFont="1" applyFill="1" applyBorder="1"/>
    <xf numFmtId="164" fontId="0" fillId="0" borderId="2" xfId="1" applyNumberFormat="1" applyFont="1" applyFill="1" applyBorder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80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0" sqref="B20"/>
    </sheetView>
  </sheetViews>
  <sheetFormatPr baseColWidth="10" defaultColWidth="8.83203125" defaultRowHeight="12" x14ac:dyDescent="0.15"/>
  <cols>
    <col min="1" max="1" width="25.83203125" style="2" bestFit="1" customWidth="1"/>
    <col min="2" max="3" width="8.83203125" style="2" customWidth="1"/>
    <col min="4" max="16384" width="8.83203125" style="2"/>
  </cols>
  <sheetData>
    <row r="1" spans="1:7" x14ac:dyDescent="0.15">
      <c r="A1" s="1" t="s">
        <v>0</v>
      </c>
      <c r="B1" s="1" t="s">
        <v>40</v>
      </c>
    </row>
    <row r="2" spans="1:7" x14ac:dyDescent="0.15">
      <c r="A2" s="1" t="s">
        <v>1</v>
      </c>
      <c r="B2" s="1" t="s">
        <v>22</v>
      </c>
    </row>
    <row r="3" spans="1:7" x14ac:dyDescent="0.15">
      <c r="A3" s="3" t="s">
        <v>2</v>
      </c>
      <c r="B3" s="3" t="s">
        <v>26</v>
      </c>
    </row>
    <row r="4" spans="1:7" x14ac:dyDescent="0.15">
      <c r="A4" s="3" t="s">
        <v>3</v>
      </c>
      <c r="B4" s="3" t="s">
        <v>25</v>
      </c>
    </row>
    <row r="5" spans="1:7" x14ac:dyDescent="0.15">
      <c r="A5" s="3" t="s">
        <v>4</v>
      </c>
      <c r="B5" s="3" t="s">
        <v>29</v>
      </c>
    </row>
    <row r="6" spans="1:7" x14ac:dyDescent="0.15">
      <c r="A6" s="4" t="s">
        <v>5</v>
      </c>
      <c r="B6" s="4" t="s">
        <v>24</v>
      </c>
    </row>
    <row r="7" spans="1:7" x14ac:dyDescent="0.15">
      <c r="A7" s="4" t="s">
        <v>6</v>
      </c>
      <c r="B7" s="4" t="s">
        <v>23</v>
      </c>
    </row>
    <row r="8" spans="1:7" x14ac:dyDescent="0.15">
      <c r="A8" s="4" t="s">
        <v>7</v>
      </c>
      <c r="B8" s="4" t="s">
        <v>27</v>
      </c>
    </row>
    <row r="9" spans="1:7" x14ac:dyDescent="0.15">
      <c r="A9" s="4" t="s">
        <v>8</v>
      </c>
      <c r="B9" s="4" t="s">
        <v>28</v>
      </c>
    </row>
    <row r="10" spans="1:7" x14ac:dyDescent="0.15">
      <c r="A10" s="5"/>
      <c r="B10" s="5"/>
      <c r="G10" s="2" t="str">
        <f>IFERROR(AVERAGE(A1:A2),"")</f>
        <v/>
      </c>
    </row>
    <row r="11" spans="1:7" x14ac:dyDescent="0.15">
      <c r="A11" s="6" t="s">
        <v>9</v>
      </c>
      <c r="B11" s="7" t="s">
        <v>30</v>
      </c>
    </row>
    <row r="12" spans="1:7" x14ac:dyDescent="0.15">
      <c r="A12" s="6" t="s">
        <v>10</v>
      </c>
      <c r="B12" s="6"/>
    </row>
    <row r="13" spans="1:7" x14ac:dyDescent="0.15">
      <c r="A13" s="8"/>
      <c r="B13" s="8"/>
    </row>
    <row r="14" spans="1:7" x14ac:dyDescent="0.15">
      <c r="A14" s="9" t="s">
        <v>11</v>
      </c>
      <c r="B14" s="9" t="s">
        <v>34</v>
      </c>
    </row>
    <row r="15" spans="1:7" x14ac:dyDescent="0.15">
      <c r="A15" s="9" t="s">
        <v>12</v>
      </c>
      <c r="B15" s="9" t="s">
        <v>32</v>
      </c>
    </row>
    <row r="16" spans="1:7" x14ac:dyDescent="0.15">
      <c r="A16" s="9" t="s">
        <v>13</v>
      </c>
      <c r="B16" s="9" t="s">
        <v>33</v>
      </c>
    </row>
    <row r="17" spans="1:2" x14ac:dyDescent="0.15">
      <c r="A17" s="10" t="s">
        <v>31</v>
      </c>
      <c r="B17" s="10" t="str">
        <f>IFERROR(ROUND($B5/($B12+$B15),2),"")</f>
        <v/>
      </c>
    </row>
    <row r="18" spans="1:2" x14ac:dyDescent="0.15">
      <c r="A18" s="10" t="s">
        <v>14</v>
      </c>
      <c r="B18" s="10" t="s">
        <v>36</v>
      </c>
    </row>
    <row r="19" spans="1:2" x14ac:dyDescent="0.15">
      <c r="A19" s="10" t="s">
        <v>15</v>
      </c>
      <c r="B19" s="10" t="s">
        <v>35</v>
      </c>
    </row>
    <row r="20" spans="1:2" x14ac:dyDescent="0.15">
      <c r="A20" s="10" t="s">
        <v>16</v>
      </c>
      <c r="B20" s="10" t="str">
        <f>IFERROR(IF($B18+$B19&lt;&gt;0,$B18+$B19,0),"")</f>
        <v/>
      </c>
    </row>
    <row r="21" spans="1:2" x14ac:dyDescent="0.15">
      <c r="A21" s="10" t="s">
        <v>17</v>
      </c>
      <c r="B21" s="10" t="str">
        <f>IFERROR($B20-$B5,"")</f>
        <v/>
      </c>
    </row>
    <row r="22" spans="1:2" x14ac:dyDescent="0.15">
      <c r="A22" s="10" t="s">
        <v>18</v>
      </c>
      <c r="B22" s="11" t="str">
        <f>IFERROR(ROUND($B21/$B5,2),"")</f>
        <v/>
      </c>
    </row>
    <row r="23" spans="1:2" x14ac:dyDescent="0.15">
      <c r="A23" s="8"/>
      <c r="B23" s="8"/>
    </row>
    <row r="24" spans="1:2" x14ac:dyDescent="0.15">
      <c r="A24" s="12" t="s">
        <v>19</v>
      </c>
      <c r="B24" s="12" t="s">
        <v>37</v>
      </c>
    </row>
    <row r="25" spans="1:2" x14ac:dyDescent="0.15">
      <c r="A25" s="12" t="s">
        <v>20</v>
      </c>
      <c r="B25" s="12" t="s">
        <v>38</v>
      </c>
    </row>
    <row r="26" spans="1:2" x14ac:dyDescent="0.15">
      <c r="A26" s="12" t="s">
        <v>21</v>
      </c>
      <c r="B26" s="12" t="s">
        <v>39</v>
      </c>
    </row>
  </sheetData>
  <sheetProtection formatCells="0" formatColumns="0" formatRows="0" insertColumns="0" insertRows="0" insertHyperlinks="0" deleteColumns="0" deleteRows="0" sort="0" autoFilter="0" pivotTables="0"/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tabSelected="1" workbookViewId="0">
      <selection activeCell="N23" sqref="N23"/>
    </sheetView>
  </sheetViews>
  <sheetFormatPr baseColWidth="10" defaultRowHeight="15" x14ac:dyDescent="0.2"/>
  <cols>
    <col min="2" max="2" width="12.6640625" bestFit="1" customWidth="1"/>
    <col min="4" max="4" width="12" bestFit="1" customWidth="1"/>
    <col min="9" max="9" width="12.6640625" bestFit="1" customWidth="1"/>
    <col min="16" max="16" width="13.5" bestFit="1" customWidth="1"/>
  </cols>
  <sheetData>
    <row r="1" spans="2:21" x14ac:dyDescent="0.2">
      <c r="B1" s="13" t="s">
        <v>57</v>
      </c>
      <c r="C1" s="13"/>
      <c r="D1" s="13"/>
      <c r="E1" s="13"/>
      <c r="F1" s="13"/>
      <c r="G1" s="13"/>
      <c r="H1" s="13"/>
      <c r="I1" s="13" t="s">
        <v>58</v>
      </c>
      <c r="J1" s="13"/>
      <c r="K1" s="13"/>
      <c r="L1" s="13"/>
      <c r="M1" s="13"/>
      <c r="N1" s="13"/>
      <c r="O1" s="13"/>
      <c r="P1" s="13" t="s">
        <v>59</v>
      </c>
      <c r="Q1" s="13"/>
      <c r="R1" s="13"/>
      <c r="S1" s="13"/>
      <c r="T1" s="13"/>
      <c r="U1" s="13"/>
    </row>
    <row r="2" spans="2:21" x14ac:dyDescent="0.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2:21" x14ac:dyDescent="0.2">
      <c r="B3" s="14"/>
      <c r="C3" s="15" t="s">
        <v>41</v>
      </c>
      <c r="D3" s="15" t="s">
        <v>42</v>
      </c>
      <c r="E3" s="15" t="s">
        <v>43</v>
      </c>
      <c r="F3" s="15" t="s">
        <v>44</v>
      </c>
      <c r="G3" s="16"/>
      <c r="H3" s="13"/>
      <c r="I3" s="14"/>
      <c r="J3" s="15" t="s">
        <v>41</v>
      </c>
      <c r="K3" s="15" t="s">
        <v>42</v>
      </c>
      <c r="L3" s="15" t="s">
        <v>43</v>
      </c>
      <c r="M3" s="15" t="s">
        <v>44</v>
      </c>
      <c r="N3" s="16"/>
      <c r="O3" s="13"/>
      <c r="P3" s="14"/>
      <c r="Q3" s="15" t="s">
        <v>41</v>
      </c>
      <c r="R3" s="17" t="s">
        <v>42</v>
      </c>
      <c r="S3" s="17" t="s">
        <v>43</v>
      </c>
      <c r="T3" s="17" t="s">
        <v>44</v>
      </c>
      <c r="U3" s="13"/>
    </row>
    <row r="4" spans="2:21" x14ac:dyDescent="0.2">
      <c r="B4" s="18" t="s">
        <v>45</v>
      </c>
      <c r="C4" s="27" t="e">
        <f>(comissao/E4)-1</f>
        <v>#NAME?</v>
      </c>
      <c r="D4" s="19" t="e">
        <f>ViewContents/Vendas</f>
        <v>#NAME?</v>
      </c>
      <c r="E4" s="19" t="e">
        <f>F4*D4</f>
        <v>#NAME?</v>
      </c>
      <c r="F4" s="19" t="e">
        <f>AVERAGE(Métricas!Primeira7:Ultima7)</f>
        <v>#NAME?</v>
      </c>
      <c r="G4" s="14"/>
      <c r="H4" s="13"/>
      <c r="I4" s="18" t="s">
        <v>45</v>
      </c>
      <c r="J4" s="27" t="e">
        <f>(comissao/L4)-1</f>
        <v>#NAME?</v>
      </c>
      <c r="K4" s="19" t="e">
        <f>IFERROR((SUM(ViewContents_7dias:Ultimo_ViewContent))/Venda_7dias,D4)</f>
        <v>#NAME?</v>
      </c>
      <c r="L4" s="19" t="e">
        <f>M4*K4</f>
        <v>#NAME?</v>
      </c>
      <c r="M4" s="19" t="e">
        <f>AVERAGE(Métricas!Primeira7dias7:Ultima7)</f>
        <v>#NAME?</v>
      </c>
      <c r="N4" s="14"/>
      <c r="O4" s="13"/>
      <c r="P4" s="18" t="s">
        <v>45</v>
      </c>
      <c r="Q4" s="28" t="e">
        <f>(comissao/S4)-1</f>
        <v>#NAME?</v>
      </c>
      <c r="R4" s="20" t="e">
        <f>IFERROR((SUM(ViewContent_3dias:Ultimo_ViewContent))/Venda_3dias,D4)</f>
        <v>#NAME?</v>
      </c>
      <c r="S4" s="20" t="e">
        <f>T4*R4</f>
        <v>#NAME?</v>
      </c>
      <c r="T4" s="20" t="e">
        <f>AVERAGE(Métricas!Primeira3dias7:Ultima7)</f>
        <v>#NAME?</v>
      </c>
      <c r="U4" s="13"/>
    </row>
    <row r="5" spans="2:21" x14ac:dyDescent="0.2">
      <c r="B5" s="18" t="s">
        <v>46</v>
      </c>
      <c r="C5" s="21">
        <v>0.5</v>
      </c>
      <c r="D5" s="19" t="e">
        <f>ViewContents/Vendas</f>
        <v>#NAME?</v>
      </c>
      <c r="E5" s="19" t="e">
        <f>comissao/(1+C5)</f>
        <v>#NAME?</v>
      </c>
      <c r="F5" s="19" t="e">
        <f>E5/D5</f>
        <v>#NAME?</v>
      </c>
      <c r="G5" s="14"/>
      <c r="H5" s="13"/>
      <c r="I5" s="18" t="s">
        <v>46</v>
      </c>
      <c r="J5" s="21">
        <v>0.5</v>
      </c>
      <c r="K5" s="19" t="e">
        <f>IFERROR((SUM(ViewContent_7dias:Ultimo_ViewContent))/Venda_7dias,D4)</f>
        <v>#NAME?</v>
      </c>
      <c r="L5" s="19" t="e">
        <f>comissao/(1+J5)</f>
        <v>#NAME?</v>
      </c>
      <c r="M5" s="19" t="e">
        <f>L5/K5</f>
        <v>#NAME?</v>
      </c>
      <c r="N5" s="14"/>
      <c r="O5" s="13"/>
      <c r="P5" s="18" t="s">
        <v>46</v>
      </c>
      <c r="Q5" s="21">
        <v>0.5</v>
      </c>
      <c r="R5" s="20" t="e">
        <f>IFERROR((SUM(ViewContent_3dias:Ultimo_ViewContent))/Venda_3dias,D4)</f>
        <v>#NAME?</v>
      </c>
      <c r="S5" s="20" t="e">
        <f>comissao/(Q5+1)</f>
        <v>#NAME?</v>
      </c>
      <c r="T5" s="20" t="e">
        <f>S5/R5</f>
        <v>#NAME?</v>
      </c>
      <c r="U5" s="13"/>
    </row>
    <row r="6" spans="2:21" x14ac:dyDescent="0.2">
      <c r="B6" s="18" t="s">
        <v>47</v>
      </c>
      <c r="C6" s="21">
        <v>0.8</v>
      </c>
      <c r="D6" s="19" t="e">
        <f>ViewContents/Vendas</f>
        <v>#NAME?</v>
      </c>
      <c r="E6" s="19" t="e">
        <f>comissao/(1+C6)</f>
        <v>#NAME?</v>
      </c>
      <c r="F6" s="19" t="e">
        <f t="shared" ref="F6:F8" si="0">E6/D6</f>
        <v>#NAME?</v>
      </c>
      <c r="G6" s="14"/>
      <c r="H6" s="13"/>
      <c r="I6" s="18" t="s">
        <v>47</v>
      </c>
      <c r="J6" s="21">
        <v>0.8</v>
      </c>
      <c r="K6" s="19" t="e">
        <f>IFERROR((SUM(ViewContent_7dias:Ultimo_ViewContent))/Venda_7dias,D4)</f>
        <v>#NAME?</v>
      </c>
      <c r="L6" s="19" t="e">
        <f>comissao/(1+J6)</f>
        <v>#NAME?</v>
      </c>
      <c r="M6" s="19" t="e">
        <f t="shared" ref="M6:M8" si="1">L6/K6</f>
        <v>#NAME?</v>
      </c>
      <c r="N6" s="14"/>
      <c r="O6" s="13"/>
      <c r="P6" s="18" t="s">
        <v>47</v>
      </c>
      <c r="Q6" s="21">
        <v>0.8</v>
      </c>
      <c r="R6" s="20" t="e">
        <f>IFERROR((SUM(ViewContent_3dias:Ultimo_ViewContent))/Venda_3dias,D4)</f>
        <v>#NAME?</v>
      </c>
      <c r="S6" s="20" t="e">
        <f>comissao/(Q6+1)</f>
        <v>#NAME?</v>
      </c>
      <c r="T6" s="20" t="e">
        <f t="shared" ref="T6:T8" si="2">S6/R6</f>
        <v>#NAME?</v>
      </c>
      <c r="U6" s="13"/>
    </row>
    <row r="7" spans="2:21" x14ac:dyDescent="0.2">
      <c r="B7" s="18" t="s">
        <v>48</v>
      </c>
      <c r="C7" s="21">
        <v>1</v>
      </c>
      <c r="D7" s="19" t="e">
        <f>ViewContents/Vendas</f>
        <v>#NAME?</v>
      </c>
      <c r="E7" s="19" t="e">
        <f>comissao/(1+C7)</f>
        <v>#NAME?</v>
      </c>
      <c r="F7" s="19" t="e">
        <f t="shared" si="0"/>
        <v>#NAME?</v>
      </c>
      <c r="G7" s="14"/>
      <c r="H7" s="13"/>
      <c r="I7" s="18" t="s">
        <v>48</v>
      </c>
      <c r="J7" s="21">
        <v>1</v>
      </c>
      <c r="K7" s="19" t="e">
        <f>IFERROR((SUM(ViewContent_7dias:Ultimo_ViewContent))/Venda_7dias,D4)</f>
        <v>#NAME?</v>
      </c>
      <c r="L7" s="19" t="e">
        <f>comissao/(1+J7)</f>
        <v>#NAME?</v>
      </c>
      <c r="M7" s="19" t="e">
        <f t="shared" si="1"/>
        <v>#NAME?</v>
      </c>
      <c r="N7" s="14"/>
      <c r="O7" s="13"/>
      <c r="P7" s="18" t="s">
        <v>48</v>
      </c>
      <c r="Q7" s="21">
        <v>1</v>
      </c>
      <c r="R7" s="20" t="e">
        <f>IFERROR((SUM(ViewContent_3dias:Ultimo_ViewContent))/Venda_3dias,D4)</f>
        <v>#NAME?</v>
      </c>
      <c r="S7" s="20" t="e">
        <f>comissao/(Q7+1)</f>
        <v>#NAME?</v>
      </c>
      <c r="T7" s="20" t="e">
        <f t="shared" si="2"/>
        <v>#NAME?</v>
      </c>
      <c r="U7" s="13"/>
    </row>
    <row r="8" spans="2:21" x14ac:dyDescent="0.2">
      <c r="B8" s="18" t="s">
        <v>60</v>
      </c>
      <c r="C8" s="21">
        <v>1.2</v>
      </c>
      <c r="D8" s="19" t="e">
        <f>ViewContents/Vendas</f>
        <v>#NAME?</v>
      </c>
      <c r="E8" s="19" t="e">
        <f>comissao/(1+C8)</f>
        <v>#NAME?</v>
      </c>
      <c r="F8" s="19" t="e">
        <f t="shared" si="0"/>
        <v>#NAME?</v>
      </c>
      <c r="G8" s="14"/>
      <c r="H8" s="13"/>
      <c r="I8" s="18" t="s">
        <v>60</v>
      </c>
      <c r="J8" s="21">
        <v>1.2</v>
      </c>
      <c r="K8" s="19" t="e">
        <f>IFERROR((SUM(ViewContent_7dias:Ultimo_ViewContent))/Venda_7dias,D4)</f>
        <v>#NAME?</v>
      </c>
      <c r="L8" s="19" t="e">
        <f>comissao/(1+J8)</f>
        <v>#NAME?</v>
      </c>
      <c r="M8" s="19" t="e">
        <f t="shared" si="1"/>
        <v>#NAME?</v>
      </c>
      <c r="N8" s="14"/>
      <c r="O8" s="13"/>
      <c r="P8" s="18" t="s">
        <v>60</v>
      </c>
      <c r="Q8" s="21">
        <v>1.2</v>
      </c>
      <c r="R8" s="20" t="e">
        <f>IFERROR((SUM(ViewContent_3dias:Ultimo_ViewContent))/Venda_3dias,D4)</f>
        <v>#NAME?</v>
      </c>
      <c r="S8" s="20" t="e">
        <f>comissao/(Q8+1)</f>
        <v>#NAME?</v>
      </c>
      <c r="T8" s="20" t="e">
        <f t="shared" si="2"/>
        <v>#NAME?</v>
      </c>
      <c r="U8" s="13"/>
    </row>
    <row r="9" spans="2:21" x14ac:dyDescent="0.2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2:21" x14ac:dyDescent="0.2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2:21" x14ac:dyDescent="0.2">
      <c r="B11" s="18" t="s">
        <v>43</v>
      </c>
      <c r="C11" s="22" t="e">
        <f>Métricas!Geral5/Vendas</f>
        <v>#NAME?</v>
      </c>
      <c r="D11" s="13"/>
      <c r="E11" s="13"/>
      <c r="F11" s="13"/>
      <c r="G11" s="13"/>
      <c r="H11" s="13"/>
      <c r="I11" s="18" t="s">
        <v>43</v>
      </c>
      <c r="J11" s="22" t="e">
        <f>IFERROR(SUM(Métricas!Primeira7dias5:Ultima5)/Venda_7dias,C11)</f>
        <v>#NAME?</v>
      </c>
      <c r="K11" s="13"/>
      <c r="L11" s="13"/>
      <c r="M11" s="13"/>
      <c r="N11" s="13"/>
      <c r="O11" s="13"/>
      <c r="P11" s="18" t="s">
        <v>43</v>
      </c>
      <c r="Q11" s="22" t="e">
        <f>IFERROR(SUM(Métricas!Primeira3dias5:Ultima5)/Venda_3dias,C11)</f>
        <v>#NAME?</v>
      </c>
      <c r="R11" s="13"/>
      <c r="S11" s="13"/>
      <c r="T11" s="13"/>
      <c r="U11" s="13"/>
    </row>
    <row r="12" spans="2:21" x14ac:dyDescent="0.2">
      <c r="B12" s="18" t="s">
        <v>50</v>
      </c>
      <c r="C12" s="29" t="e">
        <f>Cartoes/Vendas</f>
        <v>#NAME?</v>
      </c>
      <c r="D12" s="13"/>
      <c r="E12" s="13"/>
      <c r="F12" s="13"/>
      <c r="G12" s="13"/>
      <c r="H12" s="13"/>
      <c r="I12" s="18" t="s">
        <v>50</v>
      </c>
      <c r="J12" s="29">
        <f>IFERROR(Cartao_7dias/Venda_7dias,0)</f>
        <v>0</v>
      </c>
      <c r="K12" s="13"/>
      <c r="L12" s="13"/>
      <c r="M12" s="13"/>
      <c r="N12" s="13"/>
      <c r="O12" s="13"/>
      <c r="P12" s="23" t="s">
        <v>50</v>
      </c>
      <c r="Q12" s="29">
        <f>IFERROR(Cartao_3dias/Venda_3dias,0)</f>
        <v>0</v>
      </c>
      <c r="R12" s="13"/>
      <c r="S12" s="13"/>
      <c r="T12" s="13"/>
      <c r="U12" s="13"/>
    </row>
    <row r="13" spans="2:21" x14ac:dyDescent="0.2">
      <c r="B13" s="18" t="s">
        <v>51</v>
      </c>
      <c r="C13" s="29" t="e">
        <f>BoletosPagos/Vendas</f>
        <v>#NAME?</v>
      </c>
      <c r="D13" s="13"/>
      <c r="E13" s="13"/>
      <c r="F13" s="13"/>
      <c r="G13" s="13"/>
      <c r="H13" s="13"/>
      <c r="I13" s="18" t="s">
        <v>51</v>
      </c>
      <c r="J13" s="29">
        <f>IFERROR(BoletosPago_7dias/Venda_7dias,0)</f>
        <v>0</v>
      </c>
      <c r="K13" s="13"/>
      <c r="L13" s="13"/>
      <c r="M13" s="13"/>
      <c r="N13" s="13"/>
      <c r="O13" s="13"/>
      <c r="P13" s="23" t="s">
        <v>51</v>
      </c>
      <c r="Q13" s="29">
        <f>IFERROR(BoletosPago_3dias/Venda_3dias,0)</f>
        <v>0</v>
      </c>
      <c r="R13" s="13"/>
      <c r="S13" s="13"/>
      <c r="T13" s="13"/>
      <c r="U13" s="13"/>
    </row>
    <row r="14" spans="2:21" x14ac:dyDescent="0.2">
      <c r="B14" s="18" t="s">
        <v>52</v>
      </c>
      <c r="C14" s="29" t="e">
        <f>BoletosPagos/BoletosTotais</f>
        <v>#NAME?</v>
      </c>
      <c r="D14" s="13"/>
      <c r="E14" s="13"/>
      <c r="F14" s="13"/>
      <c r="G14" s="13"/>
      <c r="H14" s="13"/>
      <c r="I14" s="18" t="s">
        <v>52</v>
      </c>
      <c r="J14" s="29" t="e">
        <f>IFERROR(Boletos_Pago_7dias/BoletosTotal_7dias,C14)</f>
        <v>#NAME?</v>
      </c>
      <c r="K14" s="13"/>
      <c r="L14" s="13"/>
      <c r="M14" s="13"/>
      <c r="N14" s="13"/>
      <c r="O14" s="13"/>
      <c r="P14" s="23" t="s">
        <v>52</v>
      </c>
      <c r="Q14" s="29" t="e">
        <f>IFERROR(Boletos_Pago_3dias/BoletosTotal_3dias,C14)</f>
        <v>#NAME?</v>
      </c>
      <c r="R14" s="13"/>
      <c r="S14" s="13"/>
      <c r="T14" s="13"/>
      <c r="U14" s="13"/>
    </row>
    <row r="15" spans="2:21" x14ac:dyDescent="0.2">
      <c r="B15" s="18" t="s">
        <v>61</v>
      </c>
      <c r="C15" s="30" t="e">
        <f>((1/D4)*C12)+((1/D4)*C13*C14)</f>
        <v>#NAME?</v>
      </c>
      <c r="D15" s="13"/>
      <c r="E15" s="13"/>
      <c r="F15" s="13"/>
      <c r="G15" s="13"/>
      <c r="H15" s="13"/>
      <c r="I15" s="18" t="s">
        <v>61</v>
      </c>
      <c r="J15" s="30" t="e">
        <f>IF(IFERROR(((1/K4)*J12)+((1/K4)*J13*J14),C15)=0,C15,IFERROR(((1/K4)*J12)+((1/K4)*J13*J14),C15))</f>
        <v>#NAME?</v>
      </c>
      <c r="K15" s="13"/>
      <c r="L15" s="13"/>
      <c r="M15" s="13"/>
      <c r="N15" s="13"/>
      <c r="O15" s="13"/>
      <c r="P15" s="18" t="s">
        <v>61</v>
      </c>
      <c r="Q15" s="30" t="e">
        <f>IF(IFERROR(((1/R4)*Q12)+((1/R4)*Q13*Q14),C15)=0,C15,IFERROR(((1/R4)*Q12)+((1/R4)*Q13*Q14),C15))</f>
        <v>#NAME?</v>
      </c>
      <c r="R15" s="13"/>
      <c r="S15" s="13"/>
      <c r="T15" s="13"/>
      <c r="U15" s="13"/>
    </row>
    <row r="16" spans="2:21" x14ac:dyDescent="0.2">
      <c r="B16" s="18" t="s">
        <v>53</v>
      </c>
      <c r="C16" s="29" t="e">
        <f>AVERAGE(Métricas!Primeira6:Ultima6)/100</f>
        <v>#NAME?</v>
      </c>
      <c r="D16" s="13"/>
      <c r="E16" s="13"/>
      <c r="F16" s="13"/>
      <c r="G16" s="13"/>
      <c r="H16" s="13"/>
      <c r="I16" s="18" t="s">
        <v>53</v>
      </c>
      <c r="J16" s="29" t="e">
        <f>AVERAGE(Métricas!Primeira7dias6:Ultima6)/100</f>
        <v>#NAME?</v>
      </c>
      <c r="K16" s="13"/>
      <c r="L16" s="13"/>
      <c r="M16" s="13"/>
      <c r="N16" s="13"/>
      <c r="O16" s="13"/>
      <c r="P16" s="23" t="s">
        <v>53</v>
      </c>
      <c r="Q16" s="29" t="e">
        <f>AVERAGE(Métricas!Primeira3dias6:Ultima6)/100</f>
        <v>#NAME?</v>
      </c>
      <c r="R16" s="13"/>
      <c r="S16" s="13"/>
      <c r="T16" s="13"/>
      <c r="U16" s="13"/>
    </row>
    <row r="17" spans="2:21" x14ac:dyDescent="0.2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2:21" x14ac:dyDescent="0.2">
      <c r="B18" s="13"/>
      <c r="C18" s="22" t="s">
        <v>56</v>
      </c>
      <c r="D18" s="13"/>
      <c r="E18" s="13"/>
      <c r="F18" s="13"/>
      <c r="G18" s="13"/>
      <c r="H18" s="13"/>
      <c r="I18" s="13"/>
      <c r="J18" s="22" t="s">
        <v>56</v>
      </c>
      <c r="K18" s="13"/>
      <c r="L18" s="13"/>
      <c r="M18" s="13"/>
      <c r="N18" s="13"/>
      <c r="O18" s="13"/>
      <c r="P18" s="13"/>
      <c r="Q18" s="22" t="s">
        <v>56</v>
      </c>
      <c r="R18" s="13"/>
      <c r="S18" s="13"/>
      <c r="T18" s="13"/>
      <c r="U18" s="13"/>
    </row>
    <row r="19" spans="2:21" x14ac:dyDescent="0.2">
      <c r="B19" s="18" t="s">
        <v>41</v>
      </c>
      <c r="C19" s="22" t="e">
        <f>(30/C11)-1</f>
        <v>#NAME?</v>
      </c>
      <c r="D19" s="24">
        <v>0.5</v>
      </c>
      <c r="E19" s="24">
        <v>0.8</v>
      </c>
      <c r="F19" s="24">
        <v>1</v>
      </c>
      <c r="G19" s="24">
        <v>1.2</v>
      </c>
      <c r="H19" s="13"/>
      <c r="I19" s="18" t="s">
        <v>41</v>
      </c>
      <c r="J19" s="22">
        <f>IFERROR((comissao/J11)-1,0)</f>
        <v>0</v>
      </c>
      <c r="K19" s="24">
        <v>0.5</v>
      </c>
      <c r="L19" s="24">
        <v>0.8</v>
      </c>
      <c r="M19" s="24">
        <v>1</v>
      </c>
      <c r="N19" s="24">
        <v>1.2</v>
      </c>
      <c r="O19" s="13"/>
      <c r="P19" s="18" t="s">
        <v>41</v>
      </c>
      <c r="Q19" s="25">
        <f>IFERROR((comissao/Q11)-1,0)</f>
        <v>0</v>
      </c>
      <c r="R19" s="26">
        <v>0.5</v>
      </c>
      <c r="S19" s="26">
        <v>0.8</v>
      </c>
      <c r="T19" s="26">
        <v>1</v>
      </c>
      <c r="U19" s="26">
        <v>1.2</v>
      </c>
    </row>
    <row r="20" spans="2:21" x14ac:dyDescent="0.2">
      <c r="B20" s="18" t="s">
        <v>43</v>
      </c>
      <c r="C20" s="22" t="e">
        <f>C11</f>
        <v>#NAME?</v>
      </c>
      <c r="D20" s="22" t="e">
        <f>comissao/(D19+1)</f>
        <v>#NAME?</v>
      </c>
      <c r="E20" s="22" t="e">
        <f>comissao/(E19+1)</f>
        <v>#NAME?</v>
      </c>
      <c r="F20" s="22" t="e">
        <f>comissao/(F19+1)</f>
        <v>#NAME?</v>
      </c>
      <c r="G20" s="22" t="e">
        <f>comissao/(G19+1)</f>
        <v>#NAME?</v>
      </c>
      <c r="H20" s="13"/>
      <c r="I20" s="18" t="s">
        <v>43</v>
      </c>
      <c r="J20" s="22" t="e">
        <f>J11</f>
        <v>#NAME?</v>
      </c>
      <c r="K20" s="22" t="e">
        <f>comissao/(K19+1)</f>
        <v>#NAME?</v>
      </c>
      <c r="L20" s="22" t="e">
        <f>comissao/(L19+1)</f>
        <v>#NAME?</v>
      </c>
      <c r="M20" s="22" t="e">
        <f>comissao/(M19+1)</f>
        <v>#NAME?</v>
      </c>
      <c r="N20" s="22" t="e">
        <f>comissao/(N19+1)</f>
        <v>#NAME?</v>
      </c>
      <c r="O20" s="13"/>
      <c r="P20" s="23" t="s">
        <v>43</v>
      </c>
      <c r="Q20" s="25" t="e">
        <f>Q11</f>
        <v>#NAME?</v>
      </c>
      <c r="R20" s="25" t="e">
        <f>comissao/(R19+1)</f>
        <v>#NAME?</v>
      </c>
      <c r="S20" s="25" t="e">
        <f>comissao/(S19+1)</f>
        <v>#NAME?</v>
      </c>
      <c r="T20" s="25" t="e">
        <f>comissao/(T19+1)</f>
        <v>#NAME?</v>
      </c>
      <c r="U20" s="25" t="e">
        <f>comissao/(U19+1)</f>
        <v>#NAME?</v>
      </c>
    </row>
    <row r="21" spans="2:21" x14ac:dyDescent="0.2">
      <c r="B21" s="18" t="s">
        <v>49</v>
      </c>
      <c r="C21" s="22" t="e">
        <f>1/C15</f>
        <v>#NAME?</v>
      </c>
      <c r="D21" s="22" t="e">
        <f>1/C15</f>
        <v>#NAME?</v>
      </c>
      <c r="E21" s="22" t="e">
        <f>1/C15</f>
        <v>#NAME?</v>
      </c>
      <c r="F21" s="22" t="e">
        <f>1/C15</f>
        <v>#NAME?</v>
      </c>
      <c r="G21" s="22" t="e">
        <f>1/C15</f>
        <v>#NAME?</v>
      </c>
      <c r="H21" s="13"/>
      <c r="I21" s="18" t="s">
        <v>49</v>
      </c>
      <c r="J21" s="22" t="e">
        <f>1/J15</f>
        <v>#NAME?</v>
      </c>
      <c r="K21" s="22" t="e">
        <f>1/J15</f>
        <v>#NAME?</v>
      </c>
      <c r="L21" s="22" t="e">
        <f>1/J15</f>
        <v>#NAME?</v>
      </c>
      <c r="M21" s="22" t="e">
        <f>1/J15</f>
        <v>#NAME?</v>
      </c>
      <c r="N21" s="22" t="e">
        <f>1/J15</f>
        <v>#NAME?</v>
      </c>
      <c r="O21" s="13"/>
      <c r="P21" s="23" t="s">
        <v>49</v>
      </c>
      <c r="Q21" s="25" t="e">
        <f>1/Q15</f>
        <v>#NAME?</v>
      </c>
      <c r="R21" s="25" t="e">
        <f>1/Q15</f>
        <v>#NAME?</v>
      </c>
      <c r="S21" s="25" t="e">
        <f>1/Q15</f>
        <v>#NAME?</v>
      </c>
      <c r="T21" s="25" t="e">
        <f>1/Q15</f>
        <v>#NAME?</v>
      </c>
      <c r="U21" s="25" t="e">
        <f>1/Q15</f>
        <v>#NAME?</v>
      </c>
    </row>
    <row r="22" spans="2:21" x14ac:dyDescent="0.2">
      <c r="B22" s="18" t="s">
        <v>54</v>
      </c>
      <c r="C22" s="22" t="e">
        <f>C20/C21</f>
        <v>#NAME?</v>
      </c>
      <c r="D22" s="22" t="e">
        <f>D20/D21</f>
        <v>#NAME?</v>
      </c>
      <c r="E22" s="22" t="e">
        <f>E20/E21</f>
        <v>#NAME?</v>
      </c>
      <c r="F22" s="22" t="e">
        <f>F20/F21</f>
        <v>#NAME?</v>
      </c>
      <c r="G22" s="22" t="e">
        <f>G20/G21</f>
        <v>#NAME?</v>
      </c>
      <c r="H22" s="13"/>
      <c r="I22" s="18" t="s">
        <v>54</v>
      </c>
      <c r="J22" s="22" t="e">
        <f>J20/J21</f>
        <v>#NAME?</v>
      </c>
      <c r="K22" s="22" t="e">
        <f t="shared" ref="K22:N22" si="3">K20/K21</f>
        <v>#NAME?</v>
      </c>
      <c r="L22" s="22" t="e">
        <f t="shared" si="3"/>
        <v>#NAME?</v>
      </c>
      <c r="M22" s="22" t="e">
        <f t="shared" si="3"/>
        <v>#NAME?</v>
      </c>
      <c r="N22" s="22" t="e">
        <f t="shared" si="3"/>
        <v>#NAME?</v>
      </c>
      <c r="O22" s="13"/>
      <c r="P22" s="23" t="s">
        <v>54</v>
      </c>
      <c r="Q22" s="25" t="e">
        <f>Q20/Q21</f>
        <v>#NAME?</v>
      </c>
      <c r="R22" s="25" t="e">
        <f t="shared" ref="R22:U22" si="4">R20/R21</f>
        <v>#NAME?</v>
      </c>
      <c r="S22" s="25" t="e">
        <f t="shared" si="4"/>
        <v>#NAME?</v>
      </c>
      <c r="T22" s="25" t="e">
        <f t="shared" si="4"/>
        <v>#NAME?</v>
      </c>
      <c r="U22" s="25" t="e">
        <f t="shared" si="4"/>
        <v>#NAME?</v>
      </c>
    </row>
    <row r="23" spans="2:21" x14ac:dyDescent="0.2">
      <c r="B23" s="18" t="s">
        <v>55</v>
      </c>
      <c r="C23" s="22" t="e">
        <f>(1/C16)*C22</f>
        <v>#NAME?</v>
      </c>
      <c r="D23" s="22" t="e">
        <f>(1/C16)*D22</f>
        <v>#NAME?</v>
      </c>
      <c r="E23" s="22" t="e">
        <f>(1/C16)*E22</f>
        <v>#NAME?</v>
      </c>
      <c r="F23" s="22" t="e">
        <f>(1/C16)*F22</f>
        <v>#NAME?</v>
      </c>
      <c r="G23" s="22" t="e">
        <f>(1/C16)*G22</f>
        <v>#NAME?</v>
      </c>
      <c r="H23" s="13"/>
      <c r="I23" s="18" t="s">
        <v>55</v>
      </c>
      <c r="J23" s="22" t="e">
        <f>(1/J16)*J22</f>
        <v>#NAME?</v>
      </c>
      <c r="K23" s="22" t="e">
        <f>(1/J16)*K22</f>
        <v>#NAME?</v>
      </c>
      <c r="L23" s="22" t="e">
        <f>(1/J16)*L22</f>
        <v>#NAME?</v>
      </c>
      <c r="M23" s="22" t="e">
        <f>(1/J16)*M22</f>
        <v>#NAME?</v>
      </c>
      <c r="N23" s="22" t="e">
        <f>(1/J16)*N22</f>
        <v>#NAME?</v>
      </c>
      <c r="O23" s="13"/>
      <c r="P23" s="23" t="s">
        <v>55</v>
      </c>
      <c r="Q23" s="25" t="e">
        <f>(1/Q16)*Q22</f>
        <v>#NAME?</v>
      </c>
      <c r="R23" s="25" t="e">
        <f>(1/Q16)*R22</f>
        <v>#NAME?</v>
      </c>
      <c r="S23" s="25" t="e">
        <f>(1/Q16)*S22</f>
        <v>#NAME?</v>
      </c>
      <c r="T23" s="25" t="e">
        <f>(1/Q16)*T22</f>
        <v>#NAME?</v>
      </c>
      <c r="U23" s="25" t="e">
        <f>(1/Q16/100)*U22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Métricas</vt:lpstr>
      <vt:lpstr>KPI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Métricas</dc:title>
  <dc:subject>Planilha de Métricas</dc:subject>
  <dc:creator>Super Ad Metricas</dc:creator>
  <cp:keywords>metricas office 2007 openxml php</cp:keywords>
  <dc:description>Planilha de Métricas de Anúncios do Facebook</dc:description>
  <cp:lastModifiedBy>Microsoft Office User</cp:lastModifiedBy>
  <dcterms:created xsi:type="dcterms:W3CDTF">2017-07-14T01:58:39Z</dcterms:created>
  <dcterms:modified xsi:type="dcterms:W3CDTF">2017-09-07T02:19:02Z</dcterms:modified>
  <cp:category/>
</cp:coreProperties>
</file>