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440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B17" i="1"/>
  <c r="C12" i="2"/>
  <c r="C20" i="2"/>
  <c r="D9" i="2"/>
  <c r="D8" i="2"/>
  <c r="D7" i="2"/>
  <c r="D6" i="2"/>
  <c r="D4" i="2"/>
  <c r="C16" i="2"/>
  <c r="C15" i="2"/>
  <c r="C14" i="2"/>
  <c r="C13" i="2"/>
  <c r="J17" i="2"/>
  <c r="J12" i="2"/>
  <c r="Q17" i="2"/>
  <c r="Q12" i="2"/>
  <c r="T4" i="2"/>
  <c r="M4" i="2"/>
  <c r="K4" i="2"/>
  <c r="C17" i="2"/>
  <c r="G22" i="2"/>
  <c r="G23" i="2"/>
  <c r="G24" i="2"/>
  <c r="D22" i="2"/>
  <c r="D23" i="2"/>
  <c r="D24" i="2"/>
  <c r="R4" i="2"/>
  <c r="Q15" i="2"/>
  <c r="Q16" i="2"/>
  <c r="U22" i="2"/>
  <c r="U23" i="2"/>
  <c r="U24" i="2"/>
  <c r="T22" i="2"/>
  <c r="T23" i="2"/>
  <c r="T24" i="2"/>
  <c r="R22" i="2"/>
  <c r="R23" i="2"/>
  <c r="R24" i="2"/>
  <c r="S22" i="2"/>
  <c r="S23" i="2"/>
  <c r="S24" i="2"/>
  <c r="Q21" i="2"/>
  <c r="Q22" i="2"/>
  <c r="Q23" i="2"/>
  <c r="Q24" i="2"/>
  <c r="J15" i="2"/>
  <c r="J16" i="2"/>
  <c r="N22" i="2"/>
  <c r="N23" i="2"/>
  <c r="N24" i="2"/>
  <c r="M22" i="2"/>
  <c r="M23" i="2"/>
  <c r="M24" i="2"/>
  <c r="L22" i="2"/>
  <c r="L23" i="2"/>
  <c r="L24" i="2"/>
  <c r="J21" i="2"/>
  <c r="J22" i="2"/>
  <c r="J23" i="2"/>
  <c r="J24" i="2"/>
  <c r="K22" i="2"/>
  <c r="K23" i="2"/>
  <c r="K24" i="2"/>
  <c r="F22" i="2"/>
  <c r="F23" i="2"/>
  <c r="F24" i="2"/>
  <c r="E22" i="2"/>
  <c r="E23" i="2"/>
  <c r="E24" i="2"/>
  <c r="C22" i="2"/>
  <c r="C21" i="2"/>
  <c r="C23" i="2"/>
  <c r="C24" i="2"/>
  <c r="R9" i="2"/>
  <c r="R8" i="2"/>
  <c r="R7" i="2"/>
  <c r="R6" i="2"/>
  <c r="Q14" i="2"/>
  <c r="Q13" i="2"/>
  <c r="K9" i="2"/>
  <c r="K8" i="2"/>
  <c r="K7" i="2"/>
  <c r="K6" i="2"/>
  <c r="J14" i="2"/>
  <c r="J13" i="2"/>
  <c r="F4" i="2"/>
  <c r="U21" i="2"/>
  <c r="T21" i="2"/>
  <c r="S21" i="2"/>
  <c r="R21" i="2"/>
  <c r="N21" i="2"/>
  <c r="M21" i="2"/>
  <c r="L21" i="2"/>
  <c r="K21" i="2"/>
  <c r="G21" i="2"/>
  <c r="F21" i="2"/>
  <c r="E21" i="2"/>
  <c r="D21" i="2"/>
  <c r="Q20" i="2"/>
  <c r="J20" i="2"/>
  <c r="S9" i="2"/>
  <c r="T9" i="2"/>
  <c r="L9" i="2"/>
  <c r="M9" i="2"/>
  <c r="E9" i="2"/>
  <c r="F9" i="2"/>
  <c r="S8" i="2"/>
  <c r="T8" i="2"/>
  <c r="L8" i="2"/>
  <c r="M8" i="2"/>
  <c r="E8" i="2"/>
  <c r="F8" i="2"/>
  <c r="S7" i="2"/>
  <c r="T7" i="2"/>
  <c r="L7" i="2"/>
  <c r="M7" i="2"/>
  <c r="E7" i="2"/>
  <c r="F7" i="2"/>
  <c r="S6" i="2"/>
  <c r="T6" i="2"/>
  <c r="L6" i="2"/>
  <c r="M6" i="2"/>
  <c r="E6" i="2"/>
  <c r="F6" i="2"/>
  <c r="S4" i="2"/>
  <c r="Q4" i="2"/>
  <c r="L4" i="2"/>
  <c r="J4" i="2"/>
  <c r="E4" i="2"/>
  <c r="C4" i="2"/>
  <c r="B20" i="1"/>
  <c r="B21" i="1"/>
  <c r="B22" i="1"/>
</calcChain>
</file>

<file path=xl/sharedStrings.xml><?xml version="1.0" encoding="utf-8"?>
<sst xmlns="http://schemas.openxmlformats.org/spreadsheetml/2006/main" count="141" uniqueCount="81">
  <si>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</si>
  <si>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</si>
  <si>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</si>
  <si>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</si>
  <si>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</si>
  <si>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</si>
  <si>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</si>
  <si>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</si>
  <si>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</si>
  <si>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</si>
  <si>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</si>
  <si>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</si>
  <si>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</si>
  <si>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</si>
  <si>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</si>
  <si>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</si>
  <si>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</si>
  <si>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</si>
  <si>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</si>
  <si>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</si>
  <si>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</si>
  <si>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</si>
  <si>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</si>
  <si>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</si>
  <si>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</si>
  <si>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</si>
  <si>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</si>
  <si>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</si>
  <si>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</si>
  <si>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</si>
  <si>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</si>
  <si>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</si>
  <si>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</si>
  <si>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</si>
  <si>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</si>
  <si>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</si>
  <si>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</si>
  <si>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</si>
  <si>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</si>
  <si>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</si>
  <si>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</si>
  <si>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</si>
  <si>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</si>
  <si>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</si>
  <si>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</si>
  <si>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</si>
  <si>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</si>
  <si>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</si>
  <si>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% Cartões</t>
  </si>
  <si>
    <t>% Boletos</t>
  </si>
  <si>
    <t>Conversão Boletos</t>
  </si>
  <si>
    <t>CTR</t>
  </si>
  <si>
    <t>CPC</t>
  </si>
  <si>
    <t>CPM</t>
  </si>
  <si>
    <t>Este anúncio</t>
  </si>
  <si>
    <t>Meta 4</t>
  </si>
  <si>
    <t>Taxa Conversao</t>
  </si>
  <si>
    <t>Anúncio Atual</t>
  </si>
  <si>
    <t>ROI Projetado</t>
  </si>
  <si>
    <t>KPI Baseado na Última semana</t>
  </si>
  <si>
    <t>KPI Baseado no Dados Vitalícios</t>
  </si>
  <si>
    <t>KPI nos Últimos três dias</t>
  </si>
  <si>
    <t>ROI Metas</t>
  </si>
  <si>
    <t>CPC Atual</t>
  </si>
  <si>
    <t>CPV Projetado</t>
  </si>
  <si>
    <t>CPV Meta</t>
  </si>
  <si>
    <t>#cartoes</t>
  </si>
  <si>
    <t>%Boletos</t>
  </si>
  <si>
    <t>Taxa Conversão</t>
  </si>
  <si>
    <t>Métricas que estão vendendo para esse produto</t>
  </si>
  <si>
    <t>cpv_venda</t>
  </si>
  <si>
    <t>boletos_venda</t>
  </si>
  <si>
    <t>cartoes_venda</t>
  </si>
  <si>
    <t>conv_boleto_venda</t>
  </si>
  <si>
    <t>ctr_venda</t>
  </si>
  <si>
    <t>cpc_venda</t>
  </si>
  <si>
    <t>cpm_venda</t>
  </si>
  <si>
    <t>roi_venda</t>
  </si>
  <si>
    <t>clpv_venda</t>
  </si>
  <si>
    <t>Investimento</t>
  </si>
  <si>
    <t>spend_venda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</si>
</sst>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/>
    <xf numFmtId="9" fontId="2" fillId="0" borderId="2" xfId="0" applyNumberFormat="1" applyFont="1" applyFill="1" applyBorder="1"/>
    <xf numFmtId="0" fontId="0" fillId="0" borderId="2" xfId="0" applyFill="1" applyBorder="1"/>
    <xf numFmtId="0" fontId="3" fillId="0" borderId="5" xfId="0" applyFont="1" applyFill="1" applyBorder="1"/>
    <xf numFmtId="9" fontId="0" fillId="0" borderId="2" xfId="0" applyNumberFormat="1" applyFill="1" applyBorder="1"/>
    <xf numFmtId="9" fontId="0" fillId="0" borderId="3" xfId="0" applyNumberFormat="1" applyFill="1" applyBorder="1"/>
    <xf numFmtId="9" fontId="2" fillId="0" borderId="2" xfId="1" applyFont="1" applyFill="1" applyBorder="1"/>
    <xf numFmtId="9" fontId="2" fillId="0" borderId="4" xfId="1" applyFont="1" applyFill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2" fillId="0" borderId="2" xfId="0" applyNumberFormat="1" applyFont="1" applyFill="1" applyBorder="1"/>
    <xf numFmtId="2" fontId="0" fillId="0" borderId="2" xfId="0" applyNumberFormat="1" applyFill="1" applyBorder="1"/>
    <xf numFmtId="2" fontId="2" fillId="0" borderId="4" xfId="0" applyNumberFormat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/>
    <xf numFmtId="9" fontId="0" fillId="0" borderId="4" xfId="1" applyFont="1" applyFill="1" applyBorder="1"/>
    <xf numFmtId="9" fontId="3" fillId="0" borderId="2" xfId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/>
    <xf numFmtId="9" fontId="0" fillId="0" borderId="1" xfId="1" applyFont="1" applyBorder="1"/>
    <xf numFmtId="2" fontId="0" fillId="0" borderId="1" xfId="0" applyNumberFormat="1" applyBorder="1"/>
    <xf numFmtId="1" fontId="0" fillId="0" borderId="1" xfId="0" applyNumberFormat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C1048576"/>
    </sheetView>
  </sheetViews>
  <sheetFormatPr baseColWidth="10" defaultColWidth="8.83203125" defaultRowHeight="12" x14ac:dyDescent="0.15"/>
  <cols>
    <col min="1" max="1" width="25.83203125" style="2" bestFit="1" customWidth="1"/>
    <col min="2" max="2" width="8.83203125" style="2" customWidth="1"/>
    <col min="3" max="16384" width="8.83203125" style="2"/>
  </cols>
  <sheetData>
    <row r="1" spans="1:2" x14ac:dyDescent="0.15">
      <c r="A1" s="1" t="s">
        <v>0</v>
      </c>
      <c r="B1" s="1" t="s">
        <v>39</v>
      </c>
    </row>
    <row r="2" spans="1:2" x14ac:dyDescent="0.15">
      <c r="A2" s="1" t="s">
        <v>1</v>
      </c>
      <c r="B2" s="1" t="s">
        <v>22</v>
      </c>
    </row>
    <row r="3" spans="1:2" x14ac:dyDescent="0.15">
      <c r="A3" s="3" t="s">
        <v>2</v>
      </c>
      <c r="B3" s="3" t="s">
        <v>26</v>
      </c>
    </row>
    <row r="4" spans="1:2" x14ac:dyDescent="0.15">
      <c r="A4" s="3" t="s">
        <v>3</v>
      </c>
      <c r="B4" s="3" t="s">
        <v>25</v>
      </c>
    </row>
    <row r="5" spans="1:2" x14ac:dyDescent="0.15">
      <c r="A5" s="3" t="s">
        <v>4</v>
      </c>
      <c r="B5" s="3" t="s">
        <v>29</v>
      </c>
    </row>
    <row r="6" spans="1:2" x14ac:dyDescent="0.15">
      <c r="A6" s="4" t="s">
        <v>5</v>
      </c>
      <c r="B6" s="4" t="s">
        <v>24</v>
      </c>
    </row>
    <row r="7" spans="1:2" x14ac:dyDescent="0.15">
      <c r="A7" s="4" t="s">
        <v>6</v>
      </c>
      <c r="B7" s="4" t="s">
        <v>23</v>
      </c>
    </row>
    <row r="8" spans="1:2" x14ac:dyDescent="0.15">
      <c r="A8" s="4" t="s">
        <v>7</v>
      </c>
      <c r="B8" s="4" t="s">
        <v>27</v>
      </c>
    </row>
    <row r="9" spans="1:2" x14ac:dyDescent="0.15">
      <c r="A9" s="4" t="s">
        <v>8</v>
      </c>
      <c r="B9" s="4" t="s">
        <v>28</v>
      </c>
    </row>
    <row r="10" spans="1:2" x14ac:dyDescent="0.15">
      <c r="A10" s="5"/>
      <c r="B10" s="5"/>
    </row>
    <row r="11" spans="1:2" x14ac:dyDescent="0.15">
      <c r="A11" s="6" t="s">
        <v>9</v>
      </c>
      <c r="B11" s="7" t="s">
        <v>30</v>
      </c>
    </row>
    <row r="12" spans="1:2" x14ac:dyDescent="0.15">
      <c r="A12" s="6" t="s">
        <v>10</v>
      </c>
      <c r="B12" s="6"/>
    </row>
    <row r="13" spans="1:2" x14ac:dyDescent="0.15">
      <c r="A13" s="8"/>
      <c r="B13" s="8"/>
    </row>
    <row r="14" spans="1:2" x14ac:dyDescent="0.15">
      <c r="A14" s="9" t="s">
        <v>11</v>
      </c>
      <c r="B14" s="9" t="s">
        <v>66</v>
      </c>
    </row>
    <row r="15" spans="1:2" x14ac:dyDescent="0.15">
      <c r="A15" s="9" t="s">
        <v>12</v>
      </c>
      <c r="B15" s="9" t="s">
        <v>32</v>
      </c>
    </row>
    <row r="16" spans="1:2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IFERROR(ROUND($B5/Vendas,2),"")</f>
        <v/>
      </c>
    </row>
    <row r="18" spans="1:2" x14ac:dyDescent="0.15">
      <c r="A18" s="10" t="s">
        <v>14</v>
      </c>
      <c r="B18" s="10" t="s">
        <v>35</v>
      </c>
    </row>
    <row r="19" spans="1:2" x14ac:dyDescent="0.15">
      <c r="A19" s="10" t="s">
        <v>15</v>
      </c>
      <c r="B19" s="10" t="s">
        <v>34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36</v>
      </c>
    </row>
    <row r="25" spans="1:2" x14ac:dyDescent="0.15">
      <c r="A25" s="12" t="s">
        <v>20</v>
      </c>
      <c r="B25" s="12" t="s">
        <v>37</v>
      </c>
    </row>
    <row r="26" spans="1:2" x14ac:dyDescent="0.15">
      <c r="A26" s="12" t="s">
        <v>21</v>
      </c>
      <c r="B26" s="12" t="s">
        <v>38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zoomScale="80" zoomScaleNormal="80" zoomScalePageLayoutView="80" workbookViewId="0">
      <selection activeCell="B24" sqref="B24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5" bestFit="1" customWidth="1"/>
  </cols>
  <sheetData>
    <row r="1" spans="2:21" x14ac:dyDescent="0.2">
      <c r="B1" s="13" t="s">
        <v>60</v>
      </c>
      <c r="C1" s="13"/>
      <c r="D1" s="13"/>
      <c r="E1" s="13"/>
      <c r="F1" s="13"/>
      <c r="G1" s="13"/>
      <c r="H1" s="13"/>
      <c r="I1" s="13" t="s">
        <v>59</v>
      </c>
      <c r="J1" s="13"/>
      <c r="K1" s="13"/>
      <c r="L1" s="13"/>
      <c r="M1" s="13"/>
      <c r="N1" s="13"/>
      <c r="O1" s="13"/>
      <c r="P1" s="13" t="s">
        <v>61</v>
      </c>
      <c r="Q1" s="13"/>
      <c r="R1" s="13"/>
      <c r="S1" s="13"/>
      <c r="T1" s="13"/>
      <c r="U1" s="13"/>
    </row>
    <row r="2" spans="2:2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2">
      <c r="B3" s="14"/>
      <c r="C3" s="15" t="s">
        <v>58</v>
      </c>
      <c r="D3" s="15" t="s">
        <v>41</v>
      </c>
      <c r="E3" s="15" t="s">
        <v>64</v>
      </c>
      <c r="F3" s="15" t="s">
        <v>63</v>
      </c>
      <c r="G3" s="16"/>
      <c r="H3" s="13"/>
      <c r="I3" s="14"/>
      <c r="J3" s="15" t="s">
        <v>40</v>
      </c>
      <c r="K3" s="15" t="s">
        <v>41</v>
      </c>
      <c r="L3" s="15" t="s">
        <v>64</v>
      </c>
      <c r="M3" s="15" t="s">
        <v>63</v>
      </c>
      <c r="N3" s="16"/>
      <c r="O3" s="13"/>
      <c r="P3" s="14"/>
      <c r="Q3" s="15" t="s">
        <v>40</v>
      </c>
      <c r="R3" s="17" t="s">
        <v>41</v>
      </c>
      <c r="S3" s="15" t="s">
        <v>64</v>
      </c>
      <c r="T3" s="15" t="s">
        <v>63</v>
      </c>
      <c r="U3" s="13"/>
    </row>
    <row r="4" spans="2:21" x14ac:dyDescent="0.2">
      <c r="B4" s="18" t="s">
        <v>57</v>
      </c>
      <c r="C4" s="24" t="e">
        <f>(comissao/E4)-1</f>
        <v>#NAME?</v>
      </c>
      <c r="D4" s="34" t="e">
        <f>IF(Vendas = 0, IF(ViewContents &lt; 200, 200, (QUOTIENT(ViewContents,100)*100)+100), ViewContents/Vendas)</f>
        <v>#NAME?</v>
      </c>
      <c r="E4" s="28" t="e">
        <f>F4*D4</f>
        <v>#NAME?</v>
      </c>
      <c r="F4" s="28" t="e">
        <f>AVERAGE(Métricas!Primeira7:Ultima7)</f>
        <v>#NAME?</v>
      </c>
      <c r="G4" s="14"/>
      <c r="H4" s="13"/>
      <c r="I4" s="18" t="s">
        <v>44</v>
      </c>
      <c r="J4" s="24" t="e">
        <f>(comissao/L4)-1</f>
        <v>#NAME?</v>
      </c>
      <c r="K4" s="34" t="e">
        <f>IFERROR((SUM(ViewContent_7dias:Ultimo_ViewContent))/Venda_7dias,D4)</f>
        <v>#NAME?</v>
      </c>
      <c r="L4" s="28" t="e">
        <f>M4*K4</f>
        <v>#NAME?</v>
      </c>
      <c r="M4" s="28" t="e">
        <f>AVERAGE(Métricas!Primeiro_7dias7:Ultima7)</f>
        <v>#NAME?</v>
      </c>
      <c r="N4" s="14"/>
      <c r="O4" s="13"/>
      <c r="P4" s="18" t="s">
        <v>44</v>
      </c>
      <c r="Q4" s="25" t="e">
        <f>(comissao/S4)-1</f>
        <v>#NAME?</v>
      </c>
      <c r="R4" s="35" t="e">
        <f>IFERROR((SUM(ViewContent_3dias:Ultimo_ViewContent))/Venda_3dias,D4)</f>
        <v>#NAME?</v>
      </c>
      <c r="S4" s="30" t="e">
        <f>T4*R4</f>
        <v>#NAME?</v>
      </c>
      <c r="T4" s="30" t="e">
        <f>AVERAGE(Métricas!Primeiro_3dias7:Ultima7)</f>
        <v>#NAME?</v>
      </c>
      <c r="U4" s="13"/>
    </row>
    <row r="5" spans="2:21" x14ac:dyDescent="0.2">
      <c r="B5" s="18"/>
      <c r="C5" s="37" t="s">
        <v>62</v>
      </c>
      <c r="D5" s="38" t="s">
        <v>41</v>
      </c>
      <c r="E5" s="39" t="s">
        <v>65</v>
      </c>
      <c r="F5" s="39" t="s">
        <v>43</v>
      </c>
      <c r="G5" s="14"/>
      <c r="H5" s="13"/>
      <c r="I5" s="18"/>
      <c r="J5" s="37" t="s">
        <v>62</v>
      </c>
      <c r="K5" s="38" t="s">
        <v>41</v>
      </c>
      <c r="L5" s="39" t="s">
        <v>65</v>
      </c>
      <c r="M5" s="39" t="s">
        <v>43</v>
      </c>
      <c r="N5" s="14"/>
      <c r="O5" s="13"/>
      <c r="P5" s="18"/>
      <c r="Q5" s="37" t="s">
        <v>62</v>
      </c>
      <c r="R5" s="38" t="s">
        <v>41</v>
      </c>
      <c r="S5" s="39" t="s">
        <v>65</v>
      </c>
      <c r="T5" s="39" t="s">
        <v>43</v>
      </c>
      <c r="U5" s="13"/>
    </row>
    <row r="6" spans="2:21" x14ac:dyDescent="0.2">
      <c r="B6" s="18" t="s">
        <v>45</v>
      </c>
      <c r="C6" s="19">
        <v>0.5</v>
      </c>
      <c r="D6" s="34" t="e">
        <f>IF(Vendas = 0, IF(ViewContents &lt; 200, 200, (QUOTIENT(ViewContents,100)*100)+100), ViewContents/Vendas)</f>
        <v>#NAME?</v>
      </c>
      <c r="E6" s="28" t="e">
        <f>comissao/(1+C6)</f>
        <v>#NAME?</v>
      </c>
      <c r="F6" s="28" t="e">
        <f>E6/D6</f>
        <v>#NAME?</v>
      </c>
      <c r="G6" s="14"/>
      <c r="H6" s="13"/>
      <c r="I6" s="18" t="s">
        <v>45</v>
      </c>
      <c r="J6" s="19">
        <v>0.5</v>
      </c>
      <c r="K6" s="34" t="e">
        <f>IFERROR((SUM(ViewContent_7dias:Ultimo_ViewContent))/Venda_7dias,D4)</f>
        <v>#NAME?</v>
      </c>
      <c r="L6" s="28" t="e">
        <f>comissao/(1+J6)</f>
        <v>#NAME?</v>
      </c>
      <c r="M6" s="28" t="e">
        <f>L6/K6</f>
        <v>#NAME?</v>
      </c>
      <c r="N6" s="14"/>
      <c r="O6" s="13"/>
      <c r="P6" s="18" t="s">
        <v>45</v>
      </c>
      <c r="Q6" s="19">
        <v>0.5</v>
      </c>
      <c r="R6" s="35" t="e">
        <f>IFERROR((SUM(ViewContent_3dias:Ultimo_ViewContent))/Venda_3dias,D4)</f>
        <v>#NAME?</v>
      </c>
      <c r="S6" s="30" t="e">
        <f>comissao/(Q6+1)</f>
        <v>#NAME?</v>
      </c>
      <c r="T6" s="30" t="e">
        <f>S6/R6</f>
        <v>#NAME?</v>
      </c>
      <c r="U6" s="13"/>
    </row>
    <row r="7" spans="2:21" x14ac:dyDescent="0.2">
      <c r="B7" s="18" t="s">
        <v>46</v>
      </c>
      <c r="C7" s="19">
        <v>0.8</v>
      </c>
      <c r="D7" s="34" t="e">
        <f>IF(Vendas = 0, IF(ViewContents &lt; 200, 200, (QUOTIENT(ViewContents,100)*100)+100), ViewContents/Vendas)</f>
        <v>#NAME?</v>
      </c>
      <c r="E7" s="28" t="e">
        <f>comissao/(1+C7)</f>
        <v>#NAME?</v>
      </c>
      <c r="F7" s="28" t="e">
        <f t="shared" ref="F7:F9" si="0">E7/D7</f>
        <v>#NAME?</v>
      </c>
      <c r="G7" s="14"/>
      <c r="H7" s="13"/>
      <c r="I7" s="18" t="s">
        <v>46</v>
      </c>
      <c r="J7" s="19">
        <v>0.8</v>
      </c>
      <c r="K7" s="34" t="e">
        <f>IFERROR((SUM(ViewContent_7dias:Ultimo_ViewContent))/Venda_7dias,D4)</f>
        <v>#NAME?</v>
      </c>
      <c r="L7" s="28" t="e">
        <f>comissao/(1+J7)</f>
        <v>#NAME?</v>
      </c>
      <c r="M7" s="28" t="e">
        <f t="shared" ref="M7:M9" si="1">L7/K7</f>
        <v>#NAME?</v>
      </c>
      <c r="N7" s="14"/>
      <c r="O7" s="13"/>
      <c r="P7" s="18" t="s">
        <v>46</v>
      </c>
      <c r="Q7" s="19">
        <v>0.8</v>
      </c>
      <c r="R7" s="35" t="e">
        <f>IFERROR((SUM(ViewContent_3dias:Ultimo_ViewContent))/Venda_3dias,D4)</f>
        <v>#NAME?</v>
      </c>
      <c r="S7" s="30" t="e">
        <f>comissao/(Q7+1)</f>
        <v>#NAME?</v>
      </c>
      <c r="T7" s="30" t="e">
        <f t="shared" ref="T7:T9" si="2">S7/R7</f>
        <v>#NAME?</v>
      </c>
      <c r="U7" s="13"/>
    </row>
    <row r="8" spans="2:21" x14ac:dyDescent="0.2">
      <c r="B8" s="18" t="s">
        <v>47</v>
      </c>
      <c r="C8" s="19">
        <v>1</v>
      </c>
      <c r="D8" s="34" t="e">
        <f>IF(Vendas = 0, IF(ViewContents &lt; 200, 200, (QUOTIENT(ViewContents,100)*100)+100), ViewContents/Vendas)</f>
        <v>#NAME?</v>
      </c>
      <c r="E8" s="28" t="e">
        <f>comissao/(1+C8)</f>
        <v>#NAME?</v>
      </c>
      <c r="F8" s="28" t="e">
        <f t="shared" si="0"/>
        <v>#NAME?</v>
      </c>
      <c r="G8" s="14"/>
      <c r="H8" s="13"/>
      <c r="I8" s="18" t="s">
        <v>47</v>
      </c>
      <c r="J8" s="19">
        <v>1</v>
      </c>
      <c r="K8" s="34" t="e">
        <f>IFERROR((SUM(ViewContent_7dias:Ultimo_ViewContent))/Venda_7dias,D4)</f>
        <v>#NAME?</v>
      </c>
      <c r="L8" s="28" t="e">
        <f>comissao/(1+J8)</f>
        <v>#NAME?</v>
      </c>
      <c r="M8" s="28" t="e">
        <f t="shared" si="1"/>
        <v>#NAME?</v>
      </c>
      <c r="N8" s="14"/>
      <c r="O8" s="13"/>
      <c r="P8" s="18" t="s">
        <v>47</v>
      </c>
      <c r="Q8" s="19">
        <v>1</v>
      </c>
      <c r="R8" s="35" t="e">
        <f>IFERROR((SUM(ViewContent_3dias:Ultimo_ViewContent))/Venda_3dias,D4)</f>
        <v>#NAME?</v>
      </c>
      <c r="S8" s="30" t="e">
        <f>comissao/(Q8+1)</f>
        <v>#NAME?</v>
      </c>
      <c r="T8" s="30" t="e">
        <f t="shared" si="2"/>
        <v>#NAME?</v>
      </c>
      <c r="U8" s="13"/>
    </row>
    <row r="9" spans="2:21" x14ac:dyDescent="0.2">
      <c r="B9" s="18" t="s">
        <v>55</v>
      </c>
      <c r="C9" s="19">
        <v>1.2</v>
      </c>
      <c r="D9" s="34" t="e">
        <f>IF(Vendas = 0, IF(ViewContents &lt; 200, 200, (QUOTIENT(ViewContents,100)*100)+100), ViewContents/Vendas)</f>
        <v>#NAME?</v>
      </c>
      <c r="E9" s="28" t="e">
        <f>comissao/(1+C9)</f>
        <v>#NAME?</v>
      </c>
      <c r="F9" s="28" t="e">
        <f t="shared" si="0"/>
        <v>#NAME?</v>
      </c>
      <c r="G9" s="14"/>
      <c r="H9" s="13"/>
      <c r="I9" s="18" t="s">
        <v>55</v>
      </c>
      <c r="J9" s="19">
        <v>1.2</v>
      </c>
      <c r="K9" s="34" t="e">
        <f>IFERROR((SUM(ViewContent_7dias:Ultimo_ViewContent))/Venda_7dias,D4)</f>
        <v>#NAME?</v>
      </c>
      <c r="L9" s="28" t="e">
        <f>comissao/(1+J9)</f>
        <v>#NAME?</v>
      </c>
      <c r="M9" s="28" t="e">
        <f t="shared" si="1"/>
        <v>#NAME?</v>
      </c>
      <c r="N9" s="14"/>
      <c r="O9" s="13"/>
      <c r="P9" s="18" t="s">
        <v>55</v>
      </c>
      <c r="Q9" s="19">
        <v>1.2</v>
      </c>
      <c r="R9" s="35" t="e">
        <f>IFERROR((SUM(ViewContent_3dias:Ultimo_ViewContent))/Venda_3dias,D4)</f>
        <v>#NAME?</v>
      </c>
      <c r="S9" s="30" t="e">
        <f>comissao/(Q9+1)</f>
        <v>#NAME?</v>
      </c>
      <c r="T9" s="30" t="e">
        <f t="shared" si="2"/>
        <v>#NAME?</v>
      </c>
      <c r="U9" s="13"/>
    </row>
    <row r="10" spans="2:21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2:2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2">
      <c r="B12" s="18" t="s">
        <v>42</v>
      </c>
      <c r="C12" s="29" t="e">
        <f>IF(Vendas = 0, E4, Métricas!Geral5/Vendas)</f>
        <v>#NAME?</v>
      </c>
      <c r="D12" s="13"/>
      <c r="E12" s="13"/>
      <c r="F12" s="13"/>
      <c r="G12" s="13"/>
      <c r="H12" s="13"/>
      <c r="I12" s="18" t="s">
        <v>42</v>
      </c>
      <c r="J12" s="29" t="e">
        <f>IFERROR(SUM(Métricas!Primeiro_7dias5:Ultima5)/Venda_7dias,C12)</f>
        <v>#NAME?</v>
      </c>
      <c r="K12" s="13"/>
      <c r="L12" s="13"/>
      <c r="M12" s="13"/>
      <c r="N12" s="13"/>
      <c r="O12" s="13"/>
      <c r="P12" s="18" t="s">
        <v>42</v>
      </c>
      <c r="Q12" s="29" t="e">
        <f>IFERROR(SUM(Métricas!Primeiro_3dias5:Ultima5)/Venda_3dias,C12)</f>
        <v>#NAME?</v>
      </c>
      <c r="R12" s="13"/>
      <c r="S12" s="13"/>
      <c r="T12" s="13"/>
      <c r="U12" s="13"/>
    </row>
    <row r="13" spans="2:21" x14ac:dyDescent="0.2">
      <c r="B13" s="18" t="s">
        <v>48</v>
      </c>
      <c r="C13" s="26">
        <f>IFERROR(Cartoes/Vendas,0)</f>
        <v>0</v>
      </c>
      <c r="D13" s="13"/>
      <c r="E13" s="13"/>
      <c r="F13" s="13"/>
      <c r="G13" s="13"/>
      <c r="H13" s="13"/>
      <c r="I13" s="18" t="s">
        <v>48</v>
      </c>
      <c r="J13" s="26">
        <f>IFERROR(Cartao_7dias/Venda_7dias,0)</f>
        <v>0</v>
      </c>
      <c r="K13" s="13"/>
      <c r="L13" s="13"/>
      <c r="M13" s="13"/>
      <c r="N13" s="13"/>
      <c r="O13" s="13"/>
      <c r="P13" s="21" t="s">
        <v>48</v>
      </c>
      <c r="Q13" s="26">
        <f>IFERROR(Cartao_3dias/Venda_3dias,0)</f>
        <v>0</v>
      </c>
      <c r="R13" s="13"/>
      <c r="S13" s="13"/>
      <c r="T13" s="13"/>
      <c r="U13" s="13"/>
    </row>
    <row r="14" spans="2:21" x14ac:dyDescent="0.2">
      <c r="B14" s="18" t="s">
        <v>49</v>
      </c>
      <c r="C14" s="26">
        <f>IFERROR(BoletosPagos/Vendas,0)</f>
        <v>0</v>
      </c>
      <c r="D14" s="13"/>
      <c r="E14" s="13"/>
      <c r="F14" s="13"/>
      <c r="G14" s="13"/>
      <c r="H14" s="13"/>
      <c r="I14" s="18" t="s">
        <v>49</v>
      </c>
      <c r="J14" s="26">
        <f>IFERROR(BoletosPago_7dias/Venda_7dias,0)</f>
        <v>0</v>
      </c>
      <c r="K14" s="13"/>
      <c r="L14" s="13"/>
      <c r="M14" s="13"/>
      <c r="N14" s="13"/>
      <c r="O14" s="13"/>
      <c r="P14" s="21" t="s">
        <v>49</v>
      </c>
      <c r="Q14" s="26">
        <f>IFERROR(BoletosPago_3dias/Venda_3dias,0)</f>
        <v>0</v>
      </c>
      <c r="R14" s="13"/>
      <c r="S14" s="13"/>
      <c r="T14" s="13"/>
      <c r="U14" s="13"/>
    </row>
    <row r="15" spans="2:21" x14ac:dyDescent="0.2">
      <c r="B15" s="18" t="s">
        <v>50</v>
      </c>
      <c r="C15" s="26">
        <f>IFERROR(BoletosPagos/BoletosTotais,0)</f>
        <v>0</v>
      </c>
      <c r="D15" s="13"/>
      <c r="E15" s="13"/>
      <c r="F15" s="13"/>
      <c r="G15" s="13"/>
      <c r="H15" s="13"/>
      <c r="I15" s="18" t="s">
        <v>50</v>
      </c>
      <c r="J15" s="26">
        <f>IFERROR(Boletos_Pago_7dias/BoletosTotal_7dias,C15)</f>
        <v>0</v>
      </c>
      <c r="K15" s="13"/>
      <c r="L15" s="13"/>
      <c r="M15" s="13"/>
      <c r="N15" s="13"/>
      <c r="O15" s="13"/>
      <c r="P15" s="21" t="s">
        <v>50</v>
      </c>
      <c r="Q15" s="26">
        <f>IFERROR(Boletos_Pago_3dias/BoletosTotal_3dias,C15)</f>
        <v>0</v>
      </c>
      <c r="R15" s="13"/>
      <c r="S15" s="13"/>
      <c r="T15" s="13"/>
      <c r="U15" s="13"/>
    </row>
    <row r="16" spans="2:21" x14ac:dyDescent="0.2">
      <c r="B16" s="18" t="s">
        <v>56</v>
      </c>
      <c r="C16" s="27" t="e">
        <f>IF(((1/D4)*C13)+((1/D4)*C14*C15)= 0, 0.005, ((1/D4)*C13)+((1/D4)*C14*C15))</f>
        <v>#NAME?</v>
      </c>
      <c r="D16" s="13"/>
      <c r="E16" s="13"/>
      <c r="F16" s="13"/>
      <c r="G16" s="13"/>
      <c r="H16" s="13"/>
      <c r="I16" s="18" t="s">
        <v>56</v>
      </c>
      <c r="J16" s="27" t="e">
        <f>IF(IFERROR(((1/K4)*J13)+((1/K4)*J14*J15),C16)=0,C16,IFERROR(((1/K4)*J13)+((1/K4)*J14*J15),C16))</f>
        <v>#NAME?</v>
      </c>
      <c r="K16" s="13"/>
      <c r="L16" s="13"/>
      <c r="M16" s="13"/>
      <c r="N16" s="13"/>
      <c r="O16" s="13"/>
      <c r="P16" s="18" t="s">
        <v>56</v>
      </c>
      <c r="Q16" s="27" t="e">
        <f>IF(IFERROR(((1/R4)*Q13)+((1/R4)*Q14*Q15),C16)=0,C16,IFERROR(((1/R4)*Q13)+((1/R4)*Q14*Q15),C16))</f>
        <v>#NAME?</v>
      </c>
      <c r="R16" s="13"/>
      <c r="S16" s="13"/>
      <c r="T16" s="13"/>
      <c r="U16" s="13"/>
    </row>
    <row r="17" spans="2:21" x14ac:dyDescent="0.2">
      <c r="B17" s="18" t="s">
        <v>51</v>
      </c>
      <c r="C17" s="26" t="e">
        <f>AVERAGE(Métricas!Primeira6:Ultima6)/100</f>
        <v>#NAME?</v>
      </c>
      <c r="D17" s="13"/>
      <c r="E17" s="13"/>
      <c r="F17" s="13"/>
      <c r="G17" s="13"/>
      <c r="H17" s="13"/>
      <c r="I17" s="18" t="s">
        <v>51</v>
      </c>
      <c r="J17" s="26" t="e">
        <f>AVERAGE(Métricas!Primeiro_7dias6:Ultima6)/100</f>
        <v>#NAME?</v>
      </c>
      <c r="K17" s="13"/>
      <c r="L17" s="13"/>
      <c r="M17" s="13"/>
      <c r="N17" s="13"/>
      <c r="O17" s="13"/>
      <c r="P17" s="21" t="s">
        <v>51</v>
      </c>
      <c r="Q17" s="26" t="e">
        <f>AVERAGE(Métricas!Primeiro_3dias6:Ultima6)/100</f>
        <v>#NAME?</v>
      </c>
      <c r="R17" s="13"/>
      <c r="S17" s="13"/>
      <c r="T17" s="13"/>
      <c r="U17" s="13"/>
    </row>
    <row r="18" spans="2:21" x14ac:dyDescent="0.2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2:21" x14ac:dyDescent="0.2">
      <c r="B19" s="13"/>
      <c r="C19" s="20" t="s">
        <v>54</v>
      </c>
      <c r="D19" s="13"/>
      <c r="E19" s="13"/>
      <c r="F19" s="13"/>
      <c r="G19" s="13"/>
      <c r="H19" s="13"/>
      <c r="I19" s="13"/>
      <c r="J19" s="20" t="s">
        <v>54</v>
      </c>
      <c r="K19" s="13"/>
      <c r="L19" s="13"/>
      <c r="M19" s="13"/>
      <c r="N19" s="13"/>
      <c r="O19" s="13"/>
      <c r="P19" s="13"/>
      <c r="Q19" s="20" t="s">
        <v>54</v>
      </c>
      <c r="R19" s="13"/>
      <c r="S19" s="13"/>
      <c r="T19" s="13"/>
      <c r="U19" s="13"/>
    </row>
    <row r="20" spans="2:21" x14ac:dyDescent="0.2">
      <c r="B20" s="18" t="s">
        <v>40</v>
      </c>
      <c r="C20" s="26" t="e">
        <f>(comissao/C12)-1</f>
        <v>#NAME?</v>
      </c>
      <c r="D20" s="22">
        <v>0.5</v>
      </c>
      <c r="E20" s="22">
        <v>0.8</v>
      </c>
      <c r="F20" s="22">
        <v>1</v>
      </c>
      <c r="G20" s="22">
        <v>1.2</v>
      </c>
      <c r="H20" s="13"/>
      <c r="I20" s="18" t="s">
        <v>40</v>
      </c>
      <c r="J20" s="26">
        <f>IFERROR((comissao/J12)-1,0)</f>
        <v>0</v>
      </c>
      <c r="K20" s="22">
        <v>0.5</v>
      </c>
      <c r="L20" s="22">
        <v>0.8</v>
      </c>
      <c r="M20" s="22">
        <v>1</v>
      </c>
      <c r="N20" s="22">
        <v>1.2</v>
      </c>
      <c r="O20" s="13"/>
      <c r="P20" s="18" t="s">
        <v>40</v>
      </c>
      <c r="Q20" s="36">
        <f>IFERROR((comissao/Q12)-1,0)</f>
        <v>0</v>
      </c>
      <c r="R20" s="23">
        <v>0.5</v>
      </c>
      <c r="S20" s="23">
        <v>0.8</v>
      </c>
      <c r="T20" s="23">
        <v>1</v>
      </c>
      <c r="U20" s="23">
        <v>1.2</v>
      </c>
    </row>
    <row r="21" spans="2:21" x14ac:dyDescent="0.2">
      <c r="B21" s="18" t="s">
        <v>42</v>
      </c>
      <c r="C21" s="29" t="e">
        <f>C12</f>
        <v>#NAME?</v>
      </c>
      <c r="D21" s="29" t="e">
        <f>comissao/(D20+1)</f>
        <v>#NAME?</v>
      </c>
      <c r="E21" s="29" t="e">
        <f>comissao/(E20+1)</f>
        <v>#NAME?</v>
      </c>
      <c r="F21" s="29" t="e">
        <f>comissao/(F20+1)</f>
        <v>#NAME?</v>
      </c>
      <c r="G21" s="29" t="e">
        <f>comissao/(G20+1)</f>
        <v>#NAME?</v>
      </c>
      <c r="H21" s="13"/>
      <c r="I21" s="18" t="s">
        <v>42</v>
      </c>
      <c r="J21" s="29" t="e">
        <f>J12</f>
        <v>#NAME?</v>
      </c>
      <c r="K21" s="29" t="e">
        <f>comissao/(K20+1)</f>
        <v>#NAME?</v>
      </c>
      <c r="L21" s="29" t="e">
        <f>comissao/(L20+1)</f>
        <v>#NAME?</v>
      </c>
      <c r="M21" s="29" t="e">
        <f>comissao/(M20+1)</f>
        <v>#NAME?</v>
      </c>
      <c r="N21" s="29" t="e">
        <f>comissao/(N20+1)</f>
        <v>#NAME?</v>
      </c>
      <c r="O21" s="13"/>
      <c r="P21" s="21" t="s">
        <v>42</v>
      </c>
      <c r="Q21" s="31" t="e">
        <f>Q12</f>
        <v>#NAME?</v>
      </c>
      <c r="R21" s="31" t="e">
        <f>comissao/(R20+1)</f>
        <v>#NAME?</v>
      </c>
      <c r="S21" s="31" t="e">
        <f>comissao/(S20+1)</f>
        <v>#NAME?</v>
      </c>
      <c r="T21" s="31" t="e">
        <f>comissao/(T20+1)</f>
        <v>#NAME?</v>
      </c>
      <c r="U21" s="31" t="e">
        <f>comissao/(U20+1)</f>
        <v>#NAME?</v>
      </c>
    </row>
    <row r="22" spans="2:21" x14ac:dyDescent="0.2">
      <c r="B22" s="18" t="s">
        <v>41</v>
      </c>
      <c r="C22" s="33" t="e">
        <f>1/C16</f>
        <v>#NAME?</v>
      </c>
      <c r="D22" s="33" t="e">
        <f>1/C16</f>
        <v>#NAME?</v>
      </c>
      <c r="E22" s="33" t="e">
        <f>1/C16</f>
        <v>#NAME?</v>
      </c>
      <c r="F22" s="33" t="e">
        <f>1/C16</f>
        <v>#NAME?</v>
      </c>
      <c r="G22" s="33" t="e">
        <f>1/C16</f>
        <v>#NAME?</v>
      </c>
      <c r="H22" s="13"/>
      <c r="I22" s="18" t="s">
        <v>41</v>
      </c>
      <c r="J22" s="33" t="e">
        <f>1/J16</f>
        <v>#NAME?</v>
      </c>
      <c r="K22" s="33" t="e">
        <f>1/J16</f>
        <v>#NAME?</v>
      </c>
      <c r="L22" s="33" t="e">
        <f>1/J16</f>
        <v>#NAME?</v>
      </c>
      <c r="M22" s="33" t="e">
        <f>1/J16</f>
        <v>#NAME?</v>
      </c>
      <c r="N22" s="33" t="e">
        <f>1/J16</f>
        <v>#NAME?</v>
      </c>
      <c r="O22" s="13"/>
      <c r="P22" s="18" t="s">
        <v>41</v>
      </c>
      <c r="Q22" s="32" t="e">
        <f>1/Q16</f>
        <v>#NAME?</v>
      </c>
      <c r="R22" s="32" t="e">
        <f>1/Q16</f>
        <v>#NAME?</v>
      </c>
      <c r="S22" s="32" t="e">
        <f>1/Q16</f>
        <v>#NAME?</v>
      </c>
      <c r="T22" s="32" t="e">
        <f>1/Q16</f>
        <v>#NAME?</v>
      </c>
      <c r="U22" s="32" t="e">
        <f>1/Q16</f>
        <v>#NAME?</v>
      </c>
    </row>
    <row r="23" spans="2:21" x14ac:dyDescent="0.2">
      <c r="B23" s="18" t="s">
        <v>52</v>
      </c>
      <c r="C23" s="29" t="e">
        <f>C21/C22</f>
        <v>#NAME?</v>
      </c>
      <c r="D23" s="29" t="e">
        <f>D21/D22</f>
        <v>#NAME?</v>
      </c>
      <c r="E23" s="29" t="e">
        <f>E21/E22</f>
        <v>#NAME?</v>
      </c>
      <c r="F23" s="29" t="e">
        <f>F21/F22</f>
        <v>#NAME?</v>
      </c>
      <c r="G23" s="29" t="e">
        <f>G21/G22</f>
        <v>#NAME?</v>
      </c>
      <c r="H23" s="13"/>
      <c r="I23" s="18" t="s">
        <v>52</v>
      </c>
      <c r="J23" s="29" t="e">
        <f>J21/J22</f>
        <v>#NAME?</v>
      </c>
      <c r="K23" s="29" t="e">
        <f t="shared" ref="K23:N23" si="3">K21/K22</f>
        <v>#NAME?</v>
      </c>
      <c r="L23" s="29" t="e">
        <f t="shared" si="3"/>
        <v>#NAME?</v>
      </c>
      <c r="M23" s="29" t="e">
        <f t="shared" si="3"/>
        <v>#NAME?</v>
      </c>
      <c r="N23" s="29" t="e">
        <f t="shared" si="3"/>
        <v>#NAME?</v>
      </c>
      <c r="O23" s="13"/>
      <c r="P23" s="21" t="s">
        <v>52</v>
      </c>
      <c r="Q23" s="31" t="e">
        <f>Q21/Q22</f>
        <v>#NAME?</v>
      </c>
      <c r="R23" s="31" t="e">
        <f t="shared" ref="R23:U23" si="4">R21/R22</f>
        <v>#NAME?</v>
      </c>
      <c r="S23" s="31" t="e">
        <f t="shared" si="4"/>
        <v>#NAME?</v>
      </c>
      <c r="T23" s="31" t="e">
        <f t="shared" si="4"/>
        <v>#NAME?</v>
      </c>
      <c r="U23" s="31" t="e">
        <f t="shared" si="4"/>
        <v>#NAME?</v>
      </c>
    </row>
    <row r="24" spans="2:21" x14ac:dyDescent="0.2">
      <c r="B24" s="18" t="s">
        <v>53</v>
      </c>
      <c r="C24" s="29" t="e">
        <f>(1/C17)*C23</f>
        <v>#NAME?</v>
      </c>
      <c r="D24" s="29" t="e">
        <f>(1/C17)*D23</f>
        <v>#NAME?</v>
      </c>
      <c r="E24" s="29" t="e">
        <f>(1/C17)*E23</f>
        <v>#NAME?</v>
      </c>
      <c r="F24" s="29" t="e">
        <f>(1/C17)*F23</f>
        <v>#NAME?</v>
      </c>
      <c r="G24" s="29" t="e">
        <f>(1/C17)*G23</f>
        <v>#NAME?</v>
      </c>
      <c r="H24" s="13"/>
      <c r="I24" s="18" t="s">
        <v>53</v>
      </c>
      <c r="J24" s="29" t="e">
        <f>(1/J17)*J23</f>
        <v>#NAME?</v>
      </c>
      <c r="K24" s="29" t="e">
        <f>(1/J17)*K23</f>
        <v>#NAME?</v>
      </c>
      <c r="L24" s="29" t="e">
        <f>(1/J17)*L23</f>
        <v>#NAME?</v>
      </c>
      <c r="M24" s="29" t="e">
        <f>(1/J17)*M23</f>
        <v>#NAME?</v>
      </c>
      <c r="N24" s="29" t="e">
        <f>(1/J17)*N23</f>
        <v>#NAME?</v>
      </c>
      <c r="O24" s="13"/>
      <c r="P24" s="21" t="s">
        <v>53</v>
      </c>
      <c r="Q24" s="31" t="e">
        <f>(1/Q17)*Q23</f>
        <v>#NAME?</v>
      </c>
      <c r="R24" s="31" t="e">
        <f>(1/Q17)*R23</f>
        <v>#NAME?</v>
      </c>
      <c r="S24" s="31" t="e">
        <f>(1/Q17)*S23</f>
        <v>#NAME?</v>
      </c>
      <c r="T24" s="31" t="e">
        <f>(1/Q17)*T23</f>
        <v>#NAME?</v>
      </c>
      <c r="U24" s="31" t="e">
        <f>(1/Q17/100)*U23</f>
        <v>#NAME?</v>
      </c>
    </row>
    <row r="27" spans="2:21" x14ac:dyDescent="0.2">
      <c r="B27" s="40" t="s">
        <v>69</v>
      </c>
    </row>
    <row r="28" spans="2:21" x14ac:dyDescent="0.2">
      <c r="B28" s="41" t="s">
        <v>42</v>
      </c>
      <c r="C28" s="43" t="s">
        <v>70</v>
      </c>
    </row>
    <row r="29" spans="2:21" x14ac:dyDescent="0.2">
      <c r="B29" s="41" t="s">
        <v>48</v>
      </c>
      <c r="C29" s="42" t="s">
        <v>72</v>
      </c>
    </row>
    <row r="30" spans="2:21" x14ac:dyDescent="0.2">
      <c r="B30" s="41" t="s">
        <v>67</v>
      </c>
      <c r="C30" s="42" t="s">
        <v>71</v>
      </c>
    </row>
    <row r="31" spans="2:21" x14ac:dyDescent="0.2">
      <c r="B31" s="41" t="s">
        <v>50</v>
      </c>
      <c r="C31" s="42" t="s">
        <v>73</v>
      </c>
    </row>
    <row r="32" spans="2:21" x14ac:dyDescent="0.2">
      <c r="B32" s="41" t="s">
        <v>68</v>
      </c>
      <c r="C32" s="42" t="e">
        <f>IF(((1/C34)*C29)+((1/C34)*C30*C31)= 0, 0.005, ((1/C34)*C29)+((1/C34)*C30*C31))</f>
        <v>#VALUE!</v>
      </c>
    </row>
    <row r="33" spans="2:3" x14ac:dyDescent="0.2">
      <c r="B33" s="41" t="s">
        <v>51</v>
      </c>
      <c r="C33" s="43" t="s">
        <v>74</v>
      </c>
    </row>
    <row r="34" spans="2:3" x14ac:dyDescent="0.2">
      <c r="B34" s="41" t="s">
        <v>41</v>
      </c>
      <c r="C34" s="44" t="s">
        <v>78</v>
      </c>
    </row>
    <row r="35" spans="2:3" x14ac:dyDescent="0.2">
      <c r="B35" s="41" t="s">
        <v>52</v>
      </c>
      <c r="C35" s="43" t="s">
        <v>75</v>
      </c>
    </row>
    <row r="36" spans="2:3" x14ac:dyDescent="0.2">
      <c r="B36" s="41" t="s">
        <v>53</v>
      </c>
      <c r="C36" s="43" t="s">
        <v>76</v>
      </c>
    </row>
    <row r="37" spans="2:3" x14ac:dyDescent="0.2">
      <c r="B37" s="41" t="s">
        <v>40</v>
      </c>
      <c r="C37" s="43" t="s">
        <v>77</v>
      </c>
    </row>
    <row r="38" spans="2:3" x14ac:dyDescent="0.2">
      <c r="B38" s="41" t="s">
        <v>79</v>
      </c>
      <c r="C38" s="4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2017-09-29T05:38:35Z</dcterms:modified>
  <cp:category/>
</cp:coreProperties>
</file>