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giatan 2021\lahan\"/>
    </mc:Choice>
  </mc:AlternateContent>
  <xr:revisionPtr revIDLastSave="0" documentId="13_ncr:1_{4DA7C760-090C-4BA0-A5D2-144F208DB774}" xr6:coauthVersionLast="47" xr6:coauthVersionMax="47" xr10:uidLastSave="{00000000-0000-0000-0000-000000000000}"/>
  <bookViews>
    <workbookView xWindow="-120" yWindow="-120" windowWidth="24240" windowHeight="13140" tabRatio="869" activeTab="2" xr2:uid="{00000000-000D-0000-FFFF-FFFF00000000}"/>
  </bookViews>
  <sheets>
    <sheet name="Chart1" sheetId="39" r:id="rId1"/>
    <sheet name="Lahan Indonesia" sheetId="35" r:id="rId2"/>
    <sheet name="Indonesia" sheetId="1" r:id="rId3"/>
    <sheet name="Aceh" sheetId="2" r:id="rId4"/>
    <sheet name="Sumut " sheetId="3" r:id="rId5"/>
    <sheet name="SumBar" sheetId="4" r:id="rId6"/>
    <sheet name="Riau" sheetId="5" r:id="rId7"/>
    <sheet name="Jambi" sheetId="6" r:id="rId8"/>
    <sheet name="SumSel " sheetId="7" r:id="rId9"/>
    <sheet name="Bengkulu" sheetId="8" r:id="rId10"/>
    <sheet name="Lampung" sheetId="9" r:id="rId11"/>
    <sheet name="Kep.Babel " sheetId="10" r:id="rId12"/>
    <sheet name="Kep.Riau" sheetId="11" r:id="rId13"/>
    <sheet name="DKI Jakarta" sheetId="12" r:id="rId14"/>
    <sheet name="JaBar" sheetId="13" r:id="rId15"/>
    <sheet name="JaTeng " sheetId="14" r:id="rId16"/>
    <sheet name="D.I Yogya" sheetId="15" r:id="rId17"/>
    <sheet name="JaTim" sheetId="16" r:id="rId18"/>
    <sheet name="Banten " sheetId="17" r:id="rId19"/>
    <sheet name="Bali" sheetId="18" r:id="rId20"/>
    <sheet name="NTB" sheetId="19" r:id="rId21"/>
    <sheet name="NTT" sheetId="20" r:id="rId22"/>
    <sheet name="KalBar " sheetId="21" r:id="rId23"/>
    <sheet name="KalTeng" sheetId="22" r:id="rId24"/>
    <sheet name="KalSel" sheetId="23" r:id="rId25"/>
    <sheet name="_KalTim" sheetId="24" r:id="rId26"/>
    <sheet name="Kaltara" sheetId="37" r:id="rId27"/>
    <sheet name="SulUt" sheetId="25" r:id="rId28"/>
    <sheet name="SulTeng" sheetId="26" r:id="rId29"/>
    <sheet name="SulSel " sheetId="27" r:id="rId30"/>
    <sheet name="SulTra" sheetId="28" r:id="rId31"/>
    <sheet name="Gorontalo " sheetId="29" r:id="rId32"/>
    <sheet name="SulBar " sheetId="30" r:id="rId33"/>
    <sheet name="Maluku" sheetId="31" r:id="rId34"/>
    <sheet name="Maluku Utara" sheetId="32" r:id="rId35"/>
    <sheet name="PapuaBarat" sheetId="33" r:id="rId36"/>
    <sheet name="Papua" sheetId="34" r:id="rId37"/>
  </sheets>
  <externalReferences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</externalReferences>
  <definedNames>
    <definedName name="_xlnm.Print_Area" localSheetId="1">'Lahan Indonesia'!$A$1:$T$30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35" l="1"/>
  <c r="X20" i="35"/>
  <c r="Y20" i="35"/>
  <c r="Z20" i="35"/>
  <c r="V20" i="35"/>
  <c r="W18" i="35"/>
  <c r="X18" i="35"/>
  <c r="Y18" i="35"/>
  <c r="Z18" i="35"/>
  <c r="AA18" i="35"/>
  <c r="V18" i="35"/>
  <c r="W16" i="35"/>
  <c r="X16" i="35"/>
  <c r="Y16" i="35"/>
  <c r="Z16" i="35"/>
  <c r="V16" i="35"/>
  <c r="Y14" i="35" l="1"/>
  <c r="Y12" i="35"/>
  <c r="W14" i="35"/>
  <c r="X14" i="35"/>
  <c r="V14" i="35"/>
  <c r="AA14" i="35"/>
  <c r="W12" i="35"/>
  <c r="X12" i="35"/>
  <c r="V12" i="35"/>
  <c r="V37" i="35" l="1"/>
  <c r="W35" i="35"/>
  <c r="X35" i="35"/>
  <c r="Y35" i="35"/>
  <c r="Z35" i="35"/>
  <c r="V72" i="35"/>
  <c r="Z10" i="35"/>
  <c r="AC13" i="11"/>
  <c r="AC15" i="18"/>
  <c r="AC22" i="1"/>
  <c r="AC12" i="12"/>
  <c r="AC16" i="1" s="1"/>
  <c r="AC15" i="1"/>
  <c r="AC7" i="1"/>
  <c r="AC17" i="1"/>
  <c r="AC26" i="1"/>
  <c r="AC34" i="1"/>
  <c r="AC14" i="17"/>
  <c r="AC21" i="1" s="1"/>
  <c r="AC44" i="16"/>
  <c r="AC20" i="1" s="1"/>
  <c r="AC11" i="15"/>
  <c r="AC19" i="1" s="1"/>
  <c r="AC41" i="14"/>
  <c r="AC18" i="1" s="1"/>
  <c r="AC33" i="13"/>
  <c r="AC13" i="10"/>
  <c r="AC14" i="1" s="1"/>
  <c r="AC21" i="9"/>
  <c r="AC13" i="1" s="1"/>
  <c r="AC16" i="8"/>
  <c r="AC12" i="1" s="1"/>
  <c r="AC23" i="7"/>
  <c r="AC11" i="1" s="1"/>
  <c r="AC17" i="6"/>
  <c r="AC10" i="1" s="1"/>
  <c r="AC18" i="5"/>
  <c r="AC9" i="1" s="1"/>
  <c r="AC25" i="4"/>
  <c r="AC8" i="1" s="1"/>
  <c r="AC39" i="3"/>
  <c r="AC29" i="2"/>
  <c r="AC6" i="1" s="1"/>
  <c r="AC35" i="34"/>
  <c r="AC39" i="1" s="1"/>
  <c r="AC19" i="33"/>
  <c r="AC38" i="1" s="1"/>
  <c r="AC16" i="32"/>
  <c r="AC37" i="1" s="1"/>
  <c r="AC17" i="31"/>
  <c r="AC36" i="1" s="1"/>
  <c r="AC12" i="30"/>
  <c r="AC35" i="1" s="1"/>
  <c r="AC12" i="29"/>
  <c r="AC23" i="28"/>
  <c r="AC33" i="1" s="1"/>
  <c r="AC30" i="27"/>
  <c r="AC32" i="1" s="1"/>
  <c r="AA30" i="27"/>
  <c r="AC19" i="26"/>
  <c r="AC31" i="1" s="1"/>
  <c r="AC21" i="25"/>
  <c r="AC30" i="1" s="1"/>
  <c r="AC11" i="37"/>
  <c r="AC29" i="1" s="1"/>
  <c r="AC21" i="24"/>
  <c r="AC28" i="1" s="1"/>
  <c r="AC19" i="23"/>
  <c r="AC27" i="1" s="1"/>
  <c r="AC20" i="22"/>
  <c r="AC20" i="21"/>
  <c r="AC25" i="1" s="1"/>
  <c r="AC28" i="20"/>
  <c r="AC24" i="1" s="1"/>
  <c r="AA28" i="20"/>
  <c r="AC16" i="19"/>
  <c r="AC23" i="1" s="1"/>
  <c r="AB20" i="35"/>
  <c r="Z36" i="35"/>
  <c r="Z37" i="35"/>
  <c r="Y73" i="35"/>
  <c r="AA21" i="24"/>
  <c r="AA28" i="1" s="1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C13" i="24"/>
  <c r="D13" i="24"/>
  <c r="E13" i="24"/>
  <c r="F13" i="24"/>
  <c r="G13" i="24"/>
  <c r="H13" i="24"/>
  <c r="I13" i="24"/>
  <c r="J13" i="24"/>
  <c r="J21" i="24" s="1"/>
  <c r="K13" i="24"/>
  <c r="L13" i="24"/>
  <c r="M13" i="24"/>
  <c r="N13" i="24"/>
  <c r="O13" i="24"/>
  <c r="P13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AA19" i="23"/>
  <c r="AA27" i="1" s="1"/>
  <c r="AA20" i="22"/>
  <c r="AA20" i="21"/>
  <c r="AA25" i="1"/>
  <c r="AA16" i="19"/>
  <c r="AA23" i="1" s="1"/>
  <c r="AA15" i="18"/>
  <c r="AA22" i="1" s="1"/>
  <c r="AA14" i="17"/>
  <c r="AA21" i="1"/>
  <c r="AA44" i="16"/>
  <c r="AA20" i="1"/>
  <c r="AA11" i="15"/>
  <c r="AA19" i="1" s="1"/>
  <c r="AA41" i="14"/>
  <c r="AA18" i="1" s="1"/>
  <c r="AA33" i="13"/>
  <c r="AA17" i="1"/>
  <c r="AA12" i="12"/>
  <c r="AA13" i="11"/>
  <c r="AA15" i="1"/>
  <c r="AA13" i="10"/>
  <c r="AA14" i="1"/>
  <c r="AA21" i="9"/>
  <c r="AA13" i="1"/>
  <c r="AA16" i="8"/>
  <c r="AA12" i="1" s="1"/>
  <c r="AA23" i="7"/>
  <c r="AA11" i="1"/>
  <c r="AA17" i="6"/>
  <c r="AA10" i="1"/>
  <c r="AA18" i="5"/>
  <c r="AA9" i="1" s="1"/>
  <c r="AA25" i="4"/>
  <c r="AA39" i="3"/>
  <c r="AA7" i="1"/>
  <c r="AA29" i="2"/>
  <c r="AA6" i="1" s="1"/>
  <c r="AA36" i="1"/>
  <c r="AA35" i="1"/>
  <c r="AA34" i="1"/>
  <c r="AA26" i="1"/>
  <c r="AA24" i="1"/>
  <c r="AA16" i="1"/>
  <c r="AA8" i="1"/>
  <c r="U20" i="35"/>
  <c r="U18" i="35"/>
  <c r="U16" i="35"/>
  <c r="U72" i="35" s="1"/>
  <c r="U14" i="35"/>
  <c r="V71" i="35"/>
  <c r="W71" i="35"/>
  <c r="X71" i="35"/>
  <c r="U12" i="35"/>
  <c r="U71" i="35" s="1"/>
  <c r="Y71" i="35"/>
  <c r="Y37" i="35"/>
  <c r="X37" i="35"/>
  <c r="W37" i="35"/>
  <c r="W36" i="35"/>
  <c r="Y34" i="35"/>
  <c r="Z16" i="32"/>
  <c r="Z37" i="1" s="1"/>
  <c r="AA16" i="32"/>
  <c r="AA37" i="1" s="1"/>
  <c r="AA35" i="34"/>
  <c r="AA39" i="1" s="1"/>
  <c r="AA19" i="33"/>
  <c r="AA38" i="1" s="1"/>
  <c r="AA23" i="28"/>
  <c r="AA33" i="1"/>
  <c r="AA32" i="1"/>
  <c r="AA19" i="26"/>
  <c r="AA31" i="1"/>
  <c r="AA21" i="25"/>
  <c r="AA30" i="1"/>
  <c r="AA11" i="37"/>
  <c r="AA29" i="1"/>
  <c r="T14" i="35"/>
  <c r="S14" i="35"/>
  <c r="T16" i="35"/>
  <c r="T35" i="35"/>
  <c r="U35" i="35"/>
  <c r="T18" i="35"/>
  <c r="T36" i="35"/>
  <c r="U36" i="35"/>
  <c r="V36" i="35"/>
  <c r="T20" i="35"/>
  <c r="T37" i="35"/>
  <c r="U37" i="35"/>
  <c r="S20" i="35"/>
  <c r="S18" i="35"/>
  <c r="S16" i="35"/>
  <c r="T12" i="35"/>
  <c r="S12" i="35"/>
  <c r="Z35" i="34"/>
  <c r="Z39" i="1"/>
  <c r="Z19" i="33"/>
  <c r="Z38" i="1" s="1"/>
  <c r="Z36" i="1"/>
  <c r="Z35" i="1"/>
  <c r="Z34" i="1"/>
  <c r="Z23" i="28"/>
  <c r="Z33" i="1"/>
  <c r="Z30" i="27"/>
  <c r="Z32" i="1" s="1"/>
  <c r="Z19" i="26"/>
  <c r="Z31" i="1" s="1"/>
  <c r="Z21" i="25"/>
  <c r="Z30" i="1" s="1"/>
  <c r="Z11" i="37"/>
  <c r="Z29" i="1"/>
  <c r="Z21" i="24"/>
  <c r="Z28" i="1" s="1"/>
  <c r="Z19" i="23"/>
  <c r="Z27" i="1" s="1"/>
  <c r="Z20" i="22"/>
  <c r="Z26" i="1" s="1"/>
  <c r="Z20" i="21"/>
  <c r="Z25" i="1"/>
  <c r="Z28" i="20"/>
  <c r="Z24" i="1" s="1"/>
  <c r="Z16" i="19"/>
  <c r="Z23" i="1" s="1"/>
  <c r="Z15" i="18"/>
  <c r="Z22" i="1" s="1"/>
  <c r="Z14" i="17"/>
  <c r="Z21" i="1"/>
  <c r="Z44" i="16"/>
  <c r="Z20" i="1" s="1"/>
  <c r="Z11" i="15"/>
  <c r="Z19" i="1" s="1"/>
  <c r="Z41" i="14"/>
  <c r="Z18" i="1" s="1"/>
  <c r="Z33" i="13"/>
  <c r="Z17" i="1"/>
  <c r="Z12" i="12"/>
  <c r="Z16" i="1" s="1"/>
  <c r="Z13" i="11"/>
  <c r="Z15" i="1" s="1"/>
  <c r="Z13" i="10"/>
  <c r="Z14" i="1" s="1"/>
  <c r="Z21" i="9"/>
  <c r="Z13" i="1"/>
  <c r="Z16" i="8"/>
  <c r="Z12" i="1" s="1"/>
  <c r="Z23" i="7"/>
  <c r="Z11" i="1" s="1"/>
  <c r="Z17" i="6"/>
  <c r="Z10" i="1" s="1"/>
  <c r="Z18" i="5"/>
  <c r="Z9" i="1"/>
  <c r="Z25" i="4"/>
  <c r="Z8" i="1" s="1"/>
  <c r="Z39" i="3"/>
  <c r="Z7" i="1" s="1"/>
  <c r="Z29" i="2"/>
  <c r="Z6" i="1" s="1"/>
  <c r="R20" i="35"/>
  <c r="R18" i="35"/>
  <c r="R14" i="35"/>
  <c r="Y23" i="28"/>
  <c r="Y33" i="1"/>
  <c r="Y21" i="24"/>
  <c r="Y28" i="1" s="1"/>
  <c r="Y35" i="34"/>
  <c r="Y39" i="1" s="1"/>
  <c r="Y19" i="33"/>
  <c r="Y38" i="1"/>
  <c r="Y16" i="32"/>
  <c r="Y37" i="1"/>
  <c r="Y17" i="31"/>
  <c r="Y36" i="1" s="1"/>
  <c r="Y12" i="30"/>
  <c r="Y35" i="1" s="1"/>
  <c r="Y12" i="29"/>
  <c r="Y34" i="1"/>
  <c r="Y30" i="27"/>
  <c r="Y32" i="1"/>
  <c r="Y19" i="26"/>
  <c r="Y31" i="1" s="1"/>
  <c r="Y21" i="25"/>
  <c r="Y30" i="1" s="1"/>
  <c r="Y11" i="37"/>
  <c r="Y29" i="1"/>
  <c r="Y19" i="23"/>
  <c r="Y27" i="1"/>
  <c r="Y20" i="22"/>
  <c r="Y26" i="1" s="1"/>
  <c r="Y20" i="21"/>
  <c r="Y25" i="1" s="1"/>
  <c r="Y28" i="20"/>
  <c r="Y24" i="1"/>
  <c r="Y16" i="19"/>
  <c r="Y23" i="1"/>
  <c r="Y15" i="18"/>
  <c r="Y22" i="1" s="1"/>
  <c r="Y14" i="17"/>
  <c r="Y21" i="1" s="1"/>
  <c r="Y44" i="16"/>
  <c r="Y20" i="1"/>
  <c r="Y11" i="15"/>
  <c r="Y19" i="1"/>
  <c r="Y41" i="14"/>
  <c r="Y18" i="1" s="1"/>
  <c r="Y33" i="13"/>
  <c r="Y17" i="1" s="1"/>
  <c r="Y12" i="12"/>
  <c r="Y16" i="1"/>
  <c r="Y13" i="11"/>
  <c r="Y15" i="1"/>
  <c r="Y13" i="10"/>
  <c r="Y14" i="1" s="1"/>
  <c r="Y21" i="9"/>
  <c r="Y13" i="1" s="1"/>
  <c r="Y16" i="8"/>
  <c r="Y12" i="1"/>
  <c r="Y23" i="7"/>
  <c r="Y11" i="1"/>
  <c r="Y17" i="6"/>
  <c r="Y10" i="1" s="1"/>
  <c r="Y18" i="5"/>
  <c r="Y9" i="1" s="1"/>
  <c r="Y25" i="4"/>
  <c r="Y8" i="1"/>
  <c r="Y39" i="3"/>
  <c r="Y7" i="1"/>
  <c r="Y40" i="1" s="1"/>
  <c r="V10" i="35" s="1"/>
  <c r="Y29" i="2"/>
  <c r="Y6" i="1" s="1"/>
  <c r="Q18" i="35"/>
  <c r="Q36" i="35" s="1"/>
  <c r="T72" i="35"/>
  <c r="X16" i="32"/>
  <c r="X37" i="1" s="1"/>
  <c r="X17" i="31"/>
  <c r="X36" i="1"/>
  <c r="X12" i="30"/>
  <c r="X35" i="1" s="1"/>
  <c r="X12" i="29"/>
  <c r="X34" i="1"/>
  <c r="X23" i="28"/>
  <c r="X33" i="1" s="1"/>
  <c r="X30" i="27"/>
  <c r="X32" i="1"/>
  <c r="X19" i="26"/>
  <c r="X31" i="1" s="1"/>
  <c r="X21" i="25"/>
  <c r="X30" i="1"/>
  <c r="X11" i="37"/>
  <c r="X29" i="1" s="1"/>
  <c r="X21" i="24"/>
  <c r="X28" i="1"/>
  <c r="X19" i="23"/>
  <c r="X27" i="1" s="1"/>
  <c r="X20" i="22"/>
  <c r="X26" i="1"/>
  <c r="X28" i="20"/>
  <c r="X24" i="1" s="1"/>
  <c r="X16" i="19"/>
  <c r="X23" i="1"/>
  <c r="X15" i="18"/>
  <c r="X22" i="1" s="1"/>
  <c r="X14" i="17"/>
  <c r="X21" i="1"/>
  <c r="X44" i="16"/>
  <c r="X20" i="1" s="1"/>
  <c r="X11" i="15"/>
  <c r="X19" i="1"/>
  <c r="X41" i="14"/>
  <c r="X18" i="1" s="1"/>
  <c r="X33" i="13"/>
  <c r="X17" i="1"/>
  <c r="X12" i="12"/>
  <c r="X16" i="1" s="1"/>
  <c r="X13" i="11"/>
  <c r="X15" i="1"/>
  <c r="X13" i="10"/>
  <c r="X14" i="1" s="1"/>
  <c r="X21" i="9"/>
  <c r="X13" i="1"/>
  <c r="X16" i="8"/>
  <c r="X12" i="1" s="1"/>
  <c r="X17" i="6"/>
  <c r="X10" i="1"/>
  <c r="X18" i="5"/>
  <c r="X9" i="1" s="1"/>
  <c r="P72" i="35"/>
  <c r="P71" i="35"/>
  <c r="S37" i="35"/>
  <c r="R37" i="35"/>
  <c r="P37" i="35"/>
  <c r="S36" i="35"/>
  <c r="R36" i="35"/>
  <c r="P36" i="35"/>
  <c r="S35" i="35"/>
  <c r="R35" i="35"/>
  <c r="P35" i="35"/>
  <c r="P34" i="35"/>
  <c r="X35" i="34"/>
  <c r="X39" i="1"/>
  <c r="X19" i="33"/>
  <c r="X38" i="1" s="1"/>
  <c r="X20" i="21"/>
  <c r="X25" i="1" s="1"/>
  <c r="X23" i="7"/>
  <c r="X11" i="1" s="1"/>
  <c r="X25" i="4"/>
  <c r="X8" i="1"/>
  <c r="X39" i="3"/>
  <c r="X7" i="1" s="1"/>
  <c r="X29" i="2"/>
  <c r="X6" i="1" s="1"/>
  <c r="Q12" i="35"/>
  <c r="Q71" i="35" s="1"/>
  <c r="Q14" i="35"/>
  <c r="Q72" i="35"/>
  <c r="Q16" i="35"/>
  <c r="Q35" i="35" s="1"/>
  <c r="Q20" i="35"/>
  <c r="Q37" i="35" s="1"/>
  <c r="E6" i="34"/>
  <c r="F6" i="34"/>
  <c r="G6" i="34"/>
  <c r="H6" i="34"/>
  <c r="H35" i="34" s="1"/>
  <c r="H39" i="1" s="1"/>
  <c r="I6" i="34"/>
  <c r="J6" i="34"/>
  <c r="K6" i="34"/>
  <c r="L6" i="34"/>
  <c r="M6" i="34"/>
  <c r="N6" i="34"/>
  <c r="O6" i="34"/>
  <c r="P6" i="34"/>
  <c r="E7" i="34"/>
  <c r="F7" i="34"/>
  <c r="G7" i="34"/>
  <c r="H7" i="34"/>
  <c r="I7" i="34"/>
  <c r="J7" i="34"/>
  <c r="K7" i="34"/>
  <c r="L7" i="34"/>
  <c r="M7" i="34"/>
  <c r="N7" i="34"/>
  <c r="O7" i="34"/>
  <c r="P7" i="34"/>
  <c r="E8" i="34"/>
  <c r="F8" i="34"/>
  <c r="G8" i="34"/>
  <c r="H8" i="34"/>
  <c r="I8" i="34"/>
  <c r="J8" i="34"/>
  <c r="K8" i="34"/>
  <c r="L8" i="34"/>
  <c r="M8" i="34"/>
  <c r="N8" i="34"/>
  <c r="O8" i="34"/>
  <c r="P8" i="34"/>
  <c r="E9" i="34"/>
  <c r="F9" i="34"/>
  <c r="G9" i="34"/>
  <c r="H9" i="34"/>
  <c r="I9" i="34"/>
  <c r="J9" i="34"/>
  <c r="K9" i="34"/>
  <c r="L9" i="34"/>
  <c r="M9" i="34"/>
  <c r="N9" i="34"/>
  <c r="O9" i="34"/>
  <c r="P9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E34" i="34"/>
  <c r="F34" i="34"/>
  <c r="G34" i="34"/>
  <c r="H34" i="34"/>
  <c r="I34" i="34"/>
  <c r="C35" i="34"/>
  <c r="C39" i="1" s="1"/>
  <c r="D35" i="34"/>
  <c r="D39" i="1"/>
  <c r="Q35" i="34"/>
  <c r="Q39" i="1" s="1"/>
  <c r="R35" i="34"/>
  <c r="R39" i="1"/>
  <c r="S35" i="34"/>
  <c r="S39" i="1" s="1"/>
  <c r="T35" i="34"/>
  <c r="T39" i="1"/>
  <c r="U35" i="34"/>
  <c r="U39" i="1" s="1"/>
  <c r="V35" i="34"/>
  <c r="V39" i="1"/>
  <c r="W35" i="34"/>
  <c r="W39" i="1" s="1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R6" i="33"/>
  <c r="S6" i="33"/>
  <c r="T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R7" i="33"/>
  <c r="S7" i="33"/>
  <c r="T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R8" i="33"/>
  <c r="S8" i="33"/>
  <c r="T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R9" i="33"/>
  <c r="S9" i="33"/>
  <c r="S19" i="33" s="1"/>
  <c r="S38" i="1" s="1"/>
  <c r="T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R10" i="33"/>
  <c r="R19" i="33" s="1"/>
  <c r="S10" i="33"/>
  <c r="T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P19" i="33" s="1"/>
  <c r="P38" i="1" s="1"/>
  <c r="R11" i="33"/>
  <c r="S11" i="33"/>
  <c r="T11" i="33"/>
  <c r="C12" i="33"/>
  <c r="D12" i="33"/>
  <c r="E12" i="33"/>
  <c r="F12" i="33"/>
  <c r="G12" i="33"/>
  <c r="G19" i="33" s="1"/>
  <c r="G38" i="1" s="1"/>
  <c r="H12" i="33"/>
  <c r="I12" i="33"/>
  <c r="J12" i="33"/>
  <c r="K12" i="33"/>
  <c r="L12" i="33"/>
  <c r="M12" i="33"/>
  <c r="N12" i="33"/>
  <c r="O12" i="33"/>
  <c r="P12" i="33"/>
  <c r="R12" i="33"/>
  <c r="S12" i="33"/>
  <c r="T12" i="33"/>
  <c r="C13" i="33"/>
  <c r="D13" i="33"/>
  <c r="E13" i="33"/>
  <c r="F13" i="33"/>
  <c r="F19" i="33" s="1"/>
  <c r="G13" i="33"/>
  <c r="H13" i="33"/>
  <c r="I13" i="33"/>
  <c r="J13" i="33"/>
  <c r="K13" i="33"/>
  <c r="L13" i="33"/>
  <c r="M13" i="33"/>
  <c r="N13" i="33"/>
  <c r="O13" i="33"/>
  <c r="P13" i="33"/>
  <c r="R13" i="33"/>
  <c r="S13" i="33"/>
  <c r="T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R14" i="33"/>
  <c r="S14" i="33"/>
  <c r="T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R15" i="33"/>
  <c r="S15" i="33"/>
  <c r="T15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R18" i="33"/>
  <c r="S18" i="33"/>
  <c r="T18" i="33"/>
  <c r="Q19" i="33"/>
  <c r="Q38" i="1" s="1"/>
  <c r="U19" i="33"/>
  <c r="U38" i="1" s="1"/>
  <c r="V19" i="33"/>
  <c r="V38" i="1"/>
  <c r="W19" i="33"/>
  <c r="W38" i="1"/>
  <c r="C6" i="32"/>
  <c r="C16" i="32" s="1"/>
  <c r="D6" i="32"/>
  <c r="D16" i="32" s="1"/>
  <c r="E6" i="32"/>
  <c r="E16" i="32"/>
  <c r="F6" i="32"/>
  <c r="F16" i="32"/>
  <c r="G6" i="32"/>
  <c r="G16" i="32" s="1"/>
  <c r="H6" i="32"/>
  <c r="H16" i="32" s="1"/>
  <c r="I6" i="32"/>
  <c r="I16" i="32"/>
  <c r="J6" i="32"/>
  <c r="J16" i="32"/>
  <c r="K6" i="32"/>
  <c r="K16" i="32" s="1"/>
  <c r="L6" i="32"/>
  <c r="L16" i="32" s="1"/>
  <c r="M6" i="32"/>
  <c r="M16" i="32"/>
  <c r="N6" i="32"/>
  <c r="N16" i="32"/>
  <c r="O6" i="32"/>
  <c r="O16" i="32" s="1"/>
  <c r="P6" i="32"/>
  <c r="P16" i="32" s="1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C15" i="32"/>
  <c r="C37" i="1" s="1"/>
  <c r="D15" i="32"/>
  <c r="D37" i="1" s="1"/>
  <c r="E15" i="32"/>
  <c r="E37" i="1" s="1"/>
  <c r="F15" i="32"/>
  <c r="F37" i="1"/>
  <c r="G15" i="32"/>
  <c r="G37" i="1" s="1"/>
  <c r="H15" i="32"/>
  <c r="H37" i="1" s="1"/>
  <c r="I15" i="32"/>
  <c r="I37" i="1" s="1"/>
  <c r="J15" i="32"/>
  <c r="J37" i="1"/>
  <c r="K15" i="32"/>
  <c r="K37" i="1" s="1"/>
  <c r="L15" i="32"/>
  <c r="L37" i="1" s="1"/>
  <c r="M15" i="32"/>
  <c r="M37" i="1" s="1"/>
  <c r="N15" i="32"/>
  <c r="N37" i="1"/>
  <c r="O15" i="32"/>
  <c r="O37" i="1" s="1"/>
  <c r="P15" i="32"/>
  <c r="P37" i="1" s="1"/>
  <c r="Q15" i="32"/>
  <c r="Q16" i="32" s="1"/>
  <c r="Q37" i="1" s="1"/>
  <c r="R15" i="32"/>
  <c r="R16" i="32" s="1"/>
  <c r="R37" i="1" s="1"/>
  <c r="S15" i="32"/>
  <c r="S16" i="32" s="1"/>
  <c r="S37" i="1" s="1"/>
  <c r="T15" i="32"/>
  <c r="T16" i="32"/>
  <c r="T37" i="1"/>
  <c r="U16" i="32"/>
  <c r="V16" i="32"/>
  <c r="V37" i="1"/>
  <c r="W16" i="32"/>
  <c r="W37" i="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7" i="31"/>
  <c r="Q36" i="1" s="1"/>
  <c r="R17" i="31"/>
  <c r="S17" i="31"/>
  <c r="S36" i="1" s="1"/>
  <c r="T17" i="31"/>
  <c r="T36" i="1"/>
  <c r="U17" i="31"/>
  <c r="U36" i="1"/>
  <c r="V17" i="31"/>
  <c r="V36" i="1" s="1"/>
  <c r="W17" i="31"/>
  <c r="W36" i="1" s="1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C7" i="30"/>
  <c r="D7" i="30"/>
  <c r="E7" i="30"/>
  <c r="F7" i="30"/>
  <c r="G7" i="30"/>
  <c r="H7" i="30"/>
  <c r="H12" i="30" s="1"/>
  <c r="I7" i="30"/>
  <c r="J7" i="30"/>
  <c r="K7" i="30"/>
  <c r="L7" i="30"/>
  <c r="M7" i="30"/>
  <c r="N7" i="30"/>
  <c r="O7" i="30"/>
  <c r="P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2" i="30"/>
  <c r="Q35" i="1"/>
  <c r="R12" i="30"/>
  <c r="R35" i="1"/>
  <c r="S12" i="30"/>
  <c r="S35" i="1"/>
  <c r="T12" i="30"/>
  <c r="T35" i="1" s="1"/>
  <c r="U12" i="30"/>
  <c r="U35" i="1"/>
  <c r="V12" i="30"/>
  <c r="V35" i="1" s="1"/>
  <c r="W12" i="30"/>
  <c r="W35" i="1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C8" i="29"/>
  <c r="D8" i="29"/>
  <c r="E8" i="29"/>
  <c r="F8" i="29"/>
  <c r="G8" i="29"/>
  <c r="H8" i="29"/>
  <c r="I8" i="29"/>
  <c r="J8" i="29"/>
  <c r="K8" i="29"/>
  <c r="L8" i="29"/>
  <c r="M8" i="29"/>
  <c r="N8" i="29"/>
  <c r="N12" i="29" s="1"/>
  <c r="N34" i="1" s="1"/>
  <c r="O8" i="29"/>
  <c r="P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P12" i="29" s="1"/>
  <c r="P34" i="1" s="1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2" i="29"/>
  <c r="Q34" i="1"/>
  <c r="R12" i="29"/>
  <c r="R34" i="1"/>
  <c r="S12" i="29"/>
  <c r="S34" i="1" s="1"/>
  <c r="T12" i="29"/>
  <c r="T34" i="1"/>
  <c r="U12" i="29"/>
  <c r="V12" i="29"/>
  <c r="V34" i="1" s="1"/>
  <c r="W12" i="29"/>
  <c r="W34" i="1" s="1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C7" i="28"/>
  <c r="C23" i="28" s="1"/>
  <c r="C33" i="1" s="1"/>
  <c r="D7" i="28"/>
  <c r="E7" i="28"/>
  <c r="F7" i="28"/>
  <c r="G7" i="28"/>
  <c r="H7" i="28"/>
  <c r="I7" i="28"/>
  <c r="J7" i="28"/>
  <c r="K7" i="28"/>
  <c r="K23" i="28" s="1"/>
  <c r="K33" i="1" s="1"/>
  <c r="L7" i="28"/>
  <c r="M7" i="28"/>
  <c r="N7" i="28"/>
  <c r="O7" i="28"/>
  <c r="P7" i="28"/>
  <c r="C8" i="28"/>
  <c r="D8" i="28"/>
  <c r="E8" i="28"/>
  <c r="E23" i="28" s="1"/>
  <c r="E33" i="1" s="1"/>
  <c r="F8" i="28"/>
  <c r="G8" i="28"/>
  <c r="H8" i="28"/>
  <c r="I8" i="28"/>
  <c r="J8" i="28"/>
  <c r="K8" i="28"/>
  <c r="L8" i="28"/>
  <c r="M8" i="28"/>
  <c r="M23" i="28" s="1"/>
  <c r="M33" i="1" s="1"/>
  <c r="N8" i="28"/>
  <c r="O8" i="28"/>
  <c r="P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O23" i="28" s="1"/>
  <c r="O33" i="1" s="1"/>
  <c r="P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3" i="28"/>
  <c r="Q33" i="1" s="1"/>
  <c r="R23" i="28"/>
  <c r="R33" i="1" s="1"/>
  <c r="S23" i="28"/>
  <c r="S33" i="1" s="1"/>
  <c r="T23" i="28"/>
  <c r="T33" i="1" s="1"/>
  <c r="U23" i="28"/>
  <c r="U33" i="1" s="1"/>
  <c r="V23" i="28"/>
  <c r="V33" i="1" s="1"/>
  <c r="W23" i="28"/>
  <c r="W33" i="1" s="1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30" i="27"/>
  <c r="R30" i="27"/>
  <c r="S30" i="27"/>
  <c r="T30" i="27"/>
  <c r="U30" i="27"/>
  <c r="U32" i="1" s="1"/>
  <c r="V30" i="27"/>
  <c r="V32" i="1" s="1"/>
  <c r="W30" i="27"/>
  <c r="W32" i="1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C8" i="26"/>
  <c r="D8" i="26"/>
  <c r="E8" i="26"/>
  <c r="F8" i="26"/>
  <c r="G8" i="26"/>
  <c r="H8" i="26"/>
  <c r="I8" i="26"/>
  <c r="J8" i="26"/>
  <c r="J19" i="26" s="1"/>
  <c r="J31" i="1" s="1"/>
  <c r="K8" i="26"/>
  <c r="L8" i="26"/>
  <c r="M8" i="26"/>
  <c r="N8" i="26"/>
  <c r="O8" i="26"/>
  <c r="P8" i="26"/>
  <c r="C9" i="26"/>
  <c r="D9" i="26"/>
  <c r="D19" i="26" s="1"/>
  <c r="D31" i="1" s="1"/>
  <c r="E9" i="26"/>
  <c r="F9" i="26"/>
  <c r="G9" i="26"/>
  <c r="H9" i="26"/>
  <c r="I9" i="26"/>
  <c r="J9" i="26"/>
  <c r="K9" i="26"/>
  <c r="L9" i="26"/>
  <c r="L19" i="26" s="1"/>
  <c r="L31" i="1" s="1"/>
  <c r="M9" i="26"/>
  <c r="N9" i="26"/>
  <c r="O9" i="26"/>
  <c r="P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9" i="26"/>
  <c r="R19" i="26"/>
  <c r="R31" i="1" s="1"/>
  <c r="S19" i="26"/>
  <c r="T19" i="26"/>
  <c r="U19" i="26"/>
  <c r="V19" i="26"/>
  <c r="V31" i="1" s="1"/>
  <c r="W19" i="26"/>
  <c r="W31" i="1"/>
  <c r="C6" i="25"/>
  <c r="D6" i="25"/>
  <c r="E6" i="25"/>
  <c r="F6" i="25"/>
  <c r="G6" i="25"/>
  <c r="H6" i="25"/>
  <c r="I6" i="25"/>
  <c r="J6" i="25"/>
  <c r="J21" i="25" s="1"/>
  <c r="J30" i="1" s="1"/>
  <c r="K6" i="25"/>
  <c r="L6" i="25"/>
  <c r="M6" i="25"/>
  <c r="N6" i="25"/>
  <c r="O6" i="25"/>
  <c r="P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1" i="25"/>
  <c r="Q30" i="1"/>
  <c r="R21" i="25"/>
  <c r="R30" i="1" s="1"/>
  <c r="S21" i="25"/>
  <c r="S30" i="1"/>
  <c r="T21" i="25"/>
  <c r="T30" i="1" s="1"/>
  <c r="U21" i="25"/>
  <c r="U30" i="1"/>
  <c r="V21" i="25"/>
  <c r="V30" i="1" s="1"/>
  <c r="W21" i="25"/>
  <c r="W30" i="1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D11" i="37" s="1"/>
  <c r="E7" i="37"/>
  <c r="F7" i="37"/>
  <c r="G7" i="37"/>
  <c r="H7" i="37"/>
  <c r="I7" i="37"/>
  <c r="J7" i="37"/>
  <c r="K7" i="37"/>
  <c r="L7" i="37"/>
  <c r="L11" i="37" s="1"/>
  <c r="M7" i="37"/>
  <c r="N7" i="37"/>
  <c r="O7" i="37"/>
  <c r="P7" i="37"/>
  <c r="C8" i="37"/>
  <c r="D8" i="37"/>
  <c r="E8" i="37"/>
  <c r="F8" i="37"/>
  <c r="F11" i="37" s="1"/>
  <c r="G8" i="37"/>
  <c r="H8" i="37"/>
  <c r="I8" i="37"/>
  <c r="J8" i="37"/>
  <c r="K8" i="37"/>
  <c r="L8" i="37"/>
  <c r="M8" i="37"/>
  <c r="N8" i="37"/>
  <c r="N11" i="37" s="1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1" i="37"/>
  <c r="R11" i="37"/>
  <c r="S11" i="37"/>
  <c r="T11" i="37"/>
  <c r="U11" i="37"/>
  <c r="V11" i="37"/>
  <c r="V29" i="1" s="1"/>
  <c r="W11" i="37"/>
  <c r="W29" i="1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1" i="24"/>
  <c r="Q28" i="1" s="1"/>
  <c r="R21" i="24"/>
  <c r="R28" i="1" s="1"/>
  <c r="S21" i="24"/>
  <c r="S28" i="1" s="1"/>
  <c r="T21" i="24"/>
  <c r="T28" i="1" s="1"/>
  <c r="U21" i="24"/>
  <c r="U28" i="1" s="1"/>
  <c r="V21" i="24"/>
  <c r="V28" i="1" s="1"/>
  <c r="W21" i="24"/>
  <c r="W28" i="1" s="1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9" i="23"/>
  <c r="R19" i="23"/>
  <c r="S19" i="23"/>
  <c r="T19" i="23"/>
  <c r="T27" i="1" s="1"/>
  <c r="U19" i="23"/>
  <c r="V19" i="23"/>
  <c r="W19" i="23"/>
  <c r="W27" i="1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20" i="22"/>
  <c r="R20" i="22"/>
  <c r="R26" i="1" s="1"/>
  <c r="S20" i="22"/>
  <c r="S26" i="1"/>
  <c r="T20" i="22"/>
  <c r="U20" i="22"/>
  <c r="V20" i="22"/>
  <c r="W20" i="22"/>
  <c r="W26" i="1"/>
  <c r="C20" i="21"/>
  <c r="D20" i="21"/>
  <c r="E20" i="21"/>
  <c r="E25" i="1"/>
  <c r="F20" i="21"/>
  <c r="G20" i="21"/>
  <c r="G25" i="1" s="1"/>
  <c r="H20" i="21"/>
  <c r="I20" i="21"/>
  <c r="J20" i="21"/>
  <c r="K20" i="21"/>
  <c r="L20" i="21"/>
  <c r="M20" i="21"/>
  <c r="N20" i="21"/>
  <c r="O20" i="21"/>
  <c r="P20" i="21"/>
  <c r="P25" i="1"/>
  <c r="Q20" i="21"/>
  <c r="R20" i="21"/>
  <c r="S20" i="21"/>
  <c r="T20" i="21"/>
  <c r="U20" i="21"/>
  <c r="V20" i="21"/>
  <c r="W20" i="21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8" i="20"/>
  <c r="R28" i="20"/>
  <c r="R24" i="1"/>
  <c r="S28" i="20"/>
  <c r="T28" i="20"/>
  <c r="U28" i="20"/>
  <c r="V28" i="20"/>
  <c r="W28" i="20"/>
  <c r="W24" i="1" s="1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C7" i="19"/>
  <c r="D7" i="19"/>
  <c r="E7" i="19"/>
  <c r="F7" i="19"/>
  <c r="F16" i="19" s="1"/>
  <c r="F23" i="1" s="1"/>
  <c r="G7" i="19"/>
  <c r="H7" i="19"/>
  <c r="I7" i="19"/>
  <c r="J7" i="19"/>
  <c r="K7" i="19"/>
  <c r="L7" i="19"/>
  <c r="M7" i="19"/>
  <c r="N7" i="19"/>
  <c r="N16" i="19" s="1"/>
  <c r="N23" i="1" s="1"/>
  <c r="O7" i="19"/>
  <c r="P7" i="19"/>
  <c r="C8" i="19"/>
  <c r="D8" i="19"/>
  <c r="E8" i="19"/>
  <c r="F8" i="19"/>
  <c r="G8" i="19"/>
  <c r="H8" i="19"/>
  <c r="H16" i="19" s="1"/>
  <c r="H23" i="1" s="1"/>
  <c r="I8" i="19"/>
  <c r="J8" i="19"/>
  <c r="K8" i="19"/>
  <c r="L8" i="19"/>
  <c r="M8" i="19"/>
  <c r="N8" i="19"/>
  <c r="O8" i="19"/>
  <c r="P8" i="19"/>
  <c r="P16" i="19" s="1"/>
  <c r="P23" i="1" s="1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6" i="19"/>
  <c r="R16" i="19"/>
  <c r="S16" i="19"/>
  <c r="T16" i="19"/>
  <c r="U16" i="19"/>
  <c r="V16" i="19"/>
  <c r="V23" i="1" s="1"/>
  <c r="W16" i="19"/>
  <c r="W23" i="1" s="1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5" i="18"/>
  <c r="Q22" i="1" s="1"/>
  <c r="R15" i="18"/>
  <c r="R22" i="1" s="1"/>
  <c r="S15" i="18"/>
  <c r="S22" i="1" s="1"/>
  <c r="T15" i="18"/>
  <c r="T22" i="1"/>
  <c r="U15" i="18"/>
  <c r="U22" i="1" s="1"/>
  <c r="V15" i="18"/>
  <c r="V22" i="1" s="1"/>
  <c r="W15" i="18"/>
  <c r="W22" i="1" s="1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4" i="17"/>
  <c r="Q21" i="1"/>
  <c r="R14" i="17"/>
  <c r="S14" i="17"/>
  <c r="T14" i="17"/>
  <c r="U14" i="17"/>
  <c r="U21" i="1" s="1"/>
  <c r="V14" i="17"/>
  <c r="W14" i="17"/>
  <c r="W21" i="1"/>
  <c r="C6" i="16"/>
  <c r="D6" i="16"/>
  <c r="E6" i="16"/>
  <c r="F6" i="16"/>
  <c r="G6" i="16"/>
  <c r="H6" i="16"/>
  <c r="I6" i="16"/>
  <c r="J6" i="16"/>
  <c r="J44" i="16" s="1"/>
  <c r="J20" i="1" s="1"/>
  <c r="K6" i="16"/>
  <c r="L6" i="16"/>
  <c r="M6" i="16"/>
  <c r="N6" i="16"/>
  <c r="O6" i="16"/>
  <c r="P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C8" i="16"/>
  <c r="D8" i="16"/>
  <c r="E8" i="16"/>
  <c r="F8" i="16"/>
  <c r="F44" i="16" s="1"/>
  <c r="F20" i="1" s="1"/>
  <c r="G8" i="16"/>
  <c r="H8" i="16"/>
  <c r="I8" i="16"/>
  <c r="J8" i="16"/>
  <c r="K8" i="16"/>
  <c r="L8" i="16"/>
  <c r="M8" i="16"/>
  <c r="N8" i="16"/>
  <c r="N44" i="16" s="1"/>
  <c r="N20" i="1" s="1"/>
  <c r="O8" i="16"/>
  <c r="P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4" i="16"/>
  <c r="R44" i="16"/>
  <c r="S44" i="16"/>
  <c r="T44" i="16"/>
  <c r="T20" i="1" s="1"/>
  <c r="U44" i="16"/>
  <c r="V44" i="16"/>
  <c r="W44" i="16"/>
  <c r="C6" i="15"/>
  <c r="D6" i="15"/>
  <c r="E6" i="15"/>
  <c r="F6" i="15"/>
  <c r="G6" i="15"/>
  <c r="G11" i="15" s="1"/>
  <c r="G19" i="1" s="1"/>
  <c r="H6" i="15"/>
  <c r="I6" i="15"/>
  <c r="J6" i="15"/>
  <c r="K6" i="15"/>
  <c r="L6" i="15"/>
  <c r="M6" i="15"/>
  <c r="N6" i="15"/>
  <c r="O6" i="15"/>
  <c r="O11" i="15" s="1"/>
  <c r="O19" i="1" s="1"/>
  <c r="P6" i="15"/>
  <c r="C7" i="15"/>
  <c r="D7" i="15"/>
  <c r="E7" i="15"/>
  <c r="F7" i="15"/>
  <c r="G7" i="15"/>
  <c r="H7" i="15"/>
  <c r="I7" i="15"/>
  <c r="I11" i="15" s="1"/>
  <c r="I19" i="1" s="1"/>
  <c r="J7" i="15"/>
  <c r="K7" i="15"/>
  <c r="L7" i="15"/>
  <c r="M7" i="15"/>
  <c r="N7" i="15"/>
  <c r="O7" i="15"/>
  <c r="P7" i="15"/>
  <c r="C8" i="15"/>
  <c r="D8" i="15"/>
  <c r="E8" i="15"/>
  <c r="F8" i="15"/>
  <c r="G8" i="15"/>
  <c r="H8" i="15"/>
  <c r="I8" i="15"/>
  <c r="J8" i="15"/>
  <c r="K8" i="15"/>
  <c r="K11" i="15" s="1"/>
  <c r="K19" i="1" s="1"/>
  <c r="L8" i="15"/>
  <c r="M8" i="15"/>
  <c r="N8" i="15"/>
  <c r="O8" i="15"/>
  <c r="P8" i="15"/>
  <c r="C9" i="15"/>
  <c r="D9" i="15"/>
  <c r="E9" i="15"/>
  <c r="E11" i="15" s="1"/>
  <c r="E19" i="1" s="1"/>
  <c r="F9" i="15"/>
  <c r="G9" i="15"/>
  <c r="H9" i="15"/>
  <c r="I9" i="15"/>
  <c r="J9" i="15"/>
  <c r="K9" i="15"/>
  <c r="L9" i="15"/>
  <c r="M9" i="15"/>
  <c r="M11" i="15" s="1"/>
  <c r="M19" i="1" s="1"/>
  <c r="N9" i="15"/>
  <c r="O9" i="15"/>
  <c r="P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1" i="15"/>
  <c r="Q19" i="1" s="1"/>
  <c r="R11" i="15"/>
  <c r="R19" i="1" s="1"/>
  <c r="S11" i="15"/>
  <c r="S19" i="1" s="1"/>
  <c r="T11" i="15"/>
  <c r="T19" i="1" s="1"/>
  <c r="U11" i="15"/>
  <c r="U19" i="1" s="1"/>
  <c r="V11" i="15"/>
  <c r="V19" i="1" s="1"/>
  <c r="W11" i="15"/>
  <c r="W19" i="1" s="1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C36" i="14"/>
  <c r="D36" i="14"/>
  <c r="E36" i="14"/>
  <c r="F36" i="14"/>
  <c r="G36" i="14"/>
  <c r="G41" i="14" s="1"/>
  <c r="G18" i="1" s="1"/>
  <c r="H36" i="14"/>
  <c r="I36" i="14"/>
  <c r="J36" i="14"/>
  <c r="K36" i="14"/>
  <c r="L36" i="14"/>
  <c r="M36" i="14"/>
  <c r="N36" i="14"/>
  <c r="O36" i="14"/>
  <c r="P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1" i="14"/>
  <c r="R41" i="14"/>
  <c r="R18" i="1" s="1"/>
  <c r="S41" i="14"/>
  <c r="T41" i="14"/>
  <c r="U41" i="14"/>
  <c r="V41" i="14"/>
  <c r="V18" i="1" s="1"/>
  <c r="W41" i="14"/>
  <c r="W18" i="1"/>
  <c r="C6" i="13"/>
  <c r="D6" i="13"/>
  <c r="E6" i="13"/>
  <c r="F6" i="13"/>
  <c r="G6" i="13"/>
  <c r="H6" i="13"/>
  <c r="H33" i="13" s="1"/>
  <c r="H17" i="1" s="1"/>
  <c r="I6" i="13"/>
  <c r="J6" i="13"/>
  <c r="K6" i="13"/>
  <c r="L6" i="13"/>
  <c r="M6" i="13"/>
  <c r="N6" i="13"/>
  <c r="O6" i="13"/>
  <c r="P6" i="13"/>
  <c r="P33" i="13" s="1"/>
  <c r="P17" i="1" s="1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C8" i="13"/>
  <c r="D8" i="13"/>
  <c r="D33" i="13" s="1"/>
  <c r="D17" i="1" s="1"/>
  <c r="E8" i="13"/>
  <c r="F8" i="13"/>
  <c r="G8" i="13"/>
  <c r="H8" i="13"/>
  <c r="I8" i="13"/>
  <c r="J8" i="13"/>
  <c r="K8" i="13"/>
  <c r="L8" i="13"/>
  <c r="L33" i="13" s="1"/>
  <c r="L17" i="1" s="1"/>
  <c r="M8" i="13"/>
  <c r="N8" i="13"/>
  <c r="O8" i="13"/>
  <c r="P8" i="13"/>
  <c r="C9" i="13"/>
  <c r="D9" i="13"/>
  <c r="E9" i="13"/>
  <c r="F9" i="13"/>
  <c r="F33" i="13" s="1"/>
  <c r="F17" i="1" s="1"/>
  <c r="G9" i="13"/>
  <c r="H9" i="13"/>
  <c r="I9" i="13"/>
  <c r="J9" i="13"/>
  <c r="K9" i="13"/>
  <c r="L9" i="13"/>
  <c r="M9" i="13"/>
  <c r="N9" i="13"/>
  <c r="O9" i="13"/>
  <c r="P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3" i="13"/>
  <c r="R33" i="13"/>
  <c r="R17" i="1" s="1"/>
  <c r="S33" i="13"/>
  <c r="T33" i="13"/>
  <c r="U33" i="13"/>
  <c r="V33" i="13"/>
  <c r="W33" i="13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C8" i="12"/>
  <c r="D8" i="12"/>
  <c r="E8" i="12"/>
  <c r="F8" i="12"/>
  <c r="G8" i="12"/>
  <c r="H8" i="12"/>
  <c r="H12" i="12" s="1"/>
  <c r="H16" i="1" s="1"/>
  <c r="I8" i="12"/>
  <c r="J8" i="12"/>
  <c r="K8" i="12"/>
  <c r="L8" i="12"/>
  <c r="M8" i="12"/>
  <c r="N8" i="12"/>
  <c r="O8" i="12"/>
  <c r="P8" i="12"/>
  <c r="P12" i="12" s="1"/>
  <c r="P16" i="1" s="1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2" i="12"/>
  <c r="Q16" i="1"/>
  <c r="R12" i="12"/>
  <c r="R16" i="1" s="1"/>
  <c r="S12" i="12"/>
  <c r="S16" i="1"/>
  <c r="T12" i="12"/>
  <c r="T16" i="1"/>
  <c r="U12" i="12"/>
  <c r="U16" i="1"/>
  <c r="V12" i="12"/>
  <c r="V16" i="1" s="1"/>
  <c r="W12" i="12"/>
  <c r="W16" i="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3" i="11"/>
  <c r="Q15" i="1" s="1"/>
  <c r="R13" i="11"/>
  <c r="R15" i="1" s="1"/>
  <c r="S13" i="11"/>
  <c r="S15" i="1"/>
  <c r="T13" i="11"/>
  <c r="T15" i="1"/>
  <c r="U13" i="11"/>
  <c r="U15" i="1" s="1"/>
  <c r="V13" i="11"/>
  <c r="V15" i="1" s="1"/>
  <c r="W13" i="11"/>
  <c r="W15" i="1"/>
  <c r="C6" i="10"/>
  <c r="D6" i="10"/>
  <c r="E6" i="10"/>
  <c r="F6" i="10"/>
  <c r="G6" i="10"/>
  <c r="H6" i="10"/>
  <c r="I6" i="10"/>
  <c r="J6" i="10"/>
  <c r="J13" i="10" s="1"/>
  <c r="J14" i="1" s="1"/>
  <c r="K6" i="10"/>
  <c r="L6" i="10"/>
  <c r="M6" i="10"/>
  <c r="N6" i="10"/>
  <c r="O6" i="10"/>
  <c r="P6" i="10"/>
  <c r="C7" i="10"/>
  <c r="D7" i="10"/>
  <c r="D13" i="10" s="1"/>
  <c r="D14" i="1" s="1"/>
  <c r="E7" i="10"/>
  <c r="F7" i="10"/>
  <c r="G7" i="10"/>
  <c r="H7" i="10"/>
  <c r="I7" i="10"/>
  <c r="J7" i="10"/>
  <c r="K7" i="10"/>
  <c r="L7" i="10"/>
  <c r="M7" i="10"/>
  <c r="N7" i="10"/>
  <c r="O7" i="10"/>
  <c r="P7" i="10"/>
  <c r="C8" i="10"/>
  <c r="D8" i="10"/>
  <c r="E8" i="10"/>
  <c r="F8" i="10"/>
  <c r="G8" i="10"/>
  <c r="H8" i="10"/>
  <c r="I8" i="10"/>
  <c r="J8" i="10"/>
  <c r="K8" i="10"/>
  <c r="L8" i="10"/>
  <c r="M8" i="10"/>
  <c r="N8" i="10"/>
  <c r="N13" i="10" s="1"/>
  <c r="N14" i="1" s="1"/>
  <c r="O8" i="10"/>
  <c r="P8" i="10"/>
  <c r="C9" i="10"/>
  <c r="D9" i="10"/>
  <c r="E9" i="10"/>
  <c r="F9" i="10"/>
  <c r="G9" i="10"/>
  <c r="H9" i="10"/>
  <c r="H13" i="10" s="1"/>
  <c r="H14" i="1" s="1"/>
  <c r="I9" i="10"/>
  <c r="J9" i="10"/>
  <c r="K9" i="10"/>
  <c r="L9" i="10"/>
  <c r="M9" i="10"/>
  <c r="N9" i="10"/>
  <c r="O9" i="10"/>
  <c r="P9" i="10"/>
  <c r="P13" i="10" s="1"/>
  <c r="P14" i="1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3" i="10"/>
  <c r="Q14" i="1"/>
  <c r="R13" i="10"/>
  <c r="R14" i="1" s="1"/>
  <c r="S13" i="10"/>
  <c r="S14" i="1"/>
  <c r="T13" i="10"/>
  <c r="T14" i="1" s="1"/>
  <c r="U13" i="10"/>
  <c r="U14" i="1"/>
  <c r="V13" i="10"/>
  <c r="V14" i="1" s="1"/>
  <c r="W13" i="10"/>
  <c r="W14" i="1"/>
  <c r="C6" i="9"/>
  <c r="D6" i="9"/>
  <c r="E6" i="9"/>
  <c r="F6" i="9"/>
  <c r="G6" i="9"/>
  <c r="H6" i="9"/>
  <c r="I6" i="9"/>
  <c r="J6" i="9"/>
  <c r="J21" i="9" s="1"/>
  <c r="J13" i="1" s="1"/>
  <c r="K6" i="9"/>
  <c r="L6" i="9"/>
  <c r="M6" i="9"/>
  <c r="N6" i="9"/>
  <c r="O6" i="9"/>
  <c r="P6" i="9"/>
  <c r="C7" i="9"/>
  <c r="D7" i="9"/>
  <c r="D21" i="9" s="1"/>
  <c r="D13" i="1" s="1"/>
  <c r="E7" i="9"/>
  <c r="F7" i="9"/>
  <c r="G7" i="9"/>
  <c r="H7" i="9"/>
  <c r="I7" i="9"/>
  <c r="J7" i="9"/>
  <c r="K7" i="9"/>
  <c r="L7" i="9"/>
  <c r="L21" i="9" s="1"/>
  <c r="L13" i="1" s="1"/>
  <c r="M7" i="9"/>
  <c r="N7" i="9"/>
  <c r="O7" i="9"/>
  <c r="P7" i="9"/>
  <c r="C8" i="9"/>
  <c r="D8" i="9"/>
  <c r="E8" i="9"/>
  <c r="F8" i="9"/>
  <c r="F21" i="9" s="1"/>
  <c r="F13" i="1" s="1"/>
  <c r="G8" i="9"/>
  <c r="H8" i="9"/>
  <c r="I8" i="9"/>
  <c r="J8" i="9"/>
  <c r="K8" i="9"/>
  <c r="L8" i="9"/>
  <c r="M8" i="9"/>
  <c r="N8" i="9"/>
  <c r="O8" i="9"/>
  <c r="P8" i="9"/>
  <c r="C9" i="9"/>
  <c r="D9" i="9"/>
  <c r="E9" i="9"/>
  <c r="F9" i="9"/>
  <c r="G9" i="9"/>
  <c r="H9" i="9"/>
  <c r="H21" i="9" s="1"/>
  <c r="H13" i="1" s="1"/>
  <c r="I9" i="9"/>
  <c r="J9" i="9"/>
  <c r="K9" i="9"/>
  <c r="L9" i="9"/>
  <c r="M9" i="9"/>
  <c r="N9" i="9"/>
  <c r="O9" i="9"/>
  <c r="P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1" i="9"/>
  <c r="Q13" i="1" s="1"/>
  <c r="R21" i="9"/>
  <c r="S21" i="9"/>
  <c r="T21" i="9"/>
  <c r="U21" i="9"/>
  <c r="V21" i="9"/>
  <c r="V13" i="1"/>
  <c r="W21" i="9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C14" i="8"/>
  <c r="D14" i="8"/>
  <c r="E14" i="8"/>
  <c r="F14" i="8"/>
  <c r="G14" i="8"/>
  <c r="H14" i="8"/>
  <c r="I14" i="8"/>
  <c r="J14" i="8"/>
  <c r="K14" i="8"/>
  <c r="L14" i="8"/>
  <c r="M14" i="8"/>
  <c r="M16" i="8" s="1"/>
  <c r="M12" i="1" s="1"/>
  <c r="N14" i="8"/>
  <c r="O14" i="8"/>
  <c r="P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O16" i="8" s="1"/>
  <c r="O12" i="1" s="1"/>
  <c r="P15" i="8"/>
  <c r="Q16" i="8"/>
  <c r="Q12" i="1" s="1"/>
  <c r="R16" i="8"/>
  <c r="R12" i="1"/>
  <c r="S16" i="8"/>
  <c r="S12" i="1" s="1"/>
  <c r="T16" i="8"/>
  <c r="T12" i="1" s="1"/>
  <c r="U16" i="8"/>
  <c r="U12" i="1" s="1"/>
  <c r="V16" i="8"/>
  <c r="V12" i="1"/>
  <c r="W16" i="8"/>
  <c r="W12" i="1" s="1"/>
  <c r="C6" i="7"/>
  <c r="C23" i="7" s="1"/>
  <c r="C11" i="1" s="1"/>
  <c r="D6" i="7"/>
  <c r="E6" i="7"/>
  <c r="F6" i="7"/>
  <c r="G6" i="7"/>
  <c r="H6" i="7"/>
  <c r="I6" i="7"/>
  <c r="J6" i="7"/>
  <c r="K6" i="7"/>
  <c r="K23" i="7" s="1"/>
  <c r="K11" i="1" s="1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3" i="7"/>
  <c r="R23" i="7"/>
  <c r="S23" i="7"/>
  <c r="T23" i="7"/>
  <c r="T11" i="1" s="1"/>
  <c r="U23" i="7"/>
  <c r="V23" i="7"/>
  <c r="V11" i="1" s="1"/>
  <c r="W23" i="7"/>
  <c r="W11" i="1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P17" i="6" s="1"/>
  <c r="P10" i="1" s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D17" i="6" s="1"/>
  <c r="D10" i="1" s="1"/>
  <c r="E8" i="6"/>
  <c r="F8" i="6"/>
  <c r="G8" i="6"/>
  <c r="H8" i="6"/>
  <c r="I8" i="6"/>
  <c r="J8" i="6"/>
  <c r="K8" i="6"/>
  <c r="L8" i="6"/>
  <c r="L17" i="6" s="1"/>
  <c r="L10" i="1" s="1"/>
  <c r="M8" i="6"/>
  <c r="N8" i="6"/>
  <c r="O8" i="6"/>
  <c r="P8" i="6"/>
  <c r="C9" i="6"/>
  <c r="D9" i="6"/>
  <c r="E9" i="6"/>
  <c r="F9" i="6"/>
  <c r="F17" i="6" s="1"/>
  <c r="F10" i="1" s="1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7" i="6"/>
  <c r="R17" i="6"/>
  <c r="S17" i="6"/>
  <c r="T17" i="6"/>
  <c r="T10" i="1" s="1"/>
  <c r="U17" i="6"/>
  <c r="V17" i="6"/>
  <c r="W17" i="6"/>
  <c r="W10" i="1" s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8" i="5"/>
  <c r="Q9" i="1" s="1"/>
  <c r="R18" i="5"/>
  <c r="R9" i="1"/>
  <c r="S18" i="5"/>
  <c r="S9" i="1" s="1"/>
  <c r="T18" i="5"/>
  <c r="T9" i="1"/>
  <c r="U18" i="5"/>
  <c r="U9" i="1" s="1"/>
  <c r="V18" i="5"/>
  <c r="V9" i="1"/>
  <c r="W18" i="5"/>
  <c r="W9" i="1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5" i="4"/>
  <c r="R25" i="4"/>
  <c r="R8" i="1" s="1"/>
  <c r="S25" i="4"/>
  <c r="S8" i="1" s="1"/>
  <c r="T25" i="4"/>
  <c r="U25" i="4"/>
  <c r="V25" i="4"/>
  <c r="W25" i="4"/>
  <c r="C6" i="3"/>
  <c r="D6" i="3"/>
  <c r="E6" i="3"/>
  <c r="F6" i="3"/>
  <c r="F39" i="3" s="1"/>
  <c r="F7" i="1" s="1"/>
  <c r="G6" i="3"/>
  <c r="H6" i="3"/>
  <c r="I6" i="3"/>
  <c r="J6" i="3"/>
  <c r="K6" i="3"/>
  <c r="L6" i="3"/>
  <c r="M6" i="3"/>
  <c r="N6" i="3"/>
  <c r="N39" i="3" s="1"/>
  <c r="N7" i="1" s="1"/>
  <c r="O6" i="3"/>
  <c r="P6" i="3"/>
  <c r="C7" i="3"/>
  <c r="D7" i="3"/>
  <c r="E7" i="3"/>
  <c r="F7" i="3"/>
  <c r="G7" i="3"/>
  <c r="H7" i="3"/>
  <c r="H39" i="3" s="1"/>
  <c r="H7" i="1" s="1"/>
  <c r="I7" i="3"/>
  <c r="J7" i="3"/>
  <c r="K7" i="3"/>
  <c r="L7" i="3"/>
  <c r="M7" i="3"/>
  <c r="N7" i="3"/>
  <c r="O7" i="3"/>
  <c r="P7" i="3"/>
  <c r="P39" i="3" s="1"/>
  <c r="P7" i="1" s="1"/>
  <c r="C8" i="3"/>
  <c r="D8" i="3"/>
  <c r="E8" i="3"/>
  <c r="F8" i="3"/>
  <c r="G8" i="3"/>
  <c r="H8" i="3"/>
  <c r="I8" i="3"/>
  <c r="J8" i="3"/>
  <c r="J39" i="3" s="1"/>
  <c r="J7" i="1" s="1"/>
  <c r="K8" i="3"/>
  <c r="L8" i="3"/>
  <c r="M8" i="3"/>
  <c r="N8" i="3"/>
  <c r="O8" i="3"/>
  <c r="P8" i="3"/>
  <c r="C9" i="3"/>
  <c r="D9" i="3"/>
  <c r="D39" i="3" s="1"/>
  <c r="D7" i="1" s="1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9" i="3"/>
  <c r="R39" i="3"/>
  <c r="R7" i="1"/>
  <c r="S39" i="3"/>
  <c r="S7" i="1" s="1"/>
  <c r="T39" i="3"/>
  <c r="T7" i="1" s="1"/>
  <c r="U39" i="3"/>
  <c r="V39" i="3"/>
  <c r="W39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P29" i="2"/>
  <c r="P6" i="1" s="1"/>
  <c r="P40" i="1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9" i="2"/>
  <c r="R29" i="2"/>
  <c r="S29" i="2"/>
  <c r="T29" i="2"/>
  <c r="U29" i="2"/>
  <c r="V29" i="2"/>
  <c r="W29" i="2"/>
  <c r="W6" i="1"/>
  <c r="C17" i="1"/>
  <c r="V21" i="1"/>
  <c r="V26" i="1"/>
  <c r="U34" i="1"/>
  <c r="R36" i="1"/>
  <c r="U37" i="1"/>
  <c r="F10" i="35"/>
  <c r="J10" i="35"/>
  <c r="O12" i="35"/>
  <c r="P12" i="35"/>
  <c r="O14" i="35"/>
  <c r="P14" i="35"/>
  <c r="R72" i="35"/>
  <c r="S72" i="35"/>
  <c r="D16" i="35"/>
  <c r="F16" i="35"/>
  <c r="G16" i="35"/>
  <c r="J16" i="35"/>
  <c r="O16" i="35"/>
  <c r="P16" i="35"/>
  <c r="D18" i="35"/>
  <c r="F18" i="35"/>
  <c r="G18" i="35"/>
  <c r="J18" i="35"/>
  <c r="O18" i="35"/>
  <c r="P18" i="35"/>
  <c r="D20" i="35"/>
  <c r="F20" i="35"/>
  <c r="G20" i="35"/>
  <c r="J20" i="35"/>
  <c r="O20" i="35"/>
  <c r="P20" i="35"/>
  <c r="Q31" i="1"/>
  <c r="U25" i="1"/>
  <c r="V24" i="1"/>
  <c r="Q25" i="1"/>
  <c r="S31" i="1"/>
  <c r="S24" i="1"/>
  <c r="R11" i="1"/>
  <c r="T25" i="1"/>
  <c r="U23" i="1"/>
  <c r="R27" i="1"/>
  <c r="Q27" i="1"/>
  <c r="D25" i="1"/>
  <c r="U11" i="1"/>
  <c r="T32" i="1"/>
  <c r="H25" i="1"/>
  <c r="T13" i="1"/>
  <c r="R21" i="1"/>
  <c r="V17" i="1"/>
  <c r="T6" i="1"/>
  <c r="U27" i="1"/>
  <c r="S32" i="1"/>
  <c r="Q7" i="1"/>
  <c r="S20" i="1"/>
  <c r="U10" i="1"/>
  <c r="E29" i="2"/>
  <c r="E6" i="1" s="1"/>
  <c r="E40" i="1" s="1"/>
  <c r="Q10" i="1"/>
  <c r="M25" i="1"/>
  <c r="Q11" i="1"/>
  <c r="Q24" i="1"/>
  <c r="U18" i="1"/>
  <c r="S10" i="1"/>
  <c r="U31" i="1"/>
  <c r="S17" i="1"/>
  <c r="I35" i="34"/>
  <c r="I39" i="1" s="1"/>
  <c r="W7" i="1"/>
  <c r="W8" i="1"/>
  <c r="W17" i="1"/>
  <c r="V7" i="1"/>
  <c r="W13" i="1"/>
  <c r="W20" i="1"/>
  <c r="W25" i="1"/>
  <c r="T8" i="1"/>
  <c r="R13" i="1"/>
  <c r="R40" i="1" s="1"/>
  <c r="O10" i="35" s="1"/>
  <c r="R6" i="1"/>
  <c r="P30" i="27"/>
  <c r="P32" i="1" s="1"/>
  <c r="H11" i="15"/>
  <c r="H19" i="1"/>
  <c r="G44" i="16"/>
  <c r="G20" i="1" s="1"/>
  <c r="D30" i="27"/>
  <c r="D32" i="1" s="1"/>
  <c r="H29" i="2"/>
  <c r="H6" i="1" s="1"/>
  <c r="H40" i="1" s="1"/>
  <c r="D29" i="2"/>
  <c r="D6" i="1" s="1"/>
  <c r="D40" i="1" s="1"/>
  <c r="P16" i="8"/>
  <c r="P12" i="1" s="1"/>
  <c r="M12" i="12"/>
  <c r="M16" i="1" s="1"/>
  <c r="H19" i="23"/>
  <c r="H27" i="1"/>
  <c r="M19" i="26"/>
  <c r="M31" i="1" s="1"/>
  <c r="F38" i="1"/>
  <c r="M35" i="34"/>
  <c r="M39" i="1" s="1"/>
  <c r="G33" i="13"/>
  <c r="J28" i="20"/>
  <c r="M20" i="22"/>
  <c r="H20" i="22"/>
  <c r="H26" i="1" s="1"/>
  <c r="G20" i="22"/>
  <c r="G26" i="1"/>
  <c r="P11" i="37"/>
  <c r="K11" i="37"/>
  <c r="G11" i="37"/>
  <c r="I21" i="25"/>
  <c r="I30" i="1" s="1"/>
  <c r="I19" i="26"/>
  <c r="E19" i="26"/>
  <c r="N30" i="27"/>
  <c r="N32" i="1" s="1"/>
  <c r="E12" i="29"/>
  <c r="E34" i="1"/>
  <c r="L35" i="34"/>
  <c r="L39" i="1" s="1"/>
  <c r="F41" i="14"/>
  <c r="F18" i="1" s="1"/>
  <c r="K21" i="25"/>
  <c r="K30" i="1" s="1"/>
  <c r="F17" i="31"/>
  <c r="F36" i="1"/>
  <c r="M29" i="2"/>
  <c r="O29" i="2"/>
  <c r="O6" i="1" s="1"/>
  <c r="O40" i="1" s="1"/>
  <c r="C29" i="2"/>
  <c r="I25" i="4"/>
  <c r="C25" i="4"/>
  <c r="C8" i="1"/>
  <c r="M18" i="5"/>
  <c r="M9" i="1"/>
  <c r="D23" i="7"/>
  <c r="D11" i="1" s="1"/>
  <c r="G13" i="10"/>
  <c r="G14" i="1" s="1"/>
  <c r="O13" i="11"/>
  <c r="O15" i="1"/>
  <c r="K13" i="11"/>
  <c r="K15" i="1"/>
  <c r="G13" i="11"/>
  <c r="G15" i="1"/>
  <c r="C13" i="11"/>
  <c r="C15" i="1" s="1"/>
  <c r="C11" i="15"/>
  <c r="C19" i="1" s="1"/>
  <c r="E15" i="18"/>
  <c r="E22" i="1"/>
  <c r="O15" i="18"/>
  <c r="O22" i="1" s="1"/>
  <c r="G15" i="18"/>
  <c r="G22" i="1" s="1"/>
  <c r="O16" i="19"/>
  <c r="G16" i="19"/>
  <c r="G23" i="1" s="1"/>
  <c r="P28" i="20"/>
  <c r="F28" i="20"/>
  <c r="O12" i="30"/>
  <c r="O35" i="1"/>
  <c r="K12" i="30"/>
  <c r="K35" i="1" s="1"/>
  <c r="C12" i="30"/>
  <c r="C35" i="1"/>
  <c r="M12" i="30"/>
  <c r="M35" i="1"/>
  <c r="K20" i="22"/>
  <c r="K26" i="1"/>
  <c r="J28" i="1"/>
  <c r="C21" i="25"/>
  <c r="C30" i="1" s="1"/>
  <c r="L17" i="31"/>
  <c r="L36" i="1" s="1"/>
  <c r="M25" i="4"/>
  <c r="E25" i="4"/>
  <c r="G25" i="4"/>
  <c r="G8" i="1" s="1"/>
  <c r="K18" i="5"/>
  <c r="K9" i="1" s="1"/>
  <c r="C18" i="5"/>
  <c r="C9" i="1" s="1"/>
  <c r="P23" i="7"/>
  <c r="H16" i="8"/>
  <c r="H12" i="1" s="1"/>
  <c r="N16" i="8"/>
  <c r="N12" i="1" s="1"/>
  <c r="I13" i="10"/>
  <c r="I14" i="1"/>
  <c r="G12" i="12"/>
  <c r="G16" i="1" s="1"/>
  <c r="U17" i="1"/>
  <c r="R20" i="1"/>
  <c r="E44" i="16"/>
  <c r="O44" i="16"/>
  <c r="C44" i="16"/>
  <c r="C20" i="1" s="1"/>
  <c r="E14" i="17"/>
  <c r="M15" i="18"/>
  <c r="M22" i="1" s="1"/>
  <c r="K16" i="19"/>
  <c r="K23" i="1"/>
  <c r="U24" i="1"/>
  <c r="H28" i="20"/>
  <c r="G28" i="20"/>
  <c r="G24" i="1" s="1"/>
  <c r="V25" i="1"/>
  <c r="N25" i="1"/>
  <c r="R32" i="1"/>
  <c r="S6" i="1"/>
  <c r="T17" i="1"/>
  <c r="M33" i="13"/>
  <c r="H41" i="14"/>
  <c r="J41" i="14"/>
  <c r="I25" i="1"/>
  <c r="U26" i="1"/>
  <c r="I20" i="22"/>
  <c r="P19" i="23"/>
  <c r="C19" i="23"/>
  <c r="V10" i="1"/>
  <c r="L23" i="7"/>
  <c r="J16" i="8"/>
  <c r="J12" i="1" s="1"/>
  <c r="O13" i="10"/>
  <c r="O14" i="1"/>
  <c r="C13" i="10"/>
  <c r="C14" i="1"/>
  <c r="M13" i="10"/>
  <c r="M14" i="1"/>
  <c r="P13" i="11"/>
  <c r="P15" i="1" s="1"/>
  <c r="O12" i="12"/>
  <c r="O16" i="1"/>
  <c r="K12" i="12"/>
  <c r="K16" i="1"/>
  <c r="C12" i="12"/>
  <c r="C16" i="1"/>
  <c r="M44" i="16"/>
  <c r="M20" i="1" s="1"/>
  <c r="K44" i="16"/>
  <c r="P14" i="17"/>
  <c r="I15" i="18"/>
  <c r="I22" i="1" s="1"/>
  <c r="S23" i="1"/>
  <c r="L28" i="20"/>
  <c r="L24" i="1"/>
  <c r="O28" i="20"/>
  <c r="R25" i="1"/>
  <c r="F25" i="1"/>
  <c r="H35" i="1"/>
  <c r="V6" i="1"/>
  <c r="S11" i="1"/>
  <c r="Q17" i="1"/>
  <c r="O33" i="13"/>
  <c r="C41" i="14"/>
  <c r="C18" i="1" s="1"/>
  <c r="N41" i="14"/>
  <c r="N18" i="1" s="1"/>
  <c r="U20" i="1"/>
  <c r="T21" i="1"/>
  <c r="Q26" i="1"/>
  <c r="E20" i="22"/>
  <c r="L20" i="22"/>
  <c r="C20" i="22"/>
  <c r="J20" i="22"/>
  <c r="J26" i="1" s="1"/>
  <c r="S27" i="1"/>
  <c r="N19" i="23"/>
  <c r="F19" i="23"/>
  <c r="F27" i="1"/>
  <c r="D21" i="24"/>
  <c r="D28" i="1" s="1"/>
  <c r="O19" i="26"/>
  <c r="O31" i="1" s="1"/>
  <c r="L30" i="27"/>
  <c r="G30" i="27"/>
  <c r="G32" i="1" s="1"/>
  <c r="F30" i="27"/>
  <c r="F32" i="1" s="1"/>
  <c r="K17" i="31"/>
  <c r="K36" i="1" s="1"/>
  <c r="M19" i="33"/>
  <c r="M38" i="1" s="1"/>
  <c r="K35" i="34"/>
  <c r="K39" i="1"/>
  <c r="J19" i="23"/>
  <c r="J27" i="1" s="1"/>
  <c r="M21" i="24"/>
  <c r="M28" i="1" s="1"/>
  <c r="F21" i="25"/>
  <c r="F30" i="1" s="1"/>
  <c r="G19" i="26"/>
  <c r="Q32" i="1"/>
  <c r="H12" i="29"/>
  <c r="H34" i="1" s="1"/>
  <c r="M17" i="31"/>
  <c r="M36" i="1" s="1"/>
  <c r="D17" i="31"/>
  <c r="D36" i="1"/>
  <c r="R38" i="1"/>
  <c r="I19" i="33"/>
  <c r="I38" i="1"/>
  <c r="K19" i="33"/>
  <c r="K38" i="1"/>
  <c r="P35" i="34"/>
  <c r="P39" i="1" s="1"/>
  <c r="N23" i="7"/>
  <c r="S21" i="1"/>
  <c r="D15" i="18"/>
  <c r="D22" i="1"/>
  <c r="T31" i="1"/>
  <c r="L39" i="3"/>
  <c r="L7" i="1" s="1"/>
  <c r="Q8" i="1"/>
  <c r="Q18" i="1"/>
  <c r="K25" i="1"/>
  <c r="M11" i="37"/>
  <c r="I11" i="37"/>
  <c r="E11" i="37"/>
  <c r="H11" i="37"/>
  <c r="O12" i="29"/>
  <c r="O34" i="1" s="1"/>
  <c r="K12" i="29"/>
  <c r="K34" i="1"/>
  <c r="G12" i="29"/>
  <c r="G34" i="1"/>
  <c r="C12" i="29"/>
  <c r="C34" i="1" s="1"/>
  <c r="P17" i="31"/>
  <c r="P36" i="1" s="1"/>
  <c r="H17" i="31"/>
  <c r="H36" i="1"/>
  <c r="N17" i="31"/>
  <c r="N36" i="1"/>
  <c r="J19" i="33"/>
  <c r="J38" i="1" s="1"/>
  <c r="I29" i="2"/>
  <c r="I6" i="1" s="1"/>
  <c r="I40" i="1" s="1"/>
  <c r="I17" i="6"/>
  <c r="I10" i="1" s="1"/>
  <c r="E16" i="8"/>
  <c r="E12" i="1"/>
  <c r="L16" i="8"/>
  <c r="L12" i="1" s="1"/>
  <c r="D16" i="8"/>
  <c r="D12" i="1" s="1"/>
  <c r="K16" i="8"/>
  <c r="K12" i="1"/>
  <c r="C16" i="8"/>
  <c r="C12" i="1" s="1"/>
  <c r="F16" i="8"/>
  <c r="F12" i="1" s="1"/>
  <c r="K33" i="13"/>
  <c r="K17" i="1" s="1"/>
  <c r="E41" i="14"/>
  <c r="E18" i="1" s="1"/>
  <c r="D41" i="14"/>
  <c r="D18" i="1"/>
  <c r="L15" i="18"/>
  <c r="L22" i="1"/>
  <c r="N12" i="30"/>
  <c r="N35" i="1" s="1"/>
  <c r="J12" i="30"/>
  <c r="J35" i="1" s="1"/>
  <c r="I12" i="30"/>
  <c r="I35" i="1" s="1"/>
  <c r="E12" i="30"/>
  <c r="E35" i="1"/>
  <c r="P12" i="30"/>
  <c r="P35" i="1" s="1"/>
  <c r="L12" i="30"/>
  <c r="L35" i="1" s="1"/>
  <c r="D12" i="30"/>
  <c r="D35" i="1" s="1"/>
  <c r="F11" i="15"/>
  <c r="F19" i="1"/>
  <c r="R10" i="1"/>
  <c r="I33" i="13"/>
  <c r="E33" i="13"/>
  <c r="E17" i="1" s="1"/>
  <c r="T18" i="1"/>
  <c r="P41" i="14"/>
  <c r="P18" i="1" s="1"/>
  <c r="L41" i="14"/>
  <c r="L18" i="1" s="1"/>
  <c r="Q20" i="1"/>
  <c r="I44" i="16"/>
  <c r="I20" i="1" s="1"/>
  <c r="K15" i="18"/>
  <c r="K22" i="1" s="1"/>
  <c r="C15" i="18"/>
  <c r="C22" i="1"/>
  <c r="T23" i="1"/>
  <c r="J16" i="19"/>
  <c r="J23" i="1" s="1"/>
  <c r="D28" i="20"/>
  <c r="K28" i="20"/>
  <c r="K24" i="1" s="1"/>
  <c r="C28" i="20"/>
  <c r="N28" i="20"/>
  <c r="E21" i="24"/>
  <c r="E28" i="1"/>
  <c r="L21" i="24"/>
  <c r="L28" i="1"/>
  <c r="H21" i="24"/>
  <c r="H28" i="1"/>
  <c r="J23" i="28"/>
  <c r="J33" i="1" s="1"/>
  <c r="H23" i="28"/>
  <c r="H33" i="1"/>
  <c r="O17" i="31"/>
  <c r="O36" i="1" s="1"/>
  <c r="J17" i="31"/>
  <c r="J36" i="1" s="1"/>
  <c r="E17" i="31"/>
  <c r="E36" i="1" s="1"/>
  <c r="V8" i="1"/>
  <c r="U6" i="1"/>
  <c r="G29" i="2"/>
  <c r="J23" i="7"/>
  <c r="F23" i="7"/>
  <c r="F11" i="1" s="1"/>
  <c r="H23" i="7"/>
  <c r="H11" i="1" s="1"/>
  <c r="V20" i="1"/>
  <c r="J12" i="12"/>
  <c r="J16" i="1"/>
  <c r="F12" i="12"/>
  <c r="F16" i="1"/>
  <c r="I12" i="12"/>
  <c r="I16" i="1" s="1"/>
  <c r="J25" i="1"/>
  <c r="O20" i="22"/>
  <c r="F20" i="22"/>
  <c r="L19" i="23"/>
  <c r="D19" i="23"/>
  <c r="G19" i="23"/>
  <c r="M19" i="23"/>
  <c r="O35" i="34"/>
  <c r="O39" i="1"/>
  <c r="E35" i="34"/>
  <c r="E39" i="1" s="1"/>
  <c r="U13" i="1"/>
  <c r="E13" i="10"/>
  <c r="E14" i="1" s="1"/>
  <c r="N13" i="11"/>
  <c r="N15" i="1"/>
  <c r="M13" i="11"/>
  <c r="M15" i="1" s="1"/>
  <c r="L25" i="1"/>
  <c r="M21" i="25"/>
  <c r="M30" i="1" s="1"/>
  <c r="E21" i="25"/>
  <c r="E30" i="1"/>
  <c r="H19" i="33"/>
  <c r="H38" i="1"/>
  <c r="N19" i="33"/>
  <c r="N38" i="1"/>
  <c r="J11" i="15"/>
  <c r="J19" i="1" s="1"/>
  <c r="P11" i="15"/>
  <c r="P19" i="1" s="1"/>
  <c r="L11" i="15"/>
  <c r="L19" i="1" s="1"/>
  <c r="D11" i="15"/>
  <c r="D19" i="1" s="1"/>
  <c r="J15" i="18"/>
  <c r="J22" i="1" s="1"/>
  <c r="I13" i="11"/>
  <c r="I15" i="1" s="1"/>
  <c r="E13" i="11"/>
  <c r="E15" i="1" s="1"/>
  <c r="T19" i="33"/>
  <c r="T38" i="1" s="1"/>
  <c r="L19" i="33"/>
  <c r="L38" i="1" s="1"/>
  <c r="D19" i="33"/>
  <c r="D38" i="1" s="1"/>
  <c r="K39" i="3"/>
  <c r="G39" i="3"/>
  <c r="J17" i="6"/>
  <c r="J10" i="1" s="1"/>
  <c r="M17" i="6"/>
  <c r="M10" i="1" s="1"/>
  <c r="E17" i="6"/>
  <c r="E10" i="1" s="1"/>
  <c r="G17" i="6"/>
  <c r="K21" i="9"/>
  <c r="G21" i="9"/>
  <c r="G13" i="1" s="1"/>
  <c r="C21" i="9"/>
  <c r="C13" i="1" s="1"/>
  <c r="I21" i="9"/>
  <c r="I13" i="1"/>
  <c r="E21" i="9"/>
  <c r="E13" i="1"/>
  <c r="O14" i="17"/>
  <c r="O21" i="1" s="1"/>
  <c r="K14" i="17"/>
  <c r="L14" i="17"/>
  <c r="D14" i="17"/>
  <c r="G35" i="34"/>
  <c r="G39" i="1" s="1"/>
  <c r="U7" i="1"/>
  <c r="S25" i="1"/>
  <c r="O25" i="1"/>
  <c r="C25" i="1"/>
  <c r="T26" i="1"/>
  <c r="V27" i="1"/>
  <c r="C21" i="24"/>
  <c r="C28" i="1"/>
  <c r="O11" i="37"/>
  <c r="C11" i="37"/>
  <c r="O21" i="25"/>
  <c r="O30" i="1"/>
  <c r="G21" i="25"/>
  <c r="G30" i="1"/>
  <c r="C19" i="26"/>
  <c r="J30" i="27"/>
  <c r="M30" i="27"/>
  <c r="E30" i="27"/>
  <c r="E32" i="1" s="1"/>
  <c r="H30" i="27"/>
  <c r="O30" i="27"/>
  <c r="O32" i="1" s="1"/>
  <c r="K30" i="27"/>
  <c r="C30" i="27"/>
  <c r="N23" i="28"/>
  <c r="N33" i="1"/>
  <c r="F23" i="28"/>
  <c r="F33" i="1"/>
  <c r="P23" i="28"/>
  <c r="P33" i="1"/>
  <c r="L23" i="28"/>
  <c r="L33" i="1"/>
  <c r="D23" i="28"/>
  <c r="D33" i="1"/>
  <c r="J12" i="29"/>
  <c r="J34" i="1"/>
  <c r="F12" i="29"/>
  <c r="F34" i="1" s="1"/>
  <c r="M12" i="29"/>
  <c r="M34" i="1"/>
  <c r="I12" i="29"/>
  <c r="I34" i="1"/>
  <c r="G12" i="30"/>
  <c r="G35" i="1"/>
  <c r="K17" i="6"/>
  <c r="G14" i="17"/>
  <c r="N14" i="17"/>
  <c r="F14" i="17"/>
  <c r="M14" i="17"/>
  <c r="M21" i="1" s="1"/>
  <c r="U8" i="1"/>
  <c r="K25" i="4"/>
  <c r="K8" i="1" s="1"/>
  <c r="O18" i="5"/>
  <c r="O9" i="1" s="1"/>
  <c r="E18" i="5"/>
  <c r="E9" i="1"/>
  <c r="S18" i="1"/>
  <c r="M41" i="14"/>
  <c r="M18" i="1" s="1"/>
  <c r="N11" i="15"/>
  <c r="N19" i="1" s="1"/>
  <c r="O39" i="3"/>
  <c r="O7" i="1"/>
  <c r="M39" i="3"/>
  <c r="M7" i="1"/>
  <c r="H17" i="6"/>
  <c r="H10" i="1" s="1"/>
  <c r="O17" i="6"/>
  <c r="C17" i="6"/>
  <c r="C14" i="17"/>
  <c r="J14" i="17"/>
  <c r="I14" i="17"/>
  <c r="H14" i="17"/>
  <c r="H21" i="1" s="1"/>
  <c r="Q6" i="1"/>
  <c r="K29" i="2"/>
  <c r="K6" i="1" s="1"/>
  <c r="K40" i="1" s="1"/>
  <c r="E39" i="3"/>
  <c r="E7" i="1" s="1"/>
  <c r="D13" i="11"/>
  <c r="D15" i="1"/>
  <c r="J13" i="11"/>
  <c r="J15" i="1"/>
  <c r="F13" i="11"/>
  <c r="F15" i="1"/>
  <c r="R23" i="1"/>
  <c r="I16" i="19"/>
  <c r="C16" i="19"/>
  <c r="C23" i="1" s="1"/>
  <c r="T24" i="1"/>
  <c r="H13" i="11"/>
  <c r="H15" i="1"/>
  <c r="F29" i="2"/>
  <c r="F6" i="1" s="1"/>
  <c r="F40" i="1" s="1"/>
  <c r="I18" i="5"/>
  <c r="I9" i="1"/>
  <c r="S13" i="1"/>
  <c r="M21" i="9"/>
  <c r="E12" i="12"/>
  <c r="E16" i="1" s="1"/>
  <c r="P15" i="18"/>
  <c r="P22" i="1" s="1"/>
  <c r="H15" i="18"/>
  <c r="H22" i="1"/>
  <c r="M16" i="19"/>
  <c r="M23" i="1" s="1"/>
  <c r="F35" i="34"/>
  <c r="F39" i="1" s="1"/>
  <c r="N35" i="34"/>
  <c r="N39" i="1" s="1"/>
  <c r="N12" i="12"/>
  <c r="N16" i="1"/>
  <c r="Q23" i="1"/>
  <c r="E16" i="19"/>
  <c r="E23" i="1" s="1"/>
  <c r="C39" i="3"/>
  <c r="C7" i="1" s="1"/>
  <c r="I39" i="3"/>
  <c r="D25" i="4"/>
  <c r="D8" i="1"/>
  <c r="O25" i="4"/>
  <c r="F25" i="4"/>
  <c r="F8" i="1" s="1"/>
  <c r="F13" i="10"/>
  <c r="F14" i="1" s="1"/>
  <c r="L13" i="10"/>
  <c r="L14" i="1" s="1"/>
  <c r="K13" i="10"/>
  <c r="K14" i="1"/>
  <c r="P21" i="24"/>
  <c r="P28" i="1" s="1"/>
  <c r="K19" i="26"/>
  <c r="K31" i="1" s="1"/>
  <c r="O19" i="33"/>
  <c r="O38" i="1" s="1"/>
  <c r="F18" i="5"/>
  <c r="F9" i="1"/>
  <c r="L18" i="5"/>
  <c r="L9" i="1" s="1"/>
  <c r="D18" i="5"/>
  <c r="D9" i="1" s="1"/>
  <c r="G18" i="5"/>
  <c r="G9" i="1" s="1"/>
  <c r="G16" i="8"/>
  <c r="G12" i="1"/>
  <c r="O21" i="9"/>
  <c r="O13" i="1" s="1"/>
  <c r="N21" i="9"/>
  <c r="N13" i="1" s="1"/>
  <c r="P21" i="9"/>
  <c r="P13" i="1" s="1"/>
  <c r="E31" i="1"/>
  <c r="I8" i="1"/>
  <c r="P24" i="1"/>
  <c r="O8" i="1"/>
  <c r="G10" i="1"/>
  <c r="G17" i="1"/>
  <c r="L21" i="1"/>
  <c r="K7" i="1"/>
  <c r="M6" i="1"/>
  <c r="M40" i="1"/>
  <c r="I26" i="1"/>
  <c r="M26" i="1"/>
  <c r="I31" i="1"/>
  <c r="C6" i="1"/>
  <c r="C40" i="1" s="1"/>
  <c r="J24" i="1"/>
  <c r="L27" i="1"/>
  <c r="E21" i="1"/>
  <c r="C26" i="1"/>
  <c r="D21" i="1"/>
  <c r="F24" i="1"/>
  <c r="O23" i="1"/>
  <c r="L32" i="1"/>
  <c r="H18" i="1"/>
  <c r="E26" i="1"/>
  <c r="L11" i="1"/>
  <c r="P27" i="1"/>
  <c r="P11" i="1"/>
  <c r="M13" i="1"/>
  <c r="G31" i="1"/>
  <c r="N27" i="1"/>
  <c r="O24" i="1"/>
  <c r="H24" i="1"/>
  <c r="M8" i="1"/>
  <c r="L26" i="1"/>
  <c r="C27" i="1"/>
  <c r="O20" i="1"/>
  <c r="K13" i="1"/>
  <c r="O17" i="1"/>
  <c r="N11" i="1"/>
  <c r="G7" i="1"/>
  <c r="E8" i="1"/>
  <c r="P21" i="1"/>
  <c r="K20" i="1"/>
  <c r="J18" i="1"/>
  <c r="M17" i="1"/>
  <c r="E20" i="1"/>
  <c r="D27" i="1"/>
  <c r="N24" i="1"/>
  <c r="I17" i="1"/>
  <c r="K21" i="1"/>
  <c r="C24" i="1"/>
  <c r="M27" i="1"/>
  <c r="F26" i="1"/>
  <c r="G6" i="1"/>
  <c r="G40" i="1" s="1"/>
  <c r="G27" i="1"/>
  <c r="O26" i="1"/>
  <c r="J11" i="1"/>
  <c r="D24" i="1"/>
  <c r="K10" i="1"/>
  <c r="K32" i="1"/>
  <c r="M32" i="1"/>
  <c r="I7" i="1"/>
  <c r="C21" i="1"/>
  <c r="I23" i="1"/>
  <c r="C10" i="1"/>
  <c r="H32" i="1"/>
  <c r="C31" i="1"/>
  <c r="J21" i="1"/>
  <c r="N21" i="1"/>
  <c r="G21" i="1"/>
  <c r="J32" i="1"/>
  <c r="I21" i="1"/>
  <c r="O10" i="1"/>
  <c r="F21" i="1"/>
  <c r="C32" i="1"/>
  <c r="R12" i="35"/>
  <c r="R10" i="35" s="1"/>
  <c r="S71" i="35"/>
  <c r="T71" i="35"/>
  <c r="R16" i="35"/>
  <c r="Z72" i="35" l="1"/>
  <c r="X72" i="35"/>
  <c r="W72" i="35"/>
  <c r="U40" i="1"/>
  <c r="V40" i="1"/>
  <c r="S10" i="35" s="1"/>
  <c r="S73" i="35" s="1"/>
  <c r="X40" i="1"/>
  <c r="U10" i="35" s="1"/>
  <c r="U73" i="35" s="1"/>
  <c r="S40" i="1"/>
  <c r="P10" i="35" s="1"/>
  <c r="AA40" i="1"/>
  <c r="X10" i="35" s="1"/>
  <c r="X73" i="35" s="1"/>
  <c r="Q40" i="1"/>
  <c r="W40" i="1"/>
  <c r="T10" i="35" s="1"/>
  <c r="X36" i="35"/>
  <c r="AB16" i="35"/>
  <c r="V35" i="35"/>
  <c r="V34" i="35"/>
  <c r="V73" i="35"/>
  <c r="X34" i="35"/>
  <c r="R73" i="35"/>
  <c r="R34" i="35"/>
  <c r="T40" i="1"/>
  <c r="Q10" i="35" s="1"/>
  <c r="T73" i="35"/>
  <c r="T34" i="35"/>
  <c r="M23" i="7"/>
  <c r="M11" i="1" s="1"/>
  <c r="N33" i="13"/>
  <c r="N17" i="1" s="1"/>
  <c r="J33" i="13"/>
  <c r="J17" i="1" s="1"/>
  <c r="P44" i="16"/>
  <c r="P20" i="1" s="1"/>
  <c r="H44" i="16"/>
  <c r="H20" i="1" s="1"/>
  <c r="L44" i="16"/>
  <c r="L20" i="1" s="1"/>
  <c r="D44" i="16"/>
  <c r="D20" i="1" s="1"/>
  <c r="L16" i="19"/>
  <c r="L23" i="1" s="1"/>
  <c r="D16" i="19"/>
  <c r="D23" i="1" s="1"/>
  <c r="P19" i="26"/>
  <c r="P31" i="1" s="1"/>
  <c r="H19" i="26"/>
  <c r="H31" i="1" s="1"/>
  <c r="N19" i="26"/>
  <c r="N31" i="1" s="1"/>
  <c r="F19" i="26"/>
  <c r="F31" i="1" s="1"/>
  <c r="G23" i="28"/>
  <c r="G33" i="1" s="1"/>
  <c r="I23" i="28"/>
  <c r="I33" i="1" s="1"/>
  <c r="AB10" i="35"/>
  <c r="Z34" i="35"/>
  <c r="Y72" i="35"/>
  <c r="Y36" i="35"/>
  <c r="L12" i="12"/>
  <c r="L16" i="1" s="1"/>
  <c r="D12" i="12"/>
  <c r="D16" i="1" s="1"/>
  <c r="N15" i="18"/>
  <c r="N22" i="1" s="1"/>
  <c r="F15" i="18"/>
  <c r="F22" i="1" s="1"/>
  <c r="G23" i="7"/>
  <c r="G11" i="1" s="1"/>
  <c r="N17" i="6"/>
  <c r="N10" i="1" s="1"/>
  <c r="P21" i="25"/>
  <c r="P30" i="1" s="1"/>
  <c r="L21" i="25"/>
  <c r="L30" i="1" s="1"/>
  <c r="L29" i="2"/>
  <c r="L6" i="1" s="1"/>
  <c r="L40" i="1" s="1"/>
  <c r="J29" i="2"/>
  <c r="J6" i="1" s="1"/>
  <c r="J40" i="1" s="1"/>
  <c r="N29" i="2"/>
  <c r="N6" i="1" s="1"/>
  <c r="N40" i="1" s="1"/>
  <c r="J18" i="5"/>
  <c r="J9" i="1" s="1"/>
  <c r="P18" i="5"/>
  <c r="P9" i="1" s="1"/>
  <c r="H18" i="5"/>
  <c r="H9" i="1" s="1"/>
  <c r="N18" i="5"/>
  <c r="N9" i="1" s="1"/>
  <c r="I16" i="8"/>
  <c r="I12" i="1" s="1"/>
  <c r="L13" i="11"/>
  <c r="L15" i="1" s="1"/>
  <c r="F12" i="30"/>
  <c r="F35" i="1" s="1"/>
  <c r="I23" i="7"/>
  <c r="I11" i="1" s="1"/>
  <c r="H21" i="25"/>
  <c r="H30" i="1" s="1"/>
  <c r="C19" i="33"/>
  <c r="C38" i="1" s="1"/>
  <c r="E19" i="33"/>
  <c r="E38" i="1" s="1"/>
  <c r="Z40" i="1"/>
  <c r="W10" i="35" s="1"/>
  <c r="AB18" i="35"/>
  <c r="R71" i="35"/>
  <c r="E19" i="23"/>
  <c r="E27" i="1" s="1"/>
  <c r="K19" i="23"/>
  <c r="K27" i="1" s="1"/>
  <c r="I19" i="23"/>
  <c r="I27" i="1" s="1"/>
  <c r="O19" i="23"/>
  <c r="O27" i="1" s="1"/>
  <c r="J11" i="37"/>
  <c r="L12" i="29"/>
  <c r="L34" i="1" s="1"/>
  <c r="D12" i="29"/>
  <c r="D34" i="1" s="1"/>
  <c r="O23" i="7"/>
  <c r="O11" i="1" s="1"/>
  <c r="N21" i="25"/>
  <c r="N30" i="1" s="1"/>
  <c r="D21" i="25"/>
  <c r="D30" i="1" s="1"/>
  <c r="N20" i="22"/>
  <c r="N26" i="1" s="1"/>
  <c r="D20" i="22"/>
  <c r="D26" i="1" s="1"/>
  <c r="P20" i="22"/>
  <c r="P26" i="1" s="1"/>
  <c r="I21" i="24"/>
  <c r="I28" i="1" s="1"/>
  <c r="O21" i="24"/>
  <c r="O28" i="1" s="1"/>
  <c r="G21" i="24"/>
  <c r="G28" i="1" s="1"/>
  <c r="K21" i="24"/>
  <c r="K28" i="1" s="1"/>
  <c r="Z73" i="35"/>
  <c r="E23" i="7"/>
  <c r="E11" i="1" s="1"/>
  <c r="N25" i="4"/>
  <c r="N8" i="1" s="1"/>
  <c r="L25" i="4"/>
  <c r="L8" i="1" s="1"/>
  <c r="J25" i="4"/>
  <c r="J8" i="1" s="1"/>
  <c r="P25" i="4"/>
  <c r="P8" i="1" s="1"/>
  <c r="H25" i="4"/>
  <c r="H8" i="1" s="1"/>
  <c r="I41" i="14"/>
  <c r="I18" i="1" s="1"/>
  <c r="O41" i="14"/>
  <c r="O18" i="1" s="1"/>
  <c r="K41" i="14"/>
  <c r="K18" i="1" s="1"/>
  <c r="I28" i="20"/>
  <c r="I24" i="1" s="1"/>
  <c r="M28" i="20"/>
  <c r="M24" i="1" s="1"/>
  <c r="E28" i="20"/>
  <c r="E24" i="1" s="1"/>
  <c r="I30" i="27"/>
  <c r="I32" i="1" s="1"/>
  <c r="C17" i="31"/>
  <c r="C36" i="1" s="1"/>
  <c r="I17" i="31"/>
  <c r="I36" i="1" s="1"/>
  <c r="G17" i="31"/>
  <c r="G36" i="1" s="1"/>
  <c r="J35" i="34"/>
  <c r="J39" i="1" s="1"/>
  <c r="N21" i="24"/>
  <c r="N28" i="1" s="1"/>
  <c r="F21" i="24"/>
  <c r="F28" i="1" s="1"/>
  <c r="U34" i="35" l="1"/>
  <c r="S34" i="35"/>
  <c r="W73" i="35"/>
  <c r="W34" i="35"/>
  <c r="Q34" i="35"/>
  <c r="Q73" i="35"/>
  <c r="Z12" i="35" l="1"/>
  <c r="Z14" i="35" l="1"/>
  <c r="Z71" i="35"/>
</calcChain>
</file>

<file path=xl/sharedStrings.xml><?xml version="1.0" encoding="utf-8"?>
<sst xmlns="http://schemas.openxmlformats.org/spreadsheetml/2006/main" count="1216" uniqueCount="668">
  <si>
    <t>No.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</si>
  <si>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</si>
  <si>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</si>
  <si>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</si>
  <si>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</si>
  <si>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</si>
  <si>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</si>
  <si>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Sidempuan</t>
  </si>
  <si>
    <t>Kota Gunungsitoli</t>
  </si>
  <si>
    <t>Kota Banda Aceh</t>
  </si>
  <si>
    <t>Kota Sabang</t>
  </si>
  <si>
    <t>Kota Langsa</t>
  </si>
  <si>
    <t>Kota Lhokseumawe</t>
  </si>
  <si>
    <t>Kota Subulussalam</t>
  </si>
  <si>
    <t>Kota Padang</t>
  </si>
  <si>
    <t>Kota Solok</t>
  </si>
  <si>
    <t>Kota Sawahlunto</t>
  </si>
  <si>
    <t>Kota Padang Panjang</t>
  </si>
  <si>
    <t>Kota Bukit Tinggi</t>
  </si>
  <si>
    <t>Kota Payakumbuh</t>
  </si>
  <si>
    <t>Kota Pariaman</t>
  </si>
  <si>
    <t>Sumatera Barat</t>
  </si>
  <si>
    <t>Kota Pekan Baru</t>
  </si>
  <si>
    <t>Kota Dumai</t>
  </si>
  <si>
    <t>Kota Jambi</t>
  </si>
  <si>
    <t>Kota Sungai Penuh</t>
  </si>
  <si>
    <t>Kota Palembang</t>
  </si>
  <si>
    <t>Kota Prabumulih</t>
  </si>
  <si>
    <t>Kota Pagar Alam</t>
  </si>
  <si>
    <t>Kota Lubuk Linggau</t>
  </si>
  <si>
    <t>Bengkulu Tengah</t>
  </si>
  <si>
    <t>Kota Bengkulu</t>
  </si>
  <si>
    <t>Kota Bandar Lampung</t>
  </si>
  <si>
    <t>Kota Metro</t>
  </si>
  <si>
    <t>Kota Pangkal Pinang</t>
  </si>
  <si>
    <t>Kota Batam</t>
  </si>
  <si>
    <t>Kota Tanjung Pinang</t>
  </si>
  <si>
    <t>Kota Jakarta Selatan</t>
  </si>
  <si>
    <t>Kota Jakarta Pusat</t>
  </si>
  <si>
    <t>Kota Jakarta Barat</t>
  </si>
  <si>
    <t>Kota Jakarta Utara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</si>
  <si>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</si>
  <si>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</si>
  <si>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</si>
  <si>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</si>
  <si>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</si>
  <si>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</si>
  <si>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</si>
  <si>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</si>
  <si>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</si>
  <si>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Kota Magelang</t>
  </si>
  <si>
    <t>Kota Surakarta</t>
  </si>
  <si>
    <t>Kota Salatiga</t>
  </si>
  <si>
    <t>Kota Semarang</t>
  </si>
  <si>
    <t>Kota Pekalongan</t>
  </si>
  <si>
    <t>Kota Tegal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</si>
  <si>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</si>
  <si>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</si>
  <si>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</si>
  <si>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</si>
  <si>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</si>
  <si>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</si>
  <si>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</si>
  <si>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</si>
  <si>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</si>
  <si>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Kota Cilegon</t>
  </si>
  <si>
    <t>Kota Serang</t>
  </si>
  <si>
    <t>Kota Tangerang Selatan</t>
  </si>
  <si>
    <t>Kota Denpasar</t>
  </si>
  <si>
    <t>Kota Mataram</t>
  </si>
  <si>
    <t>Kota Bima</t>
  </si>
  <si>
    <t>Kota Kupang</t>
  </si>
  <si>
    <t>Kota Pontianak</t>
  </si>
  <si>
    <t>Kota Singkawang</t>
  </si>
  <si>
    <t>Kota Palangka Raya</t>
  </si>
  <si>
    <t>Kota Banjarmasin</t>
  </si>
  <si>
    <t>Kota Banjar Baru</t>
  </si>
  <si>
    <t>Kota Balikpapan</t>
  </si>
  <si>
    <t>Kota Samarinda</t>
  </si>
  <si>
    <t>Kota Tarakan</t>
  </si>
  <si>
    <t>Kota Bontang</t>
  </si>
  <si>
    <t>Kota Manado</t>
  </si>
  <si>
    <t>Kota Bitung</t>
  </si>
  <si>
    <t>Kota Tomohon</t>
  </si>
  <si>
    <t>Kota Kotamobagu</t>
  </si>
  <si>
    <t>Kota Palu</t>
  </si>
  <si>
    <t>Kota Makassar</t>
  </si>
  <si>
    <t>Kota Pare Pare</t>
  </si>
  <si>
    <t>Kota Palopo</t>
  </si>
  <si>
    <t>Kota Kendari</t>
  </si>
  <si>
    <t>Kota Gorontalo</t>
  </si>
  <si>
    <t>Kota Ambon</t>
  </si>
  <si>
    <t>Kota Ternate</t>
  </si>
  <si>
    <t>Kota Tidore Kepulauan</t>
  </si>
  <si>
    <t>Kota Sorong</t>
  </si>
  <si>
    <t>Aceh</t>
  </si>
  <si>
    <t>Indonesia</t>
  </si>
  <si>
    <t>Sumatera Utara</t>
  </si>
  <si>
    <t>Riau</t>
  </si>
  <si>
    <t>Jambi</t>
  </si>
  <si>
    <t>Sumatera Selatan</t>
  </si>
  <si>
    <t>Bengkulu</t>
  </si>
  <si>
    <t xml:space="preserve">Lampung 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</si>
  <si>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</si>
  <si>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</si>
  <si>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</si>
  <si>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</si>
  <si>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</si>
  <si>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</si>
  <si>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</si>
  <si>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</si>
  <si>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Timur</t>
  </si>
  <si>
    <t>Nusa Tenggara Barat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</si>
  <si>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</si>
  <si>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</si>
  <si>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</si>
  <si>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</si>
  <si>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</si>
  <si>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</si>
  <si>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</si>
  <si>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</si>
  <si>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</si>
  <si>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</si>
  <si>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</si>
  <si>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</si>
  <si>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</si>
  <si>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</si>
  <si>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Lampung</t>
  </si>
  <si>
    <t xml:space="preserve">Nusa Tenggara Barat </t>
  </si>
  <si>
    <t>Kabupaten/Kota</t>
  </si>
  <si>
    <t>Bangka Belitung</t>
  </si>
  <si>
    <t>(Ha)</t>
  </si>
  <si>
    <t xml:space="preserve">             -</t>
  </si>
  <si>
    <t>-</t>
  </si>
  <si>
    <t>Kota Bau-Bau</t>
  </si>
  <si>
    <r>
      <t>Provinsi/</t>
    </r>
    <r>
      <rPr>
        <b/>
        <i/>
        <sz val="11"/>
        <color indexed="8"/>
        <rFont val="Arial"/>
        <family val="2"/>
      </rPr>
      <t>Province</t>
    </r>
  </si>
  <si>
    <r>
      <t>Tahun/</t>
    </r>
    <r>
      <rPr>
        <b/>
        <i/>
        <sz val="11"/>
        <color indexed="8"/>
        <rFont val="Arial"/>
        <family val="2"/>
      </rPr>
      <t>Year</t>
    </r>
  </si>
  <si>
    <t>District/Municipality</t>
  </si>
  <si>
    <r>
      <t>Jenis Lahan/</t>
    </r>
    <r>
      <rPr>
        <b/>
        <i/>
        <sz val="11"/>
        <rFont val="Arial"/>
        <family val="2"/>
      </rPr>
      <t>Land Type</t>
    </r>
  </si>
  <si>
    <r>
      <t>Tahun/</t>
    </r>
    <r>
      <rPr>
        <b/>
        <i/>
        <sz val="11"/>
        <rFont val="Arial"/>
        <family val="2"/>
      </rPr>
      <t>Year</t>
    </r>
  </si>
  <si>
    <t>(%)</t>
  </si>
  <si>
    <r>
      <t>Sawah/</t>
    </r>
    <r>
      <rPr>
        <i/>
        <sz val="10"/>
        <rFont val="Arial"/>
        <family val="2"/>
      </rPr>
      <t>Wetland</t>
    </r>
  </si>
  <si>
    <r>
      <t>Tegal/Kebun/</t>
    </r>
    <r>
      <rPr>
        <i/>
        <sz val="10"/>
        <rFont val="Arial"/>
        <family val="2"/>
      </rPr>
      <t xml:space="preserve">Dry Field/Garden </t>
    </r>
  </si>
  <si>
    <t xml:space="preserve"> </t>
  </si>
  <si>
    <r>
      <t>Ladang/Huma/</t>
    </r>
    <r>
      <rPr>
        <i/>
        <sz val="10"/>
        <rFont val="Arial"/>
        <family val="2"/>
      </rPr>
      <t>Shifting Cultivation</t>
    </r>
  </si>
  <si>
    <t>Lahan yang Sementara Tidak</t>
  </si>
  <si>
    <r>
      <t>Diusahakan/</t>
    </r>
    <r>
      <rPr>
        <i/>
        <sz val="10"/>
        <rFont val="Arial"/>
        <family val="2"/>
      </rPr>
      <t>Temporarily Unused Land</t>
    </r>
  </si>
  <si>
    <t>Tapanuli Tengah</t>
  </si>
  <si>
    <t>Tanah Datar</t>
  </si>
  <si>
    <t>Siak</t>
  </si>
  <si>
    <t>Muaro Jambi</t>
  </si>
  <si>
    <t>Musi Rawas</t>
  </si>
  <si>
    <t>Seluma</t>
  </si>
  <si>
    <t>Bangka Selatan</t>
  </si>
  <si>
    <t>Kota Jakarta Timur</t>
  </si>
  <si>
    <t>Kota Yogyakarta</t>
  </si>
  <si>
    <t>Kota Tangerang</t>
  </si>
  <si>
    <t>Pertumbuhan/Growth</t>
  </si>
  <si>
    <t>2.</t>
  </si>
  <si>
    <t>3.</t>
  </si>
  <si>
    <t>4.</t>
  </si>
  <si>
    <t>1.</t>
  </si>
  <si>
    <t>Kalimantan Utara</t>
  </si>
  <si>
    <t>Kota Jayapura</t>
  </si>
  <si>
    <t>Kep. Bangka Belitung</t>
  </si>
  <si>
    <t xml:space="preserve">a. Sawah Irigasi/Irrigated Wetland </t>
  </si>
  <si>
    <t xml:space="preserve">b. Sawah Non Irigasi/Non Irrigated Wetland </t>
  </si>
  <si>
    <t>Kota Tual</t>
  </si>
  <si>
    <t>Lahan Sawah/Wetland</t>
  </si>
  <si>
    <t>Lahan Tegal/Kebun /Dry Field/Garden</t>
  </si>
  <si>
    <t>Lahan Ladang/Huma/Shifting Cultivation</t>
  </si>
  <si>
    <t>Lahan Sementara Tidak Diusahakan/Temporarily Unused Land</t>
  </si>
  <si>
    <r>
      <t>Lahan Sawah Irigasi/</t>
    </r>
    <r>
      <rPr>
        <i/>
        <sz val="10"/>
        <rFont val="Arial"/>
        <family val="2"/>
      </rPr>
      <t>Irigated Wetland</t>
    </r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</si>
  <si>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</si>
  <si>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</si>
  <si>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</si>
  <si>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</si>
  <si>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</si>
  <si>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</si>
  <si>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</si>
  <si>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</si>
  <si>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</si>
  <si>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</si>
  <si>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</si>
  <si>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Bener Meriah</t>
  </si>
  <si>
    <t>Bireuen</t>
  </si>
  <si>
    <t>Gayo Lues</t>
  </si>
  <si>
    <t>Pidie</t>
  </si>
  <si>
    <t>Pidie Jaya</t>
  </si>
  <si>
    <t>Simeulue</t>
  </si>
  <si>
    <t>Badung</t>
  </si>
  <si>
    <t>Bangli</t>
  </si>
  <si>
    <t>Buleleng</t>
  </si>
  <si>
    <t>Gianyar</t>
  </si>
  <si>
    <t>Jembrana</t>
  </si>
  <si>
    <t>Klungkung</t>
  </si>
  <si>
    <t>Tabanan</t>
  </si>
  <si>
    <t>Lebak</t>
  </si>
  <si>
    <t>Pandeglang</t>
  </si>
  <si>
    <t>Serang</t>
  </si>
  <si>
    <t>Tangerang</t>
  </si>
  <si>
    <t>Bantul</t>
  </si>
  <si>
    <t>Kulon Progo</t>
  </si>
  <si>
    <t>Sleman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</si>
  <si>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</si>
  <si>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</si>
  <si>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</si>
  <si>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</si>
  <si>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</si>
  <si>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</si>
  <si>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</si>
  <si>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</si>
  <si>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</si>
  <si>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</si>
  <si>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</si>
  <si>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</si>
  <si>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</si>
  <si>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</si>
  <si>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</si>
  <si>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</si>
  <si>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</si>
  <si>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</si>
  <si>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</si>
  <si>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</si>
  <si>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</si>
  <si>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</si>
  <si>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</si>
  <si>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</si>
  <si>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</si>
  <si>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</si>
  <si>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</si>
  <si>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</si>
  <si>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</si>
  <si>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</si>
  <si>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</si>
  <si>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</si>
  <si>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Kudus</t>
  </si>
  <si>
    <t>Magelang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</si>
  <si>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</si>
  <si>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</si>
  <si>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</si>
  <si>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</si>
  <si>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</si>
  <si>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</si>
  <si>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</si>
  <si>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</si>
  <si>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</si>
  <si>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</si>
  <si>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</si>
  <si>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</si>
  <si>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Bangkalan</t>
  </si>
  <si>
    <t>Banyuwangi</t>
  </si>
  <si>
    <t>Blitar</t>
  </si>
  <si>
    <t>Bojonegoro</t>
  </si>
  <si>
    <t>Bondowoso</t>
  </si>
  <si>
    <t>Gresik</t>
  </si>
  <si>
    <t>Jember</t>
  </si>
  <si>
    <t>Jombang</t>
  </si>
  <si>
    <t>Kediri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</si>
  <si>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</si>
  <si>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</si>
  <si>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</si>
  <si>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</si>
  <si>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</si>
  <si>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</si>
  <si>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</si>
  <si>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</si>
  <si>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</si>
  <si>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</si>
  <si>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</si>
  <si>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</si>
  <si>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</si>
  <si>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</si>
  <si>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</si>
  <si>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</si>
  <si>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</si>
  <si>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Trenggalek</t>
  </si>
  <si>
    <t>Tuban</t>
  </si>
  <si>
    <t>Tulungagung</t>
  </si>
  <si>
    <t>Bengkayang</t>
  </si>
  <si>
    <t>Kapuas Hulu</t>
  </si>
  <si>
    <t>Kayong Utara</t>
  </si>
  <si>
    <t>Ketapang</t>
  </si>
  <si>
    <t>Kubu Raya</t>
  </si>
  <si>
    <t>Landak</t>
  </si>
  <si>
    <t>Melawi</t>
  </si>
  <si>
    <t>Mempawah</t>
  </si>
  <si>
    <t>Sambas</t>
  </si>
  <si>
    <t>Sanggau</t>
  </si>
  <si>
    <t>Sekadau</t>
  </si>
  <si>
    <t>Sintang</t>
  </si>
  <si>
    <t>Balangan</t>
  </si>
  <si>
    <t>Banjar</t>
  </si>
  <si>
    <t>Barito Kuala</t>
  </si>
  <si>
    <t>Hulu Sungai Selatan</t>
  </si>
  <si>
    <t>Hulu Sungai Tengah</t>
  </si>
  <si>
    <t>Hulu Sungai Utara</t>
  </si>
  <si>
    <t>Tabalong</t>
  </si>
  <si>
    <t>Tanah Laut</t>
  </si>
  <si>
    <t>Tapin</t>
  </si>
  <si>
    <t>Lampung Barat</t>
  </si>
  <si>
    <t>Lampung Selatan</t>
  </si>
  <si>
    <t>Lampung Tengah</t>
  </si>
  <si>
    <t>Lampung Timur</t>
  </si>
  <si>
    <t>Lampung Utara</t>
  </si>
  <si>
    <t>Mesuji</t>
  </si>
  <si>
    <t>Pesawaran</t>
  </si>
  <si>
    <t>Pesisir Barat</t>
  </si>
  <si>
    <t>Pringsewu</t>
  </si>
  <si>
    <t>Tanggamus</t>
  </si>
  <si>
    <t>Way Kanan</t>
  </si>
  <si>
    <t>Dompu</t>
  </si>
  <si>
    <t>Lombok Barat</t>
  </si>
  <si>
    <t>Lombok Tengah</t>
  </si>
  <si>
    <t>Lombok Timur</t>
  </si>
  <si>
    <t>Lombok Utara</t>
  </si>
  <si>
    <t>Sumbawa</t>
  </si>
  <si>
    <t>Sumbawa Barat</t>
  </si>
  <si>
    <t>Bantaeng</t>
  </si>
  <si>
    <t>Barru</t>
  </si>
  <si>
    <t>Bone</t>
  </si>
  <si>
    <t>Bulukumba</t>
  </si>
  <si>
    <t>Enrekang</t>
  </si>
  <si>
    <t>Gowa</t>
  </si>
  <si>
    <t>Jeneponto</t>
  </si>
  <si>
    <t>Kepulauan Selayar</t>
  </si>
  <si>
    <t>Luwu</t>
  </si>
  <si>
    <t>Luwu Timur</t>
  </si>
  <si>
    <t>Luwu Utara</t>
  </si>
  <si>
    <t>Maros</t>
  </si>
  <si>
    <t>Pangkajene Kepulauan</t>
  </si>
  <si>
    <t>Pinrang</t>
  </si>
  <si>
    <t>Sidenreng Rappang</t>
  </si>
  <si>
    <t>Sinjai</t>
  </si>
  <si>
    <t>Soppeng</t>
  </si>
  <si>
    <t>Takalar</t>
  </si>
  <si>
    <t>Tana Toraja</t>
  </si>
  <si>
    <t>Toraja Utara</t>
  </si>
  <si>
    <t>Wajo</t>
  </si>
  <si>
    <t>Dharmasraya</t>
  </si>
  <si>
    <t>Kepulauan Mentawai</t>
  </si>
  <si>
    <t>Lima Puluh Koto</t>
  </si>
  <si>
    <t>Padang Pariaman</t>
  </si>
  <si>
    <t>Pasaman</t>
  </si>
  <si>
    <t>Pasaman Barat</t>
  </si>
  <si>
    <t>Pesisir Selatan</t>
  </si>
  <si>
    <t>Solok</t>
  </si>
  <si>
    <t>Solok Selatan</t>
  </si>
  <si>
    <t>Banyuasin</t>
  </si>
  <si>
    <t>Empat Lawang</t>
  </si>
  <si>
    <t>Lahat</t>
  </si>
  <si>
    <t>Muara Enim</t>
  </si>
  <si>
    <t>Musi Banyuasin</t>
  </si>
  <si>
    <t>Musi Rawas Utara</t>
  </si>
  <si>
    <t>Ogan Ilir</t>
  </si>
  <si>
    <t>Ogan Komering Ilir</t>
  </si>
  <si>
    <t>Ogan Komering Ulu</t>
  </si>
  <si>
    <t>Penukal Abab Lematang Ilir</t>
  </si>
  <si>
    <t>Asahan</t>
  </si>
  <si>
    <t>Dairi</t>
  </si>
  <si>
    <t>Humbang Hasundutan</t>
  </si>
  <si>
    <t>Langkat</t>
  </si>
  <si>
    <t>Mandailing Natal</t>
  </si>
  <si>
    <t>Nias Barat</t>
  </si>
  <si>
    <t>Nias Selatan</t>
  </si>
  <si>
    <t>Nias Utara</t>
  </si>
  <si>
    <t>Padang Lawas</t>
  </si>
  <si>
    <t>Padang Lawas Utara</t>
  </si>
  <si>
    <t>Pakpak Bharat</t>
  </si>
  <si>
    <t>Samosir</t>
  </si>
  <si>
    <t>Serdang Bedagai</t>
  </si>
  <si>
    <t>Simalungun</t>
  </si>
  <si>
    <t>Tapanuli Selatan</t>
  </si>
  <si>
    <t>Tapanuli Utara</t>
  </si>
  <si>
    <t>Toba Samosir</t>
  </si>
  <si>
    <t>Bangka</t>
  </si>
  <si>
    <t>Bangka Barat</t>
  </si>
  <si>
    <t>Bangka Tengah</t>
  </si>
  <si>
    <t>Belitung</t>
  </si>
  <si>
    <t>Belitung Timur</t>
  </si>
  <si>
    <t>Bengkulu Selatan</t>
  </si>
  <si>
    <t>Bengkulu Utara</t>
  </si>
  <si>
    <t>Kepahiang</t>
  </si>
  <si>
    <t>Lebong</t>
  </si>
  <si>
    <t>Rejang Lebong</t>
  </si>
  <si>
    <t>Boalemo</t>
  </si>
  <si>
    <t>Bone Bolango</t>
  </si>
  <si>
    <t>Gorontalo Utara</t>
  </si>
  <si>
    <t>Bungo</t>
  </si>
  <si>
    <t>Kerinci</t>
  </si>
  <si>
    <t>Merangin</t>
  </si>
  <si>
    <t>Sarolangun</t>
  </si>
  <si>
    <t>Tanjung Jabung Barat</t>
  </si>
  <si>
    <t>Tanjung Jabung Timur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</si>
  <si>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</si>
  <si>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</si>
  <si>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</si>
  <si>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</si>
  <si>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</si>
  <si>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</si>
  <si>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</si>
  <si>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</si>
  <si>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</si>
  <si>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</si>
  <si>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Seruyan</t>
  </si>
  <si>
    <t>Sukamara</t>
  </si>
  <si>
    <t>Berau</t>
  </si>
  <si>
    <t>Kutai Barat</t>
  </si>
  <si>
    <t>Kutai Timur</t>
  </si>
  <si>
    <t>Paser</t>
  </si>
  <si>
    <t>Penajam Paser Utara</t>
  </si>
  <si>
    <t>Bulungan</t>
  </si>
  <si>
    <t>Malinau</t>
  </si>
  <si>
    <t>Nunukan</t>
  </si>
  <si>
    <t>Tana Tidung</t>
  </si>
  <si>
    <t>Bintan</t>
  </si>
  <si>
    <t>Karimun</t>
  </si>
  <si>
    <t>Kepulauan Anambas</t>
  </si>
  <si>
    <t>Lingga</t>
  </si>
  <si>
    <t>Natuna</t>
  </si>
  <si>
    <t>Buru</t>
  </si>
  <si>
    <t>Maluku Barat Daya</t>
  </si>
  <si>
    <t>Maluku Tengah</t>
  </si>
  <si>
    <t>Seram Bagian Barat</t>
  </si>
  <si>
    <t>Seram Bagian Timur</t>
  </si>
  <si>
    <t>Halmahera Barat</t>
  </si>
  <si>
    <t>Halmahera Selatan</t>
  </si>
  <si>
    <t>Halmahera Tengah</t>
  </si>
  <si>
    <t>Halmahera Timur</t>
  </si>
  <si>
    <t>Halmahera Utara</t>
  </si>
  <si>
    <t>Kepulauan Sula</t>
  </si>
  <si>
    <t>Pulau Taliabu</t>
  </si>
  <si>
    <t>Flores Timur</t>
  </si>
  <si>
    <t>Kupang</t>
  </si>
  <si>
    <t>Lembata</t>
  </si>
  <si>
    <t>Malaka</t>
  </si>
  <si>
    <t>Manggarai</t>
  </si>
  <si>
    <t>Manggarai Barat</t>
  </si>
  <si>
    <t>Manggarai Timur</t>
  </si>
  <si>
    <t>Nagekeo</t>
  </si>
  <si>
    <t>Ngada</t>
  </si>
  <si>
    <t>Rote Ndao</t>
  </si>
  <si>
    <t>Sabu Raijua</t>
  </si>
  <si>
    <t>Sikka</t>
  </si>
  <si>
    <t>Sumba Barat</t>
  </si>
  <si>
    <t>Sumba Barat Daya</t>
  </si>
  <si>
    <t>Sumba Tengah</t>
  </si>
  <si>
    <t>Sumba Timur</t>
  </si>
  <si>
    <t>Timor Tengah Selatan</t>
  </si>
  <si>
    <t>Timor Tengah Utara</t>
  </si>
  <si>
    <t>Jayapura</t>
  </si>
  <si>
    <t>Jayawijaya</t>
  </si>
  <si>
    <t>Keerom</t>
  </si>
  <si>
    <t>Mappi</t>
  </si>
  <si>
    <t>Merauke</t>
  </si>
  <si>
    <t>Mimika</t>
  </si>
  <si>
    <t>Nabire</t>
  </si>
  <si>
    <t>Sarmi</t>
  </si>
  <si>
    <t>Waropen</t>
  </si>
  <si>
    <t>Manokwari</t>
  </si>
  <si>
    <t>Manokwari Selatan</t>
  </si>
  <si>
    <t>Raja Ampat</t>
  </si>
  <si>
    <t>Sorong</t>
  </si>
  <si>
    <t>Bengkalis</t>
  </si>
  <si>
    <t>Indragiri Hilir</t>
  </si>
  <si>
    <t>Indragiri Hulu</t>
  </si>
  <si>
    <t>Kampar</t>
  </si>
  <si>
    <t>Kepulauan Meranti</t>
  </si>
  <si>
    <t>Kuantan Singingi</t>
  </si>
  <si>
    <t>Pelalawan</t>
  </si>
  <si>
    <t>Rokan Hilir</t>
  </si>
  <si>
    <t>Rokan Hulu</t>
  </si>
  <si>
    <t>Majene</t>
  </si>
  <si>
    <t>Mamasa</t>
  </si>
  <si>
    <t>Mamuju</t>
  </si>
  <si>
    <t>Mamuju Tengah</t>
  </si>
  <si>
    <t>Mamuju Utara</t>
  </si>
  <si>
    <t>Polewali Mandar</t>
  </si>
  <si>
    <t>Banggai</t>
  </si>
  <si>
    <t>Banggai Kepulauan</t>
  </si>
  <si>
    <t>Banggai Laut</t>
  </si>
  <si>
    <t>Donggala</t>
  </si>
  <si>
    <t>Morowali</t>
  </si>
  <si>
    <t>Morowali Utara</t>
  </si>
  <si>
    <t>Parigi Moutong</t>
  </si>
  <si>
    <t>Sigi</t>
  </si>
  <si>
    <t>Toli Toli</t>
  </si>
  <si>
    <t>Bombana</t>
  </si>
  <si>
    <t>Buton</t>
  </si>
  <si>
    <t>Buton Utara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</si>
  <si>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</si>
  <si>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</si>
  <si>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</si>
  <si>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</si>
  <si>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</si>
  <si>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</si>
  <si>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</si>
  <si>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Muna</t>
  </si>
  <si>
    <t>Muna Barat</t>
  </si>
  <si>
    <t>Bolaang Mongondow</t>
  </si>
  <si>
    <t>Bolaang Mongondow Timur</t>
  </si>
  <si>
    <t>Bolaang Mongondow Utara</t>
  </si>
  <si>
    <t>Kepulauan Sangihe</t>
  </si>
  <si>
    <t>Kepulauan Talaud</t>
  </si>
  <si>
    <t>Minahasa</t>
  </si>
  <si>
    <t>Minahasa Selatan</t>
  </si>
  <si>
    <t>Minahasa Tenggara</t>
  </si>
  <si>
    <t>Minahasa Utara</t>
  </si>
  <si>
    <t>Nagan Raya</t>
  </si>
  <si>
    <t>N i a s</t>
  </si>
  <si>
    <t>Labuhan Batu</t>
  </si>
  <si>
    <t>K a r o</t>
  </si>
  <si>
    <t>Deli Serdang</t>
  </si>
  <si>
    <t>Batu Bara</t>
  </si>
  <si>
    <t>Labuhan Batu Selatan</t>
  </si>
  <si>
    <t>Labuhan Batu Utara</t>
  </si>
  <si>
    <t>Sawahlunto/Sijunjung</t>
  </si>
  <si>
    <t>A g a m</t>
  </si>
  <si>
    <t>Kepulauan Yapen</t>
  </si>
  <si>
    <t>Biak Numfor</t>
  </si>
  <si>
    <t>Paniai</t>
  </si>
  <si>
    <t>Puncak Jaya</t>
  </si>
  <si>
    <t>Boven Digoel</t>
  </si>
  <si>
    <t>Asmat</t>
  </si>
  <si>
    <t>Yahukimo</t>
  </si>
  <si>
    <t>Pegunungan Bintang</t>
  </si>
  <si>
    <t>Tolikara</t>
  </si>
  <si>
    <t>Supiori</t>
  </si>
  <si>
    <t>Membrano Raya</t>
  </si>
  <si>
    <t>Nduga</t>
  </si>
  <si>
    <t>Lany Jaya</t>
  </si>
  <si>
    <t>Membrano Tengah</t>
  </si>
  <si>
    <t>Yaliom</t>
  </si>
  <si>
    <t>Puncak</t>
  </si>
  <si>
    <t>Dogiyayi</t>
  </si>
  <si>
    <t>Intan Jaya</t>
  </si>
  <si>
    <t>Deiyai</t>
  </si>
  <si>
    <t>Fakfak</t>
  </si>
  <si>
    <t>Kaimana</t>
  </si>
  <si>
    <t>Teluk Wondama</t>
  </si>
  <si>
    <t>Teluk Bintuni</t>
  </si>
  <si>
    <t>Sorong Selatan</t>
  </si>
  <si>
    <t>Tambrauw</t>
  </si>
  <si>
    <t>Maybrat</t>
  </si>
  <si>
    <t>Pegunungan Arfak</t>
  </si>
  <si>
    <t>Maluku Tenggara Barat</t>
  </si>
  <si>
    <t>Maluku Tenggara</t>
  </si>
  <si>
    <t>Kepulauan Aru</t>
  </si>
  <si>
    <t>Buru Selatan</t>
  </si>
  <si>
    <t>Pohuwato</t>
  </si>
  <si>
    <t>Wakatobi</t>
  </si>
  <si>
    <t>Buton Tengah</t>
  </si>
  <si>
    <t>Buton Selatan</t>
  </si>
  <si>
    <t>P o s o</t>
  </si>
  <si>
    <t>B u o l</t>
  </si>
  <si>
    <t>Tojo Una-Una</t>
  </si>
  <si>
    <t>Bolaang Mongondow Selatan</t>
  </si>
  <si>
    <t>Kota Baru</t>
  </si>
  <si>
    <t>Tanah Bumbu</t>
  </si>
  <si>
    <t>Pulang Pisau</t>
  </si>
  <si>
    <t>B e l u</t>
  </si>
  <si>
    <t>A l o r</t>
  </si>
  <si>
    <t>E n d e</t>
  </si>
  <si>
    <t>B i m a</t>
  </si>
  <si>
    <t>Karang Asem</t>
  </si>
  <si>
    <t>Gunung Kidul</t>
  </si>
  <si>
    <t>P a t i</t>
  </si>
  <si>
    <t>Kepulauan Seribu</t>
  </si>
  <si>
    <t>Tulang Bawang</t>
  </si>
  <si>
    <t>Tulangbawang Barat</t>
  </si>
  <si>
    <t>K a u r</t>
  </si>
  <si>
    <t>Muko Muko</t>
  </si>
  <si>
    <t>OKU Selatan</t>
  </si>
  <si>
    <t>OKU Timur</t>
  </si>
  <si>
    <t>Batang Hari</t>
  </si>
  <si>
    <t>T e b o</t>
  </si>
  <si>
    <t>Kutai Kartanegara</t>
  </si>
  <si>
    <t>Mahakam Hulu</t>
  </si>
  <si>
    <t>Kepulauan Sitaro</t>
  </si>
  <si>
    <t>Kepulauan Morotai</t>
  </si>
  <si>
    <r>
      <t xml:space="preserve">Keterangan   :   </t>
    </r>
    <r>
      <rPr>
        <vertAlign val="superscript"/>
        <sz val="9"/>
        <rFont val="Arial"/>
        <family val="2"/>
      </rPr>
      <t>1)</t>
    </r>
    <r>
      <rPr>
        <sz val="9"/>
        <rFont val="Arial"/>
        <family val="2"/>
      </rPr>
      <t xml:space="preserve"> Angka berdasarkan Ketetapan Menteri ATR/Kepala BPN-RI No. 399/Kep-23.3/X/2018. </t>
    </r>
  </si>
  <si>
    <r>
      <t xml:space="preserve">Note   :             </t>
    </r>
    <r>
      <rPr>
        <i/>
        <vertAlign val="superscript"/>
        <sz val="9"/>
        <rFont val="Arial"/>
        <family val="2"/>
      </rPr>
      <t>1)</t>
    </r>
    <r>
      <rPr>
        <i/>
        <sz val="9"/>
        <rFont val="Arial"/>
        <family val="2"/>
      </rPr>
      <t xml:space="preserve"> The number is based on the minister decree of ATR/BPN-RI No. 399/Kep-23.3/X/2018. </t>
    </r>
  </si>
  <si>
    <t>D.I Yogyakarta</t>
  </si>
  <si>
    <r>
      <t>2018</t>
    </r>
    <r>
      <rPr>
        <b/>
        <vertAlign val="superscript"/>
        <sz val="11"/>
        <rFont val="Arial"/>
        <family val="2"/>
      </rPr>
      <t>1)</t>
    </r>
  </si>
  <si>
    <t>Lahan Sawah</t>
  </si>
  <si>
    <t>Lahan Pertanian Bukan Sawah</t>
  </si>
  <si>
    <t>2019*)</t>
  </si>
  <si>
    <r>
      <t xml:space="preserve">2019 </t>
    </r>
    <r>
      <rPr>
        <b/>
        <i/>
        <sz val="11"/>
        <rFont val="Arial"/>
        <family val="2"/>
      </rPr>
      <t xml:space="preserve">over </t>
    </r>
    <r>
      <rPr>
        <b/>
        <sz val="11"/>
        <rFont val="Arial"/>
        <family val="2"/>
      </rPr>
      <t>2018</t>
    </r>
  </si>
  <si>
    <t>Tabel 2. Luas Lahan Sawah menurut  Provinsi di Indonesia, 2015 - 2019</t>
  </si>
  <si>
    <t>Table 2. Area of Wetland by Province in Indonesia, 2015 - 2019</t>
  </si>
  <si>
    <t>Tabel 2.1. Luas Lahan Sawah menurut Kabupaten/Kota di Provinsi Aceh, 2015 - 2019</t>
  </si>
  <si>
    <t>Table 2.1. Area of Wetland by District/Municipality in Aceh Province, 2015 - 2019</t>
  </si>
  <si>
    <t>Tabel 2.2. Luas Lahan Sawah menurut Kabupaten/Kota di Provinsi Sumatera Utara, 2015 - 2019</t>
  </si>
  <si>
    <t>Table 2.2. Area of Wetland by District/Municipality in Sumatera Utara Province, 2015 - 2019</t>
  </si>
  <si>
    <t>Tabel 2.3. Luas Lahan Sawah menurut Kabupaten/Kota di Provinsi Sumatera Barat, 2015 - 2019</t>
  </si>
  <si>
    <t>Table 2.3. Area of Wetland by District/Municipality in Sumatera Barat Province, 2015 - 2019</t>
  </si>
  <si>
    <t>Tabel 2.4. Luas Lahan Sawah menurut Kabupaten/Kota di Provinsi Riau, 2015 - 2019</t>
  </si>
  <si>
    <t>Table 2.4. Area of Wetland by District/Municipality in Riau Province, 2015 - 2019</t>
  </si>
  <si>
    <t>Tabel 2.5. Luas Lahan Sawah menurut Kabupaten/Kota di Provinsi Jambi, 2015 - 2019</t>
  </si>
  <si>
    <t>Table 2.5. Area of Wetland by District/Municipality in Jambi Province, 2015 - 2019</t>
  </si>
  <si>
    <t>Tabel 2.6. Luas Lahan Sawah menurut Kabupaten/Kota di Provinsi Sumatera Selatan, 2015 - 2019</t>
  </si>
  <si>
    <t>Table 2.6. Area of Wetland by District/Municipality in Sumatera Selatan Province, 2015 - 2019</t>
  </si>
  <si>
    <t>Tabel 2.7. Luas Lahan Sawah menurut Kabupaten/Kota di Provinsi Bengkulu, 2015 - 2019</t>
  </si>
  <si>
    <t>Table 2.7. Area of Wetland by District/Municipality in Bengkulu Province, 2015 - 2019</t>
  </si>
  <si>
    <t>Tabel 2.8. Luas Lahan Sawah menurut Kabupaten/Kota di Provinsi Lampung, 2015 - 2019</t>
  </si>
  <si>
    <t>Table 2.8. Area of Wetland by District/Municipality in Lampung Province, 2015 - 2019</t>
  </si>
  <si>
    <t>Tabel 2.9. Luas Lahan Sawah menurut Kabupaten/Kota di Provinsi Kep. Bangka Belitung, 2015 - 2019</t>
  </si>
  <si>
    <t>Table 2.9. Area of Wetland by District/Municipality in Kep. Bangka Belitung Province, 2015 - 2019</t>
  </si>
  <si>
    <t>Tabel 2.10. Luas Lahan Sawah menurut Kabupaten/Kota di Provinsi Kepulauan Riau, 2015 - 2019</t>
  </si>
  <si>
    <t>Table 2.10. Area of Wetland by District/Municipality in Kepulauan Riau Province, 2015 - 2019</t>
  </si>
  <si>
    <t>Tabel 2.11. Luas Lahan Sawah menurut Kabupaten/Kota di Provinsi DKI Jakarta, 2015 - 2019</t>
  </si>
  <si>
    <t>Table 2.11. Area of Wetland by District/Municipality in DKI Jakarta Province, 2015 - 2019</t>
  </si>
  <si>
    <t>Tabel 2.12. Luas Lahan Sawah menurut Kabupaten/Kota di Provinsi Jawa Barat, 2015 - 2019</t>
  </si>
  <si>
    <t>Table 2.12. Area of Wetland by District/Municipality in Jawa Barat Province, 2015 - 2019</t>
  </si>
  <si>
    <t>Tabel 2.13. Luas Lahan Sawah menurut Kabupaten/Kota di Provinsi Jawa Tengah, 2015 - 2019</t>
  </si>
  <si>
    <t>Table 2.13. Area of Wetland by District/Municipality in Jawa Tengah Province, 2015 - 2019</t>
  </si>
  <si>
    <t>Tabel 2.14. Luas Lahan Sawah menurut Kabupaten/Kota di D.I Yogyakarta, 2015 - 2019</t>
  </si>
  <si>
    <t>Table 2.14. Area of Wetland by District/Municipality in D.I Yogyakarta, 2015 - 2019</t>
  </si>
  <si>
    <t>Tabel 2.15. Luas Lahan Sawah menurut Kabupaten/Kota di Provinsi Jawa Timur, 2015 - 2019</t>
  </si>
  <si>
    <t>Table 2.15. Area of Wetland by District/Municipality in Jawa Timur Province, 2015 - 2019</t>
  </si>
  <si>
    <t>Tabel 2.16. Luas Lahan Sawah menurut Kabupaten/Kota di Provinsi Banten, 2015 - 2019</t>
  </si>
  <si>
    <t>Table 2.16. Area of Wetland by District/Municipality in Banten Province, 2015 - 2019</t>
  </si>
  <si>
    <t>Tabel 2.17. Luas Lahan Sawah menurut Kabupaten/Kota di Provinsi Bali, 2015 - 2019</t>
  </si>
  <si>
    <t>Table 2.17. Area of Wetland by District/Municipality in Bali Province, 2015 - 2019</t>
  </si>
  <si>
    <t>Tabel 2.18. Luas Lahan Sawah menurut Kabupaten/Kota di Provinsi Nusa Tenggara Barat, 2015 - 2019</t>
  </si>
  <si>
    <t>Table 2.18. Area of Wetland by District/Municipality in Nusa Tenggara Barat Province, 2015 - 2019</t>
  </si>
  <si>
    <t>Tabel 2.19. Luas Lahan Sawah menurut Kabupaten/Kota di Provinsi Nusa Tenggara Timur, 2015 - 2019</t>
  </si>
  <si>
    <t>Table 2.19. Area of Wetland by District/Municipality in Nusa Tenggara Timur Province, 2015 - 2019</t>
  </si>
  <si>
    <t>Tabel 2.20. Luas Lahan Sawah menurut Kabupaten/Kota di Provinsi Kalimantan Barat, 2015 - 2019</t>
  </si>
  <si>
    <t>Table 2.20. Area of Wetland by District/Municipality in Kalimantan Barat Province, 2015 - 2019</t>
  </si>
  <si>
    <t>Tabel 2.21. Luas Lahan Sawah menurut Kabupaten/Kota di Provinsi Kalimantan Tengah, 2015 - 2019</t>
  </si>
  <si>
    <t>Table 2.21. Area of Wetland by District/Municipality in Kalimantan Tengah Province, 2015 - 2019</t>
  </si>
  <si>
    <t>Tabel 2.22. Luas Lahan Sawah menurut Kabupaten/Kota di Provinsi Kalimantan Selatan, 2015 - 2019</t>
  </si>
  <si>
    <t>Table 2.22. Area of Wetland by District/Municipality in Kalimantan Selatan Province, 2015 - 2019</t>
  </si>
  <si>
    <t>Tabel 2.23. Luas Lahan Sawah menurut Kabupaten/Kota di Provinsi Kalimantan Timur, 2015 - 2019</t>
  </si>
  <si>
    <t>Table 2.23. Area of Wetland by District/Municipality in Kalimantan Timur Province, 2015 - 2019</t>
  </si>
  <si>
    <t>Tabel 2.24. Luas Lahan Sawah menurut Kabupaten/Kota di Provinsi Kalimantan Utara, 2015 - 2019</t>
  </si>
  <si>
    <t>Table 2.24. Area of Wetland by District/Municipality in Kalimantan Utara Province, 2015 - 2019</t>
  </si>
  <si>
    <t>Tabel 2.25. Luas Lahan Sawah menurut Kabupaten/Kota di Provinsi Sulawesi Utara, 2015 - 2019</t>
  </si>
  <si>
    <t>Table 2.25. Area of Wetland by District/Municipality in Sulawesi Utara Province, 2015 - 2019</t>
  </si>
  <si>
    <t>Tabel 2.26. Luas Lahan Sawah menurut Kabupaten/Kota di Provinsi Sulawesi Tengah, 2015 - 2019</t>
  </si>
  <si>
    <t>Table 2.26. Area of Wetland by District/Municipality in Sulawesi Tengah Province, 2015 - 2019</t>
  </si>
  <si>
    <t>Tabel 2.27. Luas Lahan Sawah menurut Kabupaten/Kota di Provinsi Sulawesi Selatan, 2015 - 2019</t>
  </si>
  <si>
    <t>Table 2.27. Area of Wetland by District/Municipality in Sulawesi Selatan Province, 2015 - 2019</t>
  </si>
  <si>
    <t>Tabel 2.28. Luas Lahan Sawah menurut Kabupaten/Kota di Provinsi  Sulawesi Tenggara, 2015 - 2019</t>
  </si>
  <si>
    <t>Table 2.28. Area of Wetland by District/Municipality in Sulawesi Tenggara Province, 2015 - 2019</t>
  </si>
  <si>
    <t>Tabel 2.29. Luas Lahan Sawah menurut Kabupaten/Kota di Provinsi Gorontalo, 2015 - 2019</t>
  </si>
  <si>
    <t>Table 2.29. Area of Wetland by District/Municipality in Gorontalo Province, 2015 - 2019</t>
  </si>
  <si>
    <t>Tabel 2.30. Luas Lahan Sawah menurut Kabupaten/Kota di Provinsi Sulawesi Barat, 2015 - 2019</t>
  </si>
  <si>
    <t>Table 2.30. Area of Wetland by District/Municipality in Sulawesi Barat Province, 2015 - 2019</t>
  </si>
  <si>
    <t>Tabel 2.31. Luas Lahan Sawah menurut Kabupaten/Kota di Provinsi Maluku, 2015 - 2019</t>
  </si>
  <si>
    <t>Table 2.31. Area of Wetland by District/Municipality in Maluku Province, 2015 - 2019</t>
  </si>
  <si>
    <t>Tabel 2.32. Luas Lahan Sawah menurut Kabupaten/Kota di Provinsi Maluku Utara, 2015 - 2019</t>
  </si>
  <si>
    <t>Table 2.32. Area of Wetland by District/Municipality in Maluku Utara Province, 2015 - 2019</t>
  </si>
  <si>
    <t>Tabel 2.33. Luas Lahan Sawah menurut Kabupaten/Kota di Provinsi Papua Barat, 2015 - 2019</t>
  </si>
  <si>
    <t>Table 2.33. Area of Wetland by District/Municipality in Papua Barat Province, 2015 - 2019</t>
  </si>
  <si>
    <t>Tabel 2.34. Luas Lahan Sawah menurut Kabupaten/Kota di Provinsi Papua, 2015 - 2019</t>
  </si>
  <si>
    <t>Table 2.34. Area of Wetland by District/Municipality in Papua Province, 2015 - 2019</t>
  </si>
  <si>
    <t>Tabel 1.  Luas Lahan Pertanian di Indonesia, 2015 - 2019</t>
  </si>
  <si>
    <t>Table 1.  Land Area by Utilization in Indonesia, 2015 - 2019</t>
  </si>
  <si>
    <r>
      <t>2019</t>
    </r>
    <r>
      <rPr>
        <b/>
        <vertAlign val="superscript"/>
        <sz val="11"/>
        <rFont val="Arial"/>
        <family val="2"/>
      </rPr>
      <t>2)</t>
    </r>
  </si>
  <si>
    <r>
      <t xml:space="preserve">                            </t>
    </r>
    <r>
      <rPr>
        <vertAlign val="superscript"/>
        <sz val="9"/>
        <rFont val="Arial"/>
        <family val="2"/>
      </rPr>
      <t>2)</t>
    </r>
    <r>
      <rPr>
        <sz val="9"/>
        <rFont val="Arial"/>
        <family val="2"/>
      </rPr>
      <t xml:space="preserve"> Angka berdasarkan Keputusan Menteri ATR/Kepala BPN No.686/SK-PG.03.03/XII/2019 Tanggal 17 Desember 2019 </t>
    </r>
  </si>
  <si>
    <r>
      <t xml:space="preserve">                          </t>
    </r>
    <r>
      <rPr>
        <vertAlign val="superscript"/>
        <sz val="9"/>
        <rFont val="Arial"/>
        <family val="2"/>
      </rPr>
      <t>2)</t>
    </r>
    <r>
      <rPr>
        <sz val="9"/>
        <rFont val="Arial"/>
        <family val="2"/>
      </rPr>
      <t xml:space="preserve"> The number are based on the Decree of the Minister of ATR / Head of BPN No.686 / SK-PG.03.03 / XII / 2019 dated 17 December 2019</t>
    </r>
  </si>
  <si>
    <t>Sumber        : BPS (2015-2017) dan Kementerian ATR/BPN (2018-2019)</t>
  </si>
  <si>
    <t>Source         : BPS (2015-2017) and Minister of ATR/BPN (2018-2019)</t>
  </si>
  <si>
    <t>Sumber        :  BPS (2015-2017) dan Kementerian ATR/BPN (2018-2019) Untuk Lahan Sawah</t>
  </si>
  <si>
    <t xml:space="preserve">                       BPS (2015-2019) Untuk Lahan Bukan Sawah</t>
  </si>
  <si>
    <t xml:space="preserve">                       BPS (2015-2019) For Non Paddy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</si>
</sst>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\'\,##0_);_(* \(#\'\,##0\);_(* &quot;-&quot;_);_(@_)"/>
    <numFmt numFmtId="166" formatCode="##\ ###\ ###"/>
    <numFmt numFmtId="167" formatCode="_(* #,##0.00_);_(* \(#,##0.00\);_(* &quot;-&quot;_);_(@_)"/>
    <numFmt numFmtId="168" formatCode="_(* #,##0.0000_);_(* \(#,##0.0000\);_(* &quot;-&quot;_);_(@_)"/>
    <numFmt numFmtId="169" formatCode="_-* #,##0_-;\-* #,##0_-;_-* &quot;-&quot;??_-;_-@_-"/>
    <numFmt numFmtId="170" formatCode="_(* #,##0_);_(* \(#,##0\);_(* &quot;-&quot;_);_(@_)"/>
    <numFmt numFmtId="171" formatCode="_-* #,##0.0000_-;\-* #,##0.0000_-;_-* &quot;-&quot;_-;_-@_-"/>
    <numFmt numFmtId="172" formatCode="_-* #,##0.0000000000_-;\-* #,##0.0000000000_-;_-* &quot;-&quot;_-;_-@_-"/>
  </numFmts>
  <fonts count="9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1"/>
      <color indexed="8"/>
      <name val="Arial"/>
      <family val="2"/>
    </font>
    <font>
      <sz val="9"/>
      <name val="Tahoma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 Narrow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sz val="11"/>
      <color indexed="8"/>
      <name val="Tahoma"/>
      <family val="2"/>
      <charset val="1"/>
    </font>
    <font>
      <sz val="11"/>
      <color indexed="9"/>
      <name val="Tahoma"/>
      <family val="2"/>
      <charset val="1"/>
    </font>
    <font>
      <sz val="11"/>
      <color indexed="20"/>
      <name val="Tahoma"/>
      <family val="2"/>
      <charset val="1"/>
    </font>
    <font>
      <b/>
      <sz val="11"/>
      <color indexed="52"/>
      <name val="Tahoma"/>
      <family val="2"/>
      <charset val="1"/>
    </font>
    <font>
      <b/>
      <sz val="11"/>
      <color indexed="9"/>
      <name val="Tahoma"/>
      <family val="2"/>
      <charset val="1"/>
    </font>
    <font>
      <i/>
      <sz val="11"/>
      <color indexed="23"/>
      <name val="Tahoma"/>
      <family val="2"/>
      <charset val="1"/>
    </font>
    <font>
      <sz val="11"/>
      <color indexed="17"/>
      <name val="Tahoma"/>
      <family val="2"/>
      <charset val="1"/>
    </font>
    <font>
      <b/>
      <sz val="15"/>
      <color indexed="56"/>
      <name val="Tahoma"/>
      <family val="2"/>
      <charset val="1"/>
    </font>
    <font>
      <b/>
      <sz val="13"/>
      <color indexed="56"/>
      <name val="Tahoma"/>
      <family val="2"/>
      <charset val="1"/>
    </font>
    <font>
      <b/>
      <sz val="11"/>
      <color indexed="56"/>
      <name val="Tahoma"/>
      <family val="2"/>
      <charset val="1"/>
    </font>
    <font>
      <sz val="11"/>
      <color indexed="62"/>
      <name val="Tahoma"/>
      <family val="2"/>
      <charset val="1"/>
    </font>
    <font>
      <sz val="11"/>
      <color indexed="52"/>
      <name val="Tahoma"/>
      <family val="2"/>
      <charset val="1"/>
    </font>
    <font>
      <sz val="11"/>
      <color indexed="60"/>
      <name val="Tahoma"/>
      <family val="2"/>
      <charset val="1"/>
    </font>
    <font>
      <b/>
      <sz val="11"/>
      <color indexed="63"/>
      <name val="Tahoma"/>
      <family val="2"/>
      <charset val="1"/>
    </font>
    <font>
      <b/>
      <sz val="18"/>
      <color indexed="56"/>
      <name val="Tahoma"/>
      <family val="2"/>
      <charset val="1"/>
    </font>
    <font>
      <b/>
      <sz val="11"/>
      <color indexed="8"/>
      <name val="Tahoma"/>
      <family val="2"/>
      <charset val="1"/>
    </font>
    <font>
      <sz val="11"/>
      <color indexed="10"/>
      <name val="Tahoma"/>
      <family val="2"/>
      <charset val="1"/>
    </font>
    <font>
      <i/>
      <sz val="9"/>
      <name val="Arial"/>
      <family val="2"/>
    </font>
    <font>
      <vertAlign val="superscript"/>
      <sz val="9"/>
      <name val="Arial"/>
      <family val="2"/>
    </font>
    <font>
      <i/>
      <vertAlign val="superscript"/>
      <sz val="9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"/>
    </font>
    <font>
      <sz val="11"/>
      <color rgb="FF0000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perscript"/>
      <sz val="1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theme="0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1">
    <xf numFmtId="0" fontId="0" fillId="0" borderId="0"/>
    <xf numFmtId="0" fontId="59" fillId="24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9" fillId="2" borderId="0" applyNumberFormat="0" applyBorder="0" applyAlignment="0" applyProtection="0"/>
    <xf numFmtId="0" fontId="59" fillId="25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9" fillId="3" borderId="0" applyNumberFormat="0" applyBorder="0" applyAlignment="0" applyProtection="0"/>
    <xf numFmtId="0" fontId="59" fillId="26" borderId="0" applyNumberFormat="0" applyBorder="0" applyAlignment="0" applyProtection="0"/>
    <xf numFmtId="0" fontId="4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9" fillId="4" borderId="0" applyNumberFormat="0" applyBorder="0" applyAlignment="0" applyProtection="0"/>
    <xf numFmtId="0" fontId="59" fillId="27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9" fillId="5" borderId="0" applyNumberFormat="0" applyBorder="0" applyAlignment="0" applyProtection="0"/>
    <xf numFmtId="0" fontId="59" fillId="28" borderId="0" applyNumberFormat="0" applyBorder="0" applyAlignment="0" applyProtection="0"/>
    <xf numFmtId="0" fontId="4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4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4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9" fillId="6" borderId="0" applyNumberFormat="0" applyBorder="0" applyAlignment="0" applyProtection="0"/>
    <xf numFmtId="0" fontId="59" fillId="29" borderId="0" applyNumberFormat="0" applyBorder="0" applyAlignment="0" applyProtection="0"/>
    <xf numFmtId="0" fontId="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9" fillId="7" borderId="0" applyNumberFormat="0" applyBorder="0" applyAlignment="0" applyProtection="0"/>
    <xf numFmtId="0" fontId="59" fillId="30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9" fillId="8" borderId="0" applyNumberFormat="0" applyBorder="0" applyAlignment="0" applyProtection="0"/>
    <xf numFmtId="0" fontId="59" fillId="31" borderId="0" applyNumberFormat="0" applyBorder="0" applyAlignment="0" applyProtection="0"/>
    <xf numFmtId="0" fontId="4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9" fillId="9" borderId="0" applyNumberFormat="0" applyBorder="0" applyAlignment="0" applyProtection="0"/>
    <xf numFmtId="0" fontId="59" fillId="32" borderId="0" applyNumberFormat="0" applyBorder="0" applyAlignment="0" applyProtection="0"/>
    <xf numFmtId="0" fontId="4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4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4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9" fillId="10" borderId="0" applyNumberFormat="0" applyBorder="0" applyAlignment="0" applyProtection="0"/>
    <xf numFmtId="0" fontId="59" fillId="33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9" fillId="5" borderId="0" applyNumberFormat="0" applyBorder="0" applyAlignment="0" applyProtection="0"/>
    <xf numFmtId="0" fontId="59" fillId="34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9" fillId="8" borderId="0" applyNumberFormat="0" applyBorder="0" applyAlignment="0" applyProtection="0"/>
    <xf numFmtId="0" fontId="59" fillId="35" borderId="0" applyNumberFormat="0" applyBorder="0" applyAlignment="0" applyProtection="0"/>
    <xf numFmtId="0" fontId="4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9" fillId="11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0" fillId="12" borderId="0" applyNumberFormat="0" applyBorder="0" applyAlignment="0" applyProtection="0"/>
    <xf numFmtId="0" fontId="60" fillId="3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0" fillId="9" borderId="0" applyNumberFormat="0" applyBorder="0" applyAlignment="0" applyProtection="0"/>
    <xf numFmtId="0" fontId="60" fillId="3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0" fillId="10" borderId="0" applyNumberFormat="0" applyBorder="0" applyAlignment="0" applyProtection="0"/>
    <xf numFmtId="0" fontId="60" fillId="3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0" fillId="13" borderId="0" applyNumberFormat="0" applyBorder="0" applyAlignment="0" applyProtection="0"/>
    <xf numFmtId="0" fontId="60" fillId="4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0" fillId="14" borderId="0" applyNumberFormat="0" applyBorder="0" applyAlignment="0" applyProtection="0"/>
    <xf numFmtId="0" fontId="60" fillId="4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40" fillId="15" borderId="0" applyNumberFormat="0" applyBorder="0" applyAlignment="0" applyProtection="0"/>
    <xf numFmtId="0" fontId="60" fillId="42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40" fillId="16" borderId="0" applyNumberFormat="0" applyBorder="0" applyAlignment="0" applyProtection="0"/>
    <xf numFmtId="0" fontId="60" fillId="4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40" fillId="17" borderId="0" applyNumberFormat="0" applyBorder="0" applyAlignment="0" applyProtection="0"/>
    <xf numFmtId="0" fontId="60" fillId="4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40" fillId="18" borderId="0" applyNumberFormat="0" applyBorder="0" applyAlignment="0" applyProtection="0"/>
    <xf numFmtId="0" fontId="60" fillId="45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40" fillId="13" borderId="0" applyNumberFormat="0" applyBorder="0" applyAlignment="0" applyProtection="0"/>
    <xf numFmtId="0" fontId="60" fillId="4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40" fillId="14" borderId="0" applyNumberFormat="0" applyBorder="0" applyAlignment="0" applyProtection="0"/>
    <xf numFmtId="0" fontId="60" fillId="47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40" fillId="19" borderId="0" applyNumberFormat="0" applyBorder="0" applyAlignment="0" applyProtection="0"/>
    <xf numFmtId="0" fontId="61" fillId="4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1" fillId="3" borderId="0" applyNumberFormat="0" applyBorder="0" applyAlignment="0" applyProtection="0"/>
    <xf numFmtId="0" fontId="62" fillId="49" borderId="3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2" fillId="20" borderId="1" applyNumberFormat="0" applyAlignment="0" applyProtection="0"/>
    <xf numFmtId="0" fontId="63" fillId="50" borderId="3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3" fillId="21" borderId="2" applyNumberFormat="0" applyAlignment="0" applyProtection="0"/>
    <xf numFmtId="43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6" fillId="5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5" fillId="4" borderId="0" applyNumberFormat="0" applyBorder="0" applyAlignment="0" applyProtection="0"/>
    <xf numFmtId="0" fontId="67" fillId="0" borderId="3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6" fillId="0" borderId="3" applyNumberFormat="0" applyFill="0" applyAlignment="0" applyProtection="0"/>
    <xf numFmtId="0" fontId="68" fillId="0" borderId="3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7" fillId="0" borderId="4" applyNumberFormat="0" applyFill="0" applyAlignment="0" applyProtection="0"/>
    <xf numFmtId="0" fontId="69" fillId="0" borderId="3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8" fillId="0" borderId="5" applyNumberFormat="0" applyFill="0" applyAlignment="0" applyProtection="0"/>
    <xf numFmtId="0" fontId="6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0" fillId="52" borderId="3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9" fillId="7" borderId="1" applyNumberFormat="0" applyAlignment="0" applyProtection="0"/>
    <xf numFmtId="0" fontId="71" fillId="0" borderId="4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50" fillId="0" borderId="6" applyNumberFormat="0" applyFill="0" applyAlignment="0" applyProtection="0"/>
    <xf numFmtId="0" fontId="72" fillId="53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1" fillId="22" borderId="0" applyNumberFormat="0" applyBorder="0" applyAlignment="0" applyProtection="0"/>
    <xf numFmtId="0" fontId="37" fillId="0" borderId="0"/>
    <xf numFmtId="0" fontId="5" fillId="0" borderId="0"/>
    <xf numFmtId="0" fontId="5" fillId="0" borderId="0"/>
    <xf numFmtId="0" fontId="73" fillId="0" borderId="0"/>
    <xf numFmtId="0" fontId="73" fillId="0" borderId="0"/>
    <xf numFmtId="0" fontId="73" fillId="0" borderId="0"/>
    <xf numFmtId="3" fontId="38" fillId="0" borderId="0"/>
    <xf numFmtId="3" fontId="38" fillId="0" borderId="0"/>
    <xf numFmtId="3" fontId="38" fillId="0" borderId="0"/>
    <xf numFmtId="0" fontId="59" fillId="0" borderId="0"/>
    <xf numFmtId="0" fontId="74" fillId="0" borderId="0"/>
    <xf numFmtId="0" fontId="5" fillId="0" borderId="0"/>
    <xf numFmtId="0" fontId="5" fillId="0" borderId="0"/>
    <xf numFmtId="0" fontId="75" fillId="0" borderId="0"/>
    <xf numFmtId="0" fontId="6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9" fillId="54" borderId="41" applyNumberFormat="0" applyFont="0" applyAlignment="0" applyProtection="0"/>
    <xf numFmtId="0" fontId="37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37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37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76" fillId="49" borderId="4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2" fillId="20" borderId="8" applyNumberFormat="0" applyAlignment="0" applyProtection="0"/>
    <xf numFmtId="0" fontId="7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8" fillId="0" borderId="4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13" fillId="0" borderId="0"/>
    <xf numFmtId="0" fontId="13" fillId="0" borderId="0"/>
    <xf numFmtId="0" fontId="5" fillId="0" borderId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59" fillId="0" borderId="0"/>
    <xf numFmtId="0" fontId="5" fillId="0" borderId="0"/>
    <xf numFmtId="0" fontId="2" fillId="0" borderId="0"/>
    <xf numFmtId="0" fontId="64" fillId="0" borderId="0"/>
    <xf numFmtId="0" fontId="2" fillId="0" borderId="0"/>
    <xf numFmtId="0" fontId="75" fillId="0" borderId="0"/>
    <xf numFmtId="0" fontId="75" fillId="0" borderId="0"/>
    <xf numFmtId="0" fontId="75" fillId="0" borderId="0"/>
    <xf numFmtId="0" fontId="59" fillId="24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59" fillId="32" borderId="0" applyNumberFormat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5" fillId="0" borderId="0"/>
    <xf numFmtId="0" fontId="75" fillId="0" borderId="0"/>
    <xf numFmtId="0" fontId="13" fillId="0" borderId="0"/>
    <xf numFmtId="0" fontId="59" fillId="54" borderId="41" applyNumberFormat="0" applyFont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374">
    <xf numFmtId="0" fontId="0" fillId="0" borderId="0" xfId="0"/>
    <xf numFmtId="0" fontId="80" fillId="0" borderId="0" xfId="296" applyFont="1" applyFill="1" applyBorder="1"/>
    <xf numFmtId="49" fontId="80" fillId="0" borderId="0" xfId="292" applyNumberFormat="1" applyFont="1" applyFill="1" applyBorder="1"/>
    <xf numFmtId="3" fontId="80" fillId="0" borderId="0" xfId="292" applyNumberFormat="1" applyFont="1" applyFill="1" applyBorder="1"/>
    <xf numFmtId="0" fontId="80" fillId="0" borderId="0" xfId="296" applyFont="1" applyFill="1"/>
    <xf numFmtId="0" fontId="10" fillId="0" borderId="0" xfId="297" applyFont="1" applyBorder="1" applyAlignment="1">
      <alignment horizontal="left"/>
    </xf>
    <xf numFmtId="0" fontId="81" fillId="0" borderId="0" xfId="0" applyFont="1"/>
    <xf numFmtId="0" fontId="81" fillId="0" borderId="0" xfId="0" applyFont="1" applyFill="1" applyAlignment="1">
      <alignment horizontal="right"/>
    </xf>
    <xf numFmtId="0" fontId="11" fillId="0" borderId="0" xfId="297" applyFont="1" applyBorder="1" applyAlignment="1">
      <alignment horizontal="left"/>
    </xf>
    <xf numFmtId="49" fontId="81" fillId="0" borderId="0" xfId="290" applyNumberFormat="1" applyFont="1" applyBorder="1"/>
    <xf numFmtId="0" fontId="81" fillId="0" borderId="0" xfId="0" applyFont="1" applyBorder="1"/>
    <xf numFmtId="3" fontId="81" fillId="0" borderId="0" xfId="290" applyNumberFormat="1" applyFont="1" applyBorder="1"/>
    <xf numFmtId="0" fontId="82" fillId="0" borderId="0" xfId="0" applyFont="1" applyBorder="1"/>
    <xf numFmtId="49" fontId="82" fillId="0" borderId="0" xfId="290" applyNumberFormat="1" applyFont="1" applyBorder="1"/>
    <xf numFmtId="3" fontId="82" fillId="0" borderId="0" xfId="290" applyNumberFormat="1" applyFont="1" applyBorder="1"/>
    <xf numFmtId="0" fontId="82" fillId="0" borderId="0" xfId="0" applyFont="1"/>
    <xf numFmtId="49" fontId="82" fillId="0" borderId="0" xfId="292" applyNumberFormat="1" applyFont="1" applyBorder="1"/>
    <xf numFmtId="3" fontId="82" fillId="0" borderId="0" xfId="292" applyNumberFormat="1" applyFont="1" applyBorder="1"/>
    <xf numFmtId="0" fontId="83" fillId="0" borderId="0" xfId="0" applyFont="1"/>
    <xf numFmtId="0" fontId="83" fillId="0" borderId="0" xfId="0" applyFont="1" applyBorder="1"/>
    <xf numFmtId="49" fontId="83" fillId="0" borderId="0" xfId="292" applyNumberFormat="1" applyFont="1" applyBorder="1"/>
    <xf numFmtId="3" fontId="83" fillId="0" borderId="0" xfId="292" applyNumberFormat="1" applyFont="1" applyBorder="1"/>
    <xf numFmtId="0" fontId="82" fillId="0" borderId="0" xfId="296" applyFont="1" applyFill="1" applyBorder="1"/>
    <xf numFmtId="0" fontId="81" fillId="0" borderId="0" xfId="296" applyFont="1" applyFill="1"/>
    <xf numFmtId="0" fontId="10" fillId="0" borderId="0" xfId="297" applyFont="1" applyFill="1" applyBorder="1" applyAlignment="1">
      <alignment horizontal="left"/>
    </xf>
    <xf numFmtId="49" fontId="81" fillId="0" borderId="0" xfId="292" applyNumberFormat="1" applyFont="1" applyBorder="1"/>
    <xf numFmtId="3" fontId="81" fillId="0" borderId="0" xfId="292" applyNumberFormat="1" applyFont="1" applyBorder="1"/>
    <xf numFmtId="0" fontId="82" fillId="0" borderId="0" xfId="290" applyFont="1"/>
    <xf numFmtId="0" fontId="82" fillId="0" borderId="0" xfId="290" applyFont="1" applyBorder="1"/>
    <xf numFmtId="49" fontId="82" fillId="0" borderId="0" xfId="291" applyNumberFormat="1" applyFont="1" applyBorder="1"/>
    <xf numFmtId="3" fontId="82" fillId="0" borderId="0" xfId="291" applyNumberFormat="1" applyFont="1" applyBorder="1"/>
    <xf numFmtId="0" fontId="81" fillId="0" borderId="0" xfId="290" applyFont="1"/>
    <xf numFmtId="0" fontId="81" fillId="0" borderId="0" xfId="290" applyFont="1" applyBorder="1"/>
    <xf numFmtId="49" fontId="81" fillId="0" borderId="0" xfId="291" applyNumberFormat="1" applyFont="1" applyBorder="1"/>
    <xf numFmtId="3" fontId="81" fillId="0" borderId="0" xfId="291" applyNumberFormat="1" applyFont="1" applyBorder="1"/>
    <xf numFmtId="0" fontId="80" fillId="0" borderId="0" xfId="0" applyFont="1" applyBorder="1" applyAlignment="1">
      <alignment horizontal="center"/>
    </xf>
    <xf numFmtId="3" fontId="80" fillId="0" borderId="0" xfId="297" applyNumberFormat="1" applyFont="1" applyBorder="1"/>
    <xf numFmtId="3" fontId="80" fillId="0" borderId="0" xfId="297" applyNumberFormat="1" applyFont="1" applyBorder="1" applyAlignment="1">
      <alignment horizontal="right"/>
    </xf>
    <xf numFmtId="41" fontId="80" fillId="0" borderId="0" xfId="209" applyFont="1" applyBorder="1" applyAlignment="1">
      <alignment horizontal="right"/>
    </xf>
    <xf numFmtId="1" fontId="84" fillId="0" borderId="0" xfId="290" applyNumberFormat="1" applyFont="1" applyBorder="1"/>
    <xf numFmtId="3" fontId="80" fillId="55" borderId="0" xfId="297" applyNumberFormat="1" applyFont="1" applyFill="1" applyBorder="1"/>
    <xf numFmtId="0" fontId="80" fillId="0" borderId="0" xfId="0" applyFont="1" applyFill="1" applyBorder="1" applyAlignment="1">
      <alignment horizontal="center"/>
    </xf>
    <xf numFmtId="3" fontId="80" fillId="0" borderId="0" xfId="297" applyNumberFormat="1" applyFont="1" applyFill="1" applyBorder="1"/>
    <xf numFmtId="0" fontId="5" fillId="0" borderId="10" xfId="299" applyFont="1" applyFill="1" applyBorder="1" applyAlignment="1">
      <alignment horizontal="left" vertical="center"/>
    </xf>
    <xf numFmtId="0" fontId="5" fillId="0" borderId="11" xfId="299" applyFont="1" applyFill="1" applyBorder="1" applyAlignment="1">
      <alignment horizontal="left" vertical="center"/>
    </xf>
    <xf numFmtId="0" fontId="80" fillId="0" borderId="0" xfId="0" applyFont="1" applyFill="1" applyBorder="1" applyAlignment="1">
      <alignment horizontal="center" vertical="center"/>
    </xf>
    <xf numFmtId="3" fontId="80" fillId="0" borderId="12" xfId="297" applyNumberFormat="1" applyFont="1" applyFill="1" applyBorder="1" applyAlignment="1">
      <alignment vertical="center"/>
    </xf>
    <xf numFmtId="3" fontId="80" fillId="0" borderId="0" xfId="297" applyNumberFormat="1" applyFont="1" applyFill="1" applyBorder="1" applyAlignment="1">
      <alignment vertical="center"/>
    </xf>
    <xf numFmtId="3" fontId="80" fillId="0" borderId="0" xfId="297" applyNumberFormat="1" applyFont="1" applyFill="1" applyBorder="1" applyAlignment="1">
      <alignment horizontal="right" vertical="center"/>
    </xf>
    <xf numFmtId="3" fontId="81" fillId="0" borderId="12" xfId="0" applyNumberFormat="1" applyFont="1" applyFill="1" applyBorder="1" applyAlignment="1">
      <alignment vertical="center"/>
    </xf>
    <xf numFmtId="3" fontId="81" fillId="0" borderId="0" xfId="0" applyNumberFormat="1" applyFont="1" applyFill="1" applyBorder="1" applyAlignment="1">
      <alignment vertical="center"/>
    </xf>
    <xf numFmtId="3" fontId="80" fillId="0" borderId="12" xfId="297" applyNumberFormat="1" applyFont="1" applyFill="1" applyBorder="1" applyAlignment="1">
      <alignment horizontal="right" vertical="center"/>
    </xf>
    <xf numFmtId="3" fontId="80" fillId="0" borderId="13" xfId="297" applyNumberFormat="1" applyFont="1" applyFill="1" applyBorder="1" applyAlignment="1">
      <alignment horizontal="right" vertical="center"/>
    </xf>
    <xf numFmtId="3" fontId="80" fillId="0" borderId="14" xfId="297" applyNumberFormat="1" applyFont="1" applyFill="1" applyBorder="1" applyAlignment="1">
      <alignment horizontal="right" vertical="center"/>
    </xf>
    <xf numFmtId="41" fontId="80" fillId="0" borderId="14" xfId="209" applyFont="1" applyFill="1" applyBorder="1" applyAlignment="1">
      <alignment horizontal="right" vertical="center"/>
    </xf>
    <xf numFmtId="1" fontId="84" fillId="0" borderId="15" xfId="290" applyNumberFormat="1" applyFont="1" applyFill="1" applyBorder="1" applyAlignment="1">
      <alignment vertical="center"/>
    </xf>
    <xf numFmtId="1" fontId="84" fillId="0" borderId="16" xfId="290" applyNumberFormat="1" applyFont="1" applyFill="1" applyBorder="1" applyAlignment="1">
      <alignment vertical="center"/>
    </xf>
    <xf numFmtId="41" fontId="84" fillId="0" borderId="16" xfId="209" applyFont="1" applyFill="1" applyBorder="1" applyAlignment="1">
      <alignment vertical="center"/>
    </xf>
    <xf numFmtId="3" fontId="80" fillId="0" borderId="14" xfId="297" applyNumberFormat="1" applyFont="1" applyBorder="1"/>
    <xf numFmtId="0" fontId="5" fillId="0" borderId="10" xfId="299" applyFont="1" applyBorder="1" applyAlignment="1">
      <alignment horizontal="left" vertical="center"/>
    </xf>
    <xf numFmtId="0" fontId="5" fillId="0" borderId="11" xfId="299" applyFont="1" applyBorder="1" applyAlignment="1">
      <alignment horizontal="left" vertical="center"/>
    </xf>
    <xf numFmtId="41" fontId="81" fillId="0" borderId="0" xfId="209" applyFont="1" applyBorder="1" applyAlignment="1">
      <alignment horizontal="right" wrapText="1"/>
    </xf>
    <xf numFmtId="41" fontId="80" fillId="0" borderId="0" xfId="209" applyFont="1" applyBorder="1"/>
    <xf numFmtId="41" fontId="81" fillId="0" borderId="0" xfId="209" applyFont="1" applyBorder="1" applyAlignment="1">
      <alignment wrapText="1"/>
    </xf>
    <xf numFmtId="41" fontId="81" fillId="0" borderId="0" xfId="209" applyFont="1" applyBorder="1"/>
    <xf numFmtId="3" fontId="5" fillId="56" borderId="0" xfId="290" applyNumberFormat="1" applyFont="1" applyFill="1" applyBorder="1"/>
    <xf numFmtId="1" fontId="80" fillId="0" borderId="0" xfId="209" applyNumberFormat="1" applyFont="1" applyBorder="1"/>
    <xf numFmtId="1" fontId="80" fillId="0" borderId="0" xfId="290" applyNumberFormat="1" applyFont="1" applyBorder="1"/>
    <xf numFmtId="0" fontId="6" fillId="0" borderId="15" xfId="300" applyFont="1" applyFill="1" applyBorder="1" applyAlignment="1">
      <alignment horizontal="center" vertical="center"/>
    </xf>
    <xf numFmtId="0" fontId="6" fillId="0" borderId="16" xfId="300" applyFont="1" applyFill="1" applyBorder="1" applyAlignment="1">
      <alignment horizontal="center" vertical="center"/>
    </xf>
    <xf numFmtId="0" fontId="10" fillId="0" borderId="17" xfId="297" applyFont="1" applyBorder="1" applyAlignment="1">
      <alignment horizontal="left"/>
    </xf>
    <xf numFmtId="0" fontId="81" fillId="0" borderId="17" xfId="0" applyFont="1" applyBorder="1"/>
    <xf numFmtId="0" fontId="85" fillId="0" borderId="18" xfId="297" applyFont="1" applyBorder="1" applyAlignment="1">
      <alignment horizontal="center" wrapText="1"/>
    </xf>
    <xf numFmtId="0" fontId="86" fillId="0" borderId="19" xfId="297" applyFont="1" applyBorder="1" applyAlignment="1">
      <alignment horizontal="center" vertical="top" wrapText="1"/>
    </xf>
    <xf numFmtId="0" fontId="8" fillId="0" borderId="16" xfId="300" applyFont="1" applyFill="1" applyBorder="1" applyAlignment="1">
      <alignment horizontal="center" vertical="center"/>
    </xf>
    <xf numFmtId="1" fontId="84" fillId="0" borderId="0" xfId="292" applyNumberFormat="1" applyFont="1" applyBorder="1"/>
    <xf numFmtId="37" fontId="5" fillId="0" borderId="0" xfId="301" applyNumberFormat="1" applyFont="1" applyFill="1" applyBorder="1"/>
    <xf numFmtId="3" fontId="5" fillId="0" borderId="0" xfId="301" applyNumberFormat="1" applyFont="1" applyFill="1" applyBorder="1"/>
    <xf numFmtId="37" fontId="5" fillId="0" borderId="0" xfId="303" applyNumberFormat="1" applyFont="1" applyFill="1" applyBorder="1"/>
    <xf numFmtId="3" fontId="5" fillId="0" borderId="0" xfId="303" applyNumberFormat="1" applyFont="1" applyFill="1" applyBorder="1"/>
    <xf numFmtId="41" fontId="5" fillId="0" borderId="0" xfId="301" applyNumberFormat="1" applyFont="1" applyFill="1" applyBorder="1" applyAlignment="1">
      <alignment horizontal="right"/>
    </xf>
    <xf numFmtId="41" fontId="5" fillId="0" borderId="0" xfId="301" applyNumberFormat="1" applyFont="1" applyFill="1" applyBorder="1"/>
    <xf numFmtId="0" fontId="81" fillId="0" borderId="0" xfId="296" applyFont="1" applyFill="1" applyBorder="1"/>
    <xf numFmtId="164" fontId="84" fillId="0" borderId="20" xfId="208" applyNumberFormat="1" applyFont="1" applyBorder="1" applyAlignment="1">
      <alignment vertical="center"/>
    </xf>
    <xf numFmtId="0" fontId="9" fillId="0" borderId="10" xfId="291" applyFont="1" applyFill="1" applyBorder="1" applyAlignment="1" applyProtection="1">
      <alignment horizontal="left" vertical="center"/>
    </xf>
    <xf numFmtId="0" fontId="5" fillId="0" borderId="0" xfId="306" applyFont="1" applyAlignment="1">
      <alignment vertical="center"/>
    </xf>
    <xf numFmtId="0" fontId="14" fillId="57" borderId="0" xfId="306" applyFont="1" applyFill="1" applyAlignment="1">
      <alignment horizontal="left" vertical="center"/>
    </xf>
    <xf numFmtId="0" fontId="6" fillId="57" borderId="0" xfId="306" applyFont="1" applyFill="1" applyAlignment="1">
      <alignment horizontal="left" vertical="center"/>
    </xf>
    <xf numFmtId="0" fontId="6" fillId="0" borderId="0" xfId="306" applyFont="1" applyAlignment="1">
      <alignment horizontal="left" vertical="center"/>
    </xf>
    <xf numFmtId="0" fontId="15" fillId="57" borderId="0" xfId="306" applyFont="1" applyFill="1" applyAlignment="1">
      <alignment horizontal="left" vertical="center"/>
    </xf>
    <xf numFmtId="0" fontId="5" fillId="57" borderId="17" xfId="306" applyFont="1" applyFill="1" applyBorder="1" applyAlignment="1">
      <alignment vertical="center"/>
    </xf>
    <xf numFmtId="0" fontId="6" fillId="57" borderId="17" xfId="306" applyFont="1" applyFill="1" applyBorder="1" applyAlignment="1">
      <alignment horizontal="center" vertical="center"/>
    </xf>
    <xf numFmtId="0" fontId="8" fillId="57" borderId="21" xfId="306" applyFont="1" applyFill="1" applyBorder="1" applyAlignment="1">
      <alignment horizontal="center" vertical="center"/>
    </xf>
    <xf numFmtId="0" fontId="8" fillId="57" borderId="22" xfId="306" applyFont="1" applyFill="1" applyBorder="1" applyAlignment="1">
      <alignment horizontal="center" vertical="center"/>
    </xf>
    <xf numFmtId="0" fontId="8" fillId="57" borderId="13" xfId="306" applyFont="1" applyFill="1" applyBorder="1" applyAlignment="1">
      <alignment horizontal="center" vertical="center"/>
    </xf>
    <xf numFmtId="0" fontId="8" fillId="57" borderId="14" xfId="306" applyFont="1" applyFill="1" applyBorder="1" applyAlignment="1">
      <alignment horizontal="center" vertical="center"/>
    </xf>
    <xf numFmtId="0" fontId="5" fillId="57" borderId="23" xfId="306" applyFont="1" applyFill="1" applyBorder="1" applyAlignment="1">
      <alignment horizontal="center" vertical="center"/>
    </xf>
    <xf numFmtId="0" fontId="5" fillId="57" borderId="24" xfId="306" applyFont="1" applyFill="1" applyBorder="1" applyAlignment="1">
      <alignment vertical="center"/>
    </xf>
    <xf numFmtId="0" fontId="5" fillId="57" borderId="0" xfId="306" applyFont="1" applyFill="1" applyBorder="1" applyAlignment="1">
      <alignment vertical="center"/>
    </xf>
    <xf numFmtId="0" fontId="5" fillId="0" borderId="0" xfId="306" applyFont="1" applyFill="1" applyBorder="1" applyAlignment="1">
      <alignment vertical="center"/>
    </xf>
    <xf numFmtId="0" fontId="5" fillId="57" borderId="0" xfId="306" applyFont="1" applyFill="1" applyBorder="1" applyAlignment="1">
      <alignment horizontal="center" vertical="center"/>
    </xf>
    <xf numFmtId="0" fontId="5" fillId="57" borderId="10" xfId="306" applyFont="1" applyFill="1" applyBorder="1" applyAlignment="1" applyProtection="1">
      <alignment horizontal="left" vertical="center"/>
    </xf>
    <xf numFmtId="164" fontId="5" fillId="57" borderId="0" xfId="228" applyNumberFormat="1" applyFont="1" applyFill="1" applyBorder="1" applyAlignment="1" applyProtection="1">
      <alignment vertical="center"/>
    </xf>
    <xf numFmtId="164" fontId="5" fillId="57" borderId="0" xfId="228" applyNumberFormat="1" applyFont="1" applyFill="1" applyBorder="1" applyAlignment="1" applyProtection="1">
      <alignment horizontal="right" vertical="center"/>
    </xf>
    <xf numFmtId="2" fontId="5" fillId="0" borderId="0" xfId="306" applyNumberFormat="1" applyFont="1" applyFill="1" applyBorder="1" applyAlignment="1">
      <alignment horizontal="center" vertical="center"/>
    </xf>
    <xf numFmtId="0" fontId="9" fillId="57" borderId="0" xfId="306" applyFont="1" applyFill="1" applyBorder="1" applyAlignment="1">
      <alignment horizontal="center" vertical="center"/>
    </xf>
    <xf numFmtId="0" fontId="5" fillId="57" borderId="10" xfId="306" applyFont="1" applyFill="1" applyBorder="1" applyAlignment="1">
      <alignment vertical="center"/>
    </xf>
    <xf numFmtId="41" fontId="5" fillId="0" borderId="0" xfId="306" applyNumberFormat="1" applyFont="1" applyAlignment="1">
      <alignment vertical="center"/>
    </xf>
    <xf numFmtId="0" fontId="9" fillId="57" borderId="14" xfId="306" applyFont="1" applyFill="1" applyBorder="1" applyAlignment="1">
      <alignment vertical="center"/>
    </xf>
    <xf numFmtId="0" fontId="5" fillId="57" borderId="11" xfId="306" applyFont="1" applyFill="1" applyBorder="1" applyAlignment="1" applyProtection="1">
      <alignment horizontal="left" vertical="center"/>
    </xf>
    <xf numFmtId="166" fontId="19" fillId="57" borderId="14" xfId="306" applyNumberFormat="1" applyFont="1" applyFill="1" applyBorder="1" applyAlignment="1">
      <alignment vertical="center"/>
    </xf>
    <xf numFmtId="0" fontId="5" fillId="0" borderId="0" xfId="306" applyFont="1" applyFill="1" applyAlignment="1">
      <alignment vertical="center"/>
    </xf>
    <xf numFmtId="0" fontId="5" fillId="0" borderId="24" xfId="299" applyFont="1" applyBorder="1" applyAlignment="1">
      <alignment horizontal="left" vertical="center"/>
    </xf>
    <xf numFmtId="0" fontId="5" fillId="0" borderId="24" xfId="299" applyFont="1" applyFill="1" applyBorder="1" applyAlignment="1">
      <alignment horizontal="left" vertical="center"/>
    </xf>
    <xf numFmtId="165" fontId="80" fillId="0" borderId="0" xfId="297" applyNumberFormat="1" applyFont="1" applyBorder="1"/>
    <xf numFmtId="0" fontId="82" fillId="0" borderId="0" xfId="0" applyFont="1" applyFill="1"/>
    <xf numFmtId="0" fontId="82" fillId="0" borderId="0" xfId="0" applyFont="1" applyFill="1" applyBorder="1"/>
    <xf numFmtId="49" fontId="82" fillId="0" borderId="0" xfId="292" applyNumberFormat="1" applyFont="1" applyFill="1" applyBorder="1"/>
    <xf numFmtId="3" fontId="82" fillId="0" borderId="0" xfId="292" applyNumberFormat="1" applyFont="1" applyFill="1" applyBorder="1"/>
    <xf numFmtId="0" fontId="81" fillId="0" borderId="0" xfId="0" applyFont="1" applyFill="1"/>
    <xf numFmtId="0" fontId="11" fillId="0" borderId="0" xfId="297" applyFont="1" applyFill="1" applyBorder="1" applyAlignment="1">
      <alignment horizontal="left"/>
    </xf>
    <xf numFmtId="0" fontId="81" fillId="0" borderId="0" xfId="0" applyFont="1" applyFill="1" applyBorder="1"/>
    <xf numFmtId="0" fontId="85" fillId="0" borderId="18" xfId="297" applyFont="1" applyFill="1" applyBorder="1" applyAlignment="1">
      <alignment horizontal="center" wrapText="1"/>
    </xf>
    <xf numFmtId="0" fontId="86" fillId="0" borderId="19" xfId="297" applyFont="1" applyFill="1" applyBorder="1" applyAlignment="1">
      <alignment horizontal="center" vertical="top" wrapText="1"/>
    </xf>
    <xf numFmtId="164" fontId="84" fillId="0" borderId="20" xfId="208" applyNumberFormat="1" applyFont="1" applyFill="1" applyBorder="1" applyAlignment="1">
      <alignment vertical="center"/>
    </xf>
    <xf numFmtId="1" fontId="80" fillId="0" borderId="0" xfId="292" applyNumberFormat="1" applyFont="1" applyFill="1" applyBorder="1"/>
    <xf numFmtId="41" fontId="20" fillId="0" borderId="25" xfId="209" applyFont="1" applyBorder="1" applyAlignment="1">
      <alignment vertical="center"/>
    </xf>
    <xf numFmtId="3" fontId="87" fillId="0" borderId="26" xfId="0" applyNumberFormat="1" applyFont="1" applyFill="1" applyBorder="1" applyAlignment="1"/>
    <xf numFmtId="3" fontId="87" fillId="0" borderId="27" xfId="0" applyNumberFormat="1" applyFont="1" applyFill="1" applyBorder="1" applyAlignment="1"/>
    <xf numFmtId="3" fontId="87" fillId="0" borderId="28" xfId="0" applyNumberFormat="1" applyFont="1" applyFill="1" applyBorder="1" applyAlignment="1"/>
    <xf numFmtId="3" fontId="87" fillId="0" borderId="29" xfId="0" applyNumberFormat="1" applyFont="1" applyFill="1" applyBorder="1" applyAlignment="1"/>
    <xf numFmtId="3" fontId="87" fillId="0" borderId="30" xfId="0" applyNumberFormat="1" applyFont="1" applyFill="1" applyBorder="1" applyAlignment="1"/>
    <xf numFmtId="41" fontId="20" fillId="0" borderId="30" xfId="209" applyFont="1" applyBorder="1" applyAlignment="1">
      <alignment vertical="center"/>
    </xf>
    <xf numFmtId="0" fontId="80" fillId="0" borderId="0" xfId="0" applyFont="1" applyBorder="1" applyAlignment="1">
      <alignment horizontal="center" vertical="center"/>
    </xf>
    <xf numFmtId="0" fontId="80" fillId="0" borderId="14" xfId="0" applyFont="1" applyBorder="1" applyAlignment="1">
      <alignment horizontal="center" vertical="center"/>
    </xf>
    <xf numFmtId="0" fontId="80" fillId="0" borderId="0" xfId="290" applyFont="1" applyBorder="1" applyAlignment="1">
      <alignment horizontal="center" vertical="center"/>
    </xf>
    <xf numFmtId="0" fontId="10" fillId="0" borderId="0" xfId="297" applyFont="1" applyBorder="1" applyAlignment="1">
      <alignment horizontal="left" vertical="center"/>
    </xf>
    <xf numFmtId="0" fontId="11" fillId="0" borderId="0" xfId="297" applyFont="1" applyBorder="1" applyAlignment="1">
      <alignment horizontal="left" vertical="center"/>
    </xf>
    <xf numFmtId="0" fontId="80" fillId="0" borderId="23" xfId="290" applyFont="1" applyBorder="1" applyAlignment="1">
      <alignment horizontal="center" vertical="center"/>
    </xf>
    <xf numFmtId="0" fontId="81" fillId="0" borderId="0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10" fillId="0" borderId="0" xfId="297" applyFont="1" applyFill="1" applyBorder="1" applyAlignment="1">
      <alignment horizontal="left" vertical="center"/>
    </xf>
    <xf numFmtId="0" fontId="80" fillId="0" borderId="0" xfId="296" applyFont="1" applyFill="1" applyBorder="1" applyAlignment="1">
      <alignment horizontal="center" vertical="center"/>
    </xf>
    <xf numFmtId="0" fontId="81" fillId="0" borderId="0" xfId="296" applyFont="1" applyFill="1" applyBorder="1" applyAlignment="1">
      <alignment vertical="center"/>
    </xf>
    <xf numFmtId="0" fontId="81" fillId="0" borderId="0" xfId="296" applyFont="1" applyFill="1" applyAlignment="1">
      <alignment vertical="center"/>
    </xf>
    <xf numFmtId="3" fontId="80" fillId="0" borderId="0" xfId="297" applyNumberFormat="1" applyFont="1" applyBorder="1" applyAlignment="1">
      <alignment vertical="center"/>
    </xf>
    <xf numFmtId="3" fontId="80" fillId="0" borderId="0" xfId="297" applyNumberFormat="1" applyFont="1" applyBorder="1" applyAlignment="1"/>
    <xf numFmtId="0" fontId="81" fillId="0" borderId="0" xfId="0" applyFont="1" applyBorder="1" applyAlignment="1">
      <alignment horizontal="center" vertical="center"/>
    </xf>
    <xf numFmtId="0" fontId="5" fillId="0" borderId="10" xfId="299" applyFont="1" applyBorder="1" applyAlignment="1">
      <alignment horizontal="left"/>
    </xf>
    <xf numFmtId="165" fontId="80" fillId="0" borderId="0" xfId="297" applyNumberFormat="1" applyFont="1" applyFill="1" applyBorder="1" applyAlignment="1"/>
    <xf numFmtId="164" fontId="84" fillId="0" borderId="20" xfId="208" applyNumberFormat="1" applyFont="1" applyBorder="1" applyAlignment="1"/>
    <xf numFmtId="165" fontId="80" fillId="0" borderId="0" xfId="297" applyNumberFormat="1" applyFont="1" applyFill="1" applyBorder="1" applyAlignment="1">
      <alignment horizontal="right"/>
    </xf>
    <xf numFmtId="0" fontId="8" fillId="0" borderId="16" xfId="300" applyFont="1" applyFill="1" applyBorder="1" applyAlignment="1">
      <alignment horizontal="right" vertical="center"/>
    </xf>
    <xf numFmtId="0" fontId="5" fillId="0" borderId="10" xfId="299" applyFont="1" applyFill="1" applyBorder="1" applyAlignment="1">
      <alignment horizontal="left"/>
    </xf>
    <xf numFmtId="164" fontId="84" fillId="0" borderId="20" xfId="208" applyNumberFormat="1" applyFont="1" applyFill="1" applyBorder="1" applyAlignment="1">
      <alignment horizontal="right" vertical="center"/>
    </xf>
    <xf numFmtId="0" fontId="8" fillId="0" borderId="16" xfId="300" applyFont="1" applyFill="1" applyBorder="1" applyAlignment="1">
      <alignment horizontal="right"/>
    </xf>
    <xf numFmtId="0" fontId="8" fillId="0" borderId="16" xfId="300" applyFont="1" applyFill="1" applyBorder="1" applyAlignment="1">
      <alignment vertical="center"/>
    </xf>
    <xf numFmtId="0" fontId="6" fillId="0" borderId="16" xfId="300" applyFont="1" applyFill="1" applyBorder="1" applyAlignment="1">
      <alignment horizontal="right" vertical="center"/>
    </xf>
    <xf numFmtId="0" fontId="8" fillId="0" borderId="0" xfId="300" applyFont="1" applyFill="1" applyBorder="1" applyAlignment="1">
      <alignment horizontal="right" vertical="center"/>
    </xf>
    <xf numFmtId="3" fontId="5" fillId="0" borderId="31" xfId="287" applyNumberFormat="1" applyFont="1" applyFill="1" applyBorder="1"/>
    <xf numFmtId="3" fontId="5" fillId="0" borderId="32" xfId="287" applyNumberFormat="1" applyFont="1" applyFill="1" applyBorder="1"/>
    <xf numFmtId="3" fontId="5" fillId="0" borderId="12" xfId="287" applyNumberFormat="1" applyFont="1" applyFill="1" applyBorder="1"/>
    <xf numFmtId="3" fontId="5" fillId="0" borderId="0" xfId="287" applyNumberFormat="1" applyFont="1" applyFill="1" applyBorder="1"/>
    <xf numFmtId="0" fontId="80" fillId="0" borderId="0" xfId="0" applyFont="1"/>
    <xf numFmtId="164" fontId="84" fillId="0" borderId="20" xfId="208" applyNumberFormat="1" applyFont="1" applyFill="1" applyBorder="1" applyAlignment="1">
      <alignment vertical="center"/>
    </xf>
    <xf numFmtId="164" fontId="84" fillId="0" borderId="20" xfId="208" applyNumberFormat="1" applyFont="1" applyBorder="1" applyAlignment="1">
      <alignment vertical="center"/>
    </xf>
    <xf numFmtId="164" fontId="5" fillId="0" borderId="0" xfId="228" applyNumberFormat="1" applyFont="1" applyFill="1" applyBorder="1" applyAlignment="1" applyProtection="1">
      <alignment vertical="center"/>
    </xf>
    <xf numFmtId="0" fontId="8" fillId="57" borderId="0" xfId="306" applyFont="1" applyFill="1" applyBorder="1" applyAlignment="1">
      <alignment horizontal="right" vertical="center"/>
    </xf>
    <xf numFmtId="4" fontId="81" fillId="0" borderId="0" xfId="0" applyNumberFormat="1" applyFont="1"/>
    <xf numFmtId="4" fontId="80" fillId="0" borderId="0" xfId="0" applyNumberFormat="1" applyFont="1"/>
    <xf numFmtId="4" fontId="81" fillId="0" borderId="0" xfId="0" applyNumberFormat="1" applyFont="1" applyBorder="1"/>
    <xf numFmtId="4" fontId="83" fillId="0" borderId="0" xfId="0" applyNumberFormat="1" applyFont="1"/>
    <xf numFmtId="4" fontId="81" fillId="0" borderId="0" xfId="0" applyNumberFormat="1" applyFont="1" applyFill="1"/>
    <xf numFmtId="4" fontId="80" fillId="0" borderId="0" xfId="0" applyNumberFormat="1" applyFont="1" applyFill="1"/>
    <xf numFmtId="4" fontId="81" fillId="0" borderId="0" xfId="0" applyNumberFormat="1" applyFont="1" applyFill="1" applyBorder="1"/>
    <xf numFmtId="4" fontId="81" fillId="0" borderId="0" xfId="296" applyNumberFormat="1" applyFont="1" applyFill="1"/>
    <xf numFmtId="4" fontId="80" fillId="0" borderId="0" xfId="296" applyNumberFormat="1" applyFont="1" applyFill="1"/>
    <xf numFmtId="4" fontId="80" fillId="0" borderId="0" xfId="296" applyNumberFormat="1" applyFont="1" applyFill="1" applyBorder="1"/>
    <xf numFmtId="167" fontId="5" fillId="57" borderId="0" xfId="209" applyNumberFormat="1" applyFont="1" applyFill="1" applyBorder="1" applyAlignment="1">
      <alignment vertical="center"/>
    </xf>
    <xf numFmtId="167" fontId="5" fillId="57" borderId="0" xfId="209" applyNumberFormat="1" applyFont="1" applyFill="1" applyBorder="1" applyAlignment="1" applyProtection="1">
      <alignment horizontal="right" vertical="center"/>
    </xf>
    <xf numFmtId="168" fontId="5" fillId="57" borderId="0" xfId="209" applyNumberFormat="1" applyFont="1" applyFill="1" applyBorder="1" applyAlignment="1">
      <alignment vertical="center"/>
    </xf>
    <xf numFmtId="167" fontId="5" fillId="57" borderId="0" xfId="209" applyNumberFormat="1" applyFont="1" applyFill="1" applyBorder="1" applyAlignment="1" applyProtection="1">
      <alignment horizontal="left"/>
    </xf>
    <xf numFmtId="167" fontId="5" fillId="57" borderId="0" xfId="209" quotePrefix="1" applyNumberFormat="1" applyFont="1" applyFill="1" applyBorder="1" applyAlignment="1" applyProtection="1">
      <alignment horizontal="right" vertical="center"/>
    </xf>
    <xf numFmtId="167" fontId="5" fillId="57" borderId="0" xfId="209" applyNumberFormat="1" applyFont="1" applyFill="1" applyBorder="1" applyAlignment="1" applyProtection="1">
      <alignment vertical="center"/>
    </xf>
    <xf numFmtId="167" fontId="5" fillId="0" borderId="0" xfId="209" applyNumberFormat="1" applyFont="1" applyFill="1" applyBorder="1" applyAlignment="1" applyProtection="1">
      <alignment vertical="center"/>
    </xf>
    <xf numFmtId="0" fontId="5" fillId="57" borderId="0" xfId="306" applyFont="1" applyFill="1" applyBorder="1" applyAlignment="1">
      <alignment horizontal="right" vertical="center"/>
    </xf>
    <xf numFmtId="43" fontId="5" fillId="57" borderId="0" xfId="228" applyNumberFormat="1" applyFont="1" applyFill="1" applyBorder="1" applyAlignment="1" applyProtection="1">
      <alignment horizontal="left"/>
    </xf>
    <xf numFmtId="0" fontId="6" fillId="57" borderId="0" xfId="306" applyFont="1" applyFill="1" applyBorder="1" applyAlignment="1">
      <alignment horizontal="center" vertical="center"/>
    </xf>
    <xf numFmtId="167" fontId="80" fillId="0" borderId="0" xfId="209" applyNumberFormat="1" applyFont="1" applyFill="1" applyBorder="1" applyAlignment="1">
      <alignment vertical="center"/>
    </xf>
    <xf numFmtId="167" fontId="80" fillId="0" borderId="0" xfId="209" applyNumberFormat="1" applyFont="1" applyFill="1" applyBorder="1" applyAlignment="1">
      <alignment horizontal="right" vertical="center"/>
    </xf>
    <xf numFmtId="167" fontId="80" fillId="0" borderId="14" xfId="209" applyNumberFormat="1" applyFont="1" applyFill="1" applyBorder="1" applyAlignment="1">
      <alignment horizontal="right" vertical="center"/>
    </xf>
    <xf numFmtId="167" fontId="84" fillId="0" borderId="16" xfId="209" applyNumberFormat="1" applyFont="1" applyFill="1" applyBorder="1" applyAlignment="1">
      <alignment vertical="center"/>
    </xf>
    <xf numFmtId="167" fontId="84" fillId="0" borderId="16" xfId="209" applyNumberFormat="1" applyFont="1" applyFill="1" applyBorder="1" applyAlignment="1">
      <alignment horizontal="right" vertical="center"/>
    </xf>
    <xf numFmtId="167" fontId="84" fillId="0" borderId="20" xfId="209" applyNumberFormat="1" applyFont="1" applyFill="1" applyBorder="1" applyAlignment="1">
      <alignment horizontal="right" vertical="center"/>
    </xf>
    <xf numFmtId="0" fontId="5" fillId="0" borderId="23" xfId="299" applyFont="1" applyBorder="1" applyAlignment="1">
      <alignment horizontal="center" vertical="center"/>
    </xf>
    <xf numFmtId="0" fontId="5" fillId="0" borderId="0" xfId="299" applyFont="1" applyBorder="1" applyAlignment="1">
      <alignment horizontal="center" vertical="center"/>
    </xf>
    <xf numFmtId="0" fontId="5" fillId="0" borderId="14" xfId="299" applyFont="1" applyBorder="1" applyAlignment="1">
      <alignment horizontal="center" vertical="center"/>
    </xf>
    <xf numFmtId="167" fontId="80" fillId="0" borderId="0" xfId="209" applyNumberFormat="1" applyFont="1" applyBorder="1"/>
    <xf numFmtId="167" fontId="80" fillId="0" borderId="0" xfId="209" applyNumberFormat="1" applyFont="1" applyFill="1" applyBorder="1"/>
    <xf numFmtId="167" fontId="80" fillId="0" borderId="14" xfId="209" applyNumberFormat="1" applyFont="1" applyBorder="1"/>
    <xf numFmtId="167" fontId="84" fillId="0" borderId="20" xfId="209" applyNumberFormat="1" applyFont="1" applyBorder="1" applyAlignment="1">
      <alignment vertical="center"/>
    </xf>
    <xf numFmtId="167" fontId="5" fillId="0" borderId="32" xfId="209" applyNumberFormat="1" applyFont="1" applyFill="1" applyBorder="1"/>
    <xf numFmtId="167" fontId="5" fillId="0" borderId="0" xfId="209" applyNumberFormat="1" applyFont="1" applyFill="1" applyBorder="1"/>
    <xf numFmtId="167" fontId="80" fillId="0" borderId="0" xfId="209" applyNumberFormat="1" applyFont="1"/>
    <xf numFmtId="167" fontId="84" fillId="0" borderId="20" xfId="209" applyNumberFormat="1" applyFont="1" applyFill="1" applyBorder="1" applyAlignment="1">
      <alignment vertical="center"/>
    </xf>
    <xf numFmtId="167" fontId="80" fillId="0" borderId="0" xfId="209" applyNumberFormat="1" applyFont="1" applyBorder="1" applyAlignment="1">
      <alignment horizontal="right"/>
    </xf>
    <xf numFmtId="167" fontId="84" fillId="0" borderId="20" xfId="209" applyNumberFormat="1" applyFont="1" applyBorder="1" applyAlignment="1">
      <alignment horizontal="right" vertical="center"/>
    </xf>
    <xf numFmtId="167" fontId="80" fillId="0" borderId="0" xfId="209" applyNumberFormat="1" applyFont="1" applyBorder="1" applyAlignment="1">
      <alignment horizontal="right" wrapText="1"/>
    </xf>
    <xf numFmtId="167" fontId="5" fillId="56" borderId="0" xfId="209" applyNumberFormat="1" applyFont="1" applyFill="1" applyBorder="1"/>
    <xf numFmtId="167" fontId="5" fillId="0" borderId="0" xfId="209" applyNumberFormat="1" applyFont="1" applyFill="1" applyBorder="1" applyAlignment="1">
      <alignment vertical="center"/>
    </xf>
    <xf numFmtId="167" fontId="88" fillId="0" borderId="0" xfId="209" applyNumberFormat="1" applyFont="1" applyFill="1" applyBorder="1" applyAlignment="1">
      <alignment vertical="center"/>
    </xf>
    <xf numFmtId="167" fontId="80" fillId="0" borderId="0" xfId="209" applyNumberFormat="1" applyFont="1" applyBorder="1" applyAlignment="1">
      <alignment vertical="center"/>
    </xf>
    <xf numFmtId="167" fontId="80" fillId="0" borderId="0" xfId="209" applyNumberFormat="1" applyFont="1" applyBorder="1" applyAlignment="1">
      <alignment horizontal="right" vertical="center"/>
    </xf>
    <xf numFmtId="167" fontId="80" fillId="0" borderId="0" xfId="209" applyNumberFormat="1" applyFont="1" applyBorder="1" applyAlignment="1"/>
    <xf numFmtId="167" fontId="80" fillId="0" borderId="0" xfId="209" applyNumberFormat="1" applyFont="1" applyFill="1" applyBorder="1" applyAlignment="1"/>
    <xf numFmtId="167" fontId="84" fillId="0" borderId="20" xfId="209" applyNumberFormat="1" applyFont="1" applyBorder="1" applyAlignment="1"/>
    <xf numFmtId="167" fontId="80" fillId="0" borderId="0" xfId="209" applyNumberFormat="1" applyFont="1" applyBorder="1" applyAlignment="1">
      <alignment horizontal="right" vertical="center" wrapText="1"/>
    </xf>
    <xf numFmtId="167" fontId="80" fillId="0" borderId="0" xfId="209" applyNumberFormat="1" applyFont="1" applyFill="1" applyBorder="1" applyAlignment="1">
      <alignment horizontal="right" wrapText="1"/>
    </xf>
    <xf numFmtId="167" fontId="81" fillId="0" borderId="0" xfId="209" applyNumberFormat="1" applyFont="1" applyFill="1" applyBorder="1"/>
    <xf numFmtId="166" fontId="19" fillId="0" borderId="14" xfId="306" applyNumberFormat="1" applyFont="1" applyFill="1" applyBorder="1" applyAlignment="1">
      <alignment horizontal="center" vertical="center"/>
    </xf>
    <xf numFmtId="0" fontId="80" fillId="0" borderId="14" xfId="0" applyFont="1" applyFill="1" applyBorder="1" applyAlignment="1">
      <alignment horizontal="center" vertical="center"/>
    </xf>
    <xf numFmtId="164" fontId="84" fillId="0" borderId="33" xfId="208" applyNumberFormat="1" applyFont="1" applyBorder="1" applyAlignment="1">
      <alignment vertical="center"/>
    </xf>
    <xf numFmtId="41" fontId="5" fillId="0" borderId="0" xfId="209" applyFont="1" applyFill="1" applyAlignment="1">
      <alignment vertical="center"/>
    </xf>
    <xf numFmtId="41" fontId="5" fillId="0" borderId="0" xfId="209" applyFont="1" applyFill="1" applyBorder="1" applyAlignment="1">
      <alignment vertical="center"/>
    </xf>
    <xf numFmtId="0" fontId="5" fillId="0" borderId="0" xfId="306" applyFont="1" applyFill="1" applyBorder="1" applyAlignment="1" applyProtection="1">
      <alignment horizontal="left" vertical="center"/>
    </xf>
    <xf numFmtId="167" fontId="80" fillId="0" borderId="0" xfId="209" applyNumberFormat="1" applyFont="1" applyAlignment="1">
      <alignment horizontal="right"/>
    </xf>
    <xf numFmtId="167" fontId="5" fillId="0" borderId="0" xfId="209" applyNumberFormat="1" applyFont="1" applyFill="1" applyBorder="1" applyAlignment="1">
      <alignment horizontal="right"/>
    </xf>
    <xf numFmtId="167" fontId="80" fillId="0" borderId="23" xfId="209" applyNumberFormat="1" applyFont="1" applyBorder="1" applyAlignment="1">
      <alignment horizontal="right"/>
    </xf>
    <xf numFmtId="167" fontId="80" fillId="0" borderId="14" xfId="209" applyNumberFormat="1" applyFont="1" applyBorder="1" applyAlignment="1">
      <alignment horizontal="right"/>
    </xf>
    <xf numFmtId="167" fontId="80" fillId="0" borderId="23" xfId="209" applyNumberFormat="1" applyFont="1" applyBorder="1" applyAlignment="1">
      <alignment horizontal="right" wrapText="1"/>
    </xf>
    <xf numFmtId="167" fontId="80" fillId="0" borderId="14" xfId="209" applyNumberFormat="1" applyFont="1" applyBorder="1" applyAlignment="1">
      <alignment horizontal="right" wrapText="1"/>
    </xf>
    <xf numFmtId="167" fontId="80" fillId="0" borderId="23" xfId="209" applyNumberFormat="1" applyFont="1" applyFill="1" applyBorder="1" applyAlignment="1">
      <alignment horizontal="right"/>
    </xf>
    <xf numFmtId="167" fontId="80" fillId="0" borderId="0" xfId="209" applyNumberFormat="1" applyFont="1" applyFill="1" applyBorder="1" applyAlignment="1">
      <alignment horizontal="right"/>
    </xf>
    <xf numFmtId="167" fontId="80" fillId="0" borderId="14" xfId="209" applyNumberFormat="1" applyFont="1" applyFill="1" applyBorder="1" applyAlignment="1">
      <alignment horizontal="right"/>
    </xf>
    <xf numFmtId="0" fontId="8" fillId="57" borderId="14" xfId="306" applyFont="1" applyFill="1" applyBorder="1" applyAlignment="1">
      <alignment horizontal="center" vertical="center"/>
    </xf>
    <xf numFmtId="0" fontId="8" fillId="57" borderId="22" xfId="306" applyFont="1" applyFill="1" applyBorder="1" applyAlignment="1" applyProtection="1">
      <alignment horizontal="center" vertical="center"/>
    </xf>
    <xf numFmtId="41" fontId="5" fillId="0" borderId="0" xfId="209" applyFont="1" applyAlignment="1">
      <alignment vertical="center"/>
    </xf>
    <xf numFmtId="43" fontId="5" fillId="0" borderId="0" xfId="306" applyNumberFormat="1" applyFont="1" applyAlignment="1">
      <alignment vertical="center"/>
    </xf>
    <xf numFmtId="4" fontId="81" fillId="0" borderId="17" xfId="0" applyNumberFormat="1" applyFont="1" applyBorder="1"/>
    <xf numFmtId="0" fontId="85" fillId="0" borderId="17" xfId="0" applyFont="1" applyBorder="1" applyAlignment="1">
      <alignment horizontal="right"/>
    </xf>
    <xf numFmtId="0" fontId="83" fillId="0" borderId="17" xfId="0" applyFont="1" applyBorder="1"/>
    <xf numFmtId="4" fontId="83" fillId="0" borderId="17" xfId="0" applyNumberFormat="1" applyFont="1" applyBorder="1"/>
    <xf numFmtId="0" fontId="81" fillId="0" borderId="17" xfId="0" applyFont="1" applyFill="1" applyBorder="1"/>
    <xf numFmtId="4" fontId="81" fillId="0" borderId="17" xfId="0" applyNumberFormat="1" applyFont="1" applyFill="1" applyBorder="1"/>
    <xf numFmtId="0" fontId="85" fillId="0" borderId="17" xfId="0" applyFont="1" applyFill="1" applyBorder="1" applyAlignment="1">
      <alignment horizontal="right"/>
    </xf>
    <xf numFmtId="0" fontId="80" fillId="0" borderId="17" xfId="296" applyFont="1" applyFill="1" applyBorder="1"/>
    <xf numFmtId="4" fontId="81" fillId="0" borderId="17" xfId="296" applyNumberFormat="1" applyFont="1" applyFill="1" applyBorder="1"/>
    <xf numFmtId="0" fontId="85" fillId="0" borderId="17" xfId="296" applyFont="1" applyFill="1" applyBorder="1" applyAlignment="1">
      <alignment horizontal="right"/>
    </xf>
    <xf numFmtId="0" fontId="85" fillId="0" borderId="17" xfId="297" applyFont="1" applyBorder="1" applyAlignment="1">
      <alignment horizontal="center" vertical="center"/>
    </xf>
    <xf numFmtId="0" fontId="85" fillId="0" borderId="17" xfId="290" applyFont="1" applyBorder="1" applyAlignment="1">
      <alignment horizontal="right"/>
    </xf>
    <xf numFmtId="0" fontId="81" fillId="0" borderId="17" xfId="290" applyFont="1" applyBorder="1"/>
    <xf numFmtId="0" fontId="8" fillId="0" borderId="14" xfId="300" applyFont="1" applyFill="1" applyBorder="1" applyAlignment="1">
      <alignment horizontal="right" vertical="center"/>
    </xf>
    <xf numFmtId="0" fontId="81" fillId="0" borderId="17" xfId="0" applyFont="1" applyFill="1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NumberFormat="1"/>
    <xf numFmtId="164" fontId="5" fillId="0" borderId="0" xfId="306" applyNumberFormat="1" applyFont="1" applyAlignment="1">
      <alignment vertical="center"/>
    </xf>
    <xf numFmtId="167" fontId="6" fillId="57" borderId="17" xfId="306" applyNumberFormat="1" applyFont="1" applyFill="1" applyBorder="1" applyAlignment="1">
      <alignment horizontal="center" vertical="center"/>
    </xf>
    <xf numFmtId="0" fontId="5" fillId="0" borderId="0" xfId="306" applyFont="1" applyFill="1" applyAlignment="1">
      <alignment horizontal="right" vertical="center"/>
    </xf>
    <xf numFmtId="43" fontId="5" fillId="0" borderId="0" xfId="306" applyNumberFormat="1" applyFont="1" applyFill="1" applyAlignment="1">
      <alignment vertical="center"/>
    </xf>
    <xf numFmtId="167" fontId="89" fillId="57" borderId="0" xfId="209" applyNumberFormat="1" applyFont="1" applyFill="1" applyBorder="1" applyAlignment="1" applyProtection="1">
      <alignment horizontal="right" vertical="center"/>
    </xf>
    <xf numFmtId="41" fontId="89" fillId="0" borderId="0" xfId="209" applyFont="1" applyAlignment="1">
      <alignment vertical="center"/>
    </xf>
    <xf numFmtId="0" fontId="6" fillId="57" borderId="0" xfId="306" applyFont="1" applyFill="1" applyAlignment="1">
      <alignment horizontal="right" vertical="center"/>
    </xf>
    <xf numFmtId="0" fontId="6" fillId="57" borderId="0" xfId="306" applyFont="1" applyFill="1" applyBorder="1" applyAlignment="1">
      <alignment horizontal="right" vertical="center"/>
    </xf>
    <xf numFmtId="0" fontId="8" fillId="57" borderId="22" xfId="306" applyFont="1" applyFill="1" applyBorder="1" applyAlignment="1">
      <alignment horizontal="right" vertical="center"/>
    </xf>
    <xf numFmtId="0" fontId="8" fillId="57" borderId="14" xfId="306" applyFont="1" applyFill="1" applyBorder="1" applyAlignment="1">
      <alignment horizontal="right" vertical="center"/>
    </xf>
    <xf numFmtId="0" fontId="8" fillId="57" borderId="0" xfId="306" applyFont="1" applyFill="1" applyBorder="1" applyAlignment="1">
      <alignment horizontal="right" vertical="center" wrapText="1"/>
    </xf>
    <xf numFmtId="0" fontId="17" fillId="0" borderId="16" xfId="306" applyFont="1" applyBorder="1" applyAlignment="1">
      <alignment horizontal="right" vertical="center" wrapText="1"/>
    </xf>
    <xf numFmtId="167" fontId="5" fillId="57" borderId="0" xfId="209" applyNumberFormat="1" applyFont="1" applyFill="1" applyBorder="1" applyAlignment="1">
      <alignment horizontal="right" vertical="center"/>
    </xf>
    <xf numFmtId="167" fontId="89" fillId="57" borderId="0" xfId="228" applyNumberFormat="1" applyFont="1" applyFill="1" applyBorder="1" applyAlignment="1" applyProtection="1">
      <alignment horizontal="right"/>
    </xf>
    <xf numFmtId="167" fontId="89" fillId="57" borderId="0" xfId="209" applyNumberFormat="1" applyFont="1" applyFill="1" applyBorder="1" applyAlignment="1" applyProtection="1">
      <alignment horizontal="right"/>
    </xf>
    <xf numFmtId="167" fontId="5" fillId="0" borderId="0" xfId="209" applyNumberFormat="1" applyFont="1" applyFill="1" applyBorder="1" applyAlignment="1" applyProtection="1">
      <alignment horizontal="right"/>
    </xf>
    <xf numFmtId="166" fontId="19" fillId="57" borderId="14" xfId="306" applyNumberFormat="1" applyFont="1" applyFill="1" applyBorder="1" applyAlignment="1">
      <alignment horizontal="right" vertical="center"/>
    </xf>
    <xf numFmtId="0" fontId="5" fillId="0" borderId="0" xfId="306" applyFont="1" applyAlignment="1">
      <alignment horizontal="right" vertical="center"/>
    </xf>
    <xf numFmtId="43" fontId="5" fillId="0" borderId="0" xfId="306" applyNumberFormat="1" applyFont="1" applyFill="1" applyAlignment="1">
      <alignment horizontal="right" vertical="center"/>
    </xf>
    <xf numFmtId="41" fontId="5" fillId="0" borderId="0" xfId="209" applyFont="1" applyFill="1" applyAlignment="1">
      <alignment horizontal="right" vertical="center"/>
    </xf>
    <xf numFmtId="41" fontId="5" fillId="0" borderId="0" xfId="209" applyFont="1" applyFill="1" applyBorder="1" applyAlignment="1">
      <alignment horizontal="right" vertical="center"/>
    </xf>
    <xf numFmtId="167" fontId="89" fillId="57" borderId="0" xfId="209" quotePrefix="1" applyNumberFormat="1" applyFont="1" applyFill="1" applyBorder="1" applyAlignment="1" applyProtection="1">
      <alignment horizontal="right" vertical="center"/>
    </xf>
    <xf numFmtId="0" fontId="90" fillId="0" borderId="0" xfId="0" applyFont="1"/>
    <xf numFmtId="0" fontId="91" fillId="0" borderId="0" xfId="0" applyFont="1"/>
    <xf numFmtId="43" fontId="38" fillId="0" borderId="0" xfId="306" applyNumberFormat="1" applyFont="1" applyFill="1" applyAlignment="1">
      <alignment vertical="center"/>
    </xf>
    <xf numFmtId="0" fontId="38" fillId="0" borderId="0" xfId="306" applyFont="1" applyFill="1" applyAlignment="1">
      <alignment vertical="center"/>
    </xf>
    <xf numFmtId="43" fontId="38" fillId="0" borderId="0" xfId="306" applyNumberFormat="1" applyFont="1" applyFill="1" applyAlignment="1">
      <alignment horizontal="right" vertical="center"/>
    </xf>
    <xf numFmtId="49" fontId="90" fillId="0" borderId="0" xfId="290" applyNumberFormat="1" applyFont="1" applyBorder="1"/>
    <xf numFmtId="0" fontId="90" fillId="0" borderId="0" xfId="0" applyFont="1" applyBorder="1"/>
    <xf numFmtId="3" fontId="90" fillId="0" borderId="0" xfId="290" applyNumberFormat="1" applyFont="1" applyBorder="1"/>
    <xf numFmtId="0" fontId="90" fillId="0" borderId="0" xfId="0" applyFont="1" applyFill="1" applyAlignment="1">
      <alignment horizontal="right"/>
    </xf>
    <xf numFmtId="4" fontId="90" fillId="0" borderId="0" xfId="0" applyNumberFormat="1" applyFont="1"/>
    <xf numFmtId="164" fontId="90" fillId="0" borderId="0" xfId="208" applyNumberFormat="1" applyFont="1"/>
    <xf numFmtId="41" fontId="5" fillId="57" borderId="0" xfId="209" applyNumberFormat="1" applyFont="1" applyFill="1" applyBorder="1" applyAlignment="1" applyProtection="1">
      <alignment horizontal="right" vertical="center"/>
    </xf>
    <xf numFmtId="41" fontId="5" fillId="57" borderId="0" xfId="228" applyNumberFormat="1" applyFont="1" applyFill="1" applyBorder="1" applyAlignment="1" applyProtection="1">
      <alignment horizontal="left"/>
    </xf>
    <xf numFmtId="41" fontId="5" fillId="57" borderId="0" xfId="209" applyNumberFormat="1" applyFont="1" applyFill="1" applyBorder="1" applyAlignment="1" applyProtection="1">
      <alignment horizontal="left"/>
    </xf>
    <xf numFmtId="41" fontId="5" fillId="0" borderId="0" xfId="209" applyNumberFormat="1" applyFont="1" applyFill="1" applyBorder="1" applyAlignment="1" applyProtection="1">
      <alignment horizontal="left"/>
    </xf>
    <xf numFmtId="41" fontId="5" fillId="57" borderId="0" xfId="209" applyNumberFormat="1" applyFont="1" applyFill="1" applyBorder="1" applyAlignment="1" applyProtection="1">
      <alignment vertical="center"/>
    </xf>
    <xf numFmtId="41" fontId="5" fillId="57" borderId="0" xfId="209" quotePrefix="1" applyNumberFormat="1" applyFont="1" applyFill="1" applyBorder="1" applyAlignment="1" applyProtection="1">
      <alignment horizontal="right" vertical="center"/>
    </xf>
    <xf numFmtId="41" fontId="5" fillId="0" borderId="0" xfId="209" applyNumberFormat="1" applyFont="1" applyFill="1" applyBorder="1" applyAlignment="1" applyProtection="1">
      <alignment vertical="center"/>
    </xf>
    <xf numFmtId="169" fontId="81" fillId="0" borderId="0" xfId="208" applyNumberFormat="1" applyFont="1"/>
    <xf numFmtId="169" fontId="85" fillId="0" borderId="17" xfId="208" applyNumberFormat="1" applyFont="1" applyBorder="1" applyAlignment="1">
      <alignment horizontal="right"/>
    </xf>
    <xf numFmtId="169" fontId="80" fillId="0" borderId="0" xfId="208" applyNumberFormat="1" applyFont="1" applyBorder="1"/>
    <xf numFmtId="169" fontId="80" fillId="0" borderId="0" xfId="208" applyNumberFormat="1" applyFont="1" applyFill="1" applyBorder="1"/>
    <xf numFmtId="169" fontId="84" fillId="0" borderId="20" xfId="208" applyNumberFormat="1" applyFont="1" applyBorder="1" applyAlignment="1">
      <alignment vertical="center"/>
    </xf>
    <xf numFmtId="170" fontId="80" fillId="0" borderId="0" xfId="209" applyNumberFormat="1" applyFont="1" applyFill="1" applyBorder="1" applyAlignment="1">
      <alignment vertical="center"/>
    </xf>
    <xf numFmtId="170" fontId="80" fillId="0" borderId="0" xfId="209" applyNumberFormat="1" applyFont="1" applyFill="1" applyBorder="1" applyAlignment="1">
      <alignment horizontal="right" vertical="center"/>
    </xf>
    <xf numFmtId="170" fontId="80" fillId="0" borderId="14" xfId="209" applyNumberFormat="1" applyFont="1" applyFill="1" applyBorder="1" applyAlignment="1">
      <alignment horizontal="right" vertical="center"/>
    </xf>
    <xf numFmtId="170" fontId="84" fillId="0" borderId="20" xfId="209" applyNumberFormat="1" applyFont="1" applyFill="1" applyBorder="1" applyAlignment="1">
      <alignment horizontal="right" vertical="center"/>
    </xf>
    <xf numFmtId="41" fontId="81" fillId="0" borderId="0" xfId="209" applyFont="1"/>
    <xf numFmtId="41" fontId="85" fillId="0" borderId="17" xfId="209" applyFont="1" applyBorder="1" applyAlignment="1">
      <alignment horizontal="right"/>
    </xf>
    <xf numFmtId="41" fontId="5" fillId="0" borderId="0" xfId="209" applyFont="1" applyFill="1" applyBorder="1"/>
    <xf numFmtId="41" fontId="84" fillId="0" borderId="20" xfId="209" applyFont="1" applyBorder="1" applyAlignment="1">
      <alignment vertical="center"/>
    </xf>
    <xf numFmtId="41" fontId="80" fillId="0" borderId="0" xfId="209" applyFont="1" applyFill="1" applyBorder="1"/>
    <xf numFmtId="41" fontId="80" fillId="0" borderId="0" xfId="209" applyFont="1" applyBorder="1" applyAlignment="1">
      <alignment horizontal="right" vertical="center" wrapText="1"/>
    </xf>
    <xf numFmtId="41" fontId="80" fillId="0" borderId="0" xfId="209" applyFont="1" applyFill="1" applyAlignment="1">
      <alignment vertical="center"/>
    </xf>
    <xf numFmtId="41" fontId="80" fillId="0" borderId="0" xfId="209" applyFont="1" applyBorder="1" applyAlignment="1">
      <alignment horizontal="right" vertical="center"/>
    </xf>
    <xf numFmtId="41" fontId="83" fillId="0" borderId="0" xfId="209" applyFont="1"/>
    <xf numFmtId="41" fontId="80" fillId="0" borderId="0" xfId="209" applyFont="1" applyFill="1" applyBorder="1" applyAlignment="1">
      <alignment vertical="center"/>
    </xf>
    <xf numFmtId="41" fontId="80" fillId="0" borderId="0" xfId="209" applyFont="1"/>
    <xf numFmtId="41" fontId="81" fillId="0" borderId="0" xfId="209" applyFont="1" applyFill="1"/>
    <xf numFmtId="41" fontId="85" fillId="0" borderId="17" xfId="209" applyFont="1" applyFill="1" applyBorder="1" applyAlignment="1">
      <alignment horizontal="right"/>
    </xf>
    <xf numFmtId="41" fontId="84" fillId="0" borderId="20" xfId="209" applyFont="1" applyFill="1" applyBorder="1" applyAlignment="1">
      <alignment horizontal="right" vertical="center"/>
    </xf>
    <xf numFmtId="41" fontId="80" fillId="0" borderId="0" xfId="209" applyFont="1" applyBorder="1" applyAlignment="1"/>
    <xf numFmtId="41" fontId="84" fillId="0" borderId="20" xfId="209" applyFont="1" applyBorder="1" applyAlignment="1"/>
    <xf numFmtId="41" fontId="80" fillId="0" borderId="0" xfId="209" applyFont="1" applyBorder="1" applyAlignment="1">
      <alignment vertical="center"/>
    </xf>
    <xf numFmtId="41" fontId="80" fillId="0" borderId="0" xfId="209" applyFont="1" applyFill="1" applyBorder="1" applyAlignment="1">
      <alignment horizontal="right" vertical="center"/>
    </xf>
    <xf numFmtId="41" fontId="88" fillId="0" borderId="0" xfId="209" applyFont="1" applyFill="1" applyBorder="1" applyAlignment="1">
      <alignment vertical="center"/>
    </xf>
    <xf numFmtId="41" fontId="80" fillId="0" borderId="0" xfId="209" applyFont="1" applyBorder="1" applyAlignment="1">
      <alignment horizontal="right" wrapText="1"/>
    </xf>
    <xf numFmtId="41" fontId="5" fillId="56" borderId="0" xfId="209" applyFont="1" applyFill="1" applyBorder="1"/>
    <xf numFmtId="41" fontId="0" fillId="0" borderId="0" xfId="209" applyFont="1"/>
    <xf numFmtId="41" fontId="84" fillId="0" borderId="20" xfId="209" applyFont="1" applyBorder="1" applyAlignment="1">
      <alignment horizontal="right" vertical="center"/>
    </xf>
    <xf numFmtId="41" fontId="84" fillId="0" borderId="20" xfId="209" applyFont="1" applyFill="1" applyBorder="1" applyAlignment="1">
      <alignment vertical="center"/>
    </xf>
    <xf numFmtId="169" fontId="81" fillId="0" borderId="0" xfId="208" applyNumberFormat="1" applyFont="1" applyBorder="1"/>
    <xf numFmtId="41" fontId="81" fillId="0" borderId="0" xfId="209" applyFont="1" applyFill="1" applyBorder="1"/>
    <xf numFmtId="0" fontId="78" fillId="0" borderId="0" xfId="0" applyFont="1" applyBorder="1" applyAlignment="1">
      <alignment horizontal="left"/>
    </xf>
    <xf numFmtId="167" fontId="78" fillId="0" borderId="0" xfId="209" applyNumberFormat="1" applyFont="1" applyBorder="1"/>
    <xf numFmtId="0" fontId="0" fillId="0" borderId="0" xfId="0" applyBorder="1" applyAlignment="1">
      <alignment horizontal="left" indent="1"/>
    </xf>
    <xf numFmtId="167" fontId="0" fillId="0" borderId="0" xfId="209" applyNumberFormat="1" applyFont="1" applyBorder="1"/>
    <xf numFmtId="41" fontId="81" fillId="0" borderId="0" xfId="0" applyNumberFormat="1" applyFont="1"/>
    <xf numFmtId="171" fontId="81" fillId="0" borderId="0" xfId="0" applyNumberFormat="1" applyFont="1"/>
    <xf numFmtId="172" fontId="81" fillId="0" borderId="0" xfId="0" applyNumberFormat="1" applyFont="1"/>
    <xf numFmtId="0" fontId="8" fillId="58" borderId="32" xfId="306" applyFont="1" applyFill="1" applyBorder="1" applyAlignment="1">
      <alignment horizontal="center" vertical="center"/>
    </xf>
    <xf numFmtId="0" fontId="8" fillId="58" borderId="16" xfId="306" applyFont="1" applyFill="1" applyBorder="1" applyAlignment="1">
      <alignment horizontal="center" vertical="center"/>
    </xf>
    <xf numFmtId="0" fontId="8" fillId="57" borderId="0" xfId="306" applyFont="1" applyFill="1" applyBorder="1" applyAlignment="1">
      <alignment horizontal="center" vertical="center" wrapText="1"/>
    </xf>
    <xf numFmtId="0" fontId="17" fillId="0" borderId="16" xfId="306" applyFont="1" applyBorder="1" applyAlignment="1">
      <alignment horizontal="center" vertical="center" wrapText="1"/>
    </xf>
    <xf numFmtId="0" fontId="8" fillId="57" borderId="32" xfId="306" applyFont="1" applyFill="1" applyBorder="1" applyAlignment="1">
      <alignment horizontal="center" vertical="center"/>
    </xf>
    <xf numFmtId="0" fontId="8" fillId="57" borderId="16" xfId="306" applyFont="1" applyFill="1" applyBorder="1" applyAlignment="1">
      <alignment horizontal="center" vertical="center"/>
    </xf>
    <xf numFmtId="0" fontId="8" fillId="0" borderId="32" xfId="300" applyFont="1" applyFill="1" applyBorder="1" applyAlignment="1">
      <alignment horizontal="center" vertical="center"/>
    </xf>
    <xf numFmtId="0" fontId="8" fillId="0" borderId="16" xfId="300" applyFont="1" applyFill="1" applyBorder="1" applyAlignment="1">
      <alignment horizontal="center" vertical="center"/>
    </xf>
    <xf numFmtId="0" fontId="8" fillId="57" borderId="22" xfId="306" applyFont="1" applyFill="1" applyBorder="1" applyAlignment="1">
      <alignment horizontal="center" vertical="center"/>
    </xf>
    <xf numFmtId="0" fontId="8" fillId="57" borderId="14" xfId="306" applyFont="1" applyFill="1" applyBorder="1" applyAlignment="1">
      <alignment horizontal="center" vertical="center"/>
    </xf>
    <xf numFmtId="0" fontId="8" fillId="57" borderId="0" xfId="306" applyFont="1" applyFill="1" applyBorder="1" applyAlignment="1">
      <alignment horizontal="center" vertical="center"/>
    </xf>
    <xf numFmtId="0" fontId="17" fillId="57" borderId="0" xfId="306" applyFont="1" applyFill="1" applyBorder="1" applyAlignment="1">
      <alignment vertical="center"/>
    </xf>
    <xf numFmtId="0" fontId="17" fillId="57" borderId="16" xfId="306" applyFont="1" applyFill="1" applyBorder="1" applyAlignment="1">
      <alignment vertical="center"/>
    </xf>
    <xf numFmtId="0" fontId="8" fillId="57" borderId="18" xfId="306" applyFont="1" applyFill="1" applyBorder="1" applyAlignment="1">
      <alignment horizontal="center" vertical="center"/>
    </xf>
    <xf numFmtId="0" fontId="8" fillId="57" borderId="10" xfId="306" applyFont="1" applyFill="1" applyBorder="1" applyAlignment="1">
      <alignment horizontal="center" vertical="center"/>
    </xf>
    <xf numFmtId="0" fontId="17" fillId="57" borderId="10" xfId="306" applyFont="1" applyFill="1" applyBorder="1" applyAlignment="1">
      <alignment vertical="center"/>
    </xf>
    <xf numFmtId="0" fontId="17" fillId="57" borderId="19" xfId="306" applyFont="1" applyFill="1" applyBorder="1" applyAlignment="1">
      <alignment vertical="center"/>
    </xf>
    <xf numFmtId="0" fontId="17" fillId="57" borderId="16" xfId="306" applyFont="1" applyFill="1" applyBorder="1" applyAlignment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85" fillId="0" borderId="16" xfId="0" applyFont="1" applyFill="1" applyBorder="1" applyAlignment="1">
      <alignment horizontal="center" vertical="center"/>
    </xf>
    <xf numFmtId="0" fontId="85" fillId="0" borderId="10" xfId="297" applyFont="1" applyFill="1" applyBorder="1" applyAlignment="1">
      <alignment horizontal="center" vertical="center" wrapText="1"/>
    </xf>
    <xf numFmtId="0" fontId="85" fillId="0" borderId="19" xfId="297" applyFont="1" applyFill="1" applyBorder="1" applyAlignment="1">
      <alignment horizontal="center" vertical="center" wrapText="1"/>
    </xf>
    <xf numFmtId="49" fontId="84" fillId="0" borderId="20" xfId="290" applyNumberFormat="1" applyFont="1" applyFill="1" applyBorder="1" applyAlignment="1">
      <alignment horizontal="center" vertical="center"/>
    </xf>
    <xf numFmtId="49" fontId="84" fillId="0" borderId="34" xfId="290" applyNumberFormat="1" applyFont="1" applyFill="1" applyBorder="1" applyAlignment="1">
      <alignment horizontal="center" vertical="center"/>
    </xf>
    <xf numFmtId="0" fontId="85" fillId="0" borderId="13" xfId="297" applyFont="1" applyFill="1" applyBorder="1" applyAlignment="1">
      <alignment horizontal="center" vertical="center"/>
    </xf>
    <xf numFmtId="0" fontId="85" fillId="0" borderId="14" xfId="297" applyFont="1" applyFill="1" applyBorder="1" applyAlignment="1">
      <alignment horizontal="center" vertical="center"/>
    </xf>
    <xf numFmtId="0" fontId="6" fillId="0" borderId="20" xfId="299" applyFont="1" applyBorder="1" applyAlignment="1">
      <alignment horizontal="center" vertical="center"/>
    </xf>
    <xf numFmtId="0" fontId="6" fillId="0" borderId="34" xfId="299" applyFont="1" applyBorder="1" applyAlignment="1">
      <alignment horizontal="center" vertical="center"/>
    </xf>
    <xf numFmtId="0" fontId="85" fillId="0" borderId="22" xfId="0" applyFont="1" applyBorder="1" applyAlignment="1">
      <alignment horizontal="center" vertical="center"/>
    </xf>
    <xf numFmtId="0" fontId="85" fillId="0" borderId="16" xfId="0" applyFont="1" applyBorder="1" applyAlignment="1">
      <alignment horizontal="center" vertical="center"/>
    </xf>
    <xf numFmtId="0" fontId="85" fillId="0" borderId="13" xfId="297" applyFont="1" applyBorder="1" applyAlignment="1">
      <alignment horizontal="center" vertical="center"/>
    </xf>
    <xf numFmtId="0" fontId="85" fillId="0" borderId="14" xfId="297" applyFont="1" applyBorder="1" applyAlignment="1">
      <alignment horizontal="center" vertical="center"/>
    </xf>
    <xf numFmtId="0" fontId="84" fillId="0" borderId="20" xfId="0" applyFont="1" applyBorder="1" applyAlignment="1">
      <alignment horizontal="center" vertical="center"/>
    </xf>
    <xf numFmtId="0" fontId="84" fillId="0" borderId="34" xfId="0" applyFont="1" applyBorder="1" applyAlignment="1">
      <alignment horizontal="center" vertical="center"/>
    </xf>
    <xf numFmtId="0" fontId="85" fillId="0" borderId="22" xfId="0" applyFont="1" applyFill="1" applyBorder="1" applyAlignment="1">
      <alignment horizontal="center" vertical="center"/>
    </xf>
    <xf numFmtId="0" fontId="84" fillId="0" borderId="20" xfId="0" applyFont="1" applyFill="1" applyBorder="1" applyAlignment="1">
      <alignment horizontal="center" vertical="center"/>
    </xf>
    <xf numFmtId="0" fontId="84" fillId="0" borderId="34" xfId="0" applyFont="1" applyFill="1" applyBorder="1" applyAlignment="1">
      <alignment horizontal="center" vertical="center"/>
    </xf>
  </cellXfs>
  <cellStyles count="451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2 4" xfId="434" xr:uid="{00000000-0005-0000-0000-000004000000}"/>
    <cellStyle name="20% - Accent1 3" xfId="5" xr:uid="{00000000-0005-0000-0000-000005000000}"/>
    <cellStyle name="20% - Accent1 3 2" xfId="6" xr:uid="{00000000-0005-0000-0000-000006000000}"/>
    <cellStyle name="20% - Accent1 3 3" xfId="7" xr:uid="{00000000-0005-0000-0000-000007000000}"/>
    <cellStyle name="20% - Accent1 4" xfId="8" xr:uid="{00000000-0005-0000-0000-000008000000}"/>
    <cellStyle name="20% - Accent1 4 2" xfId="9" xr:uid="{00000000-0005-0000-0000-000009000000}"/>
    <cellStyle name="20% - Accent1 4 3" xfId="10" xr:uid="{00000000-0005-0000-0000-00000A000000}"/>
    <cellStyle name="20% - Accent1 5" xfId="11" xr:uid="{00000000-0005-0000-0000-00000B000000}"/>
    <cellStyle name="20% - Accent2" xfId="12" builtinId="34" customBuiltin="1"/>
    <cellStyle name="20% - Accent2 2" xfId="13" xr:uid="{00000000-0005-0000-0000-00000D000000}"/>
    <cellStyle name="20% - Accent2 2 2" xfId="14" xr:uid="{00000000-0005-0000-0000-00000E000000}"/>
    <cellStyle name="20% - Accent2 2 3" xfId="15" xr:uid="{00000000-0005-0000-0000-00000F000000}"/>
    <cellStyle name="20% - Accent2 2 4" xfId="339" xr:uid="{00000000-0005-0000-0000-000010000000}"/>
    <cellStyle name="20% - Accent2 3" xfId="16" xr:uid="{00000000-0005-0000-0000-000011000000}"/>
    <cellStyle name="20% - Accent2 3 2" xfId="17" xr:uid="{00000000-0005-0000-0000-000012000000}"/>
    <cellStyle name="20% - Accent2 3 3" xfId="18" xr:uid="{00000000-0005-0000-0000-000013000000}"/>
    <cellStyle name="20% - Accent2 4" xfId="19" xr:uid="{00000000-0005-0000-0000-000014000000}"/>
    <cellStyle name="20% - Accent2 4 2" xfId="20" xr:uid="{00000000-0005-0000-0000-000015000000}"/>
    <cellStyle name="20% - Accent2 4 3" xfId="21" xr:uid="{00000000-0005-0000-0000-000016000000}"/>
    <cellStyle name="20% - Accent2 5" xfId="22" xr:uid="{00000000-0005-0000-0000-000017000000}"/>
    <cellStyle name="20% - Accent3" xfId="23" builtinId="38" customBuiltin="1"/>
    <cellStyle name="20% - Accent3 2" xfId="24" xr:uid="{00000000-0005-0000-0000-000019000000}"/>
    <cellStyle name="20% - Accent3 2 2" xfId="25" xr:uid="{00000000-0005-0000-0000-00001A000000}"/>
    <cellStyle name="20% - Accent3 2 3" xfId="26" xr:uid="{00000000-0005-0000-0000-00001B000000}"/>
    <cellStyle name="20% - Accent3 2 4" xfId="340" xr:uid="{00000000-0005-0000-0000-00001C000000}"/>
    <cellStyle name="20% - Accent3 3" xfId="27" xr:uid="{00000000-0005-0000-0000-00001D000000}"/>
    <cellStyle name="20% - Accent3 3 2" xfId="28" xr:uid="{00000000-0005-0000-0000-00001E000000}"/>
    <cellStyle name="20% - Accent3 3 3" xfId="29" xr:uid="{00000000-0005-0000-0000-00001F000000}"/>
    <cellStyle name="20% - Accent3 4" xfId="30" xr:uid="{00000000-0005-0000-0000-000020000000}"/>
    <cellStyle name="20% - Accent3 4 2" xfId="31" xr:uid="{00000000-0005-0000-0000-000021000000}"/>
    <cellStyle name="20% - Accent3 4 3" xfId="32" xr:uid="{00000000-0005-0000-0000-000022000000}"/>
    <cellStyle name="20% - Accent3 5" xfId="33" xr:uid="{00000000-0005-0000-0000-000023000000}"/>
    <cellStyle name="20% - Accent4" xfId="34" builtinId="42" customBuiltin="1"/>
    <cellStyle name="20% - Accent4 2" xfId="35" xr:uid="{00000000-0005-0000-0000-000025000000}"/>
    <cellStyle name="20% - Accent4 2 2" xfId="36" xr:uid="{00000000-0005-0000-0000-000026000000}"/>
    <cellStyle name="20% - Accent4 2 3" xfId="37" xr:uid="{00000000-0005-0000-0000-000027000000}"/>
    <cellStyle name="20% - Accent4 2 4" xfId="341" xr:uid="{00000000-0005-0000-0000-000028000000}"/>
    <cellStyle name="20% - Accent4 3" xfId="38" xr:uid="{00000000-0005-0000-0000-000029000000}"/>
    <cellStyle name="20% - Accent4 3 2" xfId="39" xr:uid="{00000000-0005-0000-0000-00002A000000}"/>
    <cellStyle name="20% - Accent4 3 3" xfId="40" xr:uid="{00000000-0005-0000-0000-00002B000000}"/>
    <cellStyle name="20% - Accent4 4" xfId="41" xr:uid="{00000000-0005-0000-0000-00002C000000}"/>
    <cellStyle name="20% - Accent4 4 2" xfId="42" xr:uid="{00000000-0005-0000-0000-00002D000000}"/>
    <cellStyle name="20% - Accent4 4 3" xfId="43" xr:uid="{00000000-0005-0000-0000-00002E000000}"/>
    <cellStyle name="20% - Accent4 5" xfId="44" xr:uid="{00000000-0005-0000-0000-00002F000000}"/>
    <cellStyle name="20% - Accent5" xfId="45" builtinId="46" customBuiltin="1"/>
    <cellStyle name="20% - Accent5 2" xfId="46" xr:uid="{00000000-0005-0000-0000-000031000000}"/>
    <cellStyle name="20% - Accent5 2 2" xfId="47" xr:uid="{00000000-0005-0000-0000-000032000000}"/>
    <cellStyle name="20% - Accent5 2 3" xfId="48" xr:uid="{00000000-0005-0000-0000-000033000000}"/>
    <cellStyle name="20% - Accent5 2 4" xfId="342" xr:uid="{00000000-0005-0000-0000-000034000000}"/>
    <cellStyle name="20% - Accent5 3" xfId="49" xr:uid="{00000000-0005-0000-0000-000035000000}"/>
    <cellStyle name="20% - Accent5 3 2" xfId="50" xr:uid="{00000000-0005-0000-0000-000036000000}"/>
    <cellStyle name="20% - Accent5 3 3" xfId="51" xr:uid="{00000000-0005-0000-0000-000037000000}"/>
    <cellStyle name="20% - Accent5 4" xfId="52" xr:uid="{00000000-0005-0000-0000-000038000000}"/>
    <cellStyle name="20% - Accent5 4 2" xfId="53" xr:uid="{00000000-0005-0000-0000-000039000000}"/>
    <cellStyle name="20% - Accent5 4 3" xfId="54" xr:uid="{00000000-0005-0000-0000-00003A000000}"/>
    <cellStyle name="20% - Accent5 5" xfId="55" xr:uid="{00000000-0005-0000-0000-00003B000000}"/>
    <cellStyle name="20% - Accent6" xfId="56" builtinId="50" customBuiltin="1"/>
    <cellStyle name="20% - Accent6 2" xfId="57" xr:uid="{00000000-0005-0000-0000-00003D000000}"/>
    <cellStyle name="20% - Accent6 2 2" xfId="58" xr:uid="{00000000-0005-0000-0000-00003E000000}"/>
    <cellStyle name="20% - Accent6 2 3" xfId="59" xr:uid="{00000000-0005-0000-0000-00003F000000}"/>
    <cellStyle name="20% - Accent6 2 4" xfId="346" xr:uid="{00000000-0005-0000-0000-000040000000}"/>
    <cellStyle name="20% - Accent6 3" xfId="60" xr:uid="{00000000-0005-0000-0000-000041000000}"/>
    <cellStyle name="20% - Accent6 3 2" xfId="61" xr:uid="{00000000-0005-0000-0000-000042000000}"/>
    <cellStyle name="20% - Accent6 3 3" xfId="62" xr:uid="{00000000-0005-0000-0000-000043000000}"/>
    <cellStyle name="20% - Accent6 4" xfId="63" xr:uid="{00000000-0005-0000-0000-000044000000}"/>
    <cellStyle name="20% - Accent6 4 2" xfId="64" xr:uid="{00000000-0005-0000-0000-000045000000}"/>
    <cellStyle name="20% - Accent6 4 3" xfId="65" xr:uid="{00000000-0005-0000-0000-000046000000}"/>
    <cellStyle name="20% - Accent6 5" xfId="66" xr:uid="{00000000-0005-0000-0000-000047000000}"/>
    <cellStyle name="40% - Accent1" xfId="67" builtinId="31" customBuiltin="1"/>
    <cellStyle name="40% - Accent1 2" xfId="68" xr:uid="{00000000-0005-0000-0000-000049000000}"/>
    <cellStyle name="40% - Accent1 2 2" xfId="69" xr:uid="{00000000-0005-0000-0000-00004A000000}"/>
    <cellStyle name="40% - Accent1 2 3" xfId="70" xr:uid="{00000000-0005-0000-0000-00004B000000}"/>
    <cellStyle name="40% - Accent1 2 4" xfId="347" xr:uid="{00000000-0005-0000-0000-00004C000000}"/>
    <cellStyle name="40% - Accent1 3" xfId="71" xr:uid="{00000000-0005-0000-0000-00004D000000}"/>
    <cellStyle name="40% - Accent1 3 2" xfId="72" xr:uid="{00000000-0005-0000-0000-00004E000000}"/>
    <cellStyle name="40% - Accent1 3 3" xfId="73" xr:uid="{00000000-0005-0000-0000-00004F000000}"/>
    <cellStyle name="40% - Accent1 4" xfId="74" xr:uid="{00000000-0005-0000-0000-000050000000}"/>
    <cellStyle name="40% - Accent1 4 2" xfId="75" xr:uid="{00000000-0005-0000-0000-000051000000}"/>
    <cellStyle name="40% - Accent1 4 3" xfId="76" xr:uid="{00000000-0005-0000-0000-000052000000}"/>
    <cellStyle name="40% - Accent1 5" xfId="77" xr:uid="{00000000-0005-0000-0000-000053000000}"/>
    <cellStyle name="40% - Accent2" xfId="78" builtinId="35" customBuiltin="1"/>
    <cellStyle name="40% - Accent2 2" xfId="79" xr:uid="{00000000-0005-0000-0000-000055000000}"/>
    <cellStyle name="40% - Accent2 2 2" xfId="80" xr:uid="{00000000-0005-0000-0000-000056000000}"/>
    <cellStyle name="40% - Accent2 2 3" xfId="81" xr:uid="{00000000-0005-0000-0000-000057000000}"/>
    <cellStyle name="40% - Accent2 2 4" xfId="348" xr:uid="{00000000-0005-0000-0000-000058000000}"/>
    <cellStyle name="40% - Accent2 3" xfId="82" xr:uid="{00000000-0005-0000-0000-000059000000}"/>
    <cellStyle name="40% - Accent2 3 2" xfId="83" xr:uid="{00000000-0005-0000-0000-00005A000000}"/>
    <cellStyle name="40% - Accent2 3 3" xfId="84" xr:uid="{00000000-0005-0000-0000-00005B000000}"/>
    <cellStyle name="40% - Accent2 4" xfId="85" xr:uid="{00000000-0005-0000-0000-00005C000000}"/>
    <cellStyle name="40% - Accent2 4 2" xfId="86" xr:uid="{00000000-0005-0000-0000-00005D000000}"/>
    <cellStyle name="40% - Accent2 4 3" xfId="87" xr:uid="{00000000-0005-0000-0000-00005E000000}"/>
    <cellStyle name="40% - Accent2 5" xfId="88" xr:uid="{00000000-0005-0000-0000-00005F000000}"/>
    <cellStyle name="40% - Accent3" xfId="89" builtinId="39" customBuiltin="1"/>
    <cellStyle name="40% - Accent3 2" xfId="90" xr:uid="{00000000-0005-0000-0000-000061000000}"/>
    <cellStyle name="40% - Accent3 2 2" xfId="91" xr:uid="{00000000-0005-0000-0000-000062000000}"/>
    <cellStyle name="40% - Accent3 2 3" xfId="92" xr:uid="{00000000-0005-0000-0000-000063000000}"/>
    <cellStyle name="40% - Accent3 2 4" xfId="438" xr:uid="{00000000-0005-0000-0000-000064000000}"/>
    <cellStyle name="40% - Accent3 3" xfId="93" xr:uid="{00000000-0005-0000-0000-000065000000}"/>
    <cellStyle name="40% - Accent3 3 2" xfId="94" xr:uid="{00000000-0005-0000-0000-000066000000}"/>
    <cellStyle name="40% - Accent3 3 3" xfId="95" xr:uid="{00000000-0005-0000-0000-000067000000}"/>
    <cellStyle name="40% - Accent3 4" xfId="96" xr:uid="{00000000-0005-0000-0000-000068000000}"/>
    <cellStyle name="40% - Accent3 4 2" xfId="97" xr:uid="{00000000-0005-0000-0000-000069000000}"/>
    <cellStyle name="40% - Accent3 4 3" xfId="98" xr:uid="{00000000-0005-0000-0000-00006A000000}"/>
    <cellStyle name="40% - Accent3 5" xfId="99" xr:uid="{00000000-0005-0000-0000-00006B000000}"/>
    <cellStyle name="40% - Accent4" xfId="100" builtinId="43" customBuiltin="1"/>
    <cellStyle name="40% - Accent4 2" xfId="101" xr:uid="{00000000-0005-0000-0000-00006D000000}"/>
    <cellStyle name="40% - Accent4 2 2" xfId="102" xr:uid="{00000000-0005-0000-0000-00006E000000}"/>
    <cellStyle name="40% - Accent4 2 3" xfId="103" xr:uid="{00000000-0005-0000-0000-00006F000000}"/>
    <cellStyle name="40% - Accent4 2 4" xfId="349" xr:uid="{00000000-0005-0000-0000-000070000000}"/>
    <cellStyle name="40% - Accent4 3" xfId="104" xr:uid="{00000000-0005-0000-0000-000071000000}"/>
    <cellStyle name="40% - Accent4 3 2" xfId="105" xr:uid="{00000000-0005-0000-0000-000072000000}"/>
    <cellStyle name="40% - Accent4 3 3" xfId="106" xr:uid="{00000000-0005-0000-0000-000073000000}"/>
    <cellStyle name="40% - Accent4 4" xfId="107" xr:uid="{00000000-0005-0000-0000-000074000000}"/>
    <cellStyle name="40% - Accent4 4 2" xfId="108" xr:uid="{00000000-0005-0000-0000-000075000000}"/>
    <cellStyle name="40% - Accent4 4 3" xfId="109" xr:uid="{00000000-0005-0000-0000-000076000000}"/>
    <cellStyle name="40% - Accent4 5" xfId="110" xr:uid="{00000000-0005-0000-0000-000077000000}"/>
    <cellStyle name="40% - Accent5" xfId="111" builtinId="47" customBuiltin="1"/>
    <cellStyle name="40% - Accent5 2" xfId="112" xr:uid="{00000000-0005-0000-0000-000079000000}"/>
    <cellStyle name="40% - Accent5 2 2" xfId="113" xr:uid="{00000000-0005-0000-0000-00007A000000}"/>
    <cellStyle name="40% - Accent5 2 3" xfId="114" xr:uid="{00000000-0005-0000-0000-00007B000000}"/>
    <cellStyle name="40% - Accent5 2 4" xfId="350" xr:uid="{00000000-0005-0000-0000-00007C000000}"/>
    <cellStyle name="40% - Accent5 3" xfId="115" xr:uid="{00000000-0005-0000-0000-00007D000000}"/>
    <cellStyle name="40% - Accent5 3 2" xfId="116" xr:uid="{00000000-0005-0000-0000-00007E000000}"/>
    <cellStyle name="40% - Accent5 3 3" xfId="117" xr:uid="{00000000-0005-0000-0000-00007F000000}"/>
    <cellStyle name="40% - Accent5 4" xfId="118" xr:uid="{00000000-0005-0000-0000-000080000000}"/>
    <cellStyle name="40% - Accent5 4 2" xfId="119" xr:uid="{00000000-0005-0000-0000-000081000000}"/>
    <cellStyle name="40% - Accent5 4 3" xfId="120" xr:uid="{00000000-0005-0000-0000-000082000000}"/>
    <cellStyle name="40% - Accent5 5" xfId="121" xr:uid="{00000000-0005-0000-0000-000083000000}"/>
    <cellStyle name="40% - Accent6" xfId="122" builtinId="51" customBuiltin="1"/>
    <cellStyle name="40% - Accent6 2" xfId="123" xr:uid="{00000000-0005-0000-0000-000085000000}"/>
    <cellStyle name="40% - Accent6 2 2" xfId="124" xr:uid="{00000000-0005-0000-0000-000086000000}"/>
    <cellStyle name="40% - Accent6 2 3" xfId="125" xr:uid="{00000000-0005-0000-0000-000087000000}"/>
    <cellStyle name="40% - Accent6 2 4" xfId="351" xr:uid="{00000000-0005-0000-0000-000088000000}"/>
    <cellStyle name="40% - Accent6 3" xfId="126" xr:uid="{00000000-0005-0000-0000-000089000000}"/>
    <cellStyle name="40% - Accent6 3 2" xfId="127" xr:uid="{00000000-0005-0000-0000-00008A000000}"/>
    <cellStyle name="40% - Accent6 3 3" xfId="128" xr:uid="{00000000-0005-0000-0000-00008B000000}"/>
    <cellStyle name="40% - Accent6 4" xfId="129" xr:uid="{00000000-0005-0000-0000-00008C000000}"/>
    <cellStyle name="40% - Accent6 4 2" xfId="130" xr:uid="{00000000-0005-0000-0000-00008D000000}"/>
    <cellStyle name="40% - Accent6 4 3" xfId="131" xr:uid="{00000000-0005-0000-0000-00008E000000}"/>
    <cellStyle name="40% - Accent6 5" xfId="132" xr:uid="{00000000-0005-0000-0000-00008F000000}"/>
    <cellStyle name="60% - Accent1" xfId="133" builtinId="32" customBuiltin="1"/>
    <cellStyle name="60% - Accent1 2" xfId="134" xr:uid="{00000000-0005-0000-0000-000091000000}"/>
    <cellStyle name="60% - Accent1 3" xfId="135" xr:uid="{00000000-0005-0000-0000-000092000000}"/>
    <cellStyle name="60% - Accent1 4" xfId="136" xr:uid="{00000000-0005-0000-0000-000093000000}"/>
    <cellStyle name="60% - Accent1 5" xfId="137" xr:uid="{00000000-0005-0000-0000-000094000000}"/>
    <cellStyle name="60% - Accent2" xfId="138" builtinId="36" customBuiltin="1"/>
    <cellStyle name="60% - Accent2 2" xfId="139" xr:uid="{00000000-0005-0000-0000-000096000000}"/>
    <cellStyle name="60% - Accent2 3" xfId="140" xr:uid="{00000000-0005-0000-0000-000097000000}"/>
    <cellStyle name="60% - Accent2 4" xfId="141" xr:uid="{00000000-0005-0000-0000-000098000000}"/>
    <cellStyle name="60% - Accent2 5" xfId="142" xr:uid="{00000000-0005-0000-0000-000099000000}"/>
    <cellStyle name="60% - Accent3" xfId="143" builtinId="40" customBuiltin="1"/>
    <cellStyle name="60% - Accent3 2" xfId="144" xr:uid="{00000000-0005-0000-0000-00009B000000}"/>
    <cellStyle name="60% - Accent3 3" xfId="145" xr:uid="{00000000-0005-0000-0000-00009C000000}"/>
    <cellStyle name="60% - Accent3 4" xfId="146" xr:uid="{00000000-0005-0000-0000-00009D000000}"/>
    <cellStyle name="60% - Accent3 5" xfId="147" xr:uid="{00000000-0005-0000-0000-00009E000000}"/>
    <cellStyle name="60% - Accent4" xfId="148" builtinId="44" customBuiltin="1"/>
    <cellStyle name="60% - Accent4 2" xfId="149" xr:uid="{00000000-0005-0000-0000-0000A0000000}"/>
    <cellStyle name="60% - Accent4 3" xfId="150" xr:uid="{00000000-0005-0000-0000-0000A1000000}"/>
    <cellStyle name="60% - Accent4 4" xfId="151" xr:uid="{00000000-0005-0000-0000-0000A2000000}"/>
    <cellStyle name="60% - Accent4 5" xfId="152" xr:uid="{00000000-0005-0000-0000-0000A3000000}"/>
    <cellStyle name="60% - Accent5" xfId="153" builtinId="48" customBuiltin="1"/>
    <cellStyle name="60% - Accent5 2" xfId="154" xr:uid="{00000000-0005-0000-0000-0000A5000000}"/>
    <cellStyle name="60% - Accent5 3" xfId="155" xr:uid="{00000000-0005-0000-0000-0000A6000000}"/>
    <cellStyle name="60% - Accent5 4" xfId="156" xr:uid="{00000000-0005-0000-0000-0000A7000000}"/>
    <cellStyle name="60% - Accent5 5" xfId="157" xr:uid="{00000000-0005-0000-0000-0000A8000000}"/>
    <cellStyle name="60% - Accent6" xfId="158" builtinId="52" customBuiltin="1"/>
    <cellStyle name="60% - Accent6 2" xfId="159" xr:uid="{00000000-0005-0000-0000-0000AA000000}"/>
    <cellStyle name="60% - Accent6 3" xfId="160" xr:uid="{00000000-0005-0000-0000-0000AB000000}"/>
    <cellStyle name="60% - Accent6 4" xfId="161" xr:uid="{00000000-0005-0000-0000-0000AC000000}"/>
    <cellStyle name="60% - Accent6 5" xfId="162" xr:uid="{00000000-0005-0000-0000-0000AD000000}"/>
    <cellStyle name="Accent1" xfId="163" builtinId="29" customBuiltin="1"/>
    <cellStyle name="Accent1 2" xfId="164" xr:uid="{00000000-0005-0000-0000-0000AF000000}"/>
    <cellStyle name="Accent1 3" xfId="165" xr:uid="{00000000-0005-0000-0000-0000B0000000}"/>
    <cellStyle name="Accent1 4" xfId="166" xr:uid="{00000000-0005-0000-0000-0000B1000000}"/>
    <cellStyle name="Accent1 5" xfId="167" xr:uid="{00000000-0005-0000-0000-0000B2000000}"/>
    <cellStyle name="Accent2" xfId="168" builtinId="33" customBuiltin="1"/>
    <cellStyle name="Accent2 2" xfId="169" xr:uid="{00000000-0005-0000-0000-0000B4000000}"/>
    <cellStyle name="Accent2 3" xfId="170" xr:uid="{00000000-0005-0000-0000-0000B5000000}"/>
    <cellStyle name="Accent2 4" xfId="171" xr:uid="{00000000-0005-0000-0000-0000B6000000}"/>
    <cellStyle name="Accent2 5" xfId="172" xr:uid="{00000000-0005-0000-0000-0000B7000000}"/>
    <cellStyle name="Accent3" xfId="173" builtinId="37" customBuiltin="1"/>
    <cellStyle name="Accent3 2" xfId="174" xr:uid="{00000000-0005-0000-0000-0000B9000000}"/>
    <cellStyle name="Accent3 3" xfId="175" xr:uid="{00000000-0005-0000-0000-0000BA000000}"/>
    <cellStyle name="Accent3 4" xfId="176" xr:uid="{00000000-0005-0000-0000-0000BB000000}"/>
    <cellStyle name="Accent3 5" xfId="177" xr:uid="{00000000-0005-0000-0000-0000BC000000}"/>
    <cellStyle name="Accent4" xfId="178" builtinId="41" customBuiltin="1"/>
    <cellStyle name="Accent4 2" xfId="179" xr:uid="{00000000-0005-0000-0000-0000BE000000}"/>
    <cellStyle name="Accent4 3" xfId="180" xr:uid="{00000000-0005-0000-0000-0000BF000000}"/>
    <cellStyle name="Accent4 4" xfId="181" xr:uid="{00000000-0005-0000-0000-0000C0000000}"/>
    <cellStyle name="Accent4 5" xfId="182" xr:uid="{00000000-0005-0000-0000-0000C1000000}"/>
    <cellStyle name="Accent5" xfId="183" builtinId="45" customBuiltin="1"/>
    <cellStyle name="Accent5 2" xfId="184" xr:uid="{00000000-0005-0000-0000-0000C3000000}"/>
    <cellStyle name="Accent5 3" xfId="185" xr:uid="{00000000-0005-0000-0000-0000C4000000}"/>
    <cellStyle name="Accent5 4" xfId="186" xr:uid="{00000000-0005-0000-0000-0000C5000000}"/>
    <cellStyle name="Accent5 5" xfId="187" xr:uid="{00000000-0005-0000-0000-0000C6000000}"/>
    <cellStyle name="Accent6" xfId="188" builtinId="49" customBuiltin="1"/>
    <cellStyle name="Accent6 2" xfId="189" xr:uid="{00000000-0005-0000-0000-0000C8000000}"/>
    <cellStyle name="Accent6 3" xfId="190" xr:uid="{00000000-0005-0000-0000-0000C9000000}"/>
    <cellStyle name="Accent6 4" xfId="191" xr:uid="{00000000-0005-0000-0000-0000CA000000}"/>
    <cellStyle name="Accent6 5" xfId="192" xr:uid="{00000000-0005-0000-0000-0000CB000000}"/>
    <cellStyle name="Bad" xfId="193" builtinId="27" customBuiltin="1"/>
    <cellStyle name="Bad 2" xfId="194" xr:uid="{00000000-0005-0000-0000-0000CD000000}"/>
    <cellStyle name="Bad 3" xfId="195" xr:uid="{00000000-0005-0000-0000-0000CE000000}"/>
    <cellStyle name="Bad 4" xfId="196" xr:uid="{00000000-0005-0000-0000-0000CF000000}"/>
    <cellStyle name="Bad 5" xfId="197" xr:uid="{00000000-0005-0000-0000-0000D0000000}"/>
    <cellStyle name="Calculation" xfId="198" builtinId="22" customBuiltin="1"/>
    <cellStyle name="Calculation 2" xfId="199" xr:uid="{00000000-0005-0000-0000-0000D2000000}"/>
    <cellStyle name="Calculation 3" xfId="200" xr:uid="{00000000-0005-0000-0000-0000D3000000}"/>
    <cellStyle name="Calculation 4" xfId="201" xr:uid="{00000000-0005-0000-0000-0000D4000000}"/>
    <cellStyle name="Calculation 5" xfId="202" xr:uid="{00000000-0005-0000-0000-0000D5000000}"/>
    <cellStyle name="Check Cell" xfId="203" builtinId="23" customBuiltin="1"/>
    <cellStyle name="Check Cell 2" xfId="204" xr:uid="{00000000-0005-0000-0000-0000D7000000}"/>
    <cellStyle name="Check Cell 3" xfId="205" xr:uid="{00000000-0005-0000-0000-0000D8000000}"/>
    <cellStyle name="Check Cell 4" xfId="206" xr:uid="{00000000-0005-0000-0000-0000D9000000}"/>
    <cellStyle name="Check Cell 5" xfId="207" xr:uid="{00000000-0005-0000-0000-0000DA000000}"/>
    <cellStyle name="Comma" xfId="208" builtinId="3"/>
    <cellStyle name="Comma [0]" xfId="209" builtinId="6"/>
    <cellStyle name="Comma [0] 2" xfId="210" xr:uid="{00000000-0005-0000-0000-0000DD000000}"/>
    <cellStyle name="Comma [0] 2 2" xfId="352" xr:uid="{00000000-0005-0000-0000-0000DE000000}"/>
    <cellStyle name="Comma [0] 2 3" xfId="450" xr:uid="{00000000-0005-0000-0000-0000DF000000}"/>
    <cellStyle name="Comma [0] 3" xfId="211" xr:uid="{00000000-0005-0000-0000-0000E0000000}"/>
    <cellStyle name="Comma [0] 3 2" xfId="212" xr:uid="{00000000-0005-0000-0000-0000E1000000}"/>
    <cellStyle name="Comma [0] 3 3" xfId="213" xr:uid="{00000000-0005-0000-0000-0000E2000000}"/>
    <cellStyle name="Comma [0] 3 4" xfId="214" xr:uid="{00000000-0005-0000-0000-0000E3000000}"/>
    <cellStyle name="Comma [0] 4" xfId="215" xr:uid="{00000000-0005-0000-0000-0000E4000000}"/>
    <cellStyle name="Comma [0] 4 2" xfId="370" xr:uid="{00000000-0005-0000-0000-0000E5000000}"/>
    <cellStyle name="Comma [0] 4 3" xfId="371" xr:uid="{00000000-0005-0000-0000-0000E6000000}"/>
    <cellStyle name="Comma [0] 4 4" xfId="372" xr:uid="{00000000-0005-0000-0000-0000E7000000}"/>
    <cellStyle name="Comma [0] 4 5" xfId="369" xr:uid="{00000000-0005-0000-0000-0000E8000000}"/>
    <cellStyle name="Comma [0] 4 6" xfId="448" xr:uid="{00000000-0005-0000-0000-0000E9000000}"/>
    <cellStyle name="Comma [0] 5" xfId="216" xr:uid="{00000000-0005-0000-0000-0000EA000000}"/>
    <cellStyle name="Comma [0] 5 2" xfId="353" xr:uid="{00000000-0005-0000-0000-0000EB000000}"/>
    <cellStyle name="Comma [0] 6" xfId="217" xr:uid="{00000000-0005-0000-0000-0000EC000000}"/>
    <cellStyle name="Comma [0] 7" xfId="218" xr:uid="{00000000-0005-0000-0000-0000ED000000}"/>
    <cellStyle name="Comma [0] 7 2" xfId="355" xr:uid="{00000000-0005-0000-0000-0000EE000000}"/>
    <cellStyle name="Comma [0] 7 3" xfId="354" xr:uid="{00000000-0005-0000-0000-0000EF000000}"/>
    <cellStyle name="Comma 10" xfId="219" xr:uid="{00000000-0005-0000-0000-0000F0000000}"/>
    <cellStyle name="Comma 11" xfId="220" xr:uid="{00000000-0005-0000-0000-0000F1000000}"/>
    <cellStyle name="Comma 11 2" xfId="221" xr:uid="{00000000-0005-0000-0000-0000F2000000}"/>
    <cellStyle name="Comma 11 3" xfId="222" xr:uid="{00000000-0005-0000-0000-0000F3000000}"/>
    <cellStyle name="Comma 11 4" xfId="378" xr:uid="{00000000-0005-0000-0000-0000F4000000}"/>
    <cellStyle name="Comma 12" xfId="223" xr:uid="{00000000-0005-0000-0000-0000F5000000}"/>
    <cellStyle name="Comma 12 2" xfId="224" xr:uid="{00000000-0005-0000-0000-0000F6000000}"/>
    <cellStyle name="Comma 12 3" xfId="225" xr:uid="{00000000-0005-0000-0000-0000F7000000}"/>
    <cellStyle name="Comma 12 4" xfId="382" xr:uid="{00000000-0005-0000-0000-0000F8000000}"/>
    <cellStyle name="Comma 13" xfId="226" xr:uid="{00000000-0005-0000-0000-0000F9000000}"/>
    <cellStyle name="Comma 14" xfId="227" xr:uid="{00000000-0005-0000-0000-0000FA000000}"/>
    <cellStyle name="Comma 15" xfId="228" xr:uid="{00000000-0005-0000-0000-0000FB000000}"/>
    <cellStyle name="Comma 15 2" xfId="357" xr:uid="{00000000-0005-0000-0000-0000FC000000}"/>
    <cellStyle name="Comma 15 3" xfId="356" xr:uid="{00000000-0005-0000-0000-0000FD000000}"/>
    <cellStyle name="Comma 16" xfId="358" xr:uid="{00000000-0005-0000-0000-0000FE000000}"/>
    <cellStyle name="Comma 17" xfId="359" xr:uid="{00000000-0005-0000-0000-0000FF000000}"/>
    <cellStyle name="Comma 18" xfId="360" xr:uid="{00000000-0005-0000-0000-000000010000}"/>
    <cellStyle name="Comma 19" xfId="361" xr:uid="{00000000-0005-0000-0000-000001010000}"/>
    <cellStyle name="Comma 2" xfId="229" xr:uid="{00000000-0005-0000-0000-000002010000}"/>
    <cellStyle name="Comma 2 2" xfId="362" xr:uid="{00000000-0005-0000-0000-000003010000}"/>
    <cellStyle name="Comma 2 3" xfId="230" xr:uid="{00000000-0005-0000-0000-000004010000}"/>
    <cellStyle name="Comma 20" xfId="363" xr:uid="{00000000-0005-0000-0000-000005010000}"/>
    <cellStyle name="Comma 21" xfId="364" xr:uid="{00000000-0005-0000-0000-000006010000}"/>
    <cellStyle name="Comma 22" xfId="365" xr:uid="{00000000-0005-0000-0000-000007010000}"/>
    <cellStyle name="Comma 23" xfId="366" xr:uid="{00000000-0005-0000-0000-000008010000}"/>
    <cellStyle name="Comma 24" xfId="367" xr:uid="{00000000-0005-0000-0000-000009010000}"/>
    <cellStyle name="Comma 25" xfId="368" xr:uid="{00000000-0005-0000-0000-00000A010000}"/>
    <cellStyle name="Comma 26" xfId="373" xr:uid="{00000000-0005-0000-0000-00000B010000}"/>
    <cellStyle name="Comma 27" xfId="374" xr:uid="{00000000-0005-0000-0000-00000C010000}"/>
    <cellStyle name="Comma 28" xfId="375" xr:uid="{00000000-0005-0000-0000-00000D010000}"/>
    <cellStyle name="Comma 29" xfId="376" xr:uid="{00000000-0005-0000-0000-00000E010000}"/>
    <cellStyle name="Comma 3" xfId="231" xr:uid="{00000000-0005-0000-0000-00000F010000}"/>
    <cellStyle name="Comma 3 2" xfId="377" xr:uid="{00000000-0005-0000-0000-000010010000}"/>
    <cellStyle name="Comma 3 3" xfId="232" xr:uid="{00000000-0005-0000-0000-000011010000}"/>
    <cellStyle name="Comma 30" xfId="379" xr:uid="{00000000-0005-0000-0000-000012010000}"/>
    <cellStyle name="Comma 31" xfId="380" xr:uid="{00000000-0005-0000-0000-000013010000}"/>
    <cellStyle name="Comma 32" xfId="381" xr:uid="{00000000-0005-0000-0000-000014010000}"/>
    <cellStyle name="Comma 33" xfId="383" xr:uid="{00000000-0005-0000-0000-000015010000}"/>
    <cellStyle name="Comma 34" xfId="384" xr:uid="{00000000-0005-0000-0000-000016010000}"/>
    <cellStyle name="Comma 35" xfId="385" xr:uid="{00000000-0005-0000-0000-000017010000}"/>
    <cellStyle name="Comma 36" xfId="386" xr:uid="{00000000-0005-0000-0000-000018010000}"/>
    <cellStyle name="Comma 37" xfId="387" xr:uid="{00000000-0005-0000-0000-000019010000}"/>
    <cellStyle name="Comma 38" xfId="388" xr:uid="{00000000-0005-0000-0000-00001A010000}"/>
    <cellStyle name="Comma 39" xfId="389" xr:uid="{00000000-0005-0000-0000-00001B010000}"/>
    <cellStyle name="Comma 4" xfId="233" xr:uid="{00000000-0005-0000-0000-00001C010000}"/>
    <cellStyle name="Comma 4 2" xfId="390" xr:uid="{00000000-0005-0000-0000-00001D010000}"/>
    <cellStyle name="Comma 4 3" xfId="234" xr:uid="{00000000-0005-0000-0000-00001E010000}"/>
    <cellStyle name="Comma 40" xfId="391" xr:uid="{00000000-0005-0000-0000-00001F010000}"/>
    <cellStyle name="Comma 41" xfId="392" xr:uid="{00000000-0005-0000-0000-000020010000}"/>
    <cellStyle name="Comma 42" xfId="393" xr:uid="{00000000-0005-0000-0000-000021010000}"/>
    <cellStyle name="Comma 43" xfId="394" xr:uid="{00000000-0005-0000-0000-000022010000}"/>
    <cellStyle name="Comma 44" xfId="396" xr:uid="{00000000-0005-0000-0000-000023010000}"/>
    <cellStyle name="Comma 45" xfId="397" xr:uid="{00000000-0005-0000-0000-000024010000}"/>
    <cellStyle name="Comma 46" xfId="398" xr:uid="{00000000-0005-0000-0000-000025010000}"/>
    <cellStyle name="Comma 47" xfId="399" xr:uid="{00000000-0005-0000-0000-000026010000}"/>
    <cellStyle name="Comma 48" xfId="400" xr:uid="{00000000-0005-0000-0000-000027010000}"/>
    <cellStyle name="Comma 49" xfId="401" xr:uid="{00000000-0005-0000-0000-000028010000}"/>
    <cellStyle name="Comma 5" xfId="235" xr:uid="{00000000-0005-0000-0000-000029010000}"/>
    <cellStyle name="Comma 50" xfId="402" xr:uid="{00000000-0005-0000-0000-00002A010000}"/>
    <cellStyle name="Comma 51" xfId="403" xr:uid="{00000000-0005-0000-0000-00002B010000}"/>
    <cellStyle name="Comma 52" xfId="404" xr:uid="{00000000-0005-0000-0000-00002C010000}"/>
    <cellStyle name="Comma 53" xfId="405" xr:uid="{00000000-0005-0000-0000-00002D010000}"/>
    <cellStyle name="Comma 54" xfId="406" xr:uid="{00000000-0005-0000-0000-00002E010000}"/>
    <cellStyle name="Comma 55" xfId="407" xr:uid="{00000000-0005-0000-0000-00002F010000}"/>
    <cellStyle name="Comma 56" xfId="408" xr:uid="{00000000-0005-0000-0000-000030010000}"/>
    <cellStyle name="Comma 57" xfId="409" xr:uid="{00000000-0005-0000-0000-000031010000}"/>
    <cellStyle name="Comma 58" xfId="410" xr:uid="{00000000-0005-0000-0000-000032010000}"/>
    <cellStyle name="Comma 59" xfId="411" xr:uid="{00000000-0005-0000-0000-000033010000}"/>
    <cellStyle name="Comma 6" xfId="236" xr:uid="{00000000-0005-0000-0000-000034010000}"/>
    <cellStyle name="Comma 60" xfId="412" xr:uid="{00000000-0005-0000-0000-000035010000}"/>
    <cellStyle name="Comma 7" xfId="237" xr:uid="{00000000-0005-0000-0000-000036010000}"/>
    <cellStyle name="Comma 7 2" xfId="238" xr:uid="{00000000-0005-0000-0000-000037010000}"/>
    <cellStyle name="Comma 7 3" xfId="239" xr:uid="{00000000-0005-0000-0000-000038010000}"/>
    <cellStyle name="Comma 7 4" xfId="395" xr:uid="{00000000-0005-0000-0000-000039010000}"/>
    <cellStyle name="Comma 8" xfId="240" xr:uid="{00000000-0005-0000-0000-00003A010000}"/>
    <cellStyle name="Comma 9" xfId="241" xr:uid="{00000000-0005-0000-0000-00003B010000}"/>
    <cellStyle name="Explanatory Text" xfId="242" builtinId="53" customBuiltin="1"/>
    <cellStyle name="Explanatory Text 2" xfId="243" xr:uid="{00000000-0005-0000-0000-00003D010000}"/>
    <cellStyle name="Explanatory Text 3" xfId="244" xr:uid="{00000000-0005-0000-0000-00003E010000}"/>
    <cellStyle name="Explanatory Text 4" xfId="245" xr:uid="{00000000-0005-0000-0000-00003F010000}"/>
    <cellStyle name="Explanatory Text 5" xfId="246" xr:uid="{00000000-0005-0000-0000-000040010000}"/>
    <cellStyle name="Good" xfId="247" builtinId="26" customBuiltin="1"/>
    <cellStyle name="Good 2" xfId="248" xr:uid="{00000000-0005-0000-0000-000042010000}"/>
    <cellStyle name="Good 3" xfId="249" xr:uid="{00000000-0005-0000-0000-000043010000}"/>
    <cellStyle name="Good 4" xfId="250" xr:uid="{00000000-0005-0000-0000-000044010000}"/>
    <cellStyle name="Good 5" xfId="251" xr:uid="{00000000-0005-0000-0000-000045010000}"/>
    <cellStyle name="Heading 1" xfId="252" builtinId="16" customBuiltin="1"/>
    <cellStyle name="Heading 1 2" xfId="253" xr:uid="{00000000-0005-0000-0000-000047010000}"/>
    <cellStyle name="Heading 1 3" xfId="254" xr:uid="{00000000-0005-0000-0000-000048010000}"/>
    <cellStyle name="Heading 1 4" xfId="255" xr:uid="{00000000-0005-0000-0000-000049010000}"/>
    <cellStyle name="Heading 1 5" xfId="256" xr:uid="{00000000-0005-0000-0000-00004A010000}"/>
    <cellStyle name="Heading 2" xfId="257" builtinId="17" customBuiltin="1"/>
    <cellStyle name="Heading 2 2" xfId="258" xr:uid="{00000000-0005-0000-0000-00004C010000}"/>
    <cellStyle name="Heading 2 3" xfId="259" xr:uid="{00000000-0005-0000-0000-00004D010000}"/>
    <cellStyle name="Heading 2 4" xfId="260" xr:uid="{00000000-0005-0000-0000-00004E010000}"/>
    <cellStyle name="Heading 2 5" xfId="261" xr:uid="{00000000-0005-0000-0000-00004F010000}"/>
    <cellStyle name="Heading 3" xfId="262" builtinId="18" customBuiltin="1"/>
    <cellStyle name="Heading 3 2" xfId="263" xr:uid="{00000000-0005-0000-0000-000051010000}"/>
    <cellStyle name="Heading 3 3" xfId="264" xr:uid="{00000000-0005-0000-0000-000052010000}"/>
    <cellStyle name="Heading 3 4" xfId="265" xr:uid="{00000000-0005-0000-0000-000053010000}"/>
    <cellStyle name="Heading 3 5" xfId="266" xr:uid="{00000000-0005-0000-0000-000054010000}"/>
    <cellStyle name="Heading 4" xfId="267" builtinId="19" customBuiltin="1"/>
    <cellStyle name="Heading 4 2" xfId="268" xr:uid="{00000000-0005-0000-0000-000056010000}"/>
    <cellStyle name="Heading 4 3" xfId="269" xr:uid="{00000000-0005-0000-0000-000057010000}"/>
    <cellStyle name="Heading 4 4" xfId="270" xr:uid="{00000000-0005-0000-0000-000058010000}"/>
    <cellStyle name="Heading 4 5" xfId="271" xr:uid="{00000000-0005-0000-0000-000059010000}"/>
    <cellStyle name="Input" xfId="272" builtinId="20" customBuiltin="1"/>
    <cellStyle name="Input 2" xfId="273" xr:uid="{00000000-0005-0000-0000-00005B010000}"/>
    <cellStyle name="Input 3" xfId="274" xr:uid="{00000000-0005-0000-0000-00005C010000}"/>
    <cellStyle name="Input 4" xfId="275" xr:uid="{00000000-0005-0000-0000-00005D010000}"/>
    <cellStyle name="Input 5" xfId="276" xr:uid="{00000000-0005-0000-0000-00005E010000}"/>
    <cellStyle name="Linked Cell" xfId="277" builtinId="24" customBuiltin="1"/>
    <cellStyle name="Linked Cell 2" xfId="278" xr:uid="{00000000-0005-0000-0000-000060010000}"/>
    <cellStyle name="Linked Cell 3" xfId="279" xr:uid="{00000000-0005-0000-0000-000061010000}"/>
    <cellStyle name="Linked Cell 4" xfId="280" xr:uid="{00000000-0005-0000-0000-000062010000}"/>
    <cellStyle name="Linked Cell 5" xfId="281" xr:uid="{00000000-0005-0000-0000-000063010000}"/>
    <cellStyle name="Neutral" xfId="282" builtinId="28" customBuiltin="1"/>
    <cellStyle name="Neutral 2" xfId="283" xr:uid="{00000000-0005-0000-0000-000065010000}"/>
    <cellStyle name="Neutral 3" xfId="284" xr:uid="{00000000-0005-0000-0000-000066010000}"/>
    <cellStyle name="Neutral 4" xfId="285" xr:uid="{00000000-0005-0000-0000-000067010000}"/>
    <cellStyle name="Neutral 5" xfId="286" xr:uid="{00000000-0005-0000-0000-000068010000}"/>
    <cellStyle name="Normal" xfId="0" builtinId="0"/>
    <cellStyle name="Normal 10" xfId="416" xr:uid="{00000000-0005-0000-0000-00006A010000}"/>
    <cellStyle name="Normal 11" xfId="417" xr:uid="{00000000-0005-0000-0000-00006B010000}"/>
    <cellStyle name="Normal 12" xfId="287" xr:uid="{00000000-0005-0000-0000-00006C010000}"/>
    <cellStyle name="Normal 12 2" xfId="288" xr:uid="{00000000-0005-0000-0000-00006D010000}"/>
    <cellStyle name="Normal 12 3" xfId="289" xr:uid="{00000000-0005-0000-0000-00006E010000}"/>
    <cellStyle name="Normal 12 4" xfId="418" xr:uid="{00000000-0005-0000-0000-00006F010000}"/>
    <cellStyle name="Normal 13" xfId="419" xr:uid="{00000000-0005-0000-0000-000070010000}"/>
    <cellStyle name="Normal 14" xfId="420" xr:uid="{00000000-0005-0000-0000-000071010000}"/>
    <cellStyle name="Normal 15" xfId="421" xr:uid="{00000000-0005-0000-0000-000072010000}"/>
    <cellStyle name="Normal 16" xfId="422" xr:uid="{00000000-0005-0000-0000-000073010000}"/>
    <cellStyle name="Normal 17" xfId="423" xr:uid="{00000000-0005-0000-0000-000074010000}"/>
    <cellStyle name="Normal 18" xfId="424" xr:uid="{00000000-0005-0000-0000-000075010000}"/>
    <cellStyle name="Normal 19" xfId="425" xr:uid="{00000000-0005-0000-0000-000076010000}"/>
    <cellStyle name="Normal 2" xfId="290" xr:uid="{00000000-0005-0000-0000-000077010000}"/>
    <cellStyle name="Normal 2 2" xfId="291" xr:uid="{00000000-0005-0000-0000-000078010000}"/>
    <cellStyle name="Normal 2 2 2" xfId="414" xr:uid="{00000000-0005-0000-0000-000079010000}"/>
    <cellStyle name="Normal 2 2 3" xfId="427" xr:uid="{00000000-0005-0000-0000-00007A010000}"/>
    <cellStyle name="Normal 2 2 4" xfId="428" xr:uid="{00000000-0005-0000-0000-00007B010000}"/>
    <cellStyle name="Normal 2 2 5" xfId="426" xr:uid="{00000000-0005-0000-0000-00007C010000}"/>
    <cellStyle name="Normal 2 3" xfId="292" xr:uid="{00000000-0005-0000-0000-00007D010000}"/>
    <cellStyle name="Normal 2 3 2" xfId="415" xr:uid="{00000000-0005-0000-0000-00007E010000}"/>
    <cellStyle name="Normal 2 3 3" xfId="430" xr:uid="{00000000-0005-0000-0000-00007F010000}"/>
    <cellStyle name="Normal 2 3 4" xfId="429" xr:uid="{00000000-0005-0000-0000-000080010000}"/>
    <cellStyle name="Normal 2 4" xfId="293" xr:uid="{00000000-0005-0000-0000-000081010000}"/>
    <cellStyle name="Normal 2 5" xfId="294" xr:uid="{00000000-0005-0000-0000-000082010000}"/>
    <cellStyle name="Normal 2 6" xfId="295" xr:uid="{00000000-0005-0000-0000-000083010000}"/>
    <cellStyle name="Normal 2 7" xfId="413" xr:uid="{00000000-0005-0000-0000-000084010000}"/>
    <cellStyle name="Normal 2 8" xfId="449" xr:uid="{00000000-0005-0000-0000-000085010000}"/>
    <cellStyle name="Normal 20" xfId="431" xr:uid="{00000000-0005-0000-0000-000086010000}"/>
    <cellStyle name="Normal 21" xfId="432" xr:uid="{00000000-0005-0000-0000-000087010000}"/>
    <cellStyle name="Normal 22" xfId="433" xr:uid="{00000000-0005-0000-0000-000088010000}"/>
    <cellStyle name="Normal 23" xfId="435" xr:uid="{00000000-0005-0000-0000-000089010000}"/>
    <cellStyle name="Normal 24" xfId="436" xr:uid="{00000000-0005-0000-0000-00008A010000}"/>
    <cellStyle name="Normal 25" xfId="437" xr:uid="{00000000-0005-0000-0000-00008B010000}"/>
    <cellStyle name="Normal 26" xfId="439" xr:uid="{00000000-0005-0000-0000-00008C010000}"/>
    <cellStyle name="Normal 27" xfId="440" xr:uid="{00000000-0005-0000-0000-00008D010000}"/>
    <cellStyle name="Normal 28" xfId="441" xr:uid="{00000000-0005-0000-0000-00008E010000}"/>
    <cellStyle name="Normal 3" xfId="296" xr:uid="{00000000-0005-0000-0000-00008F010000}"/>
    <cellStyle name="Normal 4" xfId="297" xr:uid="{00000000-0005-0000-0000-000090010000}"/>
    <cellStyle name="Normal 4 3" xfId="298" xr:uid="{00000000-0005-0000-0000-000091010000}"/>
    <cellStyle name="Normal 4 8" xfId="299" xr:uid="{00000000-0005-0000-0000-000092010000}"/>
    <cellStyle name="Normal 5" xfId="300" xr:uid="{00000000-0005-0000-0000-000093010000}"/>
    <cellStyle name="Normal 5 2" xfId="447" xr:uid="{00000000-0005-0000-0000-000094010000}"/>
    <cellStyle name="Normal 6" xfId="301" xr:uid="{00000000-0005-0000-0000-000095010000}"/>
    <cellStyle name="Normal 7" xfId="302" xr:uid="{00000000-0005-0000-0000-000096010000}"/>
    <cellStyle name="Normal 7 2" xfId="303" xr:uid="{00000000-0005-0000-0000-000097010000}"/>
    <cellStyle name="Normal 7 3" xfId="304" xr:uid="{00000000-0005-0000-0000-000098010000}"/>
    <cellStyle name="Normal 7 4" xfId="305" xr:uid="{00000000-0005-0000-0000-000099010000}"/>
    <cellStyle name="Normal 8" xfId="306" xr:uid="{00000000-0005-0000-0000-00009A010000}"/>
    <cellStyle name="Normal 8 2" xfId="344" xr:uid="{00000000-0005-0000-0000-00009B010000}"/>
    <cellStyle name="Normal 8 2 2" xfId="443" xr:uid="{00000000-0005-0000-0000-00009C010000}"/>
    <cellStyle name="Normal 8 3" xfId="343" xr:uid="{00000000-0005-0000-0000-00009D010000}"/>
    <cellStyle name="Normal 8 4" xfId="345" xr:uid="{00000000-0005-0000-0000-00009E010000}"/>
    <cellStyle name="Normal 8 5" xfId="442" xr:uid="{00000000-0005-0000-0000-00009F010000}"/>
    <cellStyle name="Normal 9" xfId="307" xr:uid="{00000000-0005-0000-0000-0000A0010000}"/>
    <cellStyle name="Normal 9 2" xfId="445" xr:uid="{00000000-0005-0000-0000-0000A1010000}"/>
    <cellStyle name="Normal 9 3" xfId="444" xr:uid="{00000000-0005-0000-0000-0000A2010000}"/>
    <cellStyle name="Note" xfId="308" builtinId="10" customBuiltin="1"/>
    <cellStyle name="Note 2" xfId="309" xr:uid="{00000000-0005-0000-0000-0000A4010000}"/>
    <cellStyle name="Note 2 2" xfId="310" xr:uid="{00000000-0005-0000-0000-0000A5010000}"/>
    <cellStyle name="Note 2 3" xfId="311" xr:uid="{00000000-0005-0000-0000-0000A6010000}"/>
    <cellStyle name="Note 2 4" xfId="446" xr:uid="{00000000-0005-0000-0000-0000A7010000}"/>
    <cellStyle name="Note 3" xfId="312" xr:uid="{00000000-0005-0000-0000-0000A8010000}"/>
    <cellStyle name="Note 3 2" xfId="313" xr:uid="{00000000-0005-0000-0000-0000A9010000}"/>
    <cellStyle name="Note 3 3" xfId="314" xr:uid="{00000000-0005-0000-0000-0000AA010000}"/>
    <cellStyle name="Note 4" xfId="315" xr:uid="{00000000-0005-0000-0000-0000AB010000}"/>
    <cellStyle name="Note 4 2" xfId="316" xr:uid="{00000000-0005-0000-0000-0000AC010000}"/>
    <cellStyle name="Note 4 3" xfId="317" xr:uid="{00000000-0005-0000-0000-0000AD010000}"/>
    <cellStyle name="Note 5" xfId="318" xr:uid="{00000000-0005-0000-0000-0000AE010000}"/>
    <cellStyle name="Output" xfId="319" builtinId="21" customBuiltin="1"/>
    <cellStyle name="Output 2" xfId="320" xr:uid="{00000000-0005-0000-0000-0000B0010000}"/>
    <cellStyle name="Output 3" xfId="321" xr:uid="{00000000-0005-0000-0000-0000B1010000}"/>
    <cellStyle name="Output 4" xfId="322" xr:uid="{00000000-0005-0000-0000-0000B2010000}"/>
    <cellStyle name="Output 5" xfId="323" xr:uid="{00000000-0005-0000-0000-0000B3010000}"/>
    <cellStyle name="Title" xfId="324" builtinId="15" customBuiltin="1"/>
    <cellStyle name="Title 2" xfId="325" xr:uid="{00000000-0005-0000-0000-0000B5010000}"/>
    <cellStyle name="Title 3" xfId="326" xr:uid="{00000000-0005-0000-0000-0000B6010000}"/>
    <cellStyle name="Title 4" xfId="327" xr:uid="{00000000-0005-0000-0000-0000B7010000}"/>
    <cellStyle name="Title 5" xfId="328" xr:uid="{00000000-0005-0000-0000-0000B8010000}"/>
    <cellStyle name="Total" xfId="329" builtinId="25" customBuiltin="1"/>
    <cellStyle name="Total 2" xfId="330" xr:uid="{00000000-0005-0000-0000-0000BA010000}"/>
    <cellStyle name="Total 3" xfId="331" xr:uid="{00000000-0005-0000-0000-0000BB010000}"/>
    <cellStyle name="Total 4" xfId="332" xr:uid="{00000000-0005-0000-0000-0000BC010000}"/>
    <cellStyle name="Total 5" xfId="333" xr:uid="{00000000-0005-0000-0000-0000BD010000}"/>
    <cellStyle name="Warning Text" xfId="334" builtinId="11" customBuiltin="1"/>
    <cellStyle name="Warning Text 2" xfId="335" xr:uid="{00000000-0005-0000-0000-0000BF010000}"/>
    <cellStyle name="Warning Text 3" xfId="336" xr:uid="{00000000-0005-0000-0000-0000C0010000}"/>
    <cellStyle name="Warning Text 4" xfId="337" xr:uid="{00000000-0005-0000-0000-0000C1010000}"/>
    <cellStyle name="Warning Text 5" xfId="338" xr:uid="{00000000-0005-0000-0000-0000C2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5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externalLink" Target="externalLinks/externalLink5.xml"/><Relationship Id="rId47" Type="http://schemas.openxmlformats.org/officeDocument/2006/relationships/externalLink" Target="externalLinks/externalLink10.xml"/><Relationship Id="rId50" Type="http://schemas.openxmlformats.org/officeDocument/2006/relationships/externalLink" Target="externalLinks/externalLink13.xml"/><Relationship Id="rId55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26.xml"/><Relationship Id="rId68" Type="http://schemas.openxmlformats.org/officeDocument/2006/relationships/externalLink" Target="externalLinks/externalLink31.xml"/><Relationship Id="rId76" Type="http://schemas.openxmlformats.org/officeDocument/2006/relationships/externalLink" Target="externalLinks/externalLink39.xml"/><Relationship Id="rId84" Type="http://schemas.openxmlformats.org/officeDocument/2006/relationships/externalLink" Target="externalLinks/externalLink47.xml"/><Relationship Id="rId89" Type="http://schemas.openxmlformats.org/officeDocument/2006/relationships/externalLink" Target="externalLinks/externalLink52.xml"/><Relationship Id="rId97" Type="http://schemas.openxmlformats.org/officeDocument/2006/relationships/styles" Target="styles.xml"/><Relationship Id="rId7" Type="http://schemas.openxmlformats.org/officeDocument/2006/relationships/worksheet" Target="worksheets/sheet6.xml"/><Relationship Id="rId71" Type="http://schemas.openxmlformats.org/officeDocument/2006/relationships/externalLink" Target="externalLinks/externalLink34.xml"/><Relationship Id="rId92" Type="http://schemas.openxmlformats.org/officeDocument/2006/relationships/externalLink" Target="externalLinks/externalLink5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externalLink" Target="externalLinks/externalLink3.xml"/><Relationship Id="rId45" Type="http://schemas.openxmlformats.org/officeDocument/2006/relationships/externalLink" Target="externalLinks/externalLink8.xml"/><Relationship Id="rId53" Type="http://schemas.openxmlformats.org/officeDocument/2006/relationships/externalLink" Target="externalLinks/externalLink16.xml"/><Relationship Id="rId58" Type="http://schemas.openxmlformats.org/officeDocument/2006/relationships/externalLink" Target="externalLinks/externalLink21.xml"/><Relationship Id="rId66" Type="http://schemas.openxmlformats.org/officeDocument/2006/relationships/externalLink" Target="externalLinks/externalLink29.xml"/><Relationship Id="rId74" Type="http://schemas.openxmlformats.org/officeDocument/2006/relationships/externalLink" Target="externalLinks/externalLink37.xml"/><Relationship Id="rId79" Type="http://schemas.openxmlformats.org/officeDocument/2006/relationships/externalLink" Target="externalLinks/externalLink42.xml"/><Relationship Id="rId87" Type="http://schemas.openxmlformats.org/officeDocument/2006/relationships/externalLink" Target="externalLinks/externalLink50.xml"/><Relationship Id="rId5" Type="http://schemas.openxmlformats.org/officeDocument/2006/relationships/worksheet" Target="worksheets/sheet4.xml"/><Relationship Id="rId61" Type="http://schemas.openxmlformats.org/officeDocument/2006/relationships/externalLink" Target="externalLinks/externalLink24.xml"/><Relationship Id="rId82" Type="http://schemas.openxmlformats.org/officeDocument/2006/relationships/externalLink" Target="externalLinks/externalLink45.xml"/><Relationship Id="rId90" Type="http://schemas.openxmlformats.org/officeDocument/2006/relationships/externalLink" Target="externalLinks/externalLink53.xml"/><Relationship Id="rId95" Type="http://schemas.openxmlformats.org/officeDocument/2006/relationships/externalLink" Target="externalLinks/externalLink58.xml"/><Relationship Id="rId19" Type="http://schemas.openxmlformats.org/officeDocument/2006/relationships/worksheet" Target="worksheets/sheet1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externalLink" Target="externalLinks/externalLink6.xml"/><Relationship Id="rId48" Type="http://schemas.openxmlformats.org/officeDocument/2006/relationships/externalLink" Target="externalLinks/externalLink11.xml"/><Relationship Id="rId56" Type="http://schemas.openxmlformats.org/officeDocument/2006/relationships/externalLink" Target="externalLinks/externalLink19.xml"/><Relationship Id="rId64" Type="http://schemas.openxmlformats.org/officeDocument/2006/relationships/externalLink" Target="externalLinks/externalLink27.xml"/><Relationship Id="rId69" Type="http://schemas.openxmlformats.org/officeDocument/2006/relationships/externalLink" Target="externalLinks/externalLink32.xml"/><Relationship Id="rId77" Type="http://schemas.openxmlformats.org/officeDocument/2006/relationships/externalLink" Target="externalLinks/externalLink40.xml"/><Relationship Id="rId8" Type="http://schemas.openxmlformats.org/officeDocument/2006/relationships/worksheet" Target="worksheets/sheet7.xml"/><Relationship Id="rId51" Type="http://schemas.openxmlformats.org/officeDocument/2006/relationships/externalLink" Target="externalLinks/externalLink14.xml"/><Relationship Id="rId72" Type="http://schemas.openxmlformats.org/officeDocument/2006/relationships/externalLink" Target="externalLinks/externalLink35.xml"/><Relationship Id="rId80" Type="http://schemas.openxmlformats.org/officeDocument/2006/relationships/externalLink" Target="externalLinks/externalLink43.xml"/><Relationship Id="rId85" Type="http://schemas.openxmlformats.org/officeDocument/2006/relationships/externalLink" Target="externalLinks/externalLink48.xml"/><Relationship Id="rId93" Type="http://schemas.openxmlformats.org/officeDocument/2006/relationships/externalLink" Target="externalLinks/externalLink56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externalLink" Target="externalLinks/externalLink1.xml"/><Relationship Id="rId46" Type="http://schemas.openxmlformats.org/officeDocument/2006/relationships/externalLink" Target="externalLinks/externalLink9.xml"/><Relationship Id="rId59" Type="http://schemas.openxmlformats.org/officeDocument/2006/relationships/externalLink" Target="externalLinks/externalLink22.xml"/><Relationship Id="rId67" Type="http://schemas.openxmlformats.org/officeDocument/2006/relationships/externalLink" Target="externalLinks/externalLink30.xml"/><Relationship Id="rId20" Type="http://schemas.openxmlformats.org/officeDocument/2006/relationships/worksheet" Target="worksheets/sheet19.xml"/><Relationship Id="rId41" Type="http://schemas.openxmlformats.org/officeDocument/2006/relationships/externalLink" Target="externalLinks/externalLink4.xml"/><Relationship Id="rId54" Type="http://schemas.openxmlformats.org/officeDocument/2006/relationships/externalLink" Target="externalLinks/externalLink17.xml"/><Relationship Id="rId62" Type="http://schemas.openxmlformats.org/officeDocument/2006/relationships/externalLink" Target="externalLinks/externalLink25.xml"/><Relationship Id="rId70" Type="http://schemas.openxmlformats.org/officeDocument/2006/relationships/externalLink" Target="externalLinks/externalLink33.xml"/><Relationship Id="rId75" Type="http://schemas.openxmlformats.org/officeDocument/2006/relationships/externalLink" Target="externalLinks/externalLink38.xml"/><Relationship Id="rId83" Type="http://schemas.openxmlformats.org/officeDocument/2006/relationships/externalLink" Target="externalLinks/externalLink46.xml"/><Relationship Id="rId88" Type="http://schemas.openxmlformats.org/officeDocument/2006/relationships/externalLink" Target="externalLinks/externalLink51.xml"/><Relationship Id="rId91" Type="http://schemas.openxmlformats.org/officeDocument/2006/relationships/externalLink" Target="externalLinks/externalLink54.xml"/><Relationship Id="rId9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externalLink" Target="externalLinks/externalLink12.xml"/><Relationship Id="rId57" Type="http://schemas.openxmlformats.org/officeDocument/2006/relationships/externalLink" Target="externalLinks/externalLink20.xml"/><Relationship Id="rId10" Type="http://schemas.openxmlformats.org/officeDocument/2006/relationships/worksheet" Target="worksheets/sheet9.xml"/><Relationship Id="rId31" Type="http://schemas.openxmlformats.org/officeDocument/2006/relationships/worksheet" Target="worksheets/sheet30.xml"/><Relationship Id="rId44" Type="http://schemas.openxmlformats.org/officeDocument/2006/relationships/externalLink" Target="externalLinks/externalLink7.xml"/><Relationship Id="rId52" Type="http://schemas.openxmlformats.org/officeDocument/2006/relationships/externalLink" Target="externalLinks/externalLink15.xml"/><Relationship Id="rId60" Type="http://schemas.openxmlformats.org/officeDocument/2006/relationships/externalLink" Target="externalLinks/externalLink23.xml"/><Relationship Id="rId65" Type="http://schemas.openxmlformats.org/officeDocument/2006/relationships/externalLink" Target="externalLinks/externalLink28.xml"/><Relationship Id="rId73" Type="http://schemas.openxmlformats.org/officeDocument/2006/relationships/externalLink" Target="externalLinks/externalLink36.xml"/><Relationship Id="rId78" Type="http://schemas.openxmlformats.org/officeDocument/2006/relationships/externalLink" Target="externalLinks/externalLink41.xml"/><Relationship Id="rId81" Type="http://schemas.openxmlformats.org/officeDocument/2006/relationships/externalLink" Target="externalLinks/externalLink44.xml"/><Relationship Id="rId86" Type="http://schemas.openxmlformats.org/officeDocument/2006/relationships/externalLink" Target="externalLinks/externalLink49.xml"/><Relationship Id="rId94" Type="http://schemas.openxmlformats.org/officeDocument/2006/relationships/externalLink" Target="externalLinks/externalLink57.xml"/><Relationship Id="rId9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9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'Lahan Indonesia'!$B$34:$O$34</c:f>
              <c:strCache>
                <c:ptCount val="14"/>
                <c:pt idx="0">
                  <c:v>Lahan Sawah/Wetland</c:v>
                </c:pt>
              </c:strCache>
            </c:strRef>
          </c:tx>
          <c:invertIfNegative val="0"/>
          <c:cat>
            <c:multiLvlStrRef>
              <c:f>'Lahan Indonesia'!$P$33:$U$33</c:f>
            </c:multiLvlStrRef>
          </c:cat>
          <c:val>
            <c:numRef>
              <c:f>'Lahan Indonesia'!$P$34:$U$34</c:f>
            </c:numRef>
          </c:val>
          <c:extLst>
            <c:ext xmlns:c16="http://schemas.microsoft.com/office/drawing/2014/chart" uri="{C3380CC4-5D6E-409C-BE32-E72D297353CC}">
              <c16:uniqueId val="{00000000-C52E-472D-83C2-491D64C2ADF3}"/>
            </c:ext>
          </c:extLst>
        </c:ser>
        <c:ser>
          <c:idx val="1"/>
          <c:order val="1"/>
          <c:tx>
            <c:strRef>
              <c:f>'Lahan Indonesia'!$B$35:$O$35</c:f>
              <c:strCache>
                <c:ptCount val="14"/>
                <c:pt idx="0">
                  <c:v>Lahan Tegal/Kebun /Dry Field/Garden</c:v>
                </c:pt>
              </c:strCache>
            </c:strRef>
          </c:tx>
          <c:invertIfNegative val="0"/>
          <c:cat>
            <c:multiLvlStrRef>
              <c:f>'Lahan Indonesia'!$P$33:$U$33</c:f>
            </c:multiLvlStrRef>
          </c:cat>
          <c:val>
            <c:numRef>
              <c:f>'Lahan Indonesia'!$P$35:$U$35</c:f>
            </c:numRef>
          </c:val>
          <c:extLst>
            <c:ext xmlns:c16="http://schemas.microsoft.com/office/drawing/2014/chart" uri="{C3380CC4-5D6E-409C-BE32-E72D297353CC}">
              <c16:uniqueId val="{00000001-C52E-472D-83C2-491D64C2ADF3}"/>
            </c:ext>
          </c:extLst>
        </c:ser>
        <c:ser>
          <c:idx val="2"/>
          <c:order val="2"/>
          <c:tx>
            <c:strRef>
              <c:f>'Lahan Indonesia'!$B$36:$O$36</c:f>
              <c:strCache>
                <c:ptCount val="14"/>
                <c:pt idx="0">
                  <c:v>Lahan Ladang/Huma/Shifting Cultivation</c:v>
                </c:pt>
              </c:strCache>
            </c:strRef>
          </c:tx>
          <c:invertIfNegative val="0"/>
          <c:cat>
            <c:multiLvlStrRef>
              <c:f>'Lahan Indonesia'!$P$33:$U$33</c:f>
            </c:multiLvlStrRef>
          </c:cat>
          <c:val>
            <c:numRef>
              <c:f>'Lahan Indonesia'!$P$36:$U$36</c:f>
            </c:numRef>
          </c:val>
          <c:extLst>
            <c:ext xmlns:c16="http://schemas.microsoft.com/office/drawing/2014/chart" uri="{C3380CC4-5D6E-409C-BE32-E72D297353CC}">
              <c16:uniqueId val="{00000002-C52E-472D-83C2-491D64C2ADF3}"/>
            </c:ext>
          </c:extLst>
        </c:ser>
        <c:ser>
          <c:idx val="3"/>
          <c:order val="3"/>
          <c:tx>
            <c:strRef>
              <c:f>'Lahan Indonesia'!$B$37:$O$37</c:f>
              <c:strCache>
                <c:ptCount val="14"/>
                <c:pt idx="0">
                  <c:v>Lahan Sementara Tidak Diusahakan/Temporarily Unused Land</c:v>
                </c:pt>
              </c:strCache>
            </c:strRef>
          </c:tx>
          <c:invertIfNegative val="0"/>
          <c:cat>
            <c:multiLvlStrRef>
              <c:f>'Lahan Indonesia'!$P$33:$U$33</c:f>
            </c:multiLvlStrRef>
          </c:cat>
          <c:val>
            <c:numRef>
              <c:f>'Lahan Indonesia'!$P$37:$U$37</c:f>
            </c:numRef>
          </c:val>
          <c:extLst>
            <c:ext xmlns:c16="http://schemas.microsoft.com/office/drawing/2014/chart" uri="{C3380CC4-5D6E-409C-BE32-E72D297353CC}">
              <c16:uniqueId val="{00000003-C52E-472D-83C2-491D64C2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53816"/>
        <c:axId val="408560088"/>
      </c:barChart>
      <c:catAx>
        <c:axId val="40855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560088"/>
        <c:crosses val="autoZero"/>
        <c:auto val="1"/>
        <c:lblAlgn val="ctr"/>
        <c:lblOffset val="100"/>
        <c:noMultiLvlLbl val="0"/>
      </c:catAx>
      <c:valAx>
        <c:axId val="40856008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40855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  <c:spPr>
        <a:ln>
          <a:solidFill>
            <a:schemeClr val="tx1"/>
          </a:solidFill>
        </a:ln>
      </c:spPr>
    </c:sideWall>
    <c:backWall>
      <c:thickness val="0"/>
      <c:spPr>
        <a:ln>
          <a:solidFill>
            <a:schemeClr val="tx1"/>
          </a:solidFill>
        </a:ln>
      </c:spPr>
    </c:backWall>
    <c:plotArea>
      <c:layout>
        <c:manualLayout>
          <c:layoutTarget val="inner"/>
          <c:xMode val="edge"/>
          <c:yMode val="edge"/>
          <c:x val="9.4721155734606197E-2"/>
          <c:y val="6.5256704680584282E-2"/>
          <c:w val="0.85823305943148076"/>
          <c:h val="0.67443370961092242"/>
        </c:manualLayout>
      </c:layout>
      <c:bar3DChart>
        <c:barDir val="col"/>
        <c:grouping val="clustered"/>
        <c:varyColors val="0"/>
        <c:ser>
          <c:idx val="1"/>
          <c:order val="1"/>
          <c:tx>
            <c:strRef>
              <c:f>'Lahan Indonesia'!$B$35:$O$35</c:f>
              <c:strCache>
                <c:ptCount val="14"/>
                <c:pt idx="0">
                  <c:v>Lahan Tegal/Kebun /Dry Field/Garden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'Lahan Indonesia'!$V$33:$Z$33</c15:sqref>
                  </c15:fullRef>
                </c:ext>
              </c:extLst>
              <c:f>'Lahan Indonesia'!$V$33:$Z$33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2019*)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'Lahan Indonesia'!$V$35:$Z$35</c15:sqref>
                  </c15:fullRef>
                </c:ext>
              </c:extLst>
              <c:f>'Lahan Indonesia'!$V$35:$Z$35</c:f>
              <c:numCache>
                <c:formatCode>_(* #,##0_);_(* \(#,##0\);_(* "-"_);_(@_)</c:formatCode>
                <c:ptCount val="5"/>
                <c:pt idx="0">
                  <c:v>11861.675899999998</c:v>
                </c:pt>
                <c:pt idx="1">
                  <c:v>11539.826000000003</c:v>
                </c:pt>
                <c:pt idx="2">
                  <c:v>11704.768899999999</c:v>
                </c:pt>
                <c:pt idx="3">
                  <c:v>11696.844700000003</c:v>
                </c:pt>
                <c:pt idx="4">
                  <c:v>12393.092399999998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0-4610-8D9B-8F7B6151340F}"/>
            </c:ext>
          </c:extLst>
        </c:ser>
        <c:ser>
          <c:idx val="2"/>
          <c:order val="2"/>
          <c:tx>
            <c:strRef>
              <c:f>'Lahan Indonesia'!$B$36:$O$36</c:f>
              <c:strCache>
                <c:ptCount val="14"/>
                <c:pt idx="0">
                  <c:v>Lahan Ladang/Huma/Shifting Cultivation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'Lahan Indonesia'!$V$33:$Z$33</c15:sqref>
                  </c15:fullRef>
                </c:ext>
              </c:extLst>
              <c:f>'Lahan Indonesia'!$V$33:$Z$33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2019*)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'Lahan Indonesia'!$V$36:$AA$36</c15:sqref>
                  </c15:fullRef>
                </c:ext>
              </c:extLst>
              <c:f>'Lahan Indonesia'!$V$36:$Z$36</c:f>
              <c:numCache>
                <c:formatCode>_(* #,##0_);_(* \(#,##0\);_(* "-"_);_(@_)</c:formatCode>
                <c:ptCount val="5"/>
                <c:pt idx="0">
                  <c:v>5190.3784000000005</c:v>
                </c:pt>
                <c:pt idx="1">
                  <c:v>5074.2227999999996</c:v>
                </c:pt>
                <c:pt idx="2">
                  <c:v>5248.4881000000005</c:v>
                </c:pt>
                <c:pt idx="3">
                  <c:v>5256.323800000001</c:v>
                </c:pt>
                <c:pt idx="4">
                  <c:v>5188.6575000000003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0-4610-8D9B-8F7B6151340F}"/>
            </c:ext>
          </c:extLst>
        </c:ser>
        <c:ser>
          <c:idx val="3"/>
          <c:order val="3"/>
          <c:tx>
            <c:strRef>
              <c:f>'Lahan Indonesia'!$B$37</c:f>
              <c:strCache>
                <c:ptCount val="1"/>
                <c:pt idx="0">
                  <c:v>Lahan Sementara Tidak Diusahakan/Temporarily Unused Land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'Lahan Indonesia'!$V$33:$Z$33</c15:sqref>
                  </c15:fullRef>
                </c:ext>
              </c:extLst>
              <c:f>'Lahan Indonesia'!$V$33:$Z$33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2019*)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'Lahan Indonesia'!$V$37:$Z$37</c15:sqref>
                  </c15:fullRef>
                </c:ext>
              </c:extLst>
              <c:f>'Lahan Indonesia'!$V$37:$Z$37</c:f>
              <c:numCache>
                <c:formatCode>_(* #,##0_);_(* \(#,##0\);_(* "-"_);_(@_)</c:formatCode>
                <c:ptCount val="5"/>
                <c:pt idx="0">
                  <c:v>12340.270199999999</c:v>
                </c:pt>
                <c:pt idx="1">
                  <c:v>11941.741400000001</c:v>
                </c:pt>
                <c:pt idx="2">
                  <c:v>12168.0123</c:v>
                </c:pt>
                <c:pt idx="3">
                  <c:v>10777.1999</c:v>
                </c:pt>
                <c:pt idx="4">
                  <c:v>11771.388299999999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0-4610-8D9B-8F7B6151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554208"/>
        <c:axId val="4085577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'Lahan Indonesia'!$B$34:$O$34</c15:sqref>
                        </c15:formulaRef>
                      </c:ext>
                    </c:extLst>
                    <c:strCache>
                      <c:ptCount val="14"/>
                      <c:pt idx="0">
                        <c:v>Lahan Sawah/Wetland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'Lahan Indonesia'!$V$33:$Z$33</c15:sqref>
                        </c15:fullRef>
                        <c15:formulaRef>
                          <c15:sqref>'Lahan Indonesia'!$V$33:$Z$33</c15:sqref>
                        </c15:formulaRef>
                      </c:ext>
                    </c:extLst>
                    <c:strCach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2019*)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'Lahan Indonesia'!$V$34:$Z$34</c15:sqref>
                        </c15:fullRef>
                        <c15:formulaRef>
                          <c15:sqref>'Lahan Indonesia'!$V$34:$Z$34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5"/>
                      <c:pt idx="0">
                        <c:v>8092.9067999999997</c:v>
                      </c:pt>
                      <c:pt idx="1">
                        <c:v>8187.7336500000001</c:v>
                      </c:pt>
                      <c:pt idx="2">
                        <c:v>8164.0446999999995</c:v>
                      </c:pt>
                      <c:pt idx="3">
                        <c:v>7105.1450000000004</c:v>
                      </c:pt>
                      <c:pt idx="4">
                        <c:v>7463.9480000000003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EA0-4610-8D9B-8F7B6151340F}"/>
                  </c:ext>
                </c:extLst>
              </c15:ser>
            </c15:filteredBarSeries>
          </c:ext>
        </c:extLst>
      </c:bar3DChart>
      <c:catAx>
        <c:axId val="4085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id-ID"/>
          </a:p>
        </c:txPr>
        <c:crossAx val="408557736"/>
        <c:crosses val="autoZero"/>
        <c:auto val="1"/>
        <c:lblAlgn val="ctr"/>
        <c:lblOffset val="100"/>
        <c:noMultiLvlLbl val="0"/>
      </c:catAx>
      <c:valAx>
        <c:axId val="408557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id-ID" sz="900" b="0">
                    <a:latin typeface="Arial" pitchFamily="34" charset="0"/>
                    <a:cs typeface="Arial" pitchFamily="34" charset="0"/>
                  </a:rPr>
                  <a:t>(000 Ha)</a:t>
                </a:r>
              </a:p>
            </c:rich>
          </c:tx>
          <c:layout>
            <c:manualLayout>
              <c:xMode val="edge"/>
              <c:yMode val="edge"/>
              <c:x val="0.1466532692593224"/>
              <c:y val="0.13302990060956288"/>
            </c:manualLayout>
          </c:layout>
          <c:overlay val="0"/>
        </c:title>
        <c:numFmt formatCode="_(* #,##0_);_(* \(#,##0\);_(* &quot;-&quot;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id-ID"/>
          </a:p>
        </c:txPr>
        <c:crossAx val="40855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id-ID"/>
          </a:p>
        </c:txPr>
      </c:legendEntry>
      <c:layout>
        <c:manualLayout>
          <c:xMode val="edge"/>
          <c:yMode val="edge"/>
          <c:x val="3.605679724817009E-2"/>
          <c:y val="0.80627633964055134"/>
          <c:w val="0.91744953619928005"/>
          <c:h val="9.9927607088329706E-2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405078352329659E-2"/>
          <c:y val="8.0266328448511198E-2"/>
          <c:w val="0.88768917297281791"/>
          <c:h val="0.8033546309920179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'Lahan Indonesia'!$B$72</c:f>
              <c:strCache>
                <c:ptCount val="1"/>
                <c:pt idx="0">
                  <c:v>Lahan Pertanian Bukan Sawah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21920717376815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A2-470F-AF8F-7AB2565E042C}"/>
                </c:ext>
              </c:extLst>
            </c:dLbl>
            <c:dLbl>
              <c:idx val="1"/>
              <c:layout>
                <c:manualLayout>
                  <c:x val="-0.1277962807919585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A2-470F-AF8F-7AB2565E042C}"/>
                </c:ext>
              </c:extLst>
            </c:dLbl>
            <c:dLbl>
              <c:idx val="2"/>
              <c:layout>
                <c:manualLayout>
                  <c:x val="-0.12045101670685476"/>
                  <c:y val="-1.0719642579360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A2-470F-AF8F-7AB2565E042C}"/>
                </c:ext>
              </c:extLst>
            </c:dLbl>
            <c:dLbl>
              <c:idx val="3"/>
              <c:layout>
                <c:manualLayout>
                  <c:x val="-0.12339076511085169"/>
                  <c:y val="-2.95193337466602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A2-470F-AF8F-7AB2565E042C}"/>
                </c:ext>
              </c:extLst>
            </c:dLbl>
            <c:dLbl>
              <c:idx val="4"/>
              <c:layout>
                <c:manualLayout>
                  <c:x val="-0.12339057829080247"/>
                  <c:y val="-1.1808141252427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A2-470F-AF8F-7AB2565E04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'Lahan Indonesia'!$V$70:$Z$70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'Lahan Indonesia'!$V$72:$Z$72</c:f>
              <c:numCache>
                <c:formatCode>_(* #,##0_);_(* \(#,##0\);_(* "-"_);_(@_)</c:formatCode>
                <c:ptCount val="5"/>
                <c:pt idx="0">
                  <c:v>29392324.499999996</c:v>
                </c:pt>
                <c:pt idx="1">
                  <c:v>28555790.200000003</c:v>
                </c:pt>
                <c:pt idx="2">
                  <c:v>29121269.300000001</c:v>
                </c:pt>
                <c:pt idx="3">
                  <c:v>27730368.400000006</c:v>
                </c:pt>
                <c:pt idx="4">
                  <c:v>29353138.199999996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F1F-B6C3-C7C1C642D6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08553424"/>
        <c:axId val="408556560"/>
        <c:axId val="0"/>
      </c:bar3DChart>
      <c:catAx>
        <c:axId val="40855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id-ID"/>
          </a:p>
        </c:txPr>
        <c:crossAx val="408556560"/>
        <c:crosses val="autoZero"/>
        <c:auto val="1"/>
        <c:lblAlgn val="ctr"/>
        <c:lblOffset val="100"/>
        <c:noMultiLvlLbl val="0"/>
      </c:catAx>
      <c:valAx>
        <c:axId val="408556560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id-ID"/>
          </a:p>
        </c:txPr>
        <c:crossAx val="408553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8630511193784728E-2"/>
          <c:y val="4.5366887662410878E-2"/>
          <c:w val="0.38404357142658874"/>
          <c:h val="5.5626176242186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2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38</xdr:row>
      <xdr:rowOff>31751</xdr:rowOff>
    </xdr:from>
    <xdr:to>
      <xdr:col>28</xdr:col>
      <xdr:colOff>41598</xdr:colOff>
      <xdr:row>67</xdr:row>
      <xdr:rowOff>123825</xdr:rowOff>
    </xdr:to>
    <xdr:graphicFrame macro="">
      <xdr:nvGraphicFramePr>
        <xdr:cNvPr id="1229" name="Chart 1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73</xdr:row>
      <xdr:rowOff>152400</xdr:rowOff>
    </xdr:from>
    <xdr:to>
      <xdr:col>27</xdr:col>
      <xdr:colOff>676275</xdr:colOff>
      <xdr:row>104</xdr:row>
      <xdr:rowOff>136071</xdr:rowOff>
    </xdr:to>
    <xdr:graphicFrame macro="">
      <xdr:nvGraphicFramePr>
        <xdr:cNvPr id="1230" name="Chart 7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0.39281</cdr:x>
      <cdr:y>0.01456</cdr:y>
    </cdr:from>
    <cdr:to>
      <cdr:x>0.52389</cdr:x>
      <cdr:y>0.19807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3826" y="680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0.03659</cdr:x>
      <cdr:y>0.92153</cdr:y>
    </cdr:from>
    <cdr:to>
      <cdr:x>0.26518</cdr:x>
      <cdr:y>0.98919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44317" y="4111139"/>
          <a:ext cx="1526435" cy="301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id-ID" sz="800"/>
            <a:t>Keterangan : </a:t>
          </a:r>
          <a:r>
            <a:rPr lang="en-US" sz="800"/>
            <a:t>*)</a:t>
          </a:r>
          <a:r>
            <a:rPr lang="en-US" sz="800" baseline="0"/>
            <a:t> Angka Sementara</a:t>
          </a:r>
          <a:endParaRPr lang="en-US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0.17184</cdr:x>
      <cdr:y>0.06737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525943" cy="302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0.82227</cdr:x>
      <cdr:y>0.15696</cdr:y>
    </cdr:from>
    <cdr:to>
      <cdr:x>0.85849</cdr:x>
      <cdr:y>0.22438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51B0B4-F047-43BC-914E-1C1D4727B64E}"/>
            </a:ext>
          </a:extLst>
        </cdr:cNvPr>
        <cdr:cNvSpPr txBox="1"/>
      </cdr:nvSpPr>
      <cdr:spPr>
        <a:xfrm xmlns:a="http://schemas.openxmlformats.org/drawingml/2006/main">
          <a:off x="7101149" y="769893"/>
          <a:ext cx="312796" cy="330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d-ID" sz="1100" b="1"/>
            <a:t>Ha</a:t>
          </a:r>
        </a:p>
      </cdr:txBody>
    </cdr:sp>
  </cdr:relSizeAnchor>
  <cdr:relSizeAnchor xmlns:cdr="http://schemas.openxmlformats.org/drawingml/2006/chartDrawing">
    <cdr:from>
      <cdr:x>0.37776</cdr:x>
      <cdr:y>0.31891</cdr:y>
    </cdr:from>
    <cdr:to>
      <cdr:x>0.41398</cdr:x>
      <cdr:y>0.38633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AC05267-31E9-49A3-8E18-9FFE2BCCB651}"/>
            </a:ext>
          </a:extLst>
        </cdr:cNvPr>
        <cdr:cNvSpPr txBox="1"/>
      </cdr:nvSpPr>
      <cdr:spPr>
        <a:xfrm xmlns:a="http://schemas.openxmlformats.org/drawingml/2006/main">
          <a:off x="3262351" y="1564211"/>
          <a:ext cx="312796" cy="330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d-ID" sz="1100" b="1"/>
            <a:t>Ha</a:t>
          </a:r>
        </a:p>
      </cdr:txBody>
    </cdr:sp>
  </cdr:relSizeAnchor>
  <cdr:relSizeAnchor xmlns:cdr="http://schemas.openxmlformats.org/drawingml/2006/chartDrawing">
    <cdr:from>
      <cdr:x>0.7603</cdr:x>
      <cdr:y>0.45538</cdr:y>
    </cdr:from>
    <cdr:to>
      <cdr:x>0.79652</cdr:x>
      <cdr:y>0.5228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AC05267-31E9-49A3-8E18-9FFE2BCCB651}"/>
            </a:ext>
          </a:extLst>
        </cdr:cNvPr>
        <cdr:cNvSpPr txBox="1"/>
      </cdr:nvSpPr>
      <cdr:spPr>
        <a:xfrm xmlns:a="http://schemas.openxmlformats.org/drawingml/2006/main">
          <a:off x="6565966" y="2233620"/>
          <a:ext cx="312796" cy="330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d-ID" sz="1100" b="1"/>
            <a:t>Ha</a:t>
          </a:r>
        </a:p>
      </cdr:txBody>
    </cdr:sp>
  </cdr:relSizeAnchor>
  <cdr:relSizeAnchor xmlns:cdr="http://schemas.openxmlformats.org/drawingml/2006/chartDrawing">
    <cdr:from>
      <cdr:x>0.60193</cdr:x>
      <cdr:y>0.61181</cdr:y>
    </cdr:from>
    <cdr:to>
      <cdr:x>0.63815</cdr:x>
      <cdr:y>0.67923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AC05267-31E9-49A3-8E18-9FFE2BCCB651}"/>
            </a:ext>
          </a:extLst>
        </cdr:cNvPr>
        <cdr:cNvSpPr txBox="1"/>
      </cdr:nvSpPr>
      <cdr:spPr>
        <a:xfrm xmlns:a="http://schemas.openxmlformats.org/drawingml/2006/main">
          <a:off x="5198298" y="3000897"/>
          <a:ext cx="312796" cy="330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d-ID" sz="1100" b="1"/>
            <a:t>Ha</a:t>
          </a:r>
        </a:p>
      </cdr:txBody>
    </cdr:sp>
  </cdr:relSizeAnchor>
  <cdr:relSizeAnchor xmlns:cdr="http://schemas.openxmlformats.org/drawingml/2006/chartDrawing">
    <cdr:from>
      <cdr:x>0.83345</cdr:x>
      <cdr:y>0.76177</cdr:y>
    </cdr:from>
    <cdr:to>
      <cdr:x>0.86967</cdr:x>
      <cdr:y>0.8292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AC05267-31E9-49A3-8E18-9FFE2BCCB651}"/>
            </a:ext>
          </a:extLst>
        </cdr:cNvPr>
        <cdr:cNvSpPr txBox="1"/>
      </cdr:nvSpPr>
      <cdr:spPr>
        <a:xfrm xmlns:a="http://schemas.openxmlformats.org/drawingml/2006/main">
          <a:off x="7197654" y="3736422"/>
          <a:ext cx="312796" cy="33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d-ID" sz="1100" b="1"/>
            <a:t>Ha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5/Lahan/Statistik%20Data%20Lahan%202014/3.%20Luas%20Lahan%20Sawah%20%20Irigasi%202008-20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5/Lahan/Statistik%20Data%20Lahan%202014/5%20Luas%20Lahan%20Tegal%20kebun%202008-20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5%20Luas%20Lahan%20Tegal%20kebun%202011-20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8/lahan/Finalisasi%20Buku%20Statistik%20Lahan%202018/5%20Luas%20Lahan%20Tegal%20kebun%202012-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giatan%202019\Lahan\5%20Luas%20Lahan%20Tegal%20kebun%202014-201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5/Lahan/Statistik%20Data%20Lahan%202014/6.%20Luas%20Lahan%20Ladang%20Huma%202008-%2020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6.%20Luas%20Lahan%20Ladang%20Huma%202010-%20201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6.%20Luas%20Lahan%20Ladang%20Huma%202011%20-%20201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8/lahan/Finalisasi%20Buku%20Statistik%20Lahan%202018/6.%20Luas%20Lahan%20Ladang%20Huma%202012%20-%20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giatan%202019\Lahan\6.%20Luas%20Lahan%20Ladang%20Huma%202014-2018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5/Lahan/Statistik%20Data%20Lahan%202014/7.Luas%20Lahan%20Kering%20sementara%20tidak%20diusahakan%202008-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3.%20Luas%20Lahan%20Sawah%20%20Irigasi%202011-201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.Luas%20Lahan%20Kering%20sementara%20tidak%20diusahakan%202011-201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8/lahan/Finalisasi%20Buku%20Statistik%20Lahan%202018/7.Luas%20Lahan%20Kering%20sementara%20tidak%20diusahakan%202012-2016.xls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giatan%202019\Lahan\7.Luas%20Lahan%20Kering%20sementara%20tidak%20diusahakan%202014-201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Aceh%20Tik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sumu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Sumbar%20Tik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Luas%20Lahan%201993-2012%20(Riau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Luas%20Lahan%201993-2012%20(Jambi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Luas%20Lahan%201993-2012%20(Sumsel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bengkul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8/lahan/Finalisasi%20Buku%20Statistik%20Lahan%202018/3.%20Luas%20Lahan%20Sawah%20%20Irigasi%202012-2016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Luas%20Lahan%201993-2012%20(Lampung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babe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matera/Kep.Riau%20Tik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DKI%20Jakarta%20Azha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Jawa%20Barat%20azh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Jawa%20Tengah%20Ari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D.I.Yogyakarta%20azha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Jawa%20Timur%20azh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Jawa/Banten%20azh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Bal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giatan%202019\Lahan\3.%20Luas%20Lahan%20Sawah%20%20Irigasi%202014-2018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NTB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NTT%20mamad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Kalimantan/Kalimantan%20Tengah%20Tahu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Kalimantan/Kalimantan%20Selat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Kalimantan/Kalimantan%20Timur%20Tahu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Sulawesi%20Utar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Sulawesi%20Tengah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Sulawesi%20Selat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Sulawesi%20Tenggar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Goronta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Luas%20Lahan%20Sawah%20%20Irigasi%202015-201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Sulawesi/Sulawesi%20Bara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Maluku%20Mamad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Maluku%20Utara%20Mamad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Papua%20Barat%20Mamad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3/Lahan/Data%20Stat%20Lahan%20Finish/Lahan%20Sawah-Acuan/93_Papua%20Sawah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keg%202013/Lahan/Data%20UPDATE%202013/Entri%20Data/Papua%20Mamad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5%20Luas%20Lahan%20Tegal%20kebun%202015-2019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6.%20Luas%20Lahan%20Ladang%20Huma%202015-2019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7.Luas%20Lahan%20Kering%20sementara%20tidak%20diusahakan%202015-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5/Lahan/Statistik%20Data%20Lahan%202014/4.%20Luas%20Lahan%20Sawah%20Non%20Irigasi%202008-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%202018/lahan/Finalisasi%20Buku%20Statistik%20Lahan%202018/4.%20Luas%20Lahan%20Sawah%20Non%20Irigasi%202012-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giatan%202019\Lahan\4.%20Luas%20Lahan%20Sawah%20Non%20Irigasi%202014-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Luas%20Lahan%20Sawah%20Non%20Irigasi%202015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  <sheetName val="Sheet2"/>
    </sheetNames>
    <sheetDataSet>
      <sheetData sheetId="0" refreshError="1">
        <row r="39">
          <cell r="R39">
            <v>4828476</v>
          </cell>
          <cell r="S39">
            <v>4905107</v>
          </cell>
          <cell r="T39">
            <v>4893128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  <sheetName val="Sheet2"/>
      <sheetName val="Sheet3"/>
    </sheetNames>
    <sheetDataSet>
      <sheetData sheetId="0">
        <row r="39">
          <cell r="R39">
            <v>11707380</v>
          </cell>
          <cell r="S39">
            <v>11782332</v>
          </cell>
          <cell r="T39">
            <v>11877777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/>
      <sheetData sheetId="1">
        <row r="40">
          <cell r="U40">
            <v>11620431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/>
      <sheetData sheetId="1">
        <row r="40">
          <cell r="V40">
            <v>11947956</v>
          </cell>
          <cell r="W40">
            <v>11838770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 refreshError="1"/>
      <sheetData sheetId="1" refreshError="1">
        <row r="40">
          <cell r="X40">
            <v>12033776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Babel"/>
      <sheetName val="Lampung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Sulut"/>
      <sheetName val="Sulteng"/>
      <sheetName val="Sulsel"/>
      <sheetName val="Sultra"/>
      <sheetName val="Gorontalo"/>
      <sheetName val="Sulbar"/>
      <sheetName val="Maluku"/>
      <sheetName val="Maluku Uutara"/>
      <sheetName val="Papua"/>
      <sheetName val="Papua Barat"/>
      <sheetName val="Sheet1"/>
      <sheetName val="Sheet3"/>
      <sheetName val="Sheet2"/>
    </sheetNames>
    <sheetDataSet>
      <sheetData sheetId="0">
        <row r="39">
          <cell r="R39">
            <v>5328863</v>
          </cell>
          <cell r="S39">
            <v>5428689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"/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t"/>
      <sheetName val="Papua Barat"/>
      <sheetName val="Papua"/>
    </sheetNames>
    <sheetDataSet>
      <sheetData sheetId="0"/>
      <sheetData sheetId="1">
        <row r="40">
          <cell r="T40">
            <v>5332301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"/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t"/>
      <sheetName val="Papua Barat"/>
      <sheetName val="Papua"/>
    </sheetNames>
    <sheetDataSet>
      <sheetData sheetId="0"/>
      <sheetData sheetId="1">
        <row r="40">
          <cell r="U40">
            <v>5694927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"/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t"/>
      <sheetName val="Papua Barat"/>
      <sheetName val="Papua"/>
    </sheetNames>
    <sheetDataSet>
      <sheetData sheetId="0"/>
      <sheetData sheetId="1">
        <row r="40">
          <cell r="V40">
            <v>5262030</v>
          </cell>
          <cell r="W40">
            <v>5123625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"/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t"/>
      <sheetName val="Papua Barat"/>
      <sheetName val="Papua"/>
    </sheetNames>
    <sheetDataSet>
      <sheetData sheetId="0" refreshError="1"/>
      <sheetData sheetId="1" refreshError="1">
        <row r="40">
          <cell r="X40">
            <v>5036409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Babel"/>
      <sheetName val="Lampung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Sulut"/>
      <sheetName val="Sulteng"/>
      <sheetName val="Sulsel"/>
      <sheetName val="Sultra"/>
      <sheetName val="Gorontalo"/>
      <sheetName val="Sulbar"/>
      <sheetName val="Maluku"/>
      <sheetName val="Maluku Utara"/>
      <sheetName val="Papua"/>
      <sheetName val="Papua Barat"/>
      <sheetName val="Sheet1"/>
      <sheetName val="Sheet2"/>
    </sheetNames>
    <sheetDataSet>
      <sheetData sheetId="0">
        <row r="39">
          <cell r="R39">
            <v>15003359</v>
          </cell>
          <cell r="S39">
            <v>14880526</v>
          </cell>
          <cell r="T39">
            <v>14754249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>
        <row r="40">
          <cell r="U40">
            <v>4924172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ku Utara"/>
      <sheetName val="Papua Barat"/>
      <sheetName val="Papua"/>
    </sheetNames>
    <sheetDataSet>
      <sheetData sheetId="0">
        <row r="40">
          <cell r="U40">
            <v>14378586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ku Utara"/>
      <sheetName val="Papua Barat"/>
      <sheetName val="Papua"/>
    </sheetNames>
    <sheetDataSet>
      <sheetData sheetId="0">
        <row r="40">
          <cell r="V40">
            <v>14245408</v>
          </cell>
          <cell r="W40">
            <v>14162875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ku Utara"/>
      <sheetName val="Papua Barat"/>
      <sheetName val="Papua"/>
    </sheetNames>
    <sheetDataSet>
      <sheetData sheetId="0">
        <row r="40">
          <cell r="X40">
            <v>11713317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huma"/>
      <sheetName val="Penggembalaan"/>
      <sheetName val="Rawa"/>
      <sheetName val="Tambak"/>
      <sheetName val="KolamEmpang"/>
      <sheetName val="Lahan kering smntr tdk diusahak"/>
      <sheetName val="Lahan yg ditanami kayu2an"/>
      <sheetName val="Perkebunan"/>
      <sheetName val="Simeulue"/>
      <sheetName val="AcehSingkil"/>
      <sheetName val="AcehSelatan"/>
      <sheetName val="AcehTnggra"/>
      <sheetName val="AcehTimur"/>
      <sheetName val="AcehTengah"/>
      <sheetName val="AcehBarat"/>
      <sheetName val="AcehBesar"/>
      <sheetName val="Pidie"/>
      <sheetName val="Bireuen"/>
      <sheetName val="AcehUtara"/>
      <sheetName val="AcehBrtDaya"/>
      <sheetName val="GayoLues"/>
      <sheetName val="AcehTamiang"/>
      <sheetName val="NaganRaya"/>
      <sheetName val="AcehJaya"/>
      <sheetName val="BenerMeriah"/>
      <sheetName val="PidieJaya"/>
      <sheetName val="KotaBndAceh"/>
      <sheetName val="KotaSabang"/>
      <sheetName val="KotaLangsa"/>
      <sheetName val="KotaLhokseumawe"/>
      <sheetName val="KotaSubuss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3186</v>
          </cell>
          <cell r="I6">
            <v>3186</v>
          </cell>
          <cell r="J6">
            <v>3186</v>
          </cell>
          <cell r="K6">
            <v>3186</v>
          </cell>
          <cell r="L6">
            <v>3186</v>
          </cell>
          <cell r="M6">
            <v>29246</v>
          </cell>
          <cell r="N6">
            <v>10027</v>
          </cell>
          <cell r="O6">
            <v>10007</v>
          </cell>
        </row>
      </sheetData>
      <sheetData sheetId="14" refreshError="1">
        <row r="6">
          <cell r="J6">
            <v>4971</v>
          </cell>
          <cell r="K6">
            <v>4971</v>
          </cell>
          <cell r="L6">
            <v>4971</v>
          </cell>
          <cell r="M6">
            <v>65328</v>
          </cell>
          <cell r="N6">
            <v>65328</v>
          </cell>
          <cell r="O6">
            <v>14390</v>
          </cell>
          <cell r="P6" t="str">
            <v xml:space="preserve">                -    </v>
          </cell>
        </row>
      </sheetData>
      <sheetData sheetId="15" refreshError="1">
        <row r="6">
          <cell r="C6">
            <v>32507</v>
          </cell>
          <cell r="D6">
            <v>30357</v>
          </cell>
          <cell r="E6">
            <v>36134</v>
          </cell>
          <cell r="F6">
            <v>36143</v>
          </cell>
          <cell r="G6">
            <v>36015</v>
          </cell>
          <cell r="H6">
            <v>35973</v>
          </cell>
          <cell r="I6">
            <v>37669</v>
          </cell>
          <cell r="J6">
            <v>25668</v>
          </cell>
          <cell r="K6">
            <v>17916</v>
          </cell>
          <cell r="L6">
            <v>17916</v>
          </cell>
          <cell r="M6">
            <v>22052</v>
          </cell>
          <cell r="N6">
            <v>38977</v>
          </cell>
          <cell r="O6">
            <v>22052</v>
          </cell>
          <cell r="P6" t="str">
            <v xml:space="preserve">               -   </v>
          </cell>
        </row>
      </sheetData>
      <sheetData sheetId="16" refreshError="1">
        <row r="6">
          <cell r="C6">
            <v>25139</v>
          </cell>
          <cell r="D6">
            <v>25139</v>
          </cell>
          <cell r="E6">
            <v>26369</v>
          </cell>
          <cell r="F6">
            <v>26369</v>
          </cell>
          <cell r="G6">
            <v>26369</v>
          </cell>
          <cell r="H6">
            <v>24295</v>
          </cell>
          <cell r="I6">
            <v>26057</v>
          </cell>
          <cell r="J6">
            <v>26822</v>
          </cell>
          <cell r="K6">
            <v>24306</v>
          </cell>
          <cell r="L6">
            <v>24306</v>
          </cell>
          <cell r="M6">
            <v>26754</v>
          </cell>
          <cell r="N6">
            <v>32750</v>
          </cell>
          <cell r="O6">
            <v>16953</v>
          </cell>
          <cell r="P6" t="str">
            <v xml:space="preserve">               -   </v>
          </cell>
        </row>
      </sheetData>
      <sheetData sheetId="17" refreshError="1">
        <row r="6">
          <cell r="C6">
            <v>54714</v>
          </cell>
          <cell r="D6">
            <v>43783</v>
          </cell>
          <cell r="E6">
            <v>54883</v>
          </cell>
          <cell r="F6">
            <v>55096</v>
          </cell>
          <cell r="G6">
            <v>55033</v>
          </cell>
          <cell r="H6">
            <v>55314</v>
          </cell>
          <cell r="I6">
            <v>53293</v>
          </cell>
          <cell r="J6">
            <v>53739</v>
          </cell>
          <cell r="K6">
            <v>53739</v>
          </cell>
          <cell r="L6">
            <v>53571</v>
          </cell>
          <cell r="M6">
            <v>69539</v>
          </cell>
          <cell r="N6">
            <v>34887</v>
          </cell>
          <cell r="O6">
            <v>36178</v>
          </cell>
          <cell r="P6" t="str">
            <v xml:space="preserve">                -    </v>
          </cell>
        </row>
      </sheetData>
      <sheetData sheetId="18" refreshError="1">
        <row r="6">
          <cell r="C6">
            <v>13933</v>
          </cell>
          <cell r="D6">
            <v>14262</v>
          </cell>
          <cell r="E6">
            <v>12491</v>
          </cell>
          <cell r="F6">
            <v>12861</v>
          </cell>
          <cell r="G6">
            <v>12863</v>
          </cell>
          <cell r="H6">
            <v>15350</v>
          </cell>
          <cell r="I6">
            <v>12844</v>
          </cell>
          <cell r="J6">
            <v>13539</v>
          </cell>
          <cell r="K6">
            <v>13539</v>
          </cell>
          <cell r="L6">
            <v>13539</v>
          </cell>
          <cell r="M6">
            <v>14494</v>
          </cell>
          <cell r="N6">
            <v>11200</v>
          </cell>
          <cell r="O6">
            <v>10750</v>
          </cell>
          <cell r="P6" t="str">
            <v xml:space="preserve">               -   </v>
          </cell>
        </row>
      </sheetData>
      <sheetData sheetId="19" refreshError="1">
        <row r="6">
          <cell r="C6">
            <v>76694</v>
          </cell>
          <cell r="D6">
            <v>68099</v>
          </cell>
          <cell r="E6">
            <v>63625</v>
          </cell>
          <cell r="F6">
            <v>63625</v>
          </cell>
          <cell r="G6">
            <v>63625</v>
          </cell>
          <cell r="H6">
            <v>62004</v>
          </cell>
          <cell r="I6">
            <v>40238</v>
          </cell>
          <cell r="J6">
            <v>41538</v>
          </cell>
          <cell r="K6">
            <v>41538</v>
          </cell>
          <cell r="L6">
            <v>41538</v>
          </cell>
          <cell r="M6">
            <v>18926</v>
          </cell>
          <cell r="N6">
            <v>22658</v>
          </cell>
          <cell r="O6">
            <v>34479</v>
          </cell>
          <cell r="P6" t="str">
            <v xml:space="preserve">                 -     </v>
          </cell>
        </row>
      </sheetData>
      <sheetData sheetId="20" refreshError="1">
        <row r="6">
          <cell r="C6">
            <v>30864</v>
          </cell>
          <cell r="D6">
            <v>30421</v>
          </cell>
          <cell r="E6">
            <v>29860</v>
          </cell>
          <cell r="F6">
            <v>30206</v>
          </cell>
          <cell r="G6">
            <v>30331</v>
          </cell>
          <cell r="H6">
            <v>30421</v>
          </cell>
          <cell r="I6">
            <v>31345</v>
          </cell>
          <cell r="J6">
            <v>31345</v>
          </cell>
          <cell r="K6">
            <v>30915</v>
          </cell>
          <cell r="L6">
            <v>30915</v>
          </cell>
          <cell r="M6">
            <v>51188</v>
          </cell>
          <cell r="N6">
            <v>29533</v>
          </cell>
          <cell r="O6">
            <v>26895</v>
          </cell>
          <cell r="P6" t="str">
            <v xml:space="preserve">                -    </v>
          </cell>
        </row>
      </sheetData>
      <sheetData sheetId="21" refreshError="1">
        <row r="6">
          <cell r="C6">
            <v>47697</v>
          </cell>
          <cell r="D6">
            <v>35069</v>
          </cell>
          <cell r="E6">
            <v>35340</v>
          </cell>
          <cell r="F6">
            <v>35330</v>
          </cell>
          <cell r="G6">
            <v>36612</v>
          </cell>
          <cell r="H6">
            <v>36692</v>
          </cell>
          <cell r="I6">
            <v>35892</v>
          </cell>
          <cell r="J6">
            <v>36701</v>
          </cell>
          <cell r="K6">
            <v>38302</v>
          </cell>
          <cell r="L6">
            <v>38302</v>
          </cell>
          <cell r="M6">
            <v>46342</v>
          </cell>
          <cell r="N6">
            <v>37043</v>
          </cell>
          <cell r="O6">
            <v>40306</v>
          </cell>
          <cell r="P6" t="str">
            <v xml:space="preserve">                -    </v>
          </cell>
        </row>
      </sheetData>
      <sheetData sheetId="22" refreshError="1">
        <row r="6">
          <cell r="J6">
            <v>20507</v>
          </cell>
          <cell r="K6">
            <v>20507</v>
          </cell>
          <cell r="L6">
            <v>20507</v>
          </cell>
          <cell r="M6">
            <v>22938</v>
          </cell>
          <cell r="N6">
            <v>22828</v>
          </cell>
          <cell r="O6">
            <v>29290</v>
          </cell>
          <cell r="P6" t="str">
            <v xml:space="preserve">               -   </v>
          </cell>
        </row>
      </sheetData>
      <sheetData sheetId="23" refreshError="1">
        <row r="6">
          <cell r="C6">
            <v>60512</v>
          </cell>
          <cell r="D6">
            <v>61223</v>
          </cell>
          <cell r="E6">
            <v>60631</v>
          </cell>
          <cell r="F6">
            <v>59936</v>
          </cell>
          <cell r="G6">
            <v>61036</v>
          </cell>
          <cell r="H6">
            <v>61169</v>
          </cell>
          <cell r="I6">
            <v>61195</v>
          </cell>
          <cell r="J6">
            <v>41674</v>
          </cell>
          <cell r="K6">
            <v>39337</v>
          </cell>
          <cell r="L6">
            <v>39337</v>
          </cell>
          <cell r="M6">
            <v>59838</v>
          </cell>
          <cell r="N6">
            <v>38119</v>
          </cell>
          <cell r="O6">
            <v>38128</v>
          </cell>
          <cell r="P6" t="str">
            <v xml:space="preserve">                -    </v>
          </cell>
        </row>
      </sheetData>
      <sheetData sheetId="24" refreshError="1">
        <row r="6">
          <cell r="L6">
            <v>18249</v>
          </cell>
          <cell r="M6">
            <v>18249</v>
          </cell>
          <cell r="N6">
            <v>18249</v>
          </cell>
          <cell r="O6">
            <v>18249</v>
          </cell>
          <cell r="P6" t="str">
            <v xml:space="preserve">                 -     </v>
          </cell>
        </row>
      </sheetData>
      <sheetData sheetId="25" refreshError="1">
        <row r="6">
          <cell r="L6">
            <v>11515</v>
          </cell>
          <cell r="M6">
            <v>11515</v>
          </cell>
          <cell r="N6">
            <v>8446</v>
          </cell>
          <cell r="O6">
            <v>8446</v>
          </cell>
          <cell r="P6" t="str">
            <v xml:space="preserve">                -    </v>
          </cell>
        </row>
      </sheetData>
      <sheetData sheetId="26" refreshError="1">
        <row r="6">
          <cell r="L6">
            <v>21682</v>
          </cell>
          <cell r="M6">
            <v>21682</v>
          </cell>
          <cell r="N6">
            <v>18201</v>
          </cell>
          <cell r="O6">
            <v>17345</v>
          </cell>
          <cell r="P6" t="str">
            <v xml:space="preserve">                -    </v>
          </cell>
        </row>
      </sheetData>
      <sheetData sheetId="27" refreshError="1">
        <row r="6">
          <cell r="L6">
            <v>23668</v>
          </cell>
          <cell r="M6">
            <v>23668</v>
          </cell>
          <cell r="N6">
            <v>16698</v>
          </cell>
          <cell r="O6">
            <v>16698</v>
          </cell>
          <cell r="P6" t="str">
            <v xml:space="preserve">                -    </v>
          </cell>
        </row>
      </sheetData>
      <sheetData sheetId="28" refreshError="1">
        <row r="6">
          <cell r="L6">
            <v>15529</v>
          </cell>
          <cell r="M6">
            <v>15529</v>
          </cell>
          <cell r="N6">
            <v>11884</v>
          </cell>
          <cell r="O6">
            <v>14604</v>
          </cell>
          <cell r="P6" t="str">
            <v xml:space="preserve">               -   </v>
          </cell>
        </row>
      </sheetData>
      <sheetData sheetId="29" refreshError="1">
        <row r="6">
          <cell r="N6">
            <v>3543</v>
          </cell>
          <cell r="O6">
            <v>6546</v>
          </cell>
          <cell r="P6" t="str">
            <v xml:space="preserve">               -   </v>
          </cell>
        </row>
      </sheetData>
      <sheetData sheetId="30">
        <row r="20">
          <cell r="S20">
            <v>9750</v>
          </cell>
        </row>
      </sheetData>
      <sheetData sheetId="31" refreshError="1">
        <row r="6">
          <cell r="C6">
            <v>708</v>
          </cell>
          <cell r="D6">
            <v>681</v>
          </cell>
          <cell r="E6">
            <v>601</v>
          </cell>
          <cell r="F6">
            <v>531</v>
          </cell>
          <cell r="G6">
            <v>531</v>
          </cell>
          <cell r="H6">
            <v>567</v>
          </cell>
          <cell r="I6">
            <v>567</v>
          </cell>
          <cell r="J6">
            <v>536</v>
          </cell>
          <cell r="K6">
            <v>476</v>
          </cell>
          <cell r="L6">
            <v>476</v>
          </cell>
          <cell r="M6">
            <v>1452</v>
          </cell>
          <cell r="N6">
            <v>441</v>
          </cell>
          <cell r="O6">
            <v>196</v>
          </cell>
          <cell r="P6" t="str">
            <v xml:space="preserve">               -   </v>
          </cell>
        </row>
      </sheetData>
      <sheetData sheetId="32" refreshError="1">
        <row r="6">
          <cell r="C6">
            <v>123</v>
          </cell>
          <cell r="D6">
            <v>123</v>
          </cell>
          <cell r="E6">
            <v>80</v>
          </cell>
          <cell r="F6">
            <v>90</v>
          </cell>
          <cell r="G6">
            <v>120</v>
          </cell>
          <cell r="H6">
            <v>130</v>
          </cell>
          <cell r="I6">
            <v>70</v>
          </cell>
          <cell r="J6">
            <v>70</v>
          </cell>
          <cell r="K6">
            <v>10</v>
          </cell>
          <cell r="L6">
            <v>10</v>
          </cell>
          <cell r="M6">
            <v>45</v>
          </cell>
        </row>
      </sheetData>
      <sheetData sheetId="33" refreshError="1">
        <row r="6">
          <cell r="L6">
            <v>2005</v>
          </cell>
          <cell r="M6">
            <v>2005</v>
          </cell>
          <cell r="N6">
            <v>2005</v>
          </cell>
          <cell r="O6">
            <v>2516</v>
          </cell>
          <cell r="P6" t="str">
            <v xml:space="preserve">               -   </v>
          </cell>
        </row>
      </sheetData>
      <sheetData sheetId="34" refreshError="1">
        <row r="6">
          <cell r="L6">
            <v>4155</v>
          </cell>
          <cell r="M6">
            <v>4155</v>
          </cell>
          <cell r="N6">
            <v>4155</v>
          </cell>
          <cell r="O6">
            <v>3055</v>
          </cell>
          <cell r="P6" t="str">
            <v xml:space="preserve">                -    </v>
          </cell>
        </row>
      </sheetData>
      <sheetData sheetId="35">
        <row r="20">
          <cell r="S20">
            <v>8877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 irigasi"/>
      <sheetName val="pekarangan"/>
      <sheetName val="tegal"/>
      <sheetName val="ladang"/>
      <sheetName val="pengembalaan"/>
      <sheetName val="rawa"/>
      <sheetName val="tambak"/>
      <sheetName val="kolam"/>
      <sheetName val="tdk diusahakan"/>
      <sheetName val="hutan rakyat"/>
      <sheetName val="perkebunan"/>
      <sheetName val="asahan"/>
      <sheetName val="batubara"/>
      <sheetName val="dairi"/>
      <sheetName val="deli serdang"/>
      <sheetName val="gunung sitoli"/>
      <sheetName val="humbang "/>
      <sheetName val="karo"/>
      <sheetName val="binjai"/>
      <sheetName val="medan"/>
      <sheetName val="padang sidempuan"/>
      <sheetName val="pemantang siantar"/>
      <sheetName val="sibolga"/>
      <sheetName val="tanjung balai"/>
      <sheetName val="tebing tinggi"/>
      <sheetName val="labuan selatan"/>
      <sheetName val="labuan utara"/>
      <sheetName val="labuan batu"/>
      <sheetName val="langkat"/>
      <sheetName val="mandailing natal"/>
      <sheetName val="nias"/>
      <sheetName val="nias barat"/>
      <sheetName val="nias selatan"/>
      <sheetName val="nias utara"/>
      <sheetName val="padang lawas"/>
      <sheetName val="padang lawas utara"/>
      <sheetName val="pak pak barat"/>
      <sheetName val="samosir"/>
      <sheetName val="serdang berdagai"/>
      <sheetName val="simalungun"/>
      <sheetName val="tapanuli selatan"/>
      <sheetName val="tapanuli tengah"/>
      <sheetName val="tapanuli utara"/>
      <sheetName val="toba samosir"/>
      <sheetName val="taba samos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E6">
            <v>55317</v>
          </cell>
          <cell r="F6">
            <v>54719</v>
          </cell>
          <cell r="G6">
            <v>55898</v>
          </cell>
          <cell r="H6">
            <v>58137</v>
          </cell>
          <cell r="I6">
            <v>57476</v>
          </cell>
          <cell r="J6">
            <v>59437</v>
          </cell>
          <cell r="K6">
            <v>54652</v>
          </cell>
          <cell r="L6">
            <v>52345</v>
          </cell>
          <cell r="M6">
            <v>49027</v>
          </cell>
          <cell r="N6">
            <v>49940</v>
          </cell>
          <cell r="O6">
            <v>39782</v>
          </cell>
          <cell r="P6">
            <v>37396</v>
          </cell>
          <cell r="Q6">
            <v>38143</v>
          </cell>
          <cell r="R6">
            <v>32741</v>
          </cell>
        </row>
      </sheetData>
      <sheetData sheetId="14">
        <row r="12">
          <cell r="T12">
            <v>3645</v>
          </cell>
        </row>
      </sheetData>
      <sheetData sheetId="15">
        <row r="6">
          <cell r="E6">
            <v>11298</v>
          </cell>
          <cell r="F6">
            <v>10843</v>
          </cell>
          <cell r="G6">
            <v>10850</v>
          </cell>
          <cell r="H6">
            <v>11310</v>
          </cell>
          <cell r="I6">
            <v>11583</v>
          </cell>
          <cell r="J6">
            <v>11420</v>
          </cell>
          <cell r="K6">
            <v>11440</v>
          </cell>
          <cell r="L6">
            <v>14977</v>
          </cell>
          <cell r="M6">
            <v>15226</v>
          </cell>
          <cell r="N6">
            <v>15402</v>
          </cell>
          <cell r="O6">
            <v>12597</v>
          </cell>
          <cell r="P6">
            <v>10064</v>
          </cell>
          <cell r="Q6">
            <v>14055</v>
          </cell>
          <cell r="R6">
            <v>0</v>
          </cell>
        </row>
      </sheetData>
      <sheetData sheetId="16">
        <row r="6">
          <cell r="E6">
            <v>92283</v>
          </cell>
          <cell r="F6">
            <v>90795</v>
          </cell>
          <cell r="G6">
            <v>91968</v>
          </cell>
          <cell r="H6">
            <v>90367</v>
          </cell>
          <cell r="I6">
            <v>90594</v>
          </cell>
          <cell r="J6">
            <v>91320</v>
          </cell>
          <cell r="K6">
            <v>160392</v>
          </cell>
          <cell r="L6">
            <v>86567</v>
          </cell>
          <cell r="M6">
            <v>86473</v>
          </cell>
          <cell r="N6">
            <v>88731</v>
          </cell>
          <cell r="O6">
            <v>91426</v>
          </cell>
          <cell r="P6">
            <v>83553</v>
          </cell>
          <cell r="Q6">
            <v>54381</v>
          </cell>
          <cell r="R6">
            <v>43326</v>
          </cell>
        </row>
      </sheetData>
      <sheetData sheetId="17">
        <row r="12">
          <cell r="U12">
            <v>561</v>
          </cell>
        </row>
      </sheetData>
      <sheetData sheetId="18">
        <row r="6">
          <cell r="P6">
            <v>12798</v>
          </cell>
          <cell r="Q6">
            <v>12687</v>
          </cell>
          <cell r="R6">
            <v>13639</v>
          </cell>
        </row>
      </sheetData>
      <sheetData sheetId="19">
        <row r="6">
          <cell r="E6">
            <v>14045</v>
          </cell>
          <cell r="F6">
            <v>14345</v>
          </cell>
          <cell r="G6">
            <v>13955</v>
          </cell>
          <cell r="H6">
            <v>13989</v>
          </cell>
          <cell r="I6">
            <v>13254</v>
          </cell>
          <cell r="J6">
            <v>13516</v>
          </cell>
          <cell r="K6">
            <v>13516</v>
          </cell>
          <cell r="L6">
            <v>11421</v>
          </cell>
          <cell r="M6">
            <v>11756</v>
          </cell>
          <cell r="N6">
            <v>10923</v>
          </cell>
          <cell r="O6">
            <v>10850</v>
          </cell>
          <cell r="P6">
            <v>10336</v>
          </cell>
          <cell r="Q6">
            <v>10891</v>
          </cell>
          <cell r="R6" t="str">
            <v xml:space="preserve">                -    </v>
          </cell>
        </row>
      </sheetData>
      <sheetData sheetId="20">
        <row r="6">
          <cell r="E6">
            <v>2686</v>
          </cell>
          <cell r="F6">
            <v>2655</v>
          </cell>
          <cell r="G6">
            <v>2655</v>
          </cell>
          <cell r="H6">
            <v>2325</v>
          </cell>
          <cell r="I6">
            <v>2364</v>
          </cell>
          <cell r="J6">
            <v>2306</v>
          </cell>
          <cell r="K6">
            <v>3195</v>
          </cell>
          <cell r="L6">
            <v>2257</v>
          </cell>
          <cell r="M6">
            <v>2257</v>
          </cell>
          <cell r="N6">
            <v>2311</v>
          </cell>
          <cell r="O6">
            <v>2301</v>
          </cell>
          <cell r="P6">
            <v>2293</v>
          </cell>
          <cell r="Q6">
            <v>2571</v>
          </cell>
          <cell r="R6">
            <v>2291</v>
          </cell>
        </row>
      </sheetData>
      <sheetData sheetId="21">
        <row r="6">
          <cell r="E6">
            <v>4132</v>
          </cell>
          <cell r="F6">
            <v>4062</v>
          </cell>
          <cell r="G6">
            <v>3759</v>
          </cell>
          <cell r="H6">
            <v>3611</v>
          </cell>
          <cell r="I6">
            <v>3560</v>
          </cell>
          <cell r="J6">
            <v>3572</v>
          </cell>
          <cell r="K6">
            <v>3575</v>
          </cell>
          <cell r="L6">
            <v>4314</v>
          </cell>
          <cell r="M6">
            <v>4314</v>
          </cell>
          <cell r="N6">
            <v>3523</v>
          </cell>
          <cell r="O6">
            <v>2460</v>
          </cell>
          <cell r="P6">
            <v>2870</v>
          </cell>
          <cell r="Q6">
            <v>2881</v>
          </cell>
          <cell r="R6">
            <v>2321</v>
          </cell>
        </row>
      </sheetData>
      <sheetData sheetId="22">
        <row r="6">
          <cell r="N6">
            <v>2758</v>
          </cell>
          <cell r="O6">
            <v>3016</v>
          </cell>
          <cell r="P6">
            <v>3016</v>
          </cell>
          <cell r="Q6">
            <v>2467</v>
          </cell>
          <cell r="R6">
            <v>3847</v>
          </cell>
        </row>
      </sheetData>
      <sheetData sheetId="23">
        <row r="6">
          <cell r="C6">
            <v>2053</v>
          </cell>
          <cell r="D6">
            <v>2053</v>
          </cell>
          <cell r="E6">
            <v>2252</v>
          </cell>
          <cell r="F6">
            <v>2252</v>
          </cell>
          <cell r="G6">
            <v>2252</v>
          </cell>
          <cell r="H6">
            <v>2252</v>
          </cell>
          <cell r="I6">
            <v>2252</v>
          </cell>
          <cell r="J6">
            <v>2302</v>
          </cell>
          <cell r="K6">
            <v>2047</v>
          </cell>
          <cell r="L6">
            <v>2218</v>
          </cell>
          <cell r="M6">
            <v>2213</v>
          </cell>
          <cell r="N6">
            <v>2130</v>
          </cell>
          <cell r="O6">
            <v>4250</v>
          </cell>
          <cell r="P6">
            <v>2124</v>
          </cell>
        </row>
      </sheetData>
      <sheetData sheetId="24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1136</v>
          </cell>
          <cell r="H6">
            <v>893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5">
        <row r="6">
          <cell r="C6">
            <v>1341</v>
          </cell>
          <cell r="D6">
            <v>1341</v>
          </cell>
          <cell r="E6">
            <v>1346</v>
          </cell>
          <cell r="F6">
            <v>1320</v>
          </cell>
          <cell r="G6">
            <v>1306</v>
          </cell>
          <cell r="H6">
            <v>1210</v>
          </cell>
          <cell r="I6">
            <v>1108</v>
          </cell>
          <cell r="K6">
            <v>1210</v>
          </cell>
          <cell r="L6">
            <v>164</v>
          </cell>
          <cell r="M6">
            <v>148</v>
          </cell>
          <cell r="N6">
            <v>120</v>
          </cell>
          <cell r="O6" t="str">
            <v xml:space="preserve">                -    </v>
          </cell>
          <cell r="P6">
            <v>835</v>
          </cell>
        </row>
      </sheetData>
      <sheetData sheetId="26">
        <row r="6">
          <cell r="E6">
            <v>1249</v>
          </cell>
          <cell r="F6">
            <v>410</v>
          </cell>
          <cell r="G6">
            <v>1152</v>
          </cell>
          <cell r="H6">
            <v>1112</v>
          </cell>
          <cell r="I6">
            <v>1082</v>
          </cell>
          <cell r="J6">
            <v>1082</v>
          </cell>
          <cell r="K6">
            <v>1082</v>
          </cell>
          <cell r="L6">
            <v>892</v>
          </cell>
          <cell r="M6">
            <v>892</v>
          </cell>
          <cell r="N6">
            <v>930</v>
          </cell>
          <cell r="O6">
            <v>845</v>
          </cell>
          <cell r="P6">
            <v>770</v>
          </cell>
          <cell r="Q6">
            <v>1050</v>
          </cell>
          <cell r="R6" t="str">
            <v xml:space="preserve">                -    </v>
          </cell>
        </row>
      </sheetData>
      <sheetData sheetId="27">
        <row r="12">
          <cell r="U12">
            <v>1228</v>
          </cell>
        </row>
      </sheetData>
      <sheetData sheetId="28">
        <row r="12">
          <cell r="U12">
            <v>29045</v>
          </cell>
        </row>
      </sheetData>
      <sheetData sheetId="29">
        <row r="6">
          <cell r="E6">
            <v>78782</v>
          </cell>
          <cell r="F6">
            <v>83387</v>
          </cell>
          <cell r="G6">
            <v>76063</v>
          </cell>
          <cell r="H6">
            <v>76066</v>
          </cell>
          <cell r="I6">
            <v>74274</v>
          </cell>
          <cell r="J6">
            <v>75433</v>
          </cell>
          <cell r="K6">
            <v>66077</v>
          </cell>
          <cell r="L6">
            <v>76942</v>
          </cell>
          <cell r="M6">
            <v>74914</v>
          </cell>
          <cell r="N6">
            <v>69988</v>
          </cell>
          <cell r="O6">
            <v>100939</v>
          </cell>
          <cell r="P6">
            <v>72049</v>
          </cell>
          <cell r="Q6">
            <v>61268</v>
          </cell>
          <cell r="R6">
            <v>66217</v>
          </cell>
        </row>
      </sheetData>
      <sheetData sheetId="30">
        <row r="6">
          <cell r="E6">
            <v>60583</v>
          </cell>
          <cell r="F6">
            <v>59425</v>
          </cell>
          <cell r="G6">
            <v>59310</v>
          </cell>
          <cell r="H6">
            <v>47072</v>
          </cell>
          <cell r="I6">
            <v>60028</v>
          </cell>
          <cell r="J6">
            <v>61091</v>
          </cell>
          <cell r="K6">
            <v>52720</v>
          </cell>
          <cell r="L6">
            <v>51521</v>
          </cell>
          <cell r="M6">
            <v>51516</v>
          </cell>
          <cell r="N6">
            <v>47985</v>
          </cell>
          <cell r="O6">
            <v>41855</v>
          </cell>
          <cell r="P6">
            <v>49211</v>
          </cell>
          <cell r="Q6">
            <v>55077</v>
          </cell>
          <cell r="R6">
            <v>47030</v>
          </cell>
        </row>
      </sheetData>
      <sheetData sheetId="31">
        <row r="6">
          <cell r="P6">
            <v>19449</v>
          </cell>
          <cell r="Q6">
            <v>19382</v>
          </cell>
          <cell r="R6">
            <v>19449</v>
          </cell>
        </row>
      </sheetData>
      <sheetData sheetId="32">
        <row r="6">
          <cell r="E6">
            <v>23702</v>
          </cell>
          <cell r="F6">
            <v>24545</v>
          </cell>
          <cell r="G6">
            <v>24569</v>
          </cell>
          <cell r="H6">
            <v>24536</v>
          </cell>
          <cell r="I6">
            <v>23587</v>
          </cell>
          <cell r="J6">
            <v>47564</v>
          </cell>
          <cell r="K6">
            <v>22306</v>
          </cell>
          <cell r="L6">
            <v>23061</v>
          </cell>
          <cell r="M6">
            <v>26868</v>
          </cell>
          <cell r="N6">
            <v>26180</v>
          </cell>
          <cell r="O6">
            <v>31648</v>
          </cell>
          <cell r="P6">
            <v>17769</v>
          </cell>
          <cell r="Q6">
            <v>18355</v>
          </cell>
          <cell r="R6">
            <v>32838</v>
          </cell>
        </row>
      </sheetData>
      <sheetData sheetId="33">
        <row r="12">
          <cell r="U12">
            <v>970</v>
          </cell>
        </row>
      </sheetData>
      <sheetData sheetId="34">
        <row r="6">
          <cell r="P6">
            <v>13879</v>
          </cell>
          <cell r="Q6">
            <v>12012</v>
          </cell>
          <cell r="R6">
            <v>12860</v>
          </cell>
        </row>
      </sheetData>
      <sheetData sheetId="35">
        <row r="12">
          <cell r="U12">
            <v>3169</v>
          </cell>
        </row>
      </sheetData>
      <sheetData sheetId="36">
        <row r="12">
          <cell r="T12">
            <v>4900</v>
          </cell>
        </row>
      </sheetData>
      <sheetData sheetId="37">
        <row r="12">
          <cell r="T12">
            <v>3517</v>
          </cell>
        </row>
      </sheetData>
      <sheetData sheetId="38">
        <row r="6">
          <cell r="Q6">
            <v>1286</v>
          </cell>
          <cell r="R6">
            <v>1690</v>
          </cell>
        </row>
      </sheetData>
      <sheetData sheetId="39">
        <row r="6">
          <cell r="P6">
            <v>6204</v>
          </cell>
          <cell r="Q6">
            <v>7672</v>
          </cell>
          <cell r="R6" t="str">
            <v xml:space="preserve">               -   </v>
          </cell>
        </row>
      </sheetData>
      <sheetData sheetId="40">
        <row r="6">
          <cell r="P6">
            <v>39698</v>
          </cell>
          <cell r="Q6">
            <v>58460</v>
          </cell>
          <cell r="R6">
            <v>40109</v>
          </cell>
        </row>
      </sheetData>
      <sheetData sheetId="41">
        <row r="6">
          <cell r="E6">
            <v>54238</v>
          </cell>
          <cell r="F6">
            <v>49394</v>
          </cell>
          <cell r="G6">
            <v>54053</v>
          </cell>
          <cell r="H6">
            <v>48675</v>
          </cell>
          <cell r="I6">
            <v>48675</v>
          </cell>
          <cell r="J6">
            <v>48490</v>
          </cell>
          <cell r="K6">
            <v>48915</v>
          </cell>
          <cell r="L6">
            <v>47659</v>
          </cell>
          <cell r="M6">
            <v>47659</v>
          </cell>
          <cell r="N6">
            <v>63037</v>
          </cell>
          <cell r="O6">
            <v>47668</v>
          </cell>
          <cell r="P6">
            <v>47668</v>
          </cell>
          <cell r="Q6">
            <v>81311</v>
          </cell>
          <cell r="R6">
            <v>43807</v>
          </cell>
        </row>
      </sheetData>
      <sheetData sheetId="42">
        <row r="6">
          <cell r="E6">
            <v>65629</v>
          </cell>
          <cell r="F6">
            <v>65443</v>
          </cell>
          <cell r="G6">
            <v>66278</v>
          </cell>
          <cell r="H6">
            <v>66119</v>
          </cell>
          <cell r="I6">
            <v>66189</v>
          </cell>
          <cell r="J6">
            <v>70235</v>
          </cell>
          <cell r="K6">
            <v>69940</v>
          </cell>
          <cell r="L6">
            <v>46326</v>
          </cell>
          <cell r="M6">
            <v>50251</v>
          </cell>
          <cell r="N6">
            <v>76362</v>
          </cell>
          <cell r="O6">
            <v>50961</v>
          </cell>
          <cell r="P6">
            <v>50151</v>
          </cell>
          <cell r="Q6">
            <v>60497</v>
          </cell>
          <cell r="R6">
            <v>42438</v>
          </cell>
        </row>
      </sheetData>
      <sheetData sheetId="43">
        <row r="6">
          <cell r="E6">
            <v>15999</v>
          </cell>
          <cell r="F6">
            <v>31345</v>
          </cell>
          <cell r="G6">
            <v>17186</v>
          </cell>
          <cell r="H6">
            <v>30241</v>
          </cell>
          <cell r="I6">
            <v>17036</v>
          </cell>
          <cell r="J6">
            <v>14946</v>
          </cell>
          <cell r="K6">
            <v>17162</v>
          </cell>
          <cell r="L6">
            <v>19549</v>
          </cell>
          <cell r="M6">
            <v>19232</v>
          </cell>
          <cell r="N6">
            <v>22460</v>
          </cell>
          <cell r="O6">
            <v>17472</v>
          </cell>
          <cell r="P6">
            <v>17472</v>
          </cell>
          <cell r="Q6">
            <v>18629</v>
          </cell>
          <cell r="R6">
            <v>17858</v>
          </cell>
        </row>
      </sheetData>
      <sheetData sheetId="44">
        <row r="6">
          <cell r="E6">
            <v>56133</v>
          </cell>
          <cell r="F6">
            <v>56005</v>
          </cell>
          <cell r="G6">
            <v>59282</v>
          </cell>
          <cell r="H6">
            <v>59282</v>
          </cell>
          <cell r="I6">
            <v>58411</v>
          </cell>
          <cell r="J6">
            <v>59033</v>
          </cell>
          <cell r="K6">
            <v>35788</v>
          </cell>
          <cell r="L6">
            <v>31884</v>
          </cell>
          <cell r="M6">
            <v>36629</v>
          </cell>
          <cell r="N6">
            <v>35355</v>
          </cell>
          <cell r="O6">
            <v>35355</v>
          </cell>
          <cell r="P6">
            <v>21002</v>
          </cell>
          <cell r="Q6">
            <v>22686</v>
          </cell>
          <cell r="R6">
            <v>19021</v>
          </cell>
        </row>
      </sheetData>
      <sheetData sheetId="45">
        <row r="6">
          <cell r="J6">
            <v>24806</v>
          </cell>
          <cell r="K6">
            <v>24928</v>
          </cell>
          <cell r="L6">
            <v>38098</v>
          </cell>
          <cell r="M6">
            <v>38780</v>
          </cell>
          <cell r="N6">
            <v>30775</v>
          </cell>
          <cell r="O6">
            <v>15238</v>
          </cell>
          <cell r="P6">
            <v>18025</v>
          </cell>
        </row>
      </sheetData>
      <sheetData sheetId="46">
        <row r="12">
          <cell r="J12">
            <v>1645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tera Barat"/>
      <sheetName val="Sawah"/>
      <sheetName val="Irigasi"/>
      <sheetName val="NonIrigasi"/>
      <sheetName val="Pekarangan"/>
      <sheetName val="Tegalkebun"/>
      <sheetName val="Ladanghuma"/>
      <sheetName val="Penggembalaan"/>
      <sheetName val="Rawa"/>
      <sheetName val="Tambak"/>
      <sheetName val="Kolamtebat"/>
      <sheetName val="Lahankeringsmntrtdkdiushakan "/>
      <sheetName val="Lahanygditanamikayu2an"/>
      <sheetName val="Perkebunan"/>
      <sheetName val="Kep.Mentawai"/>
      <sheetName val="PesisirSltn"/>
      <sheetName val="Solok"/>
      <sheetName val="Sawahlunto"/>
      <sheetName val="Tanahdatar"/>
      <sheetName val="Padangpariaman"/>
      <sheetName val="Agam"/>
      <sheetName val="50koto"/>
      <sheetName val="Pasaman"/>
      <sheetName val="Soloksltn"/>
      <sheetName val="Dharmasraya"/>
      <sheetName val="Pasamanbarat"/>
      <sheetName val="KotaPadang"/>
      <sheetName val="KotaSolok"/>
      <sheetName val="KotaSwhlunto"/>
      <sheetName val="KotaPadangpnjg"/>
      <sheetName val="KotaBukittinggi"/>
      <sheetName val="KotaPayakumbuh"/>
      <sheetName val="KotaParia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J6">
            <v>789</v>
          </cell>
          <cell r="K6">
            <v>789</v>
          </cell>
          <cell r="L6">
            <v>514</v>
          </cell>
          <cell r="M6">
            <v>353</v>
          </cell>
          <cell r="N6">
            <v>194</v>
          </cell>
          <cell r="O6">
            <v>592</v>
          </cell>
          <cell r="P6">
            <v>255</v>
          </cell>
        </row>
      </sheetData>
      <sheetData sheetId="15">
        <row r="6">
          <cell r="C6">
            <v>26144</v>
          </cell>
          <cell r="D6">
            <v>26144</v>
          </cell>
          <cell r="E6">
            <v>26144</v>
          </cell>
          <cell r="F6">
            <v>26154</v>
          </cell>
          <cell r="G6">
            <v>27813</v>
          </cell>
          <cell r="H6">
            <v>29841</v>
          </cell>
          <cell r="I6">
            <v>25547</v>
          </cell>
          <cell r="J6">
            <v>25827</v>
          </cell>
          <cell r="K6">
            <v>27603</v>
          </cell>
          <cell r="L6">
            <v>28506</v>
          </cell>
          <cell r="M6">
            <v>28597</v>
          </cell>
          <cell r="N6">
            <v>31355</v>
          </cell>
          <cell r="O6">
            <v>32897</v>
          </cell>
          <cell r="P6">
            <v>14641</v>
          </cell>
        </row>
      </sheetData>
      <sheetData sheetId="16">
        <row r="6">
          <cell r="C6">
            <v>32121</v>
          </cell>
          <cell r="D6">
            <v>32036</v>
          </cell>
          <cell r="E6">
            <v>32501</v>
          </cell>
          <cell r="F6">
            <v>31977</v>
          </cell>
          <cell r="G6">
            <v>31961</v>
          </cell>
          <cell r="H6">
            <v>31911</v>
          </cell>
          <cell r="I6">
            <v>29971</v>
          </cell>
          <cell r="J6">
            <v>33588</v>
          </cell>
          <cell r="K6">
            <v>33328</v>
          </cell>
          <cell r="L6">
            <v>33413</v>
          </cell>
          <cell r="M6">
            <v>32205</v>
          </cell>
          <cell r="N6">
            <v>32169</v>
          </cell>
          <cell r="O6">
            <v>24852</v>
          </cell>
          <cell r="P6">
            <v>16505</v>
          </cell>
        </row>
      </sheetData>
      <sheetData sheetId="17">
        <row r="6">
          <cell r="C6">
            <v>17004</v>
          </cell>
          <cell r="D6">
            <v>15843</v>
          </cell>
          <cell r="E6">
            <v>15843</v>
          </cell>
          <cell r="F6">
            <v>20119</v>
          </cell>
          <cell r="G6">
            <v>20131</v>
          </cell>
          <cell r="H6">
            <v>20166</v>
          </cell>
          <cell r="I6">
            <v>17984</v>
          </cell>
          <cell r="J6">
            <v>17984</v>
          </cell>
          <cell r="K6">
            <v>17645</v>
          </cell>
          <cell r="L6">
            <v>17645</v>
          </cell>
          <cell r="M6">
            <v>15850</v>
          </cell>
          <cell r="N6">
            <v>10787</v>
          </cell>
          <cell r="O6">
            <v>12391</v>
          </cell>
          <cell r="P6">
            <v>3656</v>
          </cell>
        </row>
      </sheetData>
      <sheetData sheetId="18">
        <row r="6">
          <cell r="C6">
            <v>24813</v>
          </cell>
          <cell r="D6">
            <v>23168</v>
          </cell>
          <cell r="E6">
            <v>23163</v>
          </cell>
          <cell r="F6">
            <v>23180</v>
          </cell>
          <cell r="G6">
            <v>22870</v>
          </cell>
          <cell r="H6">
            <v>22875</v>
          </cell>
          <cell r="I6">
            <v>24262</v>
          </cell>
          <cell r="J6">
            <v>23174</v>
          </cell>
          <cell r="K6">
            <v>22827</v>
          </cell>
          <cell r="L6">
            <v>23255</v>
          </cell>
          <cell r="M6">
            <v>23182</v>
          </cell>
          <cell r="N6">
            <v>23174</v>
          </cell>
          <cell r="O6">
            <v>23173</v>
          </cell>
          <cell r="P6">
            <v>11403</v>
          </cell>
        </row>
      </sheetData>
      <sheetData sheetId="19">
        <row r="6">
          <cell r="C6">
            <v>28945</v>
          </cell>
          <cell r="D6">
            <v>28220</v>
          </cell>
          <cell r="E6">
            <v>28354</v>
          </cell>
          <cell r="F6">
            <v>27728</v>
          </cell>
          <cell r="G6">
            <v>26449</v>
          </cell>
          <cell r="H6">
            <v>27130</v>
          </cell>
          <cell r="I6">
            <v>26300</v>
          </cell>
          <cell r="J6">
            <v>25850</v>
          </cell>
          <cell r="K6">
            <v>26730</v>
          </cell>
          <cell r="L6">
            <v>25273</v>
          </cell>
          <cell r="M6">
            <v>23107</v>
          </cell>
          <cell r="N6">
            <v>24143</v>
          </cell>
          <cell r="O6">
            <v>24551</v>
          </cell>
          <cell r="P6">
            <v>13862</v>
          </cell>
        </row>
      </sheetData>
      <sheetData sheetId="20">
        <row r="6">
          <cell r="C6">
            <v>28586</v>
          </cell>
          <cell r="D6">
            <v>28753</v>
          </cell>
          <cell r="E6">
            <v>28422</v>
          </cell>
          <cell r="F6">
            <v>31472</v>
          </cell>
          <cell r="G6">
            <v>31964</v>
          </cell>
          <cell r="H6">
            <v>30607</v>
          </cell>
          <cell r="I6">
            <v>28434</v>
          </cell>
          <cell r="J6">
            <v>28216</v>
          </cell>
          <cell r="K6">
            <v>26382</v>
          </cell>
          <cell r="L6">
            <v>39084</v>
          </cell>
          <cell r="M6">
            <v>27653</v>
          </cell>
          <cell r="N6">
            <v>27667</v>
          </cell>
          <cell r="O6">
            <v>28292</v>
          </cell>
          <cell r="P6">
            <v>18953</v>
          </cell>
        </row>
      </sheetData>
      <sheetData sheetId="21">
        <row r="6">
          <cell r="C6">
            <v>28956</v>
          </cell>
          <cell r="D6">
            <v>23037</v>
          </cell>
          <cell r="E6">
            <v>23043</v>
          </cell>
          <cell r="F6">
            <v>23043</v>
          </cell>
          <cell r="G6">
            <v>23771</v>
          </cell>
          <cell r="H6">
            <v>23805</v>
          </cell>
          <cell r="I6">
            <v>23084</v>
          </cell>
          <cell r="J6">
            <v>23084</v>
          </cell>
          <cell r="K6">
            <v>21648</v>
          </cell>
          <cell r="L6">
            <v>22025</v>
          </cell>
          <cell r="M6">
            <v>23452</v>
          </cell>
          <cell r="N6">
            <v>22114</v>
          </cell>
          <cell r="O6">
            <v>22173</v>
          </cell>
          <cell r="P6">
            <v>11321</v>
          </cell>
        </row>
      </sheetData>
      <sheetData sheetId="22">
        <row r="6">
          <cell r="C6">
            <v>30441</v>
          </cell>
          <cell r="D6">
            <v>34548</v>
          </cell>
          <cell r="E6">
            <v>35255</v>
          </cell>
          <cell r="F6">
            <v>36623</v>
          </cell>
          <cell r="G6">
            <v>38132</v>
          </cell>
          <cell r="H6">
            <v>38107</v>
          </cell>
          <cell r="I6">
            <v>37942</v>
          </cell>
          <cell r="J6">
            <v>37942</v>
          </cell>
          <cell r="K6">
            <v>38425</v>
          </cell>
          <cell r="L6">
            <v>39480</v>
          </cell>
          <cell r="M6">
            <v>42230</v>
          </cell>
          <cell r="N6">
            <v>23116</v>
          </cell>
          <cell r="O6">
            <v>22079</v>
          </cell>
          <cell r="P6" t="str">
            <v xml:space="preserve">                -    </v>
          </cell>
        </row>
      </sheetData>
      <sheetData sheetId="23">
        <row r="6">
          <cell r="N6">
            <v>8454</v>
          </cell>
          <cell r="O6">
            <v>8483</v>
          </cell>
          <cell r="P6" t="str">
            <v xml:space="preserve">                -    </v>
          </cell>
        </row>
      </sheetData>
      <sheetData sheetId="24">
        <row r="6">
          <cell r="N6">
            <v>4810</v>
          </cell>
          <cell r="O6">
            <v>4662</v>
          </cell>
          <cell r="P6" t="str">
            <v xml:space="preserve">                -    </v>
          </cell>
        </row>
      </sheetData>
      <sheetData sheetId="25">
        <row r="6">
          <cell r="N6">
            <v>17933</v>
          </cell>
          <cell r="O6">
            <v>17556</v>
          </cell>
          <cell r="P6" t="str">
            <v xml:space="preserve">               -   </v>
          </cell>
        </row>
      </sheetData>
      <sheetData sheetId="26">
        <row r="6">
          <cell r="C6">
            <v>8350</v>
          </cell>
          <cell r="D6">
            <v>7735</v>
          </cell>
          <cell r="E6">
            <v>7126</v>
          </cell>
          <cell r="F6">
            <v>6082</v>
          </cell>
          <cell r="G6">
            <v>6755</v>
          </cell>
          <cell r="H6">
            <v>6801</v>
          </cell>
          <cell r="I6">
            <v>6811</v>
          </cell>
          <cell r="J6">
            <v>6815</v>
          </cell>
          <cell r="K6">
            <v>6815</v>
          </cell>
          <cell r="L6">
            <v>6813</v>
          </cell>
          <cell r="M6">
            <v>6813</v>
          </cell>
          <cell r="N6">
            <v>6697</v>
          </cell>
          <cell r="O6">
            <v>6688</v>
          </cell>
          <cell r="P6" t="str">
            <v xml:space="preserve">               -   </v>
          </cell>
        </row>
      </sheetData>
      <sheetData sheetId="27">
        <row r="6">
          <cell r="C6">
            <v>1310</v>
          </cell>
          <cell r="D6">
            <v>1310</v>
          </cell>
          <cell r="E6">
            <v>1278</v>
          </cell>
          <cell r="F6">
            <v>1268</v>
          </cell>
          <cell r="G6">
            <v>1268</v>
          </cell>
          <cell r="H6">
            <v>1265</v>
          </cell>
          <cell r="I6">
            <v>1258</v>
          </cell>
          <cell r="J6">
            <v>1254</v>
          </cell>
          <cell r="K6">
            <v>1254</v>
          </cell>
          <cell r="L6">
            <v>1254</v>
          </cell>
          <cell r="M6">
            <v>1232</v>
          </cell>
          <cell r="N6">
            <v>1253</v>
          </cell>
          <cell r="O6">
            <v>1232</v>
          </cell>
          <cell r="P6" t="str">
            <v xml:space="preserve">               -   </v>
          </cell>
        </row>
      </sheetData>
      <sheetData sheetId="28">
        <row r="6">
          <cell r="C6">
            <v>1966</v>
          </cell>
          <cell r="D6">
            <v>1960</v>
          </cell>
          <cell r="E6">
            <v>1942</v>
          </cell>
          <cell r="F6">
            <v>1927</v>
          </cell>
          <cell r="G6">
            <v>1289</v>
          </cell>
          <cell r="H6">
            <v>1914</v>
          </cell>
          <cell r="I6">
            <v>2096</v>
          </cell>
          <cell r="J6">
            <v>1933</v>
          </cell>
          <cell r="K6">
            <v>1955</v>
          </cell>
          <cell r="L6">
            <v>1934</v>
          </cell>
          <cell r="M6">
            <v>1903</v>
          </cell>
          <cell r="N6">
            <v>1813</v>
          </cell>
          <cell r="O6">
            <v>1670</v>
          </cell>
          <cell r="P6" t="str">
            <v xml:space="preserve">               -   </v>
          </cell>
        </row>
      </sheetData>
      <sheetData sheetId="29">
        <row r="6">
          <cell r="C6">
            <v>770</v>
          </cell>
          <cell r="D6">
            <v>770</v>
          </cell>
          <cell r="E6">
            <v>770</v>
          </cell>
          <cell r="F6">
            <v>712</v>
          </cell>
          <cell r="G6">
            <v>714</v>
          </cell>
          <cell r="H6">
            <v>695</v>
          </cell>
          <cell r="I6">
            <v>690</v>
          </cell>
          <cell r="J6">
            <v>705</v>
          </cell>
          <cell r="K6">
            <v>705</v>
          </cell>
          <cell r="L6">
            <v>695</v>
          </cell>
          <cell r="M6">
            <v>695</v>
          </cell>
          <cell r="N6">
            <v>695</v>
          </cell>
          <cell r="O6">
            <v>695</v>
          </cell>
        </row>
      </sheetData>
      <sheetData sheetId="30">
        <row r="6">
          <cell r="C6">
            <v>2222</v>
          </cell>
          <cell r="D6">
            <v>565</v>
          </cell>
          <cell r="E6">
            <v>564</v>
          </cell>
          <cell r="F6">
            <v>475</v>
          </cell>
          <cell r="G6">
            <v>475</v>
          </cell>
          <cell r="H6">
            <v>475</v>
          </cell>
          <cell r="I6">
            <v>475</v>
          </cell>
          <cell r="J6">
            <v>475</v>
          </cell>
          <cell r="K6">
            <v>475</v>
          </cell>
          <cell r="L6">
            <v>455</v>
          </cell>
          <cell r="M6">
            <v>453</v>
          </cell>
          <cell r="N6">
            <v>414</v>
          </cell>
          <cell r="O6">
            <v>414</v>
          </cell>
        </row>
      </sheetData>
      <sheetData sheetId="31">
        <row r="6">
          <cell r="C6">
            <v>4532</v>
          </cell>
          <cell r="D6">
            <v>3258</v>
          </cell>
          <cell r="E6">
            <v>3251</v>
          </cell>
          <cell r="F6">
            <v>3241</v>
          </cell>
          <cell r="G6">
            <v>3060</v>
          </cell>
          <cell r="H6">
            <v>3060</v>
          </cell>
          <cell r="I6">
            <v>3054</v>
          </cell>
          <cell r="J6">
            <v>3060</v>
          </cell>
          <cell r="K6">
            <v>3060</v>
          </cell>
          <cell r="L6">
            <v>3060</v>
          </cell>
          <cell r="M6">
            <v>3060</v>
          </cell>
          <cell r="N6">
            <v>3012</v>
          </cell>
          <cell r="O6">
            <v>2950</v>
          </cell>
          <cell r="P6" t="str">
            <v xml:space="preserve">               -   </v>
          </cell>
        </row>
      </sheetData>
      <sheetData sheetId="32">
        <row r="6">
          <cell r="M6">
            <v>2409</v>
          </cell>
          <cell r="N6">
            <v>2192</v>
          </cell>
          <cell r="O6">
            <v>2512</v>
          </cell>
          <cell r="P6" t="str">
            <v xml:space="preserve">                -    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"/>
      <sheetName val="Pengembalaan"/>
      <sheetName val="Rawa"/>
      <sheetName val="Tambak"/>
      <sheetName val="Kolam"/>
      <sheetName val="Sementara"/>
      <sheetName val="Ditanami Kayu"/>
      <sheetName val="Hutan Negara"/>
      <sheetName val="Perkebunan"/>
      <sheetName val="KuantanSingingi"/>
      <sheetName val="IndraHulu"/>
      <sheetName val="IndraHilir"/>
      <sheetName val="Pelalawan"/>
      <sheetName val="Siak"/>
      <sheetName val="Kampar"/>
      <sheetName val="RokanHulu"/>
      <sheetName val="Bengkalis"/>
      <sheetName val="RokanHilir"/>
      <sheetName val="Kep.Meranti"/>
      <sheetName val="Pekanbaru"/>
      <sheetName val="Dum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J6">
            <v>10199</v>
          </cell>
          <cell r="K6">
            <v>10176</v>
          </cell>
          <cell r="L6">
            <v>10176</v>
          </cell>
          <cell r="M6">
            <v>10176</v>
          </cell>
          <cell r="N6">
            <v>9686</v>
          </cell>
          <cell r="O6">
            <v>9706</v>
          </cell>
          <cell r="P6" t="str">
            <v xml:space="preserve">                -   </v>
          </cell>
        </row>
      </sheetData>
      <sheetData sheetId="15">
        <row r="6">
          <cell r="C6">
            <v>30620</v>
          </cell>
          <cell r="D6">
            <v>31781</v>
          </cell>
          <cell r="E6">
            <v>31781</v>
          </cell>
          <cell r="F6">
            <v>31669</v>
          </cell>
          <cell r="G6">
            <v>32592</v>
          </cell>
          <cell r="H6">
            <v>31729</v>
          </cell>
          <cell r="I6">
            <v>14794</v>
          </cell>
          <cell r="J6">
            <v>3434</v>
          </cell>
          <cell r="K6">
            <v>4761</v>
          </cell>
          <cell r="L6">
            <v>4761</v>
          </cell>
          <cell r="M6">
            <v>4761</v>
          </cell>
          <cell r="N6">
            <v>4744</v>
          </cell>
          <cell r="O6">
            <v>4983</v>
          </cell>
          <cell r="P6" t="str">
            <v xml:space="preserve">               -   </v>
          </cell>
        </row>
      </sheetData>
      <sheetData sheetId="16">
        <row r="6">
          <cell r="C6">
            <v>97263</v>
          </cell>
          <cell r="D6">
            <v>97658</v>
          </cell>
          <cell r="E6">
            <v>99454</v>
          </cell>
          <cell r="F6">
            <v>108982</v>
          </cell>
          <cell r="G6">
            <v>108982</v>
          </cell>
          <cell r="H6">
            <v>109982</v>
          </cell>
          <cell r="I6">
            <v>39117</v>
          </cell>
          <cell r="J6">
            <v>33465</v>
          </cell>
          <cell r="K6">
            <v>33898</v>
          </cell>
          <cell r="L6">
            <v>33898</v>
          </cell>
          <cell r="M6">
            <v>33898</v>
          </cell>
          <cell r="N6">
            <v>35725</v>
          </cell>
          <cell r="O6">
            <v>30022</v>
          </cell>
          <cell r="P6" t="str">
            <v xml:space="preserve">                -   </v>
          </cell>
        </row>
      </sheetData>
      <sheetData sheetId="17">
        <row r="6">
          <cell r="J6">
            <v>5792</v>
          </cell>
          <cell r="K6">
            <v>5752</v>
          </cell>
          <cell r="L6">
            <v>5752</v>
          </cell>
          <cell r="M6">
            <v>9879</v>
          </cell>
          <cell r="N6">
            <v>9879</v>
          </cell>
          <cell r="O6">
            <v>9894</v>
          </cell>
          <cell r="P6" t="str">
            <v xml:space="preserve">               -   </v>
          </cell>
        </row>
      </sheetData>
      <sheetData sheetId="18">
        <row r="6">
          <cell r="J6">
            <v>8737</v>
          </cell>
          <cell r="K6">
            <v>9787</v>
          </cell>
          <cell r="L6">
            <v>9787</v>
          </cell>
          <cell r="M6">
            <v>9787</v>
          </cell>
          <cell r="N6">
            <v>5981</v>
          </cell>
          <cell r="O6">
            <v>6128</v>
          </cell>
          <cell r="P6" t="str">
            <v xml:space="preserve">               -   </v>
          </cell>
        </row>
      </sheetData>
      <sheetData sheetId="19">
        <row r="6">
          <cell r="C6">
            <v>30684</v>
          </cell>
          <cell r="D6">
            <v>29577</v>
          </cell>
          <cell r="E6">
            <v>28556</v>
          </cell>
          <cell r="F6">
            <v>28346</v>
          </cell>
          <cell r="G6">
            <v>28346</v>
          </cell>
          <cell r="H6">
            <v>28219</v>
          </cell>
          <cell r="I6">
            <v>22691</v>
          </cell>
          <cell r="J6">
            <v>12845</v>
          </cell>
          <cell r="K6">
            <v>11241</v>
          </cell>
          <cell r="L6">
            <v>11241</v>
          </cell>
          <cell r="M6">
            <v>11241</v>
          </cell>
          <cell r="N6">
            <v>6214</v>
          </cell>
          <cell r="O6">
            <v>6612</v>
          </cell>
        </row>
      </sheetData>
      <sheetData sheetId="20">
        <row r="6">
          <cell r="J6">
            <v>3863</v>
          </cell>
          <cell r="K6">
            <v>5169</v>
          </cell>
          <cell r="L6">
            <v>5169</v>
          </cell>
          <cell r="M6">
            <v>5169</v>
          </cell>
          <cell r="N6">
            <v>2952</v>
          </cell>
          <cell r="O6">
            <v>2572</v>
          </cell>
          <cell r="P6" t="str">
            <v xml:space="preserve">               -   </v>
          </cell>
        </row>
      </sheetData>
      <sheetData sheetId="21">
        <row r="6">
          <cell r="C6">
            <v>54787</v>
          </cell>
          <cell r="D6">
            <v>48224</v>
          </cell>
          <cell r="E6">
            <v>46764</v>
          </cell>
          <cell r="F6">
            <v>46298</v>
          </cell>
          <cell r="G6">
            <v>46840</v>
          </cell>
          <cell r="H6">
            <v>46621</v>
          </cell>
          <cell r="I6">
            <v>45179</v>
          </cell>
          <cell r="J6">
            <v>12783</v>
          </cell>
          <cell r="K6">
            <v>11531</v>
          </cell>
          <cell r="L6">
            <v>11531</v>
          </cell>
          <cell r="M6">
            <v>11531</v>
          </cell>
          <cell r="N6">
            <v>19599</v>
          </cell>
          <cell r="O6">
            <v>11129</v>
          </cell>
          <cell r="P6" t="str">
            <v xml:space="preserve">                -   </v>
          </cell>
        </row>
      </sheetData>
      <sheetData sheetId="22">
        <row r="6">
          <cell r="J6">
            <v>14162</v>
          </cell>
          <cell r="K6">
            <v>14162</v>
          </cell>
          <cell r="L6">
            <v>14162</v>
          </cell>
          <cell r="M6">
            <v>14162</v>
          </cell>
          <cell r="N6">
            <v>33947</v>
          </cell>
          <cell r="O6">
            <v>35105</v>
          </cell>
          <cell r="P6" t="str">
            <v xml:space="preserve">                -    </v>
          </cell>
        </row>
      </sheetData>
      <sheetData sheetId="23">
        <row r="20">
          <cell r="S20">
            <v>13274</v>
          </cell>
        </row>
      </sheetData>
      <sheetData sheetId="24">
        <row r="6">
          <cell r="C6">
            <v>445</v>
          </cell>
          <cell r="D6">
            <v>448</v>
          </cell>
          <cell r="E6">
            <v>5</v>
          </cell>
          <cell r="H6">
            <v>31</v>
          </cell>
          <cell r="I6">
            <v>106</v>
          </cell>
          <cell r="J6">
            <v>65</v>
          </cell>
          <cell r="K6">
            <v>65</v>
          </cell>
          <cell r="L6">
            <v>65</v>
          </cell>
          <cell r="M6">
            <v>65</v>
          </cell>
        </row>
      </sheetData>
      <sheetData sheetId="25">
        <row r="6">
          <cell r="C6" t="str">
            <v xml:space="preserve">               -   </v>
          </cell>
          <cell r="D6" t="str">
            <v xml:space="preserve">               -   </v>
          </cell>
          <cell r="E6" t="str">
            <v xml:space="preserve">               -   </v>
          </cell>
          <cell r="F6" t="str">
            <v xml:space="preserve">               -   </v>
          </cell>
          <cell r="G6" t="str">
            <v xml:space="preserve">               -   </v>
          </cell>
          <cell r="H6" t="str">
            <v xml:space="preserve">               -   </v>
          </cell>
          <cell r="I6" t="str">
            <v xml:space="preserve">               -   </v>
          </cell>
          <cell r="J6">
            <v>419</v>
          </cell>
          <cell r="K6">
            <v>4304</v>
          </cell>
          <cell r="L6">
            <v>4304</v>
          </cell>
          <cell r="M6">
            <v>4304</v>
          </cell>
          <cell r="N6">
            <v>3427</v>
          </cell>
          <cell r="O6">
            <v>3427</v>
          </cell>
          <cell r="P6" t="str">
            <v xml:space="preserve">               -   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"/>
      <sheetName val="Pengembalaan"/>
      <sheetName val="Rawa"/>
      <sheetName val="Tambak"/>
      <sheetName val="Kolam"/>
      <sheetName val="Sementara"/>
      <sheetName val="Ditanami Kayu"/>
      <sheetName val="Hutan Negara"/>
      <sheetName val="Perkebunan"/>
      <sheetName val="Kerinci"/>
      <sheetName val="Merangin"/>
      <sheetName val="Sarolangun"/>
      <sheetName val="BatangHari"/>
      <sheetName val="MuaroJambi"/>
      <sheetName val="T.JabungTimur"/>
      <sheetName val="T.JabungBarat"/>
      <sheetName val="Tebo"/>
      <sheetName val="Bungo"/>
      <sheetName val="K.Jambi"/>
      <sheetName val="SungaiPenu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16132</v>
          </cell>
          <cell r="D6">
            <v>16152</v>
          </cell>
          <cell r="E6">
            <v>16052</v>
          </cell>
          <cell r="F6">
            <v>17108</v>
          </cell>
          <cell r="G6">
            <v>17050</v>
          </cell>
          <cell r="H6">
            <v>18073</v>
          </cell>
          <cell r="I6">
            <v>17125</v>
          </cell>
          <cell r="J6">
            <v>16683</v>
          </cell>
          <cell r="K6">
            <v>16886</v>
          </cell>
          <cell r="L6">
            <v>17093</v>
          </cell>
          <cell r="M6">
            <v>17356</v>
          </cell>
          <cell r="N6">
            <v>17485</v>
          </cell>
          <cell r="O6">
            <v>17512</v>
          </cell>
          <cell r="P6" t="str">
            <v xml:space="preserve">                -    </v>
          </cell>
        </row>
      </sheetData>
      <sheetData sheetId="15">
        <row r="6">
          <cell r="C6" t="str">
            <v xml:space="preserve">                -    </v>
          </cell>
          <cell r="D6" t="str">
            <v xml:space="preserve">                -    </v>
          </cell>
          <cell r="E6" t="str">
            <v xml:space="preserve">                -    </v>
          </cell>
          <cell r="F6" t="str">
            <v xml:space="preserve">                -    </v>
          </cell>
          <cell r="G6" t="str">
            <v xml:space="preserve">                -    </v>
          </cell>
          <cell r="H6" t="str">
            <v xml:space="preserve">                -    </v>
          </cell>
          <cell r="I6" t="str">
            <v xml:space="preserve">                -    </v>
          </cell>
          <cell r="J6">
            <v>9329</v>
          </cell>
          <cell r="K6">
            <v>9625</v>
          </cell>
          <cell r="L6">
            <v>9549</v>
          </cell>
          <cell r="M6">
            <v>8595</v>
          </cell>
          <cell r="N6">
            <v>9366</v>
          </cell>
          <cell r="O6">
            <v>9465</v>
          </cell>
          <cell r="P6" t="str">
            <v xml:space="preserve">                -    </v>
          </cell>
        </row>
      </sheetData>
      <sheetData sheetId="16">
        <row r="6">
          <cell r="C6">
            <v>23056</v>
          </cell>
          <cell r="D6">
            <v>14478</v>
          </cell>
          <cell r="E6">
            <v>13717</v>
          </cell>
          <cell r="F6">
            <v>13695</v>
          </cell>
          <cell r="G6">
            <v>13405</v>
          </cell>
          <cell r="H6">
            <v>14088</v>
          </cell>
          <cell r="I6">
            <v>13969</v>
          </cell>
          <cell r="J6">
            <v>6675</v>
          </cell>
          <cell r="K6">
            <v>5149</v>
          </cell>
          <cell r="L6">
            <v>5149</v>
          </cell>
          <cell r="M6">
            <v>4754</v>
          </cell>
          <cell r="N6">
            <v>5235</v>
          </cell>
          <cell r="O6">
            <v>5198</v>
          </cell>
          <cell r="P6" t="str">
            <v xml:space="preserve">                -    </v>
          </cell>
        </row>
      </sheetData>
      <sheetData sheetId="17">
        <row r="6">
          <cell r="C6">
            <v>28751</v>
          </cell>
          <cell r="D6">
            <v>25592</v>
          </cell>
          <cell r="E6">
            <v>26989</v>
          </cell>
          <cell r="F6">
            <v>26012</v>
          </cell>
          <cell r="G6">
            <v>25864</v>
          </cell>
          <cell r="H6">
            <v>26143</v>
          </cell>
          <cell r="I6">
            <v>17003</v>
          </cell>
          <cell r="J6">
            <v>7733</v>
          </cell>
          <cell r="K6">
            <v>8900</v>
          </cell>
          <cell r="L6">
            <v>9117</v>
          </cell>
          <cell r="M6">
            <v>10254</v>
          </cell>
          <cell r="N6">
            <v>8594</v>
          </cell>
          <cell r="O6">
            <v>7975</v>
          </cell>
        </row>
      </sheetData>
      <sheetData sheetId="18">
        <row r="6">
          <cell r="C6" t="str">
            <v xml:space="preserve">                -    </v>
          </cell>
          <cell r="D6" t="str">
            <v xml:space="preserve">                -    </v>
          </cell>
          <cell r="E6" t="str">
            <v xml:space="preserve">                -    </v>
          </cell>
          <cell r="F6" t="str">
            <v xml:space="preserve">                -    </v>
          </cell>
          <cell r="G6" t="str">
            <v xml:space="preserve">                -    </v>
          </cell>
          <cell r="H6" t="str">
            <v xml:space="preserve">                -    </v>
          </cell>
          <cell r="I6" t="str">
            <v xml:space="preserve">                -    </v>
          </cell>
          <cell r="J6">
            <v>5560</v>
          </cell>
          <cell r="K6">
            <v>7145</v>
          </cell>
          <cell r="L6">
            <v>6147</v>
          </cell>
          <cell r="M6">
            <v>6987</v>
          </cell>
          <cell r="N6">
            <v>7640</v>
          </cell>
          <cell r="O6">
            <v>8350</v>
          </cell>
          <cell r="P6" t="str">
            <v xml:space="preserve">                -    </v>
          </cell>
        </row>
      </sheetData>
      <sheetData sheetId="19">
        <row r="6">
          <cell r="C6" t="str">
            <v xml:space="preserve">                 -     </v>
          </cell>
          <cell r="D6" t="str">
            <v xml:space="preserve">                 -     </v>
          </cell>
          <cell r="E6" t="str">
            <v xml:space="preserve">                 -     </v>
          </cell>
          <cell r="F6" t="str">
            <v xml:space="preserve">                 -     </v>
          </cell>
          <cell r="G6" t="str">
            <v xml:space="preserve">                 -     </v>
          </cell>
          <cell r="H6" t="str">
            <v xml:space="preserve">                 -     </v>
          </cell>
          <cell r="I6" t="str">
            <v xml:space="preserve">                 -     </v>
          </cell>
          <cell r="J6">
            <v>50088</v>
          </cell>
          <cell r="K6">
            <v>50088</v>
          </cell>
          <cell r="L6">
            <v>39540</v>
          </cell>
          <cell r="M6">
            <v>38063</v>
          </cell>
          <cell r="N6">
            <v>40173</v>
          </cell>
          <cell r="O6">
            <v>81322</v>
          </cell>
          <cell r="P6" t="str">
            <v xml:space="preserve">                -    </v>
          </cell>
        </row>
      </sheetData>
      <sheetData sheetId="20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22436</v>
          </cell>
          <cell r="K6">
            <v>22303</v>
          </cell>
          <cell r="L6">
            <v>3358</v>
          </cell>
          <cell r="M6">
            <v>18022</v>
          </cell>
          <cell r="N6">
            <v>20017</v>
          </cell>
          <cell r="O6">
            <v>17825</v>
          </cell>
        </row>
      </sheetData>
      <sheetData sheetId="21">
        <row r="6">
          <cell r="C6" t="str">
            <v xml:space="preserve">                -    </v>
          </cell>
          <cell r="D6" t="str">
            <v xml:space="preserve">                -    </v>
          </cell>
          <cell r="E6" t="str">
            <v xml:space="preserve">                -    </v>
          </cell>
          <cell r="F6" t="str">
            <v xml:space="preserve">                -    </v>
          </cell>
          <cell r="G6" t="str">
            <v xml:space="preserve">                -    </v>
          </cell>
          <cell r="H6" t="str">
            <v xml:space="preserve">                -    </v>
          </cell>
          <cell r="I6" t="str">
            <v xml:space="preserve">                -    </v>
          </cell>
          <cell r="J6">
            <v>8557</v>
          </cell>
          <cell r="K6">
            <v>6685</v>
          </cell>
          <cell r="L6">
            <v>4887</v>
          </cell>
          <cell r="M6">
            <v>4549</v>
          </cell>
          <cell r="N6">
            <v>5667</v>
          </cell>
          <cell r="O6">
            <v>5251</v>
          </cell>
          <cell r="P6" t="str">
            <v xml:space="preserve">                -    </v>
          </cell>
        </row>
      </sheetData>
      <sheetData sheetId="22">
        <row r="6">
          <cell r="C6" t="str">
            <v xml:space="preserve">                -    </v>
          </cell>
          <cell r="D6" t="str">
            <v xml:space="preserve">                -    </v>
          </cell>
          <cell r="E6" t="str">
            <v xml:space="preserve">                -    </v>
          </cell>
          <cell r="F6" t="str">
            <v xml:space="preserve">                -    </v>
          </cell>
          <cell r="G6" t="str">
            <v xml:space="preserve">                -    </v>
          </cell>
          <cell r="H6" t="str">
            <v xml:space="preserve">                -    </v>
          </cell>
          <cell r="I6" t="str">
            <v xml:space="preserve">                -    </v>
          </cell>
          <cell r="J6">
            <v>14475</v>
          </cell>
          <cell r="K6">
            <v>13312</v>
          </cell>
          <cell r="L6">
            <v>13312</v>
          </cell>
          <cell r="M6">
            <v>14666</v>
          </cell>
          <cell r="N6">
            <v>9972</v>
          </cell>
          <cell r="O6">
            <v>7046</v>
          </cell>
          <cell r="P6" t="str">
            <v xml:space="preserve">                -    </v>
          </cell>
        </row>
      </sheetData>
      <sheetData sheetId="23">
        <row r="6">
          <cell r="C6">
            <v>1929</v>
          </cell>
          <cell r="D6">
            <v>1821</v>
          </cell>
          <cell r="E6">
            <v>1702</v>
          </cell>
          <cell r="F6">
            <v>1630</v>
          </cell>
          <cell r="G6">
            <v>1269</v>
          </cell>
          <cell r="H6">
            <v>1354</v>
          </cell>
          <cell r="I6">
            <v>1522</v>
          </cell>
          <cell r="J6">
            <v>1344</v>
          </cell>
          <cell r="K6">
            <v>1152</v>
          </cell>
          <cell r="L6">
            <v>1143</v>
          </cell>
          <cell r="M6">
            <v>905</v>
          </cell>
          <cell r="N6">
            <v>1167</v>
          </cell>
          <cell r="O6">
            <v>1269</v>
          </cell>
          <cell r="P6" t="str">
            <v xml:space="preserve">                -    </v>
          </cell>
        </row>
      </sheetData>
      <sheetData sheetId="24">
        <row r="12">
          <cell r="T12">
            <v>1136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"/>
      <sheetName val="Pengembalaan"/>
      <sheetName val="Rawa"/>
      <sheetName val="Tambak"/>
      <sheetName val="Kolam"/>
      <sheetName val="Sementara"/>
      <sheetName val="Ditanami Kayu"/>
      <sheetName val="Hutan Negara"/>
      <sheetName val="Perkebunan"/>
      <sheetName val="OKU"/>
      <sheetName val="OKI"/>
      <sheetName val="MuaraEnim"/>
      <sheetName val="Lahat"/>
      <sheetName val="MusiRawas"/>
      <sheetName val="MusiBanyuasin"/>
      <sheetName val="Banyuasin"/>
      <sheetName val="OKUSelatan"/>
      <sheetName val="OKUTimur"/>
      <sheetName val="OganIlir"/>
      <sheetName val="4Lawang"/>
      <sheetName val="K.Palembang"/>
      <sheetName val="K.Prabumulih"/>
      <sheetName val="K.PagarAlam"/>
      <sheetName val="K.LubukLingg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51831</v>
          </cell>
          <cell r="D6">
            <v>59085</v>
          </cell>
          <cell r="E6">
            <v>57953</v>
          </cell>
          <cell r="F6">
            <v>58072</v>
          </cell>
          <cell r="G6">
            <v>59783</v>
          </cell>
          <cell r="H6">
            <v>65105</v>
          </cell>
          <cell r="I6">
            <v>61210</v>
          </cell>
          <cell r="J6">
            <v>61210</v>
          </cell>
          <cell r="K6">
            <v>58869</v>
          </cell>
          <cell r="L6">
            <v>59202</v>
          </cell>
          <cell r="M6">
            <v>69474</v>
          </cell>
          <cell r="N6">
            <v>3094</v>
          </cell>
          <cell r="O6">
            <v>1220</v>
          </cell>
          <cell r="P6" t="str">
            <v xml:space="preserve">               -   </v>
          </cell>
        </row>
      </sheetData>
      <sheetData sheetId="15">
        <row r="6">
          <cell r="C6">
            <v>125790</v>
          </cell>
          <cell r="D6">
            <v>116701</v>
          </cell>
          <cell r="E6">
            <v>117073</v>
          </cell>
          <cell r="F6">
            <v>117833</v>
          </cell>
          <cell r="G6">
            <v>110432</v>
          </cell>
          <cell r="H6">
            <v>116660</v>
          </cell>
          <cell r="I6">
            <v>117946</v>
          </cell>
          <cell r="J6">
            <v>128559</v>
          </cell>
          <cell r="K6">
            <v>124683</v>
          </cell>
          <cell r="L6">
            <v>124683</v>
          </cell>
          <cell r="M6">
            <v>169991</v>
          </cell>
          <cell r="N6">
            <v>75931</v>
          </cell>
          <cell r="O6">
            <v>94174</v>
          </cell>
          <cell r="P6" t="str">
            <v xml:space="preserve">                 -   </v>
          </cell>
        </row>
      </sheetData>
      <sheetData sheetId="16">
        <row r="6">
          <cell r="C6">
            <v>27676</v>
          </cell>
          <cell r="D6">
            <v>26892</v>
          </cell>
          <cell r="E6">
            <v>28153</v>
          </cell>
          <cell r="F6">
            <v>27680</v>
          </cell>
          <cell r="G6">
            <v>27651</v>
          </cell>
          <cell r="H6">
            <v>28648</v>
          </cell>
          <cell r="I6">
            <v>27629</v>
          </cell>
          <cell r="J6">
            <v>27015</v>
          </cell>
          <cell r="K6">
            <v>29879</v>
          </cell>
          <cell r="L6">
            <v>26930</v>
          </cell>
          <cell r="M6">
            <v>28571</v>
          </cell>
          <cell r="N6">
            <v>28193</v>
          </cell>
          <cell r="O6">
            <v>28199</v>
          </cell>
          <cell r="P6" t="str">
            <v xml:space="preserve">               -   </v>
          </cell>
        </row>
      </sheetData>
      <sheetData sheetId="17">
        <row r="6">
          <cell r="C6">
            <v>29204</v>
          </cell>
          <cell r="D6">
            <v>29032</v>
          </cell>
          <cell r="E6">
            <v>26179</v>
          </cell>
          <cell r="F6">
            <v>26805</v>
          </cell>
          <cell r="G6">
            <v>26982</v>
          </cell>
          <cell r="H6">
            <v>26982</v>
          </cell>
          <cell r="I6">
            <v>29326</v>
          </cell>
          <cell r="J6">
            <v>23211</v>
          </cell>
          <cell r="K6">
            <v>28516</v>
          </cell>
          <cell r="L6">
            <v>23558</v>
          </cell>
          <cell r="M6">
            <v>26563</v>
          </cell>
          <cell r="N6">
            <v>26563</v>
          </cell>
          <cell r="O6">
            <v>12101</v>
          </cell>
          <cell r="P6" t="str">
            <v xml:space="preserve">               -   </v>
          </cell>
        </row>
      </sheetData>
      <sheetData sheetId="18">
        <row r="6">
          <cell r="C6">
            <v>42735</v>
          </cell>
          <cell r="D6">
            <v>35449</v>
          </cell>
          <cell r="E6">
            <v>38777</v>
          </cell>
          <cell r="F6">
            <v>38792</v>
          </cell>
          <cell r="G6">
            <v>34354</v>
          </cell>
          <cell r="H6">
            <v>34575</v>
          </cell>
          <cell r="I6">
            <v>22561</v>
          </cell>
          <cell r="J6">
            <v>22179</v>
          </cell>
          <cell r="K6">
            <v>19973</v>
          </cell>
          <cell r="L6">
            <v>20387</v>
          </cell>
          <cell r="M6">
            <v>27851</v>
          </cell>
          <cell r="N6">
            <v>30130</v>
          </cell>
          <cell r="O6">
            <v>26455</v>
          </cell>
          <cell r="P6" t="str">
            <v xml:space="preserve">               -   </v>
          </cell>
        </row>
      </sheetData>
      <sheetData sheetId="19">
        <row r="6">
          <cell r="C6">
            <v>213918</v>
          </cell>
          <cell r="D6">
            <v>223670</v>
          </cell>
          <cell r="E6">
            <v>223683</v>
          </cell>
          <cell r="F6">
            <v>225153</v>
          </cell>
          <cell r="G6">
            <v>223771</v>
          </cell>
          <cell r="H6">
            <v>221587</v>
          </cell>
          <cell r="I6">
            <v>176239</v>
          </cell>
          <cell r="J6">
            <v>160933</v>
          </cell>
          <cell r="K6">
            <v>170478</v>
          </cell>
          <cell r="L6">
            <v>38896</v>
          </cell>
          <cell r="M6">
            <v>41686</v>
          </cell>
          <cell r="N6">
            <v>42928</v>
          </cell>
          <cell r="O6">
            <v>42703</v>
          </cell>
        </row>
      </sheetData>
      <sheetData sheetId="20">
        <row r="6">
          <cell r="L6">
            <v>153466</v>
          </cell>
          <cell r="M6">
            <v>138302</v>
          </cell>
          <cell r="N6">
            <v>148475</v>
          </cell>
          <cell r="O6">
            <v>155298</v>
          </cell>
          <cell r="P6" t="str">
            <v xml:space="preserve">               -   </v>
          </cell>
        </row>
      </sheetData>
      <sheetData sheetId="21">
        <row r="6">
          <cell r="N6">
            <v>10013</v>
          </cell>
          <cell r="O6">
            <v>4083</v>
          </cell>
          <cell r="P6" t="str">
            <v xml:space="preserve">               -   </v>
          </cell>
        </row>
      </sheetData>
      <sheetData sheetId="22">
        <row r="6">
          <cell r="N6">
            <v>57818</v>
          </cell>
          <cell r="O6">
            <v>66611</v>
          </cell>
          <cell r="P6" t="str">
            <v xml:space="preserve">               -   </v>
          </cell>
        </row>
      </sheetData>
      <sheetData sheetId="23">
        <row r="6">
          <cell r="N6">
            <v>41842</v>
          </cell>
          <cell r="O6">
            <v>42495</v>
          </cell>
          <cell r="P6" t="str">
            <v xml:space="preserve">               -   </v>
          </cell>
        </row>
      </sheetData>
      <sheetData sheetId="24">
        <row r="6">
          <cell r="N6">
            <v>57818</v>
          </cell>
          <cell r="O6">
            <v>66611</v>
          </cell>
          <cell r="P6" t="str">
            <v xml:space="preserve">               -   </v>
          </cell>
        </row>
      </sheetData>
      <sheetData sheetId="25">
        <row r="6">
          <cell r="C6">
            <v>9705</v>
          </cell>
          <cell r="D6">
            <v>12027</v>
          </cell>
          <cell r="E6">
            <v>11509</v>
          </cell>
          <cell r="F6">
            <v>11186</v>
          </cell>
          <cell r="G6">
            <v>10705</v>
          </cell>
          <cell r="H6">
            <v>10590</v>
          </cell>
          <cell r="I6">
            <v>7966</v>
          </cell>
          <cell r="J6">
            <v>7347</v>
          </cell>
          <cell r="K6">
            <v>7270</v>
          </cell>
          <cell r="L6">
            <v>7270</v>
          </cell>
          <cell r="M6">
            <v>4207</v>
          </cell>
          <cell r="N6">
            <v>2999</v>
          </cell>
          <cell r="O6">
            <v>6665</v>
          </cell>
        </row>
      </sheetData>
      <sheetData sheetId="26">
        <row r="6">
          <cell r="L6">
            <v>16</v>
          </cell>
          <cell r="M6">
            <v>965</v>
          </cell>
          <cell r="N6">
            <v>965</v>
          </cell>
          <cell r="O6">
            <v>700</v>
          </cell>
          <cell r="P6" t="str">
            <v xml:space="preserve">               -   </v>
          </cell>
        </row>
      </sheetData>
      <sheetData sheetId="27">
        <row r="6">
          <cell r="L6">
            <v>3200</v>
          </cell>
          <cell r="M6">
            <v>3215</v>
          </cell>
          <cell r="N6">
            <v>3425</v>
          </cell>
          <cell r="O6">
            <v>1567</v>
          </cell>
          <cell r="P6" t="str">
            <v xml:space="preserve">               -   </v>
          </cell>
        </row>
      </sheetData>
      <sheetData sheetId="28">
        <row r="6">
          <cell r="L6">
            <v>1632</v>
          </cell>
          <cell r="M6">
            <v>1685</v>
          </cell>
          <cell r="N6">
            <v>2053</v>
          </cell>
          <cell r="O6">
            <v>1936</v>
          </cell>
          <cell r="P6" t="str">
            <v xml:space="preserve">               -   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 irigasi"/>
      <sheetName val="pekarangan"/>
      <sheetName val="tegal"/>
      <sheetName val="ladang"/>
      <sheetName val="pengembalaan"/>
      <sheetName val="rawa"/>
      <sheetName val="tambak"/>
      <sheetName val="kolam"/>
      <sheetName val="lahan kering"/>
      <sheetName val="hutan rakyat"/>
      <sheetName val="perkebunan"/>
      <sheetName val="bengkulu selatan"/>
      <sheetName val="bengkulu tengah"/>
      <sheetName val="bengkulu utara"/>
      <sheetName val="kaur"/>
      <sheetName val="kepahiang"/>
      <sheetName val="kota bengkulu"/>
      <sheetName val="lebong"/>
      <sheetName val="muko-muko"/>
      <sheetName val="rejang lebong"/>
      <sheetName val="selu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 t="str">
            <v xml:space="preserve">                      -          </v>
          </cell>
          <cell r="D6">
            <v>34043</v>
          </cell>
          <cell r="E6" t="str">
            <v xml:space="preserve">                      -          </v>
          </cell>
          <cell r="F6">
            <v>34435</v>
          </cell>
          <cell r="G6">
            <v>29567</v>
          </cell>
          <cell r="H6">
            <v>32876</v>
          </cell>
          <cell r="I6">
            <v>26545</v>
          </cell>
          <cell r="J6">
            <v>28244</v>
          </cell>
          <cell r="K6">
            <v>32340</v>
          </cell>
          <cell r="L6">
            <v>36629</v>
          </cell>
          <cell r="M6">
            <v>37524</v>
          </cell>
          <cell r="N6">
            <v>32645</v>
          </cell>
          <cell r="O6">
            <v>10581</v>
          </cell>
          <cell r="P6" t="str">
            <v xml:space="preserve">                      -          </v>
          </cell>
        </row>
      </sheetData>
      <sheetData sheetId="14">
        <row r="12">
          <cell r="S12">
            <v>2374</v>
          </cell>
        </row>
      </sheetData>
      <sheetData sheetId="15">
        <row r="6">
          <cell r="C6" t="str">
            <v xml:space="preserve">                   -       </v>
          </cell>
          <cell r="D6">
            <v>24942</v>
          </cell>
          <cell r="E6" t="str">
            <v xml:space="preserve">                   -       </v>
          </cell>
          <cell r="F6">
            <v>23402</v>
          </cell>
          <cell r="G6">
            <v>27401</v>
          </cell>
          <cell r="H6">
            <v>30387</v>
          </cell>
          <cell r="I6">
            <v>19570</v>
          </cell>
          <cell r="J6">
            <v>29727</v>
          </cell>
          <cell r="K6">
            <v>28973</v>
          </cell>
          <cell r="L6">
            <v>28973</v>
          </cell>
          <cell r="M6">
            <v>37505</v>
          </cell>
          <cell r="N6">
            <v>29375</v>
          </cell>
          <cell r="O6">
            <v>16594</v>
          </cell>
          <cell r="P6" t="str">
            <v xml:space="preserve">                   -       </v>
          </cell>
        </row>
      </sheetData>
      <sheetData sheetId="16">
        <row r="6">
          <cell r="O6">
            <v>5727</v>
          </cell>
          <cell r="P6" t="str">
            <v xml:space="preserve">                  -      </v>
          </cell>
        </row>
      </sheetData>
      <sheetData sheetId="17">
        <row r="12">
          <cell r="S12">
            <v>514</v>
          </cell>
        </row>
      </sheetData>
      <sheetData sheetId="18">
        <row r="6">
          <cell r="D6">
            <v>2719</v>
          </cell>
          <cell r="F6">
            <v>6546</v>
          </cell>
          <cell r="G6">
            <v>8063</v>
          </cell>
          <cell r="H6">
            <v>8506</v>
          </cell>
          <cell r="I6">
            <v>2771</v>
          </cell>
          <cell r="J6">
            <v>2801</v>
          </cell>
          <cell r="K6">
            <v>2293</v>
          </cell>
          <cell r="L6">
            <v>2261</v>
          </cell>
          <cell r="M6">
            <v>2243</v>
          </cell>
          <cell r="N6">
            <v>2044</v>
          </cell>
          <cell r="O6">
            <v>2736</v>
          </cell>
          <cell r="P6" t="str">
            <v xml:space="preserve">                 -     </v>
          </cell>
        </row>
      </sheetData>
      <sheetData sheetId="19">
        <row r="12">
          <cell r="S12">
            <v>113</v>
          </cell>
        </row>
      </sheetData>
      <sheetData sheetId="20">
        <row r="6">
          <cell r="C6" t="str">
            <v xml:space="preserve">                 -     </v>
          </cell>
          <cell r="D6" t="str">
            <v xml:space="preserve">                 -     </v>
          </cell>
          <cell r="E6" t="str">
            <v xml:space="preserve">                 -     </v>
          </cell>
          <cell r="F6" t="str">
            <v xml:space="preserve">                 -     </v>
          </cell>
          <cell r="G6" t="str">
            <v xml:space="preserve">                 -     </v>
          </cell>
          <cell r="H6" t="str">
            <v xml:space="preserve">                 -     </v>
          </cell>
          <cell r="I6" t="str">
            <v xml:space="preserve">                 -     </v>
          </cell>
          <cell r="J6" t="str">
            <v xml:space="preserve">                 -     </v>
          </cell>
          <cell r="K6" t="str">
            <v xml:space="preserve">                 -     </v>
          </cell>
          <cell r="L6" t="str">
            <v xml:space="preserve">                 -     </v>
          </cell>
          <cell r="M6" t="str">
            <v xml:space="preserve">                 -     </v>
          </cell>
          <cell r="N6" t="str">
            <v xml:space="preserve">                 -     </v>
          </cell>
          <cell r="O6">
            <v>11219</v>
          </cell>
          <cell r="P6" t="str">
            <v xml:space="preserve">                 -     </v>
          </cell>
        </row>
      </sheetData>
      <sheetData sheetId="21">
        <row r="6">
          <cell r="C6">
            <v>20125</v>
          </cell>
          <cell r="D6">
            <v>20125</v>
          </cell>
          <cell r="F6">
            <v>21258</v>
          </cell>
          <cell r="G6">
            <v>21171</v>
          </cell>
          <cell r="H6">
            <v>21171</v>
          </cell>
          <cell r="I6">
            <v>20661</v>
          </cell>
          <cell r="J6">
            <v>20487</v>
          </cell>
          <cell r="K6">
            <v>19507</v>
          </cell>
          <cell r="L6">
            <v>20499</v>
          </cell>
          <cell r="M6">
            <v>21089</v>
          </cell>
          <cell r="N6">
            <v>21577</v>
          </cell>
          <cell r="O6">
            <v>20404</v>
          </cell>
          <cell r="P6" t="str">
            <v xml:space="preserve">                -    </v>
          </cell>
        </row>
      </sheetData>
      <sheetData sheetId="22">
        <row r="6">
          <cell r="O6">
            <v>10092</v>
          </cell>
          <cell r="P6" t="str">
            <v xml:space="preserve">                -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>
        <row r="40">
          <cell r="V40">
            <v>4417581.9200000018</v>
          </cell>
          <cell r="W40">
            <v>4817170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"/>
      <sheetName val="Pengembalaan"/>
      <sheetName val="Rawa"/>
      <sheetName val="Tambak"/>
      <sheetName val="Kolam"/>
      <sheetName val="Sementara"/>
      <sheetName val="Ditanami Kayu"/>
      <sheetName val="Hutan Negara"/>
      <sheetName val="Perkebunan"/>
      <sheetName val="L.Barat"/>
      <sheetName val="Tanggamus"/>
      <sheetName val="L.Selatan"/>
      <sheetName val="L.Timur"/>
      <sheetName val="L.Tengah"/>
      <sheetName val="L.Utara"/>
      <sheetName val="Waykanan"/>
      <sheetName val="Tulangbawang"/>
      <sheetName val="Pesawaran"/>
      <sheetName val="Pringsewu"/>
      <sheetName val="Mesuji"/>
      <sheetName val="TBBarat"/>
      <sheetName val="K.Bandar L"/>
      <sheetName val="K.Met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C6">
            <v>15721</v>
          </cell>
          <cell r="D6">
            <v>15721</v>
          </cell>
          <cell r="E6">
            <v>15723</v>
          </cell>
          <cell r="F6">
            <v>15395</v>
          </cell>
          <cell r="G6">
            <v>15487</v>
          </cell>
          <cell r="H6">
            <v>16165</v>
          </cell>
          <cell r="I6">
            <v>16200</v>
          </cell>
          <cell r="J6">
            <v>16200</v>
          </cell>
          <cell r="K6">
            <v>15328</v>
          </cell>
          <cell r="L6">
            <v>15765</v>
          </cell>
          <cell r="M6">
            <v>16132</v>
          </cell>
          <cell r="N6">
            <v>16070</v>
          </cell>
          <cell r="O6">
            <v>15659</v>
          </cell>
          <cell r="P6" t="str">
            <v xml:space="preserve">               -   </v>
          </cell>
        </row>
      </sheetData>
      <sheetData sheetId="15" refreshError="1">
        <row r="6">
          <cell r="C6" t="str">
            <v xml:space="preserve">               -   </v>
          </cell>
          <cell r="D6" t="str">
            <v xml:space="preserve">               -   </v>
          </cell>
          <cell r="E6" t="str">
            <v xml:space="preserve">               -   </v>
          </cell>
          <cell r="F6" t="str">
            <v xml:space="preserve">               -   </v>
          </cell>
          <cell r="G6" t="str">
            <v xml:space="preserve">               -   </v>
          </cell>
          <cell r="H6">
            <v>20623</v>
          </cell>
          <cell r="I6">
            <v>27411</v>
          </cell>
          <cell r="J6">
            <v>27701</v>
          </cell>
          <cell r="K6">
            <v>27465</v>
          </cell>
          <cell r="L6">
            <v>28807</v>
          </cell>
          <cell r="M6">
            <v>28833</v>
          </cell>
          <cell r="N6">
            <v>28533</v>
          </cell>
          <cell r="O6">
            <v>28363</v>
          </cell>
          <cell r="P6" t="str">
            <v xml:space="preserve">               -   </v>
          </cell>
        </row>
      </sheetData>
      <sheetData sheetId="16" refreshError="1">
        <row r="6">
          <cell r="C6">
            <v>71418</v>
          </cell>
          <cell r="D6">
            <v>74639</v>
          </cell>
          <cell r="E6">
            <v>74639</v>
          </cell>
          <cell r="F6">
            <v>75414</v>
          </cell>
          <cell r="G6">
            <v>74458</v>
          </cell>
          <cell r="H6">
            <v>53043</v>
          </cell>
          <cell r="I6">
            <v>54326</v>
          </cell>
          <cell r="J6">
            <v>53188</v>
          </cell>
          <cell r="K6">
            <v>42250</v>
          </cell>
          <cell r="L6">
            <v>57434</v>
          </cell>
          <cell r="M6">
            <v>58103</v>
          </cell>
          <cell r="N6">
            <v>57316</v>
          </cell>
          <cell r="O6">
            <v>56459</v>
          </cell>
        </row>
      </sheetData>
      <sheetData sheetId="17" refreshError="1">
        <row r="6">
          <cell r="J6">
            <v>53057</v>
          </cell>
          <cell r="K6">
            <v>51342</v>
          </cell>
          <cell r="L6">
            <v>52081</v>
          </cell>
          <cell r="M6">
            <v>51363</v>
          </cell>
          <cell r="N6">
            <v>51363</v>
          </cell>
          <cell r="O6">
            <v>51515</v>
          </cell>
          <cell r="P6" t="str">
            <v xml:space="preserve">               -   </v>
          </cell>
        </row>
      </sheetData>
      <sheetData sheetId="18" refreshError="1">
        <row r="6">
          <cell r="C6">
            <v>113745</v>
          </cell>
          <cell r="D6">
            <v>118004</v>
          </cell>
          <cell r="E6">
            <v>119484</v>
          </cell>
          <cell r="F6">
            <v>118513</v>
          </cell>
          <cell r="G6">
            <v>118513</v>
          </cell>
          <cell r="H6">
            <v>114653</v>
          </cell>
          <cell r="I6">
            <v>115289</v>
          </cell>
          <cell r="J6">
            <v>58038</v>
          </cell>
          <cell r="K6">
            <v>58084</v>
          </cell>
          <cell r="L6">
            <v>60204</v>
          </cell>
          <cell r="M6">
            <v>71250</v>
          </cell>
          <cell r="N6">
            <v>66539</v>
          </cell>
          <cell r="O6">
            <v>68709</v>
          </cell>
          <cell r="P6" t="str">
            <v xml:space="preserve">               -   </v>
          </cell>
        </row>
      </sheetData>
      <sheetData sheetId="19" refreshError="1">
        <row r="6">
          <cell r="C6">
            <v>61598</v>
          </cell>
          <cell r="D6">
            <v>71941</v>
          </cell>
          <cell r="E6">
            <v>74362</v>
          </cell>
          <cell r="F6">
            <v>77278</v>
          </cell>
          <cell r="G6">
            <v>77971</v>
          </cell>
          <cell r="H6">
            <v>27032</v>
          </cell>
          <cell r="I6">
            <v>27788</v>
          </cell>
          <cell r="J6">
            <v>11455</v>
          </cell>
          <cell r="K6">
            <v>18123</v>
          </cell>
          <cell r="L6">
            <v>12595</v>
          </cell>
          <cell r="M6">
            <v>12971</v>
          </cell>
          <cell r="N6">
            <v>13069</v>
          </cell>
          <cell r="O6">
            <v>13497</v>
          </cell>
          <cell r="P6" t="str">
            <v xml:space="preserve">               -   </v>
          </cell>
        </row>
      </sheetData>
      <sheetData sheetId="20" refreshError="1">
        <row r="6">
          <cell r="J6">
            <v>14015</v>
          </cell>
          <cell r="K6">
            <v>13557</v>
          </cell>
          <cell r="L6">
            <v>14819</v>
          </cell>
          <cell r="M6">
            <v>15230</v>
          </cell>
          <cell r="N6">
            <v>15285</v>
          </cell>
          <cell r="O6">
            <v>15271</v>
          </cell>
          <cell r="P6" t="str">
            <v xml:space="preserve">               -   </v>
          </cell>
        </row>
      </sheetData>
      <sheetData sheetId="21" refreshError="1">
        <row r="6">
          <cell r="H6">
            <v>50814</v>
          </cell>
          <cell r="I6">
            <v>45869</v>
          </cell>
          <cell r="J6">
            <v>50851</v>
          </cell>
          <cell r="K6">
            <v>50851</v>
          </cell>
          <cell r="L6">
            <v>64326</v>
          </cell>
          <cell r="M6">
            <v>54315</v>
          </cell>
          <cell r="N6">
            <v>64851</v>
          </cell>
          <cell r="O6">
            <v>60277</v>
          </cell>
          <cell r="P6" t="str">
            <v xml:space="preserve">               -   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>
        <row r="6">
          <cell r="C6">
            <v>936</v>
          </cell>
          <cell r="D6">
            <v>1096</v>
          </cell>
          <cell r="E6">
            <v>981</v>
          </cell>
          <cell r="F6">
            <v>988</v>
          </cell>
          <cell r="G6">
            <v>992</v>
          </cell>
          <cell r="H6">
            <v>1003</v>
          </cell>
          <cell r="I6">
            <v>1052</v>
          </cell>
          <cell r="J6">
            <v>1042</v>
          </cell>
          <cell r="K6">
            <v>294</v>
          </cell>
          <cell r="L6">
            <v>1187</v>
          </cell>
          <cell r="M6">
            <v>1025</v>
          </cell>
          <cell r="N6">
            <v>1040</v>
          </cell>
          <cell r="O6">
            <v>1009</v>
          </cell>
          <cell r="P6" t="str">
            <v xml:space="preserve">               -   </v>
          </cell>
        </row>
      </sheetData>
      <sheetData sheetId="27" refreshError="1">
        <row r="6">
          <cell r="C6" t="str">
            <v xml:space="preserve">               -   </v>
          </cell>
          <cell r="D6" t="str">
            <v xml:space="preserve">               -   </v>
          </cell>
          <cell r="E6" t="str">
            <v xml:space="preserve">               -   </v>
          </cell>
          <cell r="F6" t="str">
            <v xml:space="preserve">               -   </v>
          </cell>
          <cell r="G6" t="str">
            <v xml:space="preserve">               -   </v>
          </cell>
          <cell r="H6" t="str">
            <v xml:space="preserve">               -   </v>
          </cell>
          <cell r="I6" t="str">
            <v xml:space="preserve">               -   </v>
          </cell>
          <cell r="J6">
            <v>3065</v>
          </cell>
          <cell r="K6">
            <v>841</v>
          </cell>
          <cell r="L6">
            <v>3037</v>
          </cell>
          <cell r="M6">
            <v>2795</v>
          </cell>
          <cell r="N6">
            <v>2569</v>
          </cell>
          <cell r="O6">
            <v>2558</v>
          </cell>
          <cell r="P6" t="str">
            <v xml:space="preserve">               -   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 irigasi"/>
      <sheetName val="pekarangan"/>
      <sheetName val="tegal"/>
      <sheetName val="ladang"/>
      <sheetName val="pengembalaan"/>
      <sheetName val="rawa"/>
      <sheetName val="tambak"/>
      <sheetName val="kolam"/>
      <sheetName val="tidak diusahakan"/>
      <sheetName val="hutan rakyat"/>
      <sheetName val="perkebunan"/>
      <sheetName val="bangka"/>
      <sheetName val="bangka barat"/>
      <sheetName val="bangka selatan"/>
      <sheetName val="bangka tengah"/>
      <sheetName val="belitung"/>
      <sheetName val="belitung timur"/>
      <sheetName val="pangkal pin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2339</v>
          </cell>
          <cell r="K6">
            <v>877</v>
          </cell>
          <cell r="L6">
            <v>1713</v>
          </cell>
          <cell r="M6">
            <v>2792</v>
          </cell>
          <cell r="N6">
            <v>3374</v>
          </cell>
          <cell r="O6">
            <v>3712</v>
          </cell>
        </row>
      </sheetData>
      <sheetData sheetId="14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15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16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17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101</v>
          </cell>
          <cell r="K6">
            <v>102</v>
          </cell>
          <cell r="L6">
            <v>102</v>
          </cell>
          <cell r="M6">
            <v>394</v>
          </cell>
          <cell r="N6">
            <v>399</v>
          </cell>
          <cell r="O6">
            <v>399</v>
          </cell>
        </row>
      </sheetData>
      <sheetData sheetId="18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  <sheetData sheetId="1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Irigasi"/>
      <sheetName val="NonIrigasi"/>
      <sheetName val="Pekarangan"/>
      <sheetName val="Tegalkebun"/>
      <sheetName val="Ladanghuma"/>
      <sheetName val="Penggembalaan"/>
      <sheetName val="Rawa"/>
      <sheetName val="Tambak"/>
      <sheetName val="Kolamtebat"/>
      <sheetName val="Lhnkeringsmntrtdkdiushkan"/>
      <sheetName val="Lhnygditanamikayu2an"/>
      <sheetName val="Perkebunan"/>
      <sheetName val="Karimun"/>
      <sheetName val="Bintan"/>
      <sheetName val="Natuna"/>
      <sheetName val="Lingga"/>
      <sheetName val="Kep.Anambas"/>
      <sheetName val="KotaBatam"/>
      <sheetName val="KotaTj.Pin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C6" t="str">
            <v xml:space="preserve">                 -     </v>
          </cell>
          <cell r="D6" t="str">
            <v xml:space="preserve">                 -     </v>
          </cell>
          <cell r="E6" t="str">
            <v xml:space="preserve">                 -     </v>
          </cell>
          <cell r="F6" t="str">
            <v xml:space="preserve">                 -     </v>
          </cell>
          <cell r="G6" t="str">
            <v xml:space="preserve">                 -     </v>
          </cell>
          <cell r="H6" t="str">
            <v xml:space="preserve">                 -     </v>
          </cell>
          <cell r="I6" t="str">
            <v xml:space="preserve">                 -     </v>
          </cell>
          <cell r="J6" t="str">
            <v xml:space="preserve">                 -     </v>
          </cell>
          <cell r="K6" t="str">
            <v xml:space="preserve">                 -     </v>
          </cell>
          <cell r="L6" t="str">
            <v xml:space="preserve">                 -     </v>
          </cell>
          <cell r="M6" t="str">
            <v xml:space="preserve">                 -     </v>
          </cell>
          <cell r="N6">
            <v>57</v>
          </cell>
          <cell r="O6">
            <v>45</v>
          </cell>
        </row>
      </sheetData>
      <sheetData sheetId="14">
        <row r="12">
          <cell r="S12">
            <v>54</v>
          </cell>
        </row>
      </sheetData>
      <sheetData sheetId="15">
        <row r="6">
          <cell r="C6" t="str">
            <v xml:space="preserve">                 -     </v>
          </cell>
          <cell r="D6" t="str">
            <v xml:space="preserve">                 -     </v>
          </cell>
          <cell r="E6" t="str">
            <v xml:space="preserve">                 -     </v>
          </cell>
          <cell r="F6" t="str">
            <v xml:space="preserve">                 -     </v>
          </cell>
          <cell r="G6" t="str">
            <v xml:space="preserve">                 -     </v>
          </cell>
          <cell r="H6" t="str">
            <v xml:space="preserve">                 -     </v>
          </cell>
          <cell r="I6" t="str">
            <v xml:space="preserve">                 -     </v>
          </cell>
          <cell r="J6">
            <v>943</v>
          </cell>
          <cell r="K6">
            <v>943</v>
          </cell>
          <cell r="L6">
            <v>943</v>
          </cell>
          <cell r="M6">
            <v>943</v>
          </cell>
          <cell r="N6">
            <v>261</v>
          </cell>
          <cell r="O6">
            <v>493</v>
          </cell>
          <cell r="P6" t="str">
            <v xml:space="preserve">                 -     </v>
          </cell>
        </row>
      </sheetData>
      <sheetData sheetId="16">
        <row r="6">
          <cell r="C6" t="str">
            <v xml:space="preserve">                 -     </v>
          </cell>
          <cell r="D6" t="str">
            <v xml:space="preserve">                 -     </v>
          </cell>
          <cell r="E6" t="str">
            <v xml:space="preserve">                 -     </v>
          </cell>
          <cell r="F6" t="str">
            <v xml:space="preserve">                 -     </v>
          </cell>
          <cell r="G6" t="str">
            <v xml:space="preserve">                 -     </v>
          </cell>
          <cell r="H6" t="str">
            <v xml:space="preserve">                 -     </v>
          </cell>
          <cell r="I6" t="str">
            <v xml:space="preserve">                 -     </v>
          </cell>
          <cell r="J6" t="str">
            <v xml:space="preserve">                 -     </v>
          </cell>
          <cell r="K6" t="str">
            <v xml:space="preserve">                 -     </v>
          </cell>
          <cell r="L6" t="str">
            <v xml:space="preserve">                 -     </v>
          </cell>
          <cell r="M6" t="str">
            <v xml:space="preserve">                 -     </v>
          </cell>
          <cell r="N6" t="str">
            <v xml:space="preserve">                 -     </v>
          </cell>
          <cell r="O6">
            <v>154</v>
          </cell>
          <cell r="P6" t="str">
            <v xml:space="preserve">                 -     </v>
          </cell>
        </row>
      </sheetData>
      <sheetData sheetId="17">
        <row r="12">
          <cell r="T12" t="str">
            <v xml:space="preserve">          -</v>
          </cell>
        </row>
      </sheetData>
      <sheetData sheetId="18">
        <row r="12">
          <cell r="T12">
            <v>0</v>
          </cell>
        </row>
      </sheetData>
      <sheetData sheetId="19">
        <row r="6">
          <cell r="C6" t="str">
            <v xml:space="preserve">                  -      </v>
          </cell>
          <cell r="D6" t="str">
            <v xml:space="preserve">                  -      </v>
          </cell>
          <cell r="E6" t="str">
            <v xml:space="preserve">                  -      </v>
          </cell>
          <cell r="F6" t="str">
            <v xml:space="preserve">                  -      </v>
          </cell>
          <cell r="G6" t="str">
            <v xml:space="preserve">                  -      </v>
          </cell>
          <cell r="H6" t="str">
            <v xml:space="preserve">                  -      </v>
          </cell>
          <cell r="I6" t="str">
            <v xml:space="preserve">                  -      </v>
          </cell>
          <cell r="J6" t="str">
            <v xml:space="preserve">                  -      </v>
          </cell>
          <cell r="K6" t="str">
            <v xml:space="preserve">                  -      </v>
          </cell>
          <cell r="L6" t="str">
            <v xml:space="preserve">                  -      </v>
          </cell>
          <cell r="M6" t="str">
            <v xml:space="preserve">                  -      </v>
          </cell>
          <cell r="N6" t="str">
            <v xml:space="preserve">                  -      </v>
          </cell>
          <cell r="O6" t="str">
            <v xml:space="preserve">                  -      </v>
          </cell>
          <cell r="P6" t="str">
            <v xml:space="preserve">                  -      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.bangunan.halaman"/>
      <sheetName val="Tegal.kebun"/>
      <sheetName val="ladang.Huma"/>
      <sheetName val="Penggembalaan,Padang rumput"/>
      <sheetName val="Rawa-rawa, tidak ditanamai padi"/>
      <sheetName val="Tambak"/>
      <sheetName val="Kolam,empang"/>
      <sheetName val="Lahan kering smntr tdk diusahak"/>
      <sheetName val="Kayu kayuan.hutan rakyat"/>
      <sheetName val="Hutan negara"/>
      <sheetName val="Perkebunan"/>
      <sheetName val="Lain lain"/>
      <sheetName val="kepulauanseribu"/>
      <sheetName val="Selatan"/>
      <sheetName val="Timur"/>
      <sheetName val="Pusat"/>
      <sheetName val="Barat"/>
      <sheetName val="Utara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0">
          <cell r="T20">
            <v>175</v>
          </cell>
        </row>
      </sheetData>
      <sheetData sheetId="16">
        <row r="6">
          <cell r="C6">
            <v>40</v>
          </cell>
          <cell r="D6">
            <v>40</v>
          </cell>
          <cell r="E6">
            <v>40</v>
          </cell>
          <cell r="F6" t="str">
            <v xml:space="preserve">               -   </v>
          </cell>
          <cell r="G6" t="str">
            <v xml:space="preserve">               -   </v>
          </cell>
          <cell r="H6" t="str">
            <v xml:space="preserve">               -   </v>
          </cell>
          <cell r="I6">
            <v>150</v>
          </cell>
        </row>
      </sheetData>
      <sheetData sheetId="17" refreshError="1">
        <row r="6">
          <cell r="C6">
            <v>1965</v>
          </cell>
          <cell r="D6">
            <v>1730</v>
          </cell>
          <cell r="E6">
            <v>1195</v>
          </cell>
          <cell r="F6">
            <v>1195</v>
          </cell>
          <cell r="G6">
            <v>1130</v>
          </cell>
          <cell r="H6">
            <v>1115</v>
          </cell>
          <cell r="I6">
            <v>1250</v>
          </cell>
          <cell r="J6">
            <v>1250</v>
          </cell>
          <cell r="K6">
            <v>1250</v>
          </cell>
          <cell r="L6">
            <v>1235</v>
          </cell>
          <cell r="M6">
            <v>2975</v>
          </cell>
          <cell r="N6">
            <v>1025</v>
          </cell>
          <cell r="O6">
            <v>975</v>
          </cell>
          <cell r="P6" t="str">
            <v xml:space="preserve">               -   </v>
          </cell>
        </row>
      </sheetData>
      <sheetData sheetId="18">
        <row r="20">
          <cell r="C20">
            <v>25</v>
          </cell>
        </row>
      </sheetData>
      <sheetData sheetId="19" refreshError="1">
        <row r="6">
          <cell r="C6">
            <v>825</v>
          </cell>
          <cell r="D6">
            <v>775</v>
          </cell>
          <cell r="E6">
            <v>775</v>
          </cell>
          <cell r="F6">
            <v>352</v>
          </cell>
          <cell r="G6">
            <v>332</v>
          </cell>
          <cell r="H6">
            <v>332</v>
          </cell>
          <cell r="I6">
            <v>430</v>
          </cell>
          <cell r="J6">
            <v>520</v>
          </cell>
          <cell r="K6">
            <v>520</v>
          </cell>
          <cell r="L6">
            <v>490</v>
          </cell>
          <cell r="M6">
            <v>345</v>
          </cell>
          <cell r="N6">
            <v>345</v>
          </cell>
          <cell r="O6">
            <v>364</v>
          </cell>
          <cell r="P6" t="str">
            <v xml:space="preserve">               -   </v>
          </cell>
        </row>
      </sheetData>
      <sheetData sheetId="20" refreshError="1">
        <row r="6">
          <cell r="C6">
            <v>1627</v>
          </cell>
          <cell r="D6">
            <v>1627</v>
          </cell>
          <cell r="E6">
            <v>1620</v>
          </cell>
          <cell r="F6">
            <v>907</v>
          </cell>
          <cell r="G6">
            <v>1205</v>
          </cell>
          <cell r="H6">
            <v>1205</v>
          </cell>
          <cell r="I6">
            <v>996</v>
          </cell>
          <cell r="J6">
            <v>1125</v>
          </cell>
          <cell r="K6">
            <v>1096</v>
          </cell>
          <cell r="L6">
            <v>1096</v>
          </cell>
          <cell r="M6">
            <v>2001</v>
          </cell>
          <cell r="N6">
            <v>1810</v>
          </cell>
          <cell r="O6">
            <v>905</v>
          </cell>
          <cell r="P6" t="str">
            <v xml:space="preserve">               -   </v>
          </cell>
        </row>
      </sheetData>
      <sheetData sheetId="2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.bangunan.halaman"/>
      <sheetName val="Tegal.kebun"/>
      <sheetName val="ladang.Huma"/>
      <sheetName val="Penggembalaan,Padang rumput"/>
      <sheetName val="Rawa-rawa, tidak ditanamai padi"/>
      <sheetName val="Tambak"/>
      <sheetName val="Kolam,empang"/>
      <sheetName val="Lahan kering smntr tdk diusahak"/>
      <sheetName val="Kayu kayuan.hutan rakyat"/>
      <sheetName val="Hutan negara"/>
      <sheetName val="Perkebunan"/>
      <sheetName val="Lain lain"/>
      <sheetName val="Bogor"/>
      <sheetName val="Sukabumi"/>
      <sheetName val="Cianjur"/>
      <sheetName val="Bandung"/>
      <sheetName val="Garut"/>
      <sheetName val="Tasikmalaya"/>
      <sheetName val="Ciamis"/>
      <sheetName val="Kuningan"/>
      <sheetName val="Cirebon"/>
      <sheetName val="Majalengka"/>
      <sheetName val="Sumedang"/>
      <sheetName val="Indramayu"/>
      <sheetName val="subang"/>
      <sheetName val="Purwakarta"/>
      <sheetName val="Karawang"/>
      <sheetName val="Bekasi"/>
      <sheetName val="Bandung barat"/>
      <sheetName val="Kota_Bogor"/>
      <sheetName val="Kota_Sukabumi"/>
      <sheetName val="Kota_Bandung"/>
      <sheetName val="Kota_Cirebon"/>
      <sheetName val="Kota_Bekasi"/>
      <sheetName val="Kota_Depok"/>
      <sheetName val="kota_cimahi"/>
      <sheetName val="Kota_Tasikmalaya"/>
      <sheetName val="Kota_Banjar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66784</v>
          </cell>
          <cell r="D6">
            <v>65653</v>
          </cell>
          <cell r="E6">
            <v>58729</v>
          </cell>
          <cell r="F6">
            <v>51385</v>
          </cell>
          <cell r="G6">
            <v>48350</v>
          </cell>
          <cell r="H6">
            <v>47655</v>
          </cell>
          <cell r="I6">
            <v>49383</v>
          </cell>
          <cell r="J6">
            <v>43502</v>
          </cell>
          <cell r="K6">
            <v>50598</v>
          </cell>
          <cell r="L6">
            <v>48015</v>
          </cell>
          <cell r="M6">
            <v>47725</v>
          </cell>
          <cell r="N6">
            <v>31900</v>
          </cell>
          <cell r="O6">
            <v>47927</v>
          </cell>
          <cell r="P6">
            <v>48425</v>
          </cell>
        </row>
      </sheetData>
      <sheetData sheetId="16" refreshError="1">
        <row r="6">
          <cell r="C6">
            <v>63285</v>
          </cell>
          <cell r="D6">
            <v>63283</v>
          </cell>
          <cell r="E6">
            <v>62515</v>
          </cell>
          <cell r="F6">
            <v>60643</v>
          </cell>
          <cell r="G6">
            <v>60294</v>
          </cell>
          <cell r="H6">
            <v>60837</v>
          </cell>
          <cell r="I6">
            <v>62226</v>
          </cell>
          <cell r="J6">
            <v>65490</v>
          </cell>
          <cell r="K6">
            <v>52649</v>
          </cell>
          <cell r="L6">
            <v>63544</v>
          </cell>
          <cell r="M6">
            <v>63464</v>
          </cell>
          <cell r="N6">
            <v>42810</v>
          </cell>
          <cell r="O6">
            <v>61600</v>
          </cell>
          <cell r="P6">
            <v>62529</v>
          </cell>
        </row>
      </sheetData>
      <sheetData sheetId="17" refreshError="1">
        <row r="6">
          <cell r="C6">
            <v>57130</v>
          </cell>
          <cell r="D6">
            <v>56962</v>
          </cell>
          <cell r="E6">
            <v>57070</v>
          </cell>
          <cell r="F6">
            <v>57057</v>
          </cell>
          <cell r="G6">
            <v>57055</v>
          </cell>
          <cell r="H6">
            <v>58093</v>
          </cell>
          <cell r="I6">
            <v>58273</v>
          </cell>
          <cell r="J6">
            <v>59279</v>
          </cell>
          <cell r="K6">
            <v>58578</v>
          </cell>
          <cell r="L6">
            <v>58399</v>
          </cell>
          <cell r="M6">
            <v>61644</v>
          </cell>
          <cell r="N6">
            <v>44039</v>
          </cell>
          <cell r="O6">
            <v>62786</v>
          </cell>
          <cell r="P6">
            <v>62879</v>
          </cell>
        </row>
      </sheetData>
      <sheetData sheetId="18" refreshError="1">
        <row r="6">
          <cell r="C6">
            <v>64696</v>
          </cell>
          <cell r="D6">
            <v>61944</v>
          </cell>
          <cell r="E6">
            <v>61473</v>
          </cell>
          <cell r="F6">
            <v>58678</v>
          </cell>
          <cell r="G6">
            <v>58522</v>
          </cell>
          <cell r="H6">
            <v>58340</v>
          </cell>
          <cell r="I6">
            <v>59972</v>
          </cell>
          <cell r="J6">
            <v>61224</v>
          </cell>
          <cell r="K6">
            <v>60204</v>
          </cell>
          <cell r="L6">
            <v>55054</v>
          </cell>
          <cell r="M6">
            <v>57374</v>
          </cell>
          <cell r="N6">
            <v>55740</v>
          </cell>
          <cell r="O6">
            <v>55740</v>
          </cell>
          <cell r="P6">
            <v>55847</v>
          </cell>
        </row>
      </sheetData>
      <sheetData sheetId="19" refreshError="1">
        <row r="6">
          <cell r="C6">
            <v>49537</v>
          </cell>
          <cell r="D6">
            <v>51195</v>
          </cell>
          <cell r="E6">
            <v>51512</v>
          </cell>
          <cell r="F6">
            <v>51295</v>
          </cell>
          <cell r="G6">
            <v>51293</v>
          </cell>
          <cell r="H6">
            <v>51057</v>
          </cell>
          <cell r="I6">
            <v>49995</v>
          </cell>
          <cell r="J6">
            <v>51888</v>
          </cell>
          <cell r="K6">
            <v>52298</v>
          </cell>
          <cell r="L6">
            <v>50638</v>
          </cell>
          <cell r="M6">
            <v>47377</v>
          </cell>
          <cell r="N6">
            <v>36907</v>
          </cell>
          <cell r="O6">
            <v>50032</v>
          </cell>
          <cell r="P6">
            <v>50227</v>
          </cell>
        </row>
      </sheetData>
      <sheetData sheetId="20" refreshError="1">
        <row r="6">
          <cell r="C6">
            <v>54664</v>
          </cell>
          <cell r="D6">
            <v>54997</v>
          </cell>
          <cell r="E6">
            <v>54485</v>
          </cell>
          <cell r="F6">
            <v>54593</v>
          </cell>
          <cell r="G6">
            <v>54380</v>
          </cell>
          <cell r="H6">
            <v>54469</v>
          </cell>
          <cell r="I6">
            <v>57889</v>
          </cell>
          <cell r="J6">
            <v>55547</v>
          </cell>
          <cell r="K6">
            <v>54419</v>
          </cell>
          <cell r="L6">
            <v>49644</v>
          </cell>
          <cell r="M6">
            <v>49625</v>
          </cell>
          <cell r="N6">
            <v>25638</v>
          </cell>
          <cell r="O6">
            <v>49573</v>
          </cell>
          <cell r="P6">
            <v>49568</v>
          </cell>
        </row>
      </sheetData>
      <sheetData sheetId="21" refreshError="1">
        <row r="6">
          <cell r="C6">
            <v>58992</v>
          </cell>
          <cell r="D6">
            <v>54697</v>
          </cell>
          <cell r="E6">
            <v>54634</v>
          </cell>
          <cell r="F6">
            <v>54634</v>
          </cell>
          <cell r="G6">
            <v>54722</v>
          </cell>
          <cell r="H6">
            <v>54806</v>
          </cell>
          <cell r="I6">
            <v>54496</v>
          </cell>
          <cell r="J6">
            <v>56123</v>
          </cell>
          <cell r="K6">
            <v>55022</v>
          </cell>
          <cell r="L6">
            <v>40015</v>
          </cell>
          <cell r="M6">
            <v>58348</v>
          </cell>
          <cell r="N6">
            <v>44697</v>
          </cell>
          <cell r="O6">
            <v>51850</v>
          </cell>
          <cell r="P6">
            <v>51577</v>
          </cell>
        </row>
      </sheetData>
      <sheetData sheetId="22" refreshError="1">
        <row r="6">
          <cell r="C6">
            <v>29984</v>
          </cell>
          <cell r="D6">
            <v>29960</v>
          </cell>
          <cell r="E6">
            <v>29711</v>
          </cell>
          <cell r="F6">
            <v>29645</v>
          </cell>
          <cell r="G6">
            <v>29594</v>
          </cell>
          <cell r="H6">
            <v>29549</v>
          </cell>
          <cell r="I6">
            <v>30700</v>
          </cell>
          <cell r="J6">
            <v>30141</v>
          </cell>
          <cell r="K6">
            <v>22850</v>
          </cell>
          <cell r="L6">
            <v>28640</v>
          </cell>
          <cell r="M6">
            <v>29550</v>
          </cell>
          <cell r="N6">
            <v>25175</v>
          </cell>
          <cell r="O6">
            <v>29550</v>
          </cell>
          <cell r="P6">
            <v>29374</v>
          </cell>
        </row>
      </sheetData>
      <sheetData sheetId="23" refreshError="1">
        <row r="6">
          <cell r="C6">
            <v>60523</v>
          </cell>
          <cell r="D6">
            <v>60476</v>
          </cell>
          <cell r="E6">
            <v>59186</v>
          </cell>
          <cell r="F6">
            <v>57904</v>
          </cell>
          <cell r="G6">
            <v>57363</v>
          </cell>
          <cell r="H6">
            <v>57072</v>
          </cell>
          <cell r="I6">
            <v>56872</v>
          </cell>
          <cell r="J6">
            <v>56761</v>
          </cell>
          <cell r="K6">
            <v>58131</v>
          </cell>
          <cell r="L6">
            <v>56674</v>
          </cell>
          <cell r="M6">
            <v>55541</v>
          </cell>
          <cell r="N6">
            <v>51711</v>
          </cell>
          <cell r="O6">
            <v>52975</v>
          </cell>
          <cell r="P6">
            <v>54812</v>
          </cell>
        </row>
      </sheetData>
      <sheetData sheetId="24" refreshError="1">
        <row r="6">
          <cell r="C6">
            <v>52504</v>
          </cell>
          <cell r="D6">
            <v>52343</v>
          </cell>
          <cell r="E6">
            <v>52201</v>
          </cell>
          <cell r="F6">
            <v>51978</v>
          </cell>
          <cell r="G6">
            <v>51724</v>
          </cell>
          <cell r="H6">
            <v>51724</v>
          </cell>
          <cell r="I6">
            <v>51328</v>
          </cell>
          <cell r="J6">
            <v>51117</v>
          </cell>
          <cell r="K6">
            <v>48684</v>
          </cell>
          <cell r="L6">
            <v>50408</v>
          </cell>
          <cell r="M6">
            <v>52076</v>
          </cell>
          <cell r="N6">
            <v>42826</v>
          </cell>
          <cell r="O6">
            <v>50570</v>
          </cell>
          <cell r="P6">
            <v>50905</v>
          </cell>
        </row>
      </sheetData>
      <sheetData sheetId="25" refreshError="1">
        <row r="6">
          <cell r="C6">
            <v>34344</v>
          </cell>
          <cell r="D6">
            <v>32220</v>
          </cell>
          <cell r="E6">
            <v>33847</v>
          </cell>
          <cell r="F6">
            <v>33983</v>
          </cell>
          <cell r="G6">
            <v>33697</v>
          </cell>
          <cell r="H6">
            <v>33712</v>
          </cell>
          <cell r="I6">
            <v>34767</v>
          </cell>
          <cell r="J6">
            <v>33654</v>
          </cell>
          <cell r="K6">
            <v>33835</v>
          </cell>
          <cell r="L6">
            <v>33551</v>
          </cell>
          <cell r="M6">
            <v>33508</v>
          </cell>
          <cell r="N6">
            <v>26363</v>
          </cell>
          <cell r="O6">
            <v>33261</v>
          </cell>
          <cell r="P6">
            <v>33426</v>
          </cell>
        </row>
      </sheetData>
      <sheetData sheetId="26" refreshError="1">
        <row r="6">
          <cell r="C6">
            <v>117807</v>
          </cell>
          <cell r="D6">
            <v>118948</v>
          </cell>
          <cell r="E6">
            <v>118825</v>
          </cell>
          <cell r="F6">
            <v>113338</v>
          </cell>
          <cell r="G6">
            <v>113633</v>
          </cell>
          <cell r="H6">
            <v>113633</v>
          </cell>
          <cell r="I6">
            <v>116587</v>
          </cell>
          <cell r="J6">
            <v>118155</v>
          </cell>
          <cell r="K6">
            <v>118155</v>
          </cell>
          <cell r="L6">
            <v>110204</v>
          </cell>
          <cell r="M6">
            <v>113215</v>
          </cell>
          <cell r="N6">
            <v>110088</v>
          </cell>
          <cell r="O6">
            <v>108483</v>
          </cell>
          <cell r="P6">
            <v>109079</v>
          </cell>
        </row>
      </sheetData>
      <sheetData sheetId="27" refreshError="1">
        <row r="6">
          <cell r="C6">
            <v>87568</v>
          </cell>
          <cell r="D6">
            <v>87377</v>
          </cell>
          <cell r="E6">
            <v>87039</v>
          </cell>
          <cell r="F6">
            <v>86468</v>
          </cell>
          <cell r="G6">
            <v>86442</v>
          </cell>
          <cell r="H6">
            <v>86420</v>
          </cell>
          <cell r="I6">
            <v>87511</v>
          </cell>
          <cell r="J6">
            <v>85861</v>
          </cell>
          <cell r="K6">
            <v>85834</v>
          </cell>
          <cell r="L6">
            <v>84701</v>
          </cell>
          <cell r="M6">
            <v>84701</v>
          </cell>
          <cell r="N6">
            <v>79197</v>
          </cell>
          <cell r="O6">
            <v>84167</v>
          </cell>
          <cell r="P6">
            <v>84167</v>
          </cell>
        </row>
      </sheetData>
      <sheetData sheetId="28" refreshError="1">
        <row r="6">
          <cell r="C6">
            <v>16592</v>
          </cell>
          <cell r="D6">
            <v>15890</v>
          </cell>
          <cell r="E6">
            <v>15849</v>
          </cell>
          <cell r="F6">
            <v>15525</v>
          </cell>
          <cell r="G6">
            <v>15543</v>
          </cell>
          <cell r="H6">
            <v>15544</v>
          </cell>
          <cell r="I6">
            <v>16413</v>
          </cell>
          <cell r="J6">
            <v>15437</v>
          </cell>
          <cell r="K6">
            <v>16007</v>
          </cell>
          <cell r="L6">
            <v>15537</v>
          </cell>
          <cell r="M6">
            <v>15437</v>
          </cell>
          <cell r="N6">
            <v>13995</v>
          </cell>
          <cell r="O6">
            <v>15564</v>
          </cell>
          <cell r="P6">
            <v>15532</v>
          </cell>
        </row>
      </sheetData>
      <sheetData sheetId="29" refreshError="1">
        <row r="6">
          <cell r="C6">
            <v>96289</v>
          </cell>
          <cell r="D6">
            <v>95995</v>
          </cell>
          <cell r="E6">
            <v>95813</v>
          </cell>
          <cell r="F6">
            <v>94296</v>
          </cell>
          <cell r="G6">
            <v>94261</v>
          </cell>
          <cell r="H6">
            <v>93875</v>
          </cell>
          <cell r="I6">
            <v>93503</v>
          </cell>
          <cell r="J6">
            <v>93570</v>
          </cell>
          <cell r="K6">
            <v>93570</v>
          </cell>
          <cell r="L6">
            <v>97136</v>
          </cell>
          <cell r="M6">
            <v>97460</v>
          </cell>
          <cell r="N6">
            <v>92563</v>
          </cell>
          <cell r="O6">
            <v>91335</v>
          </cell>
          <cell r="P6">
            <v>94385</v>
          </cell>
        </row>
      </sheetData>
      <sheetData sheetId="30" refreshError="1">
        <row r="6">
          <cell r="C6">
            <v>67345</v>
          </cell>
          <cell r="D6">
            <v>65421</v>
          </cell>
          <cell r="E6">
            <v>60194</v>
          </cell>
          <cell r="F6">
            <v>59111</v>
          </cell>
          <cell r="G6">
            <v>57193</v>
          </cell>
          <cell r="H6">
            <v>57128</v>
          </cell>
          <cell r="I6">
            <v>56063</v>
          </cell>
          <cell r="J6">
            <v>56077</v>
          </cell>
          <cell r="K6">
            <v>56431</v>
          </cell>
          <cell r="L6">
            <v>54000</v>
          </cell>
          <cell r="M6">
            <v>55903</v>
          </cell>
          <cell r="N6">
            <v>53936</v>
          </cell>
          <cell r="O6">
            <v>55035</v>
          </cell>
          <cell r="P6">
            <v>53818</v>
          </cell>
        </row>
      </sheetData>
      <sheetData sheetId="3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32" refreshError="1">
        <row r="6">
          <cell r="C6">
            <v>0</v>
          </cell>
          <cell r="D6">
            <v>0</v>
          </cell>
          <cell r="E6">
            <v>0</v>
          </cell>
          <cell r="F6">
            <v>1547</v>
          </cell>
          <cell r="G6">
            <v>951</v>
          </cell>
          <cell r="H6">
            <v>673</v>
          </cell>
          <cell r="I6">
            <v>673</v>
          </cell>
          <cell r="J6">
            <v>673</v>
          </cell>
          <cell r="K6">
            <v>673</v>
          </cell>
          <cell r="L6">
            <v>673</v>
          </cell>
          <cell r="M6">
            <v>410</v>
          </cell>
          <cell r="N6">
            <v>410</v>
          </cell>
          <cell r="O6">
            <v>1244</v>
          </cell>
          <cell r="P6">
            <v>969</v>
          </cell>
        </row>
      </sheetData>
      <sheetData sheetId="33" refreshError="1">
        <row r="6">
          <cell r="C6">
            <v>360</v>
          </cell>
          <cell r="D6">
            <v>360</v>
          </cell>
          <cell r="E6">
            <v>348</v>
          </cell>
          <cell r="F6">
            <v>3309</v>
          </cell>
          <cell r="G6">
            <v>2315</v>
          </cell>
          <cell r="H6">
            <v>2314</v>
          </cell>
          <cell r="I6">
            <v>4628</v>
          </cell>
          <cell r="J6">
            <v>4455</v>
          </cell>
          <cell r="K6">
            <v>2316</v>
          </cell>
          <cell r="L6">
            <v>2365</v>
          </cell>
          <cell r="M6">
            <v>2305</v>
          </cell>
          <cell r="N6">
            <v>219</v>
          </cell>
          <cell r="O6">
            <v>2069</v>
          </cell>
          <cell r="P6">
            <v>2316</v>
          </cell>
        </row>
      </sheetData>
      <sheetData sheetId="34" refreshError="1">
        <row r="6">
          <cell r="C6">
            <v>2811</v>
          </cell>
          <cell r="D6">
            <v>2812</v>
          </cell>
          <cell r="E6">
            <v>2858</v>
          </cell>
          <cell r="F6">
            <v>2492</v>
          </cell>
          <cell r="G6">
            <v>2446</v>
          </cell>
          <cell r="H6">
            <v>2347</v>
          </cell>
          <cell r="I6">
            <v>4250</v>
          </cell>
          <cell r="J6">
            <v>2143</v>
          </cell>
          <cell r="K6">
            <v>2143</v>
          </cell>
          <cell r="L6">
            <v>2103</v>
          </cell>
          <cell r="M6">
            <v>2125</v>
          </cell>
          <cell r="N6">
            <v>1357</v>
          </cell>
          <cell r="O6">
            <v>1773</v>
          </cell>
          <cell r="P6">
            <v>1734</v>
          </cell>
        </row>
      </sheetData>
      <sheetData sheetId="35" refreshError="1">
        <row r="6">
          <cell r="C6">
            <v>488</v>
          </cell>
          <cell r="D6">
            <v>454</v>
          </cell>
          <cell r="E6">
            <v>425</v>
          </cell>
          <cell r="F6">
            <v>2400</v>
          </cell>
          <cell r="G6">
            <v>2383</v>
          </cell>
          <cell r="H6">
            <v>2383</v>
          </cell>
          <cell r="I6">
            <v>303</v>
          </cell>
          <cell r="J6">
            <v>522</v>
          </cell>
          <cell r="K6">
            <v>261</v>
          </cell>
          <cell r="L6">
            <v>261</v>
          </cell>
          <cell r="M6">
            <v>337</v>
          </cell>
          <cell r="N6">
            <v>360</v>
          </cell>
          <cell r="O6">
            <v>345</v>
          </cell>
          <cell r="P6">
            <v>345</v>
          </cell>
        </row>
      </sheetData>
      <sheetData sheetId="3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1123</v>
          </cell>
          <cell r="I6">
            <v>909</v>
          </cell>
          <cell r="J6">
            <v>862</v>
          </cell>
          <cell r="K6">
            <v>897</v>
          </cell>
          <cell r="L6">
            <v>861</v>
          </cell>
          <cell r="M6">
            <v>861</v>
          </cell>
          <cell r="N6">
            <v>637</v>
          </cell>
          <cell r="O6">
            <v>1018</v>
          </cell>
          <cell r="P6">
            <v>667</v>
          </cell>
        </row>
      </sheetData>
      <sheetData sheetId="37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1521</v>
          </cell>
          <cell r="K6">
            <v>1316</v>
          </cell>
          <cell r="L6">
            <v>1238</v>
          </cell>
          <cell r="M6">
            <v>4992</v>
          </cell>
          <cell r="N6">
            <v>951</v>
          </cell>
          <cell r="O6">
            <v>930</v>
          </cell>
          <cell r="P6">
            <v>973</v>
          </cell>
        </row>
      </sheetData>
      <sheetData sheetId="38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293</v>
          </cell>
          <cell r="N6">
            <v>151</v>
          </cell>
          <cell r="O6">
            <v>293</v>
          </cell>
          <cell r="P6">
            <v>293</v>
          </cell>
        </row>
      </sheetData>
      <sheetData sheetId="3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6405</v>
          </cell>
          <cell r="M6">
            <v>6422</v>
          </cell>
          <cell r="N6">
            <v>4992</v>
          </cell>
          <cell r="O6">
            <v>49573</v>
          </cell>
          <cell r="P6">
            <v>6269</v>
          </cell>
        </row>
      </sheetData>
      <sheetData sheetId="4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3289</v>
          </cell>
          <cell r="M6">
            <v>3349</v>
          </cell>
          <cell r="N6">
            <v>3189</v>
          </cell>
          <cell r="O6">
            <v>3336</v>
          </cell>
          <cell r="P6">
            <v>3316</v>
          </cell>
        </row>
      </sheetData>
      <sheetData sheetId="4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kebun"/>
      <sheetName val="ladanghuma"/>
      <sheetName val="penggembalaan"/>
      <sheetName val="rawa-rawa"/>
      <sheetName val="tambak"/>
      <sheetName val="kolamtebat"/>
      <sheetName val="lhn kering smntra tdk diushkan"/>
      <sheetName val="hutan rakyat"/>
      <sheetName val="hutan negara"/>
      <sheetName val="perkebunan"/>
      <sheetName val="cilacap"/>
      <sheetName val="banyumas"/>
      <sheetName val="purbalingga"/>
      <sheetName val="banjarnegara"/>
      <sheetName val="kebumen"/>
      <sheetName val="purworejo"/>
      <sheetName val="wonosobo"/>
      <sheetName val="magelang"/>
      <sheetName val="boyolali"/>
      <sheetName val="klaten"/>
      <sheetName val="sukoharjo"/>
      <sheetName val="wonogiri"/>
      <sheetName val="karanganyar"/>
      <sheetName val="sragen"/>
      <sheetName val="grobogan"/>
      <sheetName val="blora"/>
      <sheetName val="rembang"/>
      <sheetName val="pati"/>
      <sheetName val="kudus"/>
      <sheetName val="jepara"/>
      <sheetName val="demak"/>
      <sheetName val="semarang"/>
      <sheetName val="temanggung"/>
      <sheetName val="kendal"/>
      <sheetName val="batang"/>
      <sheetName val="pekalongan"/>
      <sheetName val="pemalang"/>
      <sheetName val="tegal"/>
      <sheetName val="brebes"/>
      <sheetName val="kotamagelang"/>
      <sheetName val="kotasurakarta"/>
      <sheetName val="kotasalatiga"/>
      <sheetName val="kotasemarang"/>
      <sheetName val="kotapekalongan"/>
      <sheetName val="kotategal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62085</v>
          </cell>
          <cell r="D6">
            <v>64082</v>
          </cell>
          <cell r="E6">
            <v>64281</v>
          </cell>
          <cell r="F6">
            <v>63690</v>
          </cell>
          <cell r="G6">
            <v>63565</v>
          </cell>
          <cell r="H6">
            <v>63565</v>
          </cell>
          <cell r="I6">
            <v>70852</v>
          </cell>
          <cell r="J6">
            <v>61851</v>
          </cell>
          <cell r="K6">
            <v>61851</v>
          </cell>
          <cell r="L6">
            <v>61855</v>
          </cell>
          <cell r="M6">
            <v>61616</v>
          </cell>
          <cell r="N6">
            <v>61473</v>
          </cell>
          <cell r="O6">
            <v>61457</v>
          </cell>
        </row>
      </sheetData>
      <sheetData sheetId="15">
        <row r="6">
          <cell r="C6">
            <v>33181</v>
          </cell>
          <cell r="D6">
            <v>33863</v>
          </cell>
          <cell r="E6">
            <v>33695</v>
          </cell>
          <cell r="F6">
            <v>33626</v>
          </cell>
          <cell r="G6">
            <v>33047</v>
          </cell>
          <cell r="H6">
            <v>33047</v>
          </cell>
          <cell r="I6">
            <v>33499</v>
          </cell>
          <cell r="J6">
            <v>33022</v>
          </cell>
          <cell r="K6">
            <v>32515</v>
          </cell>
          <cell r="L6">
            <v>32944</v>
          </cell>
          <cell r="M6">
            <v>31832</v>
          </cell>
          <cell r="N6">
            <v>32703</v>
          </cell>
          <cell r="O6">
            <v>32704</v>
          </cell>
          <cell r="P6">
            <v>0</v>
          </cell>
        </row>
      </sheetData>
      <sheetData sheetId="16">
        <row r="6">
          <cell r="C6">
            <v>22052</v>
          </cell>
          <cell r="D6">
            <v>22094</v>
          </cell>
          <cell r="E6">
            <v>22547</v>
          </cell>
          <cell r="F6">
            <v>21410</v>
          </cell>
          <cell r="G6">
            <v>21492</v>
          </cell>
          <cell r="H6">
            <v>21301</v>
          </cell>
          <cell r="I6">
            <v>20264</v>
          </cell>
          <cell r="J6">
            <v>20084</v>
          </cell>
          <cell r="K6">
            <v>20132</v>
          </cell>
          <cell r="L6">
            <v>21922</v>
          </cell>
          <cell r="M6">
            <v>21845</v>
          </cell>
          <cell r="N6">
            <v>21508</v>
          </cell>
          <cell r="O6">
            <v>21508</v>
          </cell>
          <cell r="P6">
            <v>0</v>
          </cell>
        </row>
      </sheetData>
      <sheetData sheetId="17">
        <row r="6">
          <cell r="C6">
            <v>16412</v>
          </cell>
          <cell r="D6">
            <v>16450</v>
          </cell>
          <cell r="E6">
            <v>16603</v>
          </cell>
          <cell r="F6">
            <v>16432</v>
          </cell>
          <cell r="G6">
            <v>15638</v>
          </cell>
          <cell r="H6">
            <v>15555</v>
          </cell>
          <cell r="I6">
            <v>16454</v>
          </cell>
          <cell r="J6">
            <v>15676</v>
          </cell>
          <cell r="K6">
            <v>16405</v>
          </cell>
          <cell r="L6">
            <v>15596</v>
          </cell>
          <cell r="M6">
            <v>15246</v>
          </cell>
          <cell r="N6">
            <v>15371</v>
          </cell>
          <cell r="O6">
            <v>15335</v>
          </cell>
          <cell r="P6">
            <v>0</v>
          </cell>
        </row>
      </sheetData>
      <sheetData sheetId="18">
        <row r="6">
          <cell r="C6">
            <v>39702</v>
          </cell>
          <cell r="D6">
            <v>39925</v>
          </cell>
          <cell r="E6">
            <v>39851</v>
          </cell>
          <cell r="F6">
            <v>39840</v>
          </cell>
          <cell r="G6">
            <v>39692</v>
          </cell>
          <cell r="H6">
            <v>39463</v>
          </cell>
          <cell r="I6">
            <v>39709</v>
          </cell>
          <cell r="J6">
            <v>39643</v>
          </cell>
          <cell r="K6">
            <v>39575</v>
          </cell>
          <cell r="L6">
            <v>39998</v>
          </cell>
          <cell r="M6">
            <v>38761</v>
          </cell>
          <cell r="N6">
            <v>38761</v>
          </cell>
          <cell r="O6">
            <v>39387</v>
          </cell>
          <cell r="P6">
            <v>0</v>
          </cell>
        </row>
      </sheetData>
      <sheetData sheetId="19">
        <row r="6">
          <cell r="C6">
            <v>30271</v>
          </cell>
          <cell r="D6">
            <v>30269</v>
          </cell>
          <cell r="E6">
            <v>30201</v>
          </cell>
          <cell r="F6">
            <v>30206</v>
          </cell>
          <cell r="G6">
            <v>30143</v>
          </cell>
          <cell r="H6">
            <v>29643</v>
          </cell>
          <cell r="I6">
            <v>30192</v>
          </cell>
          <cell r="J6">
            <v>30192</v>
          </cell>
          <cell r="K6">
            <v>30145</v>
          </cell>
          <cell r="L6">
            <v>29558</v>
          </cell>
          <cell r="M6">
            <v>30621</v>
          </cell>
          <cell r="N6">
            <v>30355</v>
          </cell>
          <cell r="O6">
            <v>30689</v>
          </cell>
          <cell r="P6">
            <v>0</v>
          </cell>
        </row>
      </sheetData>
      <sheetData sheetId="20">
        <row r="6">
          <cell r="C6">
            <v>18278</v>
          </cell>
          <cell r="D6">
            <v>18198</v>
          </cell>
          <cell r="E6">
            <v>16550</v>
          </cell>
          <cell r="F6">
            <v>16904</v>
          </cell>
          <cell r="G6">
            <v>16836</v>
          </cell>
          <cell r="H6">
            <v>16799</v>
          </cell>
          <cell r="I6">
            <v>18439</v>
          </cell>
          <cell r="J6">
            <v>18350</v>
          </cell>
          <cell r="K6">
            <v>18448</v>
          </cell>
          <cell r="L6">
            <v>18287</v>
          </cell>
          <cell r="M6">
            <v>18148</v>
          </cell>
          <cell r="N6">
            <v>18073</v>
          </cell>
          <cell r="O6">
            <v>17916</v>
          </cell>
          <cell r="P6">
            <v>0</v>
          </cell>
        </row>
      </sheetData>
      <sheetData sheetId="21">
        <row r="6">
          <cell r="C6">
            <v>37421</v>
          </cell>
          <cell r="D6">
            <v>39204</v>
          </cell>
          <cell r="E6">
            <v>38132</v>
          </cell>
          <cell r="F6">
            <v>38516</v>
          </cell>
          <cell r="G6">
            <v>38429</v>
          </cell>
          <cell r="H6">
            <v>37893</v>
          </cell>
          <cell r="I6">
            <v>37465</v>
          </cell>
          <cell r="J6">
            <v>39549</v>
          </cell>
          <cell r="K6">
            <v>37802</v>
          </cell>
          <cell r="L6">
            <v>37079</v>
          </cell>
          <cell r="M6">
            <v>35849</v>
          </cell>
          <cell r="N6">
            <v>35308</v>
          </cell>
          <cell r="O6">
            <v>35698</v>
          </cell>
          <cell r="P6">
            <v>0</v>
          </cell>
        </row>
      </sheetData>
      <sheetData sheetId="22">
        <row r="6">
          <cell r="C6">
            <v>22808</v>
          </cell>
          <cell r="D6">
            <v>22840</v>
          </cell>
          <cell r="E6">
            <v>20224</v>
          </cell>
          <cell r="F6">
            <v>22602</v>
          </cell>
          <cell r="G6">
            <v>22589</v>
          </cell>
          <cell r="H6">
            <v>22606</v>
          </cell>
          <cell r="I6">
            <v>22776</v>
          </cell>
          <cell r="J6">
            <v>22039</v>
          </cell>
          <cell r="K6">
            <v>22149</v>
          </cell>
          <cell r="L6">
            <v>22669</v>
          </cell>
          <cell r="M6">
            <v>22921</v>
          </cell>
          <cell r="N6">
            <v>22690</v>
          </cell>
          <cell r="O6">
            <v>22761</v>
          </cell>
          <cell r="P6">
            <v>0</v>
          </cell>
        </row>
      </sheetData>
      <sheetData sheetId="23">
        <row r="6">
          <cell r="C6">
            <v>33903</v>
          </cell>
          <cell r="D6">
            <v>33893</v>
          </cell>
          <cell r="E6">
            <v>33872</v>
          </cell>
          <cell r="F6">
            <v>33866</v>
          </cell>
          <cell r="G6">
            <v>33850</v>
          </cell>
          <cell r="H6">
            <v>33519</v>
          </cell>
          <cell r="I6">
            <v>33779</v>
          </cell>
          <cell r="J6">
            <v>33670</v>
          </cell>
          <cell r="K6">
            <v>33659</v>
          </cell>
          <cell r="L6">
            <v>33636</v>
          </cell>
          <cell r="M6">
            <v>32682</v>
          </cell>
          <cell r="N6">
            <v>32934</v>
          </cell>
          <cell r="O6">
            <v>32955</v>
          </cell>
          <cell r="P6">
            <v>0</v>
          </cell>
        </row>
      </sheetData>
      <sheetData sheetId="24">
        <row r="6">
          <cell r="C6">
            <v>21421</v>
          </cell>
          <cell r="D6">
            <v>21382</v>
          </cell>
          <cell r="E6">
            <v>21190</v>
          </cell>
          <cell r="F6">
            <v>21197</v>
          </cell>
          <cell r="G6">
            <v>20715</v>
          </cell>
          <cell r="H6">
            <v>20868</v>
          </cell>
          <cell r="I6">
            <v>21175</v>
          </cell>
          <cell r="J6">
            <v>21132</v>
          </cell>
          <cell r="K6">
            <v>21298</v>
          </cell>
          <cell r="L6">
            <v>21243</v>
          </cell>
          <cell r="M6">
            <v>20943</v>
          </cell>
          <cell r="N6">
            <v>21167</v>
          </cell>
          <cell r="O6">
            <v>21089</v>
          </cell>
          <cell r="P6">
            <v>0</v>
          </cell>
        </row>
      </sheetData>
      <sheetData sheetId="25">
        <row r="6">
          <cell r="C6">
            <v>28563</v>
          </cell>
          <cell r="D6">
            <v>31219</v>
          </cell>
          <cell r="E6">
            <v>31776</v>
          </cell>
          <cell r="F6">
            <v>31755</v>
          </cell>
          <cell r="G6">
            <v>30479</v>
          </cell>
          <cell r="H6">
            <v>30208</v>
          </cell>
          <cell r="I6">
            <v>30593</v>
          </cell>
          <cell r="J6">
            <v>30600</v>
          </cell>
          <cell r="K6">
            <v>30974</v>
          </cell>
          <cell r="L6">
            <v>30859</v>
          </cell>
          <cell r="M6">
            <v>30769</v>
          </cell>
          <cell r="N6">
            <v>30613</v>
          </cell>
          <cell r="O6">
            <v>31884</v>
          </cell>
          <cell r="P6">
            <v>0</v>
          </cell>
        </row>
      </sheetData>
      <sheetData sheetId="26">
        <row r="6">
          <cell r="C6">
            <v>23321</v>
          </cell>
          <cell r="D6">
            <v>23134</v>
          </cell>
          <cell r="E6">
            <v>23265</v>
          </cell>
          <cell r="F6">
            <v>23193</v>
          </cell>
          <cell r="G6">
            <v>23048</v>
          </cell>
          <cell r="H6">
            <v>22957</v>
          </cell>
          <cell r="I6">
            <v>23414</v>
          </cell>
          <cell r="J6">
            <v>23121</v>
          </cell>
          <cell r="K6">
            <v>22960</v>
          </cell>
          <cell r="L6">
            <v>22586</v>
          </cell>
          <cell r="M6">
            <v>22998</v>
          </cell>
          <cell r="N6">
            <v>22588</v>
          </cell>
          <cell r="O6">
            <v>22479</v>
          </cell>
          <cell r="P6">
            <v>0</v>
          </cell>
        </row>
      </sheetData>
      <sheetData sheetId="27">
        <row r="6">
          <cell r="C6">
            <v>42426</v>
          </cell>
          <cell r="D6">
            <v>39749</v>
          </cell>
          <cell r="E6">
            <v>39754</v>
          </cell>
          <cell r="F6">
            <v>39578</v>
          </cell>
          <cell r="G6">
            <v>39574</v>
          </cell>
          <cell r="H6">
            <v>39582</v>
          </cell>
          <cell r="I6">
            <v>39935</v>
          </cell>
          <cell r="J6">
            <v>39941</v>
          </cell>
          <cell r="K6">
            <v>39662</v>
          </cell>
          <cell r="L6">
            <v>39291</v>
          </cell>
          <cell r="M6">
            <v>39230</v>
          </cell>
          <cell r="N6">
            <v>39708</v>
          </cell>
          <cell r="O6">
            <v>39859</v>
          </cell>
          <cell r="P6">
            <v>0</v>
          </cell>
        </row>
      </sheetData>
      <sheetData sheetId="28">
        <row r="6">
          <cell r="C6">
            <v>60822</v>
          </cell>
          <cell r="D6">
            <v>60753</v>
          </cell>
          <cell r="E6">
            <v>60808</v>
          </cell>
          <cell r="F6">
            <v>60848</v>
          </cell>
          <cell r="G6">
            <v>60850</v>
          </cell>
          <cell r="H6">
            <v>60850</v>
          </cell>
          <cell r="I6">
            <v>62089</v>
          </cell>
          <cell r="J6">
            <v>59716</v>
          </cell>
          <cell r="K6">
            <v>60321</v>
          </cell>
          <cell r="L6">
            <v>63216</v>
          </cell>
          <cell r="M6">
            <v>62969</v>
          </cell>
          <cell r="N6">
            <v>63252</v>
          </cell>
          <cell r="O6">
            <v>63354</v>
          </cell>
          <cell r="P6">
            <v>0</v>
          </cell>
        </row>
      </sheetData>
      <sheetData sheetId="29">
        <row r="6">
          <cell r="C6">
            <v>46250</v>
          </cell>
          <cell r="D6">
            <v>46243</v>
          </cell>
          <cell r="E6">
            <v>46189</v>
          </cell>
          <cell r="F6">
            <v>46237</v>
          </cell>
          <cell r="G6">
            <v>46235</v>
          </cell>
          <cell r="H6">
            <v>46235</v>
          </cell>
          <cell r="I6">
            <v>47204</v>
          </cell>
          <cell r="J6">
            <v>46794</v>
          </cell>
          <cell r="K6">
            <v>46563</v>
          </cell>
          <cell r="L6">
            <v>45965</v>
          </cell>
          <cell r="M6">
            <v>45627</v>
          </cell>
          <cell r="N6">
            <v>45971</v>
          </cell>
          <cell r="O6">
            <v>46027</v>
          </cell>
          <cell r="P6">
            <v>0</v>
          </cell>
        </row>
      </sheetData>
      <sheetData sheetId="30">
        <row r="6">
          <cell r="C6">
            <v>28888</v>
          </cell>
          <cell r="D6">
            <v>10990</v>
          </cell>
          <cell r="E6">
            <v>11437</v>
          </cell>
          <cell r="F6">
            <v>11459</v>
          </cell>
          <cell r="G6">
            <v>11395</v>
          </cell>
          <cell r="H6">
            <v>11235</v>
          </cell>
          <cell r="I6">
            <v>11560</v>
          </cell>
          <cell r="J6">
            <v>11264</v>
          </cell>
          <cell r="K6">
            <v>11286</v>
          </cell>
          <cell r="L6">
            <v>11408</v>
          </cell>
          <cell r="M6">
            <v>11151</v>
          </cell>
          <cell r="N6">
            <v>9635</v>
          </cell>
          <cell r="O6">
            <v>8434</v>
          </cell>
          <cell r="P6">
            <v>0</v>
          </cell>
        </row>
      </sheetData>
      <sheetData sheetId="31">
        <row r="6">
          <cell r="C6">
            <v>59420</v>
          </cell>
          <cell r="D6">
            <v>59840</v>
          </cell>
          <cell r="E6">
            <v>56498</v>
          </cell>
          <cell r="F6">
            <v>58603</v>
          </cell>
          <cell r="G6">
            <v>58837</v>
          </cell>
          <cell r="H6">
            <v>58816</v>
          </cell>
          <cell r="I6">
            <v>59147</v>
          </cell>
          <cell r="J6">
            <v>58504</v>
          </cell>
          <cell r="K6">
            <v>58314</v>
          </cell>
          <cell r="L6">
            <v>56336</v>
          </cell>
          <cell r="M6">
            <v>56432</v>
          </cell>
          <cell r="N6">
            <v>56043</v>
          </cell>
          <cell r="O6">
            <v>55553</v>
          </cell>
          <cell r="P6">
            <v>0</v>
          </cell>
        </row>
      </sheetData>
      <sheetData sheetId="32">
        <row r="6">
          <cell r="C6">
            <v>16227</v>
          </cell>
          <cell r="D6">
            <v>21790</v>
          </cell>
          <cell r="E6">
            <v>21640</v>
          </cell>
          <cell r="F6">
            <v>21637</v>
          </cell>
          <cell r="G6">
            <v>21602</v>
          </cell>
          <cell r="H6">
            <v>21573</v>
          </cell>
          <cell r="I6">
            <v>21558</v>
          </cell>
          <cell r="J6">
            <v>21573</v>
          </cell>
          <cell r="K6">
            <v>21437</v>
          </cell>
          <cell r="L6">
            <v>21437</v>
          </cell>
          <cell r="M6">
            <v>19734</v>
          </cell>
          <cell r="N6">
            <v>19219</v>
          </cell>
          <cell r="O6">
            <v>19277</v>
          </cell>
          <cell r="P6">
            <v>0</v>
          </cell>
        </row>
      </sheetData>
      <sheetData sheetId="33">
        <row r="6">
          <cell r="C6">
            <v>26668</v>
          </cell>
          <cell r="D6">
            <v>26571</v>
          </cell>
          <cell r="E6">
            <v>26611</v>
          </cell>
          <cell r="F6">
            <v>25501</v>
          </cell>
          <cell r="G6">
            <v>26431</v>
          </cell>
          <cell r="H6">
            <v>26430</v>
          </cell>
          <cell r="I6">
            <v>28455</v>
          </cell>
          <cell r="J6">
            <v>26426</v>
          </cell>
          <cell r="K6">
            <v>26441</v>
          </cell>
          <cell r="L6">
            <v>25938</v>
          </cell>
          <cell r="M6">
            <v>25602</v>
          </cell>
          <cell r="N6">
            <v>25602</v>
          </cell>
          <cell r="O6">
            <v>25163</v>
          </cell>
          <cell r="P6">
            <v>0</v>
          </cell>
        </row>
      </sheetData>
      <sheetData sheetId="34">
        <row r="6">
          <cell r="C6">
            <v>51570</v>
          </cell>
          <cell r="D6">
            <v>51568</v>
          </cell>
          <cell r="E6">
            <v>51420</v>
          </cell>
          <cell r="F6">
            <v>51360</v>
          </cell>
          <cell r="G6">
            <v>51293</v>
          </cell>
          <cell r="H6">
            <v>51289</v>
          </cell>
          <cell r="I6">
            <v>49734</v>
          </cell>
          <cell r="J6">
            <v>50756</v>
          </cell>
          <cell r="K6">
            <v>49589</v>
          </cell>
          <cell r="L6">
            <v>47369</v>
          </cell>
          <cell r="M6">
            <v>48260</v>
          </cell>
          <cell r="N6">
            <v>48499</v>
          </cell>
          <cell r="O6">
            <v>47454</v>
          </cell>
          <cell r="P6">
            <v>0</v>
          </cell>
        </row>
      </sheetData>
      <sheetData sheetId="35">
        <row r="6">
          <cell r="C6">
            <v>25543</v>
          </cell>
          <cell r="D6">
            <v>24517</v>
          </cell>
          <cell r="E6">
            <v>24087</v>
          </cell>
          <cell r="F6">
            <v>24641</v>
          </cell>
          <cell r="G6">
            <v>24565</v>
          </cell>
          <cell r="H6">
            <v>23776</v>
          </cell>
          <cell r="I6">
            <v>24032</v>
          </cell>
          <cell r="J6">
            <v>24007</v>
          </cell>
          <cell r="K6">
            <v>24088</v>
          </cell>
          <cell r="L6">
            <v>24413</v>
          </cell>
          <cell r="M6">
            <v>24000</v>
          </cell>
          <cell r="N6">
            <v>23856</v>
          </cell>
          <cell r="O6">
            <v>23859</v>
          </cell>
          <cell r="P6">
            <v>0</v>
          </cell>
        </row>
      </sheetData>
      <sheetData sheetId="36">
        <row r="6">
          <cell r="C6">
            <v>20959</v>
          </cell>
          <cell r="D6">
            <v>20367</v>
          </cell>
          <cell r="E6">
            <v>20377</v>
          </cell>
          <cell r="F6">
            <v>20221</v>
          </cell>
          <cell r="G6">
            <v>20377</v>
          </cell>
          <cell r="H6">
            <v>20242</v>
          </cell>
          <cell r="I6">
            <v>20534</v>
          </cell>
          <cell r="J6">
            <v>20453</v>
          </cell>
          <cell r="K6">
            <v>20646</v>
          </cell>
          <cell r="L6">
            <v>20520</v>
          </cell>
          <cell r="M6">
            <v>20448</v>
          </cell>
          <cell r="N6">
            <v>20420</v>
          </cell>
          <cell r="O6">
            <v>20060</v>
          </cell>
          <cell r="P6">
            <v>0</v>
          </cell>
        </row>
      </sheetData>
      <sheetData sheetId="37">
        <row r="6">
          <cell r="C6">
            <v>28864</v>
          </cell>
          <cell r="D6">
            <v>28835</v>
          </cell>
          <cell r="E6">
            <v>28595</v>
          </cell>
          <cell r="F6">
            <v>27797</v>
          </cell>
          <cell r="G6">
            <v>27677</v>
          </cell>
          <cell r="H6">
            <v>26876</v>
          </cell>
          <cell r="I6">
            <v>26702</v>
          </cell>
          <cell r="J6">
            <v>27733</v>
          </cell>
          <cell r="K6">
            <v>27410</v>
          </cell>
          <cell r="L6">
            <v>26630</v>
          </cell>
          <cell r="M6">
            <v>26581</v>
          </cell>
          <cell r="N6">
            <v>26231</v>
          </cell>
          <cell r="O6">
            <v>26214</v>
          </cell>
          <cell r="P6">
            <v>0</v>
          </cell>
        </row>
      </sheetData>
      <sheetData sheetId="38">
        <row r="6">
          <cell r="C6">
            <v>22455</v>
          </cell>
          <cell r="D6">
            <v>22475</v>
          </cell>
          <cell r="E6">
            <v>22475</v>
          </cell>
          <cell r="F6">
            <v>22537</v>
          </cell>
          <cell r="G6">
            <v>22538</v>
          </cell>
          <cell r="H6">
            <v>22537</v>
          </cell>
          <cell r="I6">
            <v>22537</v>
          </cell>
          <cell r="J6">
            <v>22537</v>
          </cell>
          <cell r="K6">
            <v>22501</v>
          </cell>
          <cell r="L6">
            <v>22559</v>
          </cell>
          <cell r="M6">
            <v>18988</v>
          </cell>
          <cell r="N6">
            <v>18395</v>
          </cell>
          <cell r="O6">
            <v>18553</v>
          </cell>
          <cell r="P6">
            <v>0</v>
          </cell>
        </row>
      </sheetData>
      <sheetData sheetId="39">
        <row r="6">
          <cell r="C6">
            <v>26496</v>
          </cell>
          <cell r="D6">
            <v>22864</v>
          </cell>
          <cell r="E6">
            <v>23472</v>
          </cell>
          <cell r="F6">
            <v>23475</v>
          </cell>
          <cell r="G6">
            <v>23209</v>
          </cell>
          <cell r="H6">
            <v>23206</v>
          </cell>
          <cell r="I6">
            <v>26482</v>
          </cell>
          <cell r="J6">
            <v>26471</v>
          </cell>
          <cell r="K6">
            <v>26214</v>
          </cell>
          <cell r="L6">
            <v>26097</v>
          </cell>
          <cell r="M6">
            <v>25821</v>
          </cell>
          <cell r="N6">
            <v>26121</v>
          </cell>
          <cell r="O6">
            <v>26075</v>
          </cell>
          <cell r="P6">
            <v>0</v>
          </cell>
        </row>
      </sheetData>
      <sheetData sheetId="40">
        <row r="6">
          <cell r="C6">
            <v>38525</v>
          </cell>
          <cell r="D6">
            <v>38559</v>
          </cell>
          <cell r="E6">
            <v>41020</v>
          </cell>
          <cell r="F6">
            <v>38745</v>
          </cell>
          <cell r="G6">
            <v>37872</v>
          </cell>
          <cell r="H6">
            <v>37871</v>
          </cell>
          <cell r="I6">
            <v>38475</v>
          </cell>
          <cell r="J6">
            <v>38356</v>
          </cell>
          <cell r="K6">
            <v>40218</v>
          </cell>
          <cell r="L6">
            <v>40218</v>
          </cell>
          <cell r="M6">
            <v>39688</v>
          </cell>
          <cell r="N6">
            <v>38814</v>
          </cell>
          <cell r="O6">
            <v>37149</v>
          </cell>
          <cell r="P6">
            <v>0</v>
          </cell>
        </row>
      </sheetData>
      <sheetData sheetId="41">
        <row r="6">
          <cell r="C6">
            <v>40709</v>
          </cell>
          <cell r="D6">
            <v>40184</v>
          </cell>
          <cell r="E6">
            <v>40317</v>
          </cell>
          <cell r="F6">
            <v>40487</v>
          </cell>
          <cell r="G6">
            <v>40426</v>
          </cell>
          <cell r="H6">
            <v>40398</v>
          </cell>
          <cell r="I6">
            <v>41099</v>
          </cell>
          <cell r="J6">
            <v>40871</v>
          </cell>
          <cell r="K6">
            <v>40890</v>
          </cell>
          <cell r="L6">
            <v>39716</v>
          </cell>
          <cell r="M6">
            <v>39716</v>
          </cell>
          <cell r="N6">
            <v>38994</v>
          </cell>
          <cell r="O6">
            <v>38257</v>
          </cell>
          <cell r="P6">
            <v>0</v>
          </cell>
        </row>
      </sheetData>
      <sheetData sheetId="42">
        <row r="6">
          <cell r="C6">
            <v>69868</v>
          </cell>
          <cell r="D6">
            <v>66333</v>
          </cell>
          <cell r="E6">
            <v>65718</v>
          </cell>
          <cell r="F6">
            <v>65072</v>
          </cell>
          <cell r="G6">
            <v>63675</v>
          </cell>
          <cell r="H6">
            <v>63589</v>
          </cell>
          <cell r="I6">
            <v>64143</v>
          </cell>
          <cell r="J6">
            <v>61354</v>
          </cell>
          <cell r="K6">
            <v>62793</v>
          </cell>
          <cell r="L6">
            <v>61248</v>
          </cell>
          <cell r="M6">
            <v>61021</v>
          </cell>
          <cell r="N6">
            <v>61096</v>
          </cell>
          <cell r="O6">
            <v>60515</v>
          </cell>
          <cell r="P6">
            <v>0</v>
          </cell>
        </row>
      </sheetData>
      <sheetData sheetId="43">
        <row r="6">
          <cell r="C6">
            <v>312</v>
          </cell>
          <cell r="D6">
            <v>313</v>
          </cell>
          <cell r="E6">
            <v>313</v>
          </cell>
          <cell r="F6">
            <v>264</v>
          </cell>
          <cell r="G6">
            <v>267</v>
          </cell>
          <cell r="H6">
            <v>267</v>
          </cell>
          <cell r="I6">
            <v>0</v>
          </cell>
          <cell r="J6">
            <v>267</v>
          </cell>
          <cell r="K6">
            <v>267</v>
          </cell>
          <cell r="L6">
            <v>221</v>
          </cell>
          <cell r="M6">
            <v>219</v>
          </cell>
          <cell r="N6">
            <v>219</v>
          </cell>
          <cell r="O6">
            <v>214</v>
          </cell>
          <cell r="P6">
            <v>0</v>
          </cell>
        </row>
      </sheetData>
      <sheetData sheetId="44">
        <row r="6">
          <cell r="C6">
            <v>168</v>
          </cell>
          <cell r="D6">
            <v>158</v>
          </cell>
          <cell r="E6">
            <v>158</v>
          </cell>
          <cell r="F6">
            <v>147</v>
          </cell>
          <cell r="G6">
            <v>117</v>
          </cell>
          <cell r="H6">
            <v>126</v>
          </cell>
          <cell r="I6">
            <v>131</v>
          </cell>
          <cell r="J6">
            <v>126</v>
          </cell>
          <cell r="K6">
            <v>124</v>
          </cell>
          <cell r="L6">
            <v>108</v>
          </cell>
          <cell r="M6">
            <v>108</v>
          </cell>
          <cell r="N6">
            <v>175</v>
          </cell>
          <cell r="O6">
            <v>99</v>
          </cell>
          <cell r="P6">
            <v>0</v>
          </cell>
        </row>
      </sheetData>
      <sheetData sheetId="45">
        <row r="6">
          <cell r="C6">
            <v>154</v>
          </cell>
          <cell r="D6">
            <v>859</v>
          </cell>
          <cell r="E6">
            <v>820</v>
          </cell>
          <cell r="F6">
            <v>788</v>
          </cell>
          <cell r="G6">
            <v>791</v>
          </cell>
          <cell r="H6">
            <v>791</v>
          </cell>
          <cell r="I6">
            <v>791</v>
          </cell>
          <cell r="J6">
            <v>791</v>
          </cell>
          <cell r="K6">
            <v>790</v>
          </cell>
          <cell r="L6">
            <v>790</v>
          </cell>
          <cell r="M6">
            <v>790</v>
          </cell>
          <cell r="N6">
            <v>780</v>
          </cell>
          <cell r="O6">
            <v>780</v>
          </cell>
          <cell r="P6">
            <v>0</v>
          </cell>
        </row>
      </sheetData>
      <sheetData sheetId="46">
        <row r="6">
          <cell r="C6">
            <v>4442</v>
          </cell>
          <cell r="D6">
            <v>4427</v>
          </cell>
          <cell r="E6">
            <v>4041</v>
          </cell>
          <cell r="F6">
            <v>3959</v>
          </cell>
          <cell r="G6">
            <v>3951</v>
          </cell>
          <cell r="H6">
            <v>3959</v>
          </cell>
          <cell r="I6">
            <v>3932</v>
          </cell>
          <cell r="J6">
            <v>4008</v>
          </cell>
          <cell r="K6">
            <v>3545</v>
          </cell>
          <cell r="L6">
            <v>3716</v>
          </cell>
          <cell r="M6">
            <v>3905</v>
          </cell>
          <cell r="N6">
            <v>3895</v>
          </cell>
          <cell r="O6">
            <v>3895</v>
          </cell>
          <cell r="P6">
            <v>0</v>
          </cell>
        </row>
      </sheetData>
      <sheetData sheetId="47">
        <row r="6">
          <cell r="C6">
            <v>3440</v>
          </cell>
          <cell r="D6">
            <v>1714</v>
          </cell>
          <cell r="E6">
            <v>1681</v>
          </cell>
          <cell r="F6">
            <v>1647</v>
          </cell>
          <cell r="G6">
            <v>2006</v>
          </cell>
          <cell r="H6">
            <v>1978</v>
          </cell>
          <cell r="I6">
            <v>1395</v>
          </cell>
          <cell r="J6">
            <v>1366</v>
          </cell>
          <cell r="K6">
            <v>1337</v>
          </cell>
          <cell r="L6">
            <v>1296</v>
          </cell>
          <cell r="M6">
            <v>1274</v>
          </cell>
          <cell r="N6">
            <v>1261</v>
          </cell>
          <cell r="O6">
            <v>1261</v>
          </cell>
          <cell r="P6">
            <v>0</v>
          </cell>
        </row>
      </sheetData>
      <sheetData sheetId="48">
        <row r="6">
          <cell r="C6">
            <v>1071</v>
          </cell>
          <cell r="D6">
            <v>1089</v>
          </cell>
          <cell r="E6">
            <v>1073</v>
          </cell>
          <cell r="F6">
            <v>1066</v>
          </cell>
          <cell r="G6">
            <v>1062</v>
          </cell>
          <cell r="H6">
            <v>1059</v>
          </cell>
          <cell r="I6">
            <v>1059</v>
          </cell>
          <cell r="J6">
            <v>1059</v>
          </cell>
          <cell r="K6">
            <v>1059</v>
          </cell>
          <cell r="L6">
            <v>929</v>
          </cell>
          <cell r="M6">
            <v>1000</v>
          </cell>
          <cell r="N6">
            <v>913</v>
          </cell>
          <cell r="O6">
            <v>968</v>
          </cell>
          <cell r="P6">
            <v>0</v>
          </cell>
        </row>
      </sheetData>
      <sheetData sheetId="4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.bangunan.halaman"/>
      <sheetName val="Tegal.kebun"/>
      <sheetName val="ladang.Huma"/>
      <sheetName val="Penggembalaan,Padang rumput"/>
      <sheetName val="Rawa-rawa, tidak ditanamai padi"/>
      <sheetName val="Tambak"/>
      <sheetName val="Kolam,empang"/>
      <sheetName val="Lahan kering smntr tdk diusahak"/>
      <sheetName val="Kayu kayuan.hutan rakyat"/>
      <sheetName val="Hutan negara"/>
      <sheetName val="Perkebunan"/>
      <sheetName val="Lain lain"/>
      <sheetName val="KulonProgo"/>
      <sheetName val="Bantul"/>
      <sheetName val="GunungKidul"/>
      <sheetName val="Sleman"/>
      <sheetName val="KotaYogyakarta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C6">
            <v>7366</v>
          </cell>
          <cell r="D6">
            <v>10818</v>
          </cell>
          <cell r="E6">
            <v>10803</v>
          </cell>
          <cell r="F6">
            <v>10838</v>
          </cell>
          <cell r="G6">
            <v>10824</v>
          </cell>
          <cell r="H6">
            <v>10813</v>
          </cell>
          <cell r="I6">
            <v>10948</v>
          </cell>
          <cell r="J6">
            <v>11122</v>
          </cell>
          <cell r="K6">
            <v>10939</v>
          </cell>
          <cell r="L6">
            <v>10772</v>
          </cell>
          <cell r="M6">
            <v>10288</v>
          </cell>
          <cell r="N6">
            <v>10411</v>
          </cell>
          <cell r="O6">
            <v>10374</v>
          </cell>
          <cell r="P6">
            <v>0</v>
          </cell>
        </row>
      </sheetData>
      <sheetData sheetId="16">
        <row r="6">
          <cell r="C6">
            <v>17041</v>
          </cell>
          <cell r="D6">
            <v>16918</v>
          </cell>
          <cell r="E6">
            <v>16860</v>
          </cell>
          <cell r="F6">
            <v>16830</v>
          </cell>
          <cell r="G6">
            <v>16640</v>
          </cell>
          <cell r="H6">
            <v>16596</v>
          </cell>
          <cell r="I6">
            <v>16559</v>
          </cell>
          <cell r="J6">
            <v>16440</v>
          </cell>
          <cell r="K6">
            <v>16395</v>
          </cell>
          <cell r="L6">
            <v>16310</v>
          </cell>
          <cell r="M6">
            <v>16198</v>
          </cell>
          <cell r="N6">
            <v>15474</v>
          </cell>
          <cell r="O6">
            <v>15880</v>
          </cell>
          <cell r="P6">
            <v>0</v>
          </cell>
        </row>
      </sheetData>
      <sheetData sheetId="17">
        <row r="6">
          <cell r="C6">
            <v>8013</v>
          </cell>
          <cell r="D6">
            <v>8331</v>
          </cell>
          <cell r="E6">
            <v>8065</v>
          </cell>
          <cell r="F6">
            <v>8067</v>
          </cell>
          <cell r="G6">
            <v>8066</v>
          </cell>
          <cell r="H6">
            <v>7857</v>
          </cell>
          <cell r="I6">
            <v>8100</v>
          </cell>
          <cell r="J6">
            <v>7635</v>
          </cell>
          <cell r="K6">
            <v>7639</v>
          </cell>
          <cell r="L6">
            <v>7630</v>
          </cell>
          <cell r="M6">
            <v>7629</v>
          </cell>
          <cell r="N6">
            <v>7727</v>
          </cell>
          <cell r="O6">
            <v>7624</v>
          </cell>
          <cell r="P6">
            <v>0</v>
          </cell>
        </row>
      </sheetData>
      <sheetData sheetId="18">
        <row r="6">
          <cell r="C6">
            <v>25344</v>
          </cell>
          <cell r="D6">
            <v>24830</v>
          </cell>
          <cell r="E6">
            <v>24662</v>
          </cell>
          <cell r="F6">
            <v>24586</v>
          </cell>
          <cell r="G6">
            <v>24381</v>
          </cell>
          <cell r="H6">
            <v>24323</v>
          </cell>
          <cell r="I6">
            <v>24493</v>
          </cell>
          <cell r="J6">
            <v>23483</v>
          </cell>
          <cell r="K6">
            <v>23426</v>
          </cell>
          <cell r="L6">
            <v>23403</v>
          </cell>
          <cell r="M6">
            <v>23361</v>
          </cell>
          <cell r="N6">
            <v>23255</v>
          </cell>
          <cell r="O6">
            <v>23191</v>
          </cell>
          <cell r="P6">
            <v>0</v>
          </cell>
        </row>
      </sheetData>
      <sheetData sheetId="19">
        <row r="6">
          <cell r="C6">
            <v>281</v>
          </cell>
          <cell r="D6">
            <v>253</v>
          </cell>
          <cell r="E6">
            <v>232</v>
          </cell>
          <cell r="F6">
            <v>194</v>
          </cell>
          <cell r="G6">
            <v>185</v>
          </cell>
          <cell r="H6">
            <v>179</v>
          </cell>
          <cell r="I6">
            <v>167</v>
          </cell>
          <cell r="J6">
            <v>154</v>
          </cell>
          <cell r="K6">
            <v>143</v>
          </cell>
          <cell r="L6">
            <v>138</v>
          </cell>
          <cell r="M6">
            <v>136</v>
          </cell>
          <cell r="N6">
            <v>115</v>
          </cell>
          <cell r="O6">
            <v>119</v>
          </cell>
          <cell r="P6">
            <v>0</v>
          </cell>
        </row>
      </sheetData>
      <sheetData sheetId="2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.bangunan.halaman"/>
      <sheetName val="Tegal.kebun"/>
      <sheetName val="ladang.Huma"/>
      <sheetName val="Penggembalaan,Padang rumput"/>
      <sheetName val="Rawa-rawa, tidak ditanamai padi"/>
      <sheetName val="Tambak"/>
      <sheetName val="Kolam,empang"/>
      <sheetName val="Lahan kering smntr tdk diusahak"/>
      <sheetName val="Kayu kayuan.hutan rakyat"/>
      <sheetName val="Hutan negara"/>
      <sheetName val="Perkebunan"/>
      <sheetName val="Lain lain"/>
      <sheetName val="Pacitan"/>
      <sheetName val="Ponorogo"/>
      <sheetName val="Trenggalek"/>
      <sheetName val="Tulungagung"/>
      <sheetName val="Blitar"/>
      <sheetName val="Kediri"/>
      <sheetName val="Malang"/>
      <sheetName val="Lumajang"/>
      <sheetName val="Jember"/>
      <sheetName val="Banyuwangi"/>
      <sheetName val="Bondowoso"/>
      <sheetName val="Situbondo"/>
      <sheetName val="Probolinggo"/>
      <sheetName val="Pasuruan"/>
      <sheetName val="Sidoarjo"/>
      <sheetName val="Mojokerto"/>
      <sheetName val="Jombang"/>
      <sheetName val="Nganjuk"/>
      <sheetName val="Madiun"/>
      <sheetName val="Magetan"/>
      <sheetName val="Ngawi"/>
      <sheetName val="Bojonegoro"/>
      <sheetName val="Tuban"/>
      <sheetName val="Lamongan"/>
      <sheetName val="Gresik"/>
      <sheetName val="Bangkalan"/>
      <sheetName val="Sampang"/>
      <sheetName val="Pamekasan"/>
      <sheetName val="Sumenep"/>
      <sheetName val="kotakediri"/>
      <sheetName val="KotaBlitar"/>
      <sheetName val="KotaMalang"/>
      <sheetName val="KotaProbolinggo"/>
      <sheetName val="KotaPasuruan"/>
      <sheetName val="KotaMojokerto"/>
      <sheetName val="KotaMadiun"/>
      <sheetName val="KotaSurabaya"/>
      <sheetName val="KotaBatu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13402</v>
          </cell>
          <cell r="D6">
            <v>13482</v>
          </cell>
          <cell r="E6">
            <v>12680</v>
          </cell>
          <cell r="F6">
            <v>12847</v>
          </cell>
          <cell r="G6">
            <v>12844</v>
          </cell>
          <cell r="H6">
            <v>12523</v>
          </cell>
          <cell r="I6">
            <v>13077</v>
          </cell>
          <cell r="J6">
            <v>13465</v>
          </cell>
          <cell r="K6">
            <v>13579</v>
          </cell>
          <cell r="L6">
            <v>13136</v>
          </cell>
          <cell r="M6">
            <v>13102</v>
          </cell>
          <cell r="N6">
            <v>12886</v>
          </cell>
          <cell r="O6">
            <v>13031</v>
          </cell>
          <cell r="P6">
            <v>0</v>
          </cell>
        </row>
      </sheetData>
      <sheetData sheetId="16" refreshError="1">
        <row r="6">
          <cell r="C6">
            <v>34889</v>
          </cell>
          <cell r="D6">
            <v>34926</v>
          </cell>
          <cell r="E6">
            <v>35572</v>
          </cell>
          <cell r="F6">
            <v>35419</v>
          </cell>
          <cell r="G6">
            <v>35379</v>
          </cell>
          <cell r="H6">
            <v>35000</v>
          </cell>
          <cell r="I6">
            <v>35000</v>
          </cell>
          <cell r="J6">
            <v>35000</v>
          </cell>
          <cell r="K6">
            <v>35000</v>
          </cell>
          <cell r="L6">
            <v>35000</v>
          </cell>
          <cell r="M6">
            <v>34867</v>
          </cell>
          <cell r="N6">
            <v>33737</v>
          </cell>
          <cell r="O6">
            <v>34867</v>
          </cell>
          <cell r="P6">
            <v>0</v>
          </cell>
        </row>
      </sheetData>
      <sheetData sheetId="17" refreshError="1">
        <row r="6">
          <cell r="C6">
            <v>12103</v>
          </cell>
          <cell r="D6">
            <v>11224</v>
          </cell>
          <cell r="E6">
            <v>11224</v>
          </cell>
          <cell r="F6">
            <v>11122</v>
          </cell>
          <cell r="G6">
            <v>11153</v>
          </cell>
          <cell r="H6">
            <v>11228</v>
          </cell>
          <cell r="I6">
            <v>11045</v>
          </cell>
          <cell r="J6">
            <v>10975</v>
          </cell>
          <cell r="K6">
            <v>11575</v>
          </cell>
          <cell r="L6">
            <v>10999</v>
          </cell>
          <cell r="M6">
            <v>10991</v>
          </cell>
          <cell r="N6">
            <v>10713</v>
          </cell>
          <cell r="O6">
            <v>10984</v>
          </cell>
          <cell r="P6">
            <v>0</v>
          </cell>
        </row>
      </sheetData>
      <sheetData sheetId="18" refreshError="1">
        <row r="6">
          <cell r="C6">
            <v>24121</v>
          </cell>
          <cell r="D6">
            <v>23230</v>
          </cell>
          <cell r="E6">
            <v>23270</v>
          </cell>
          <cell r="F6">
            <v>23190</v>
          </cell>
          <cell r="G6">
            <v>23059</v>
          </cell>
          <cell r="H6">
            <v>22813</v>
          </cell>
          <cell r="I6">
            <v>23755</v>
          </cell>
          <cell r="J6">
            <v>23392</v>
          </cell>
          <cell r="K6">
            <v>23392</v>
          </cell>
          <cell r="L6">
            <v>23392</v>
          </cell>
          <cell r="M6">
            <v>23441</v>
          </cell>
          <cell r="N6">
            <v>22889</v>
          </cell>
          <cell r="O6">
            <v>23607</v>
          </cell>
          <cell r="P6">
            <v>0</v>
          </cell>
        </row>
      </sheetData>
      <sheetData sheetId="19" refreshError="1">
        <row r="6">
          <cell r="C6">
            <v>32931</v>
          </cell>
          <cell r="D6">
            <v>32846</v>
          </cell>
          <cell r="E6">
            <v>31871</v>
          </cell>
          <cell r="F6">
            <v>32030</v>
          </cell>
          <cell r="G6">
            <v>31987</v>
          </cell>
          <cell r="H6">
            <v>31985</v>
          </cell>
          <cell r="I6">
            <v>31678</v>
          </cell>
          <cell r="J6">
            <v>31675</v>
          </cell>
          <cell r="K6">
            <v>32250</v>
          </cell>
          <cell r="L6">
            <v>31609</v>
          </cell>
          <cell r="M6">
            <v>30973</v>
          </cell>
          <cell r="N6">
            <v>30364</v>
          </cell>
          <cell r="O6">
            <v>30622</v>
          </cell>
          <cell r="P6">
            <v>0</v>
          </cell>
        </row>
      </sheetData>
      <sheetData sheetId="20" refreshError="1">
        <row r="6">
          <cell r="C6">
            <v>48630</v>
          </cell>
          <cell r="D6">
            <v>47699</v>
          </cell>
          <cell r="E6">
            <v>48164</v>
          </cell>
          <cell r="F6">
            <v>48378</v>
          </cell>
          <cell r="G6">
            <v>48340</v>
          </cell>
          <cell r="H6">
            <v>47878</v>
          </cell>
          <cell r="I6">
            <v>45781</v>
          </cell>
          <cell r="J6">
            <v>45849</v>
          </cell>
          <cell r="K6">
            <v>45517</v>
          </cell>
          <cell r="L6">
            <v>45649</v>
          </cell>
          <cell r="M6">
            <v>42610</v>
          </cell>
          <cell r="N6">
            <v>41843</v>
          </cell>
          <cell r="O6">
            <v>42530</v>
          </cell>
          <cell r="P6">
            <v>0</v>
          </cell>
        </row>
      </sheetData>
      <sheetData sheetId="21" refreshError="1">
        <row r="6">
          <cell r="C6">
            <v>49430</v>
          </cell>
          <cell r="D6">
            <v>37740</v>
          </cell>
          <cell r="E6">
            <v>41333</v>
          </cell>
          <cell r="F6">
            <v>44703</v>
          </cell>
          <cell r="G6">
            <v>44515</v>
          </cell>
          <cell r="H6">
            <v>44347</v>
          </cell>
          <cell r="I6">
            <v>47513</v>
          </cell>
          <cell r="J6">
            <v>47191</v>
          </cell>
          <cell r="K6">
            <v>47716</v>
          </cell>
          <cell r="L6">
            <v>44402</v>
          </cell>
          <cell r="M6">
            <v>42764</v>
          </cell>
          <cell r="N6">
            <v>41035</v>
          </cell>
          <cell r="O6">
            <v>43330</v>
          </cell>
          <cell r="P6">
            <v>0</v>
          </cell>
        </row>
      </sheetData>
      <sheetData sheetId="22" refreshError="1">
        <row r="6">
          <cell r="C6">
            <v>35710</v>
          </cell>
          <cell r="D6">
            <v>34416</v>
          </cell>
          <cell r="E6">
            <v>34528</v>
          </cell>
          <cell r="F6">
            <v>34013</v>
          </cell>
          <cell r="G6">
            <v>34003</v>
          </cell>
          <cell r="H6">
            <v>33912</v>
          </cell>
          <cell r="I6">
            <v>34098</v>
          </cell>
          <cell r="J6">
            <v>34149</v>
          </cell>
          <cell r="K6">
            <v>33488</v>
          </cell>
          <cell r="L6">
            <v>32832</v>
          </cell>
          <cell r="M6">
            <v>35756</v>
          </cell>
          <cell r="N6">
            <v>33752</v>
          </cell>
          <cell r="O6">
            <v>33543</v>
          </cell>
          <cell r="P6">
            <v>0</v>
          </cell>
        </row>
      </sheetData>
      <sheetData sheetId="23" refreshError="1">
        <row r="6">
          <cell r="C6">
            <v>86207</v>
          </cell>
          <cell r="D6">
            <v>84605</v>
          </cell>
          <cell r="E6">
            <v>79607</v>
          </cell>
          <cell r="F6">
            <v>79727</v>
          </cell>
          <cell r="G6">
            <v>80649</v>
          </cell>
          <cell r="H6">
            <v>80397</v>
          </cell>
          <cell r="I6">
            <v>84693</v>
          </cell>
          <cell r="J6">
            <v>85132</v>
          </cell>
          <cell r="K6">
            <v>86869</v>
          </cell>
          <cell r="L6">
            <v>85314</v>
          </cell>
          <cell r="M6">
            <v>81127</v>
          </cell>
          <cell r="N6">
            <v>80639</v>
          </cell>
          <cell r="O6">
            <v>79678</v>
          </cell>
          <cell r="P6">
            <v>0</v>
          </cell>
        </row>
      </sheetData>
      <sheetData sheetId="24" refreshError="1">
        <row r="6">
          <cell r="C6">
            <v>68063</v>
          </cell>
          <cell r="D6">
            <v>66592</v>
          </cell>
          <cell r="E6">
            <v>66585</v>
          </cell>
          <cell r="F6">
            <v>66410</v>
          </cell>
          <cell r="G6">
            <v>66958</v>
          </cell>
          <cell r="H6">
            <v>66878</v>
          </cell>
          <cell r="I6">
            <v>66966</v>
          </cell>
          <cell r="J6">
            <v>65674</v>
          </cell>
          <cell r="K6">
            <v>65764</v>
          </cell>
          <cell r="L6">
            <v>65557</v>
          </cell>
          <cell r="M6">
            <v>61106</v>
          </cell>
          <cell r="N6">
            <v>59673</v>
          </cell>
          <cell r="O6">
            <v>57780</v>
          </cell>
          <cell r="P6">
            <v>0</v>
          </cell>
        </row>
      </sheetData>
      <sheetData sheetId="25" refreshError="1">
        <row r="6">
          <cell r="C6">
            <v>31174</v>
          </cell>
          <cell r="D6">
            <v>30830</v>
          </cell>
          <cell r="E6">
            <v>30735</v>
          </cell>
          <cell r="F6">
            <v>29206</v>
          </cell>
          <cell r="G6">
            <v>30826</v>
          </cell>
          <cell r="H6">
            <v>30826</v>
          </cell>
          <cell r="I6">
            <v>31683</v>
          </cell>
          <cell r="J6">
            <v>31035</v>
          </cell>
          <cell r="K6">
            <v>32548</v>
          </cell>
          <cell r="L6">
            <v>32478</v>
          </cell>
          <cell r="M6">
            <v>31507</v>
          </cell>
          <cell r="N6">
            <v>31121</v>
          </cell>
          <cell r="O6">
            <v>30822</v>
          </cell>
          <cell r="P6">
            <v>0</v>
          </cell>
        </row>
      </sheetData>
      <sheetData sheetId="26" refreshError="1">
        <row r="6">
          <cell r="C6">
            <v>36159</v>
          </cell>
          <cell r="D6">
            <v>32713</v>
          </cell>
          <cell r="E6">
            <v>30316</v>
          </cell>
          <cell r="F6">
            <v>30341</v>
          </cell>
          <cell r="G6">
            <v>30269</v>
          </cell>
          <cell r="H6">
            <v>30269</v>
          </cell>
          <cell r="I6">
            <v>30294</v>
          </cell>
          <cell r="J6">
            <v>30233</v>
          </cell>
          <cell r="K6">
            <v>30997</v>
          </cell>
          <cell r="L6">
            <v>32050</v>
          </cell>
          <cell r="M6">
            <v>30875</v>
          </cell>
          <cell r="N6">
            <v>28672</v>
          </cell>
          <cell r="O6">
            <v>27184</v>
          </cell>
          <cell r="P6">
            <v>0</v>
          </cell>
        </row>
      </sheetData>
      <sheetData sheetId="27" refreshError="1">
        <row r="6">
          <cell r="C6">
            <v>37359</v>
          </cell>
          <cell r="D6">
            <v>34740</v>
          </cell>
          <cell r="E6">
            <v>37791</v>
          </cell>
          <cell r="F6">
            <v>37810</v>
          </cell>
          <cell r="G6">
            <v>37801</v>
          </cell>
          <cell r="H6">
            <v>37612</v>
          </cell>
          <cell r="I6">
            <v>37612</v>
          </cell>
          <cell r="J6">
            <v>37310</v>
          </cell>
          <cell r="K6">
            <v>37310</v>
          </cell>
          <cell r="L6">
            <v>37293</v>
          </cell>
          <cell r="M6">
            <v>36308</v>
          </cell>
          <cell r="N6">
            <v>36031</v>
          </cell>
          <cell r="O6">
            <v>35318</v>
          </cell>
          <cell r="P6">
            <v>0</v>
          </cell>
        </row>
      </sheetData>
      <sheetData sheetId="28" refreshError="1">
        <row r="6">
          <cell r="C6">
            <v>41582</v>
          </cell>
          <cell r="D6">
            <v>39918</v>
          </cell>
          <cell r="E6">
            <v>39900</v>
          </cell>
          <cell r="F6">
            <v>39849</v>
          </cell>
          <cell r="G6">
            <v>39770</v>
          </cell>
          <cell r="H6">
            <v>39551</v>
          </cell>
          <cell r="I6">
            <v>39790</v>
          </cell>
          <cell r="J6">
            <v>39754</v>
          </cell>
          <cell r="K6">
            <v>39754</v>
          </cell>
          <cell r="L6">
            <v>40606</v>
          </cell>
          <cell r="M6">
            <v>38979</v>
          </cell>
          <cell r="N6">
            <v>36450</v>
          </cell>
          <cell r="O6">
            <v>41707</v>
          </cell>
          <cell r="P6">
            <v>0</v>
          </cell>
        </row>
      </sheetData>
      <sheetData sheetId="29" refreshError="1">
        <row r="6">
          <cell r="C6">
            <v>27470</v>
          </cell>
          <cell r="D6">
            <v>28121</v>
          </cell>
          <cell r="E6">
            <v>28865</v>
          </cell>
          <cell r="F6">
            <v>27050</v>
          </cell>
          <cell r="G6">
            <v>26992</v>
          </cell>
          <cell r="H6">
            <v>26783</v>
          </cell>
          <cell r="I6">
            <v>28078</v>
          </cell>
          <cell r="J6">
            <v>26807</v>
          </cell>
          <cell r="K6">
            <v>27914</v>
          </cell>
          <cell r="L6">
            <v>24850</v>
          </cell>
          <cell r="M6">
            <v>25298</v>
          </cell>
          <cell r="N6">
            <v>25298</v>
          </cell>
          <cell r="O6">
            <v>24643</v>
          </cell>
          <cell r="P6">
            <v>0</v>
          </cell>
        </row>
      </sheetData>
      <sheetData sheetId="30" refreshError="1">
        <row r="6">
          <cell r="C6">
            <v>36693</v>
          </cell>
          <cell r="D6">
            <v>34690</v>
          </cell>
          <cell r="E6">
            <v>36858</v>
          </cell>
          <cell r="F6">
            <v>36859</v>
          </cell>
          <cell r="G6">
            <v>36714</v>
          </cell>
          <cell r="H6">
            <v>36548</v>
          </cell>
          <cell r="I6">
            <v>36548</v>
          </cell>
          <cell r="J6">
            <v>35975</v>
          </cell>
          <cell r="K6">
            <v>39016</v>
          </cell>
          <cell r="L6">
            <v>37185</v>
          </cell>
          <cell r="M6">
            <v>29455</v>
          </cell>
          <cell r="N6">
            <v>29561</v>
          </cell>
          <cell r="O6">
            <v>31616</v>
          </cell>
          <cell r="P6">
            <v>0</v>
          </cell>
        </row>
      </sheetData>
      <sheetData sheetId="31" refreshError="1">
        <row r="6">
          <cell r="C6">
            <v>45873</v>
          </cell>
          <cell r="D6">
            <v>47475</v>
          </cell>
          <cell r="E6">
            <v>48133</v>
          </cell>
          <cell r="F6">
            <v>48167</v>
          </cell>
          <cell r="G6">
            <v>48044</v>
          </cell>
          <cell r="H6">
            <v>47997</v>
          </cell>
          <cell r="I6">
            <v>49343</v>
          </cell>
          <cell r="J6">
            <v>49357</v>
          </cell>
          <cell r="K6">
            <v>51199</v>
          </cell>
          <cell r="L6">
            <v>47322</v>
          </cell>
          <cell r="M6">
            <v>46537</v>
          </cell>
          <cell r="N6">
            <v>43546</v>
          </cell>
          <cell r="O6">
            <v>42422</v>
          </cell>
          <cell r="P6">
            <v>0</v>
          </cell>
        </row>
      </sheetData>
      <sheetData sheetId="32" refreshError="1">
        <row r="6">
          <cell r="C6">
            <v>42899</v>
          </cell>
          <cell r="D6">
            <v>42153</v>
          </cell>
          <cell r="E6">
            <v>41806</v>
          </cell>
          <cell r="F6">
            <v>41801</v>
          </cell>
          <cell r="G6">
            <v>41816</v>
          </cell>
          <cell r="H6">
            <v>41765</v>
          </cell>
          <cell r="I6">
            <v>42035</v>
          </cell>
          <cell r="J6">
            <v>42066</v>
          </cell>
          <cell r="K6">
            <v>42066</v>
          </cell>
          <cell r="L6">
            <v>41851</v>
          </cell>
          <cell r="M6">
            <v>41527</v>
          </cell>
          <cell r="N6">
            <v>41557</v>
          </cell>
          <cell r="O6">
            <v>41929</v>
          </cell>
          <cell r="P6">
            <v>0</v>
          </cell>
        </row>
      </sheetData>
      <sheetData sheetId="33" refreshError="1">
        <row r="6">
          <cell r="C6">
            <v>33285</v>
          </cell>
          <cell r="D6">
            <v>32763</v>
          </cell>
          <cell r="E6">
            <v>36350</v>
          </cell>
          <cell r="F6">
            <v>32471</v>
          </cell>
          <cell r="G6">
            <v>32473</v>
          </cell>
          <cell r="H6">
            <v>32131</v>
          </cell>
          <cell r="I6">
            <v>32137</v>
          </cell>
          <cell r="J6">
            <v>32170</v>
          </cell>
          <cell r="K6">
            <v>31926</v>
          </cell>
          <cell r="L6">
            <v>32182</v>
          </cell>
          <cell r="M6">
            <v>32078</v>
          </cell>
          <cell r="N6">
            <v>31700</v>
          </cell>
          <cell r="O6">
            <v>31645</v>
          </cell>
          <cell r="P6">
            <v>0</v>
          </cell>
        </row>
      </sheetData>
      <sheetData sheetId="34" refreshError="1">
        <row r="6">
          <cell r="C6">
            <v>29364</v>
          </cell>
          <cell r="D6">
            <v>29347</v>
          </cell>
          <cell r="E6">
            <v>29172</v>
          </cell>
          <cell r="F6">
            <v>29141</v>
          </cell>
          <cell r="G6">
            <v>29140</v>
          </cell>
          <cell r="H6">
            <v>28664</v>
          </cell>
          <cell r="I6">
            <v>31023</v>
          </cell>
          <cell r="J6">
            <v>28666</v>
          </cell>
          <cell r="K6">
            <v>28666</v>
          </cell>
          <cell r="L6">
            <v>28495</v>
          </cell>
          <cell r="M6">
            <v>26882</v>
          </cell>
          <cell r="N6">
            <v>25993</v>
          </cell>
          <cell r="O6">
            <v>23009</v>
          </cell>
          <cell r="P6">
            <v>0</v>
          </cell>
        </row>
      </sheetData>
      <sheetData sheetId="35" refreshError="1">
        <row r="6">
          <cell r="C6">
            <v>50856</v>
          </cell>
          <cell r="D6">
            <v>50832</v>
          </cell>
          <cell r="E6">
            <v>50669</v>
          </cell>
          <cell r="F6">
            <v>50696</v>
          </cell>
          <cell r="G6">
            <v>50695</v>
          </cell>
          <cell r="H6">
            <v>50647</v>
          </cell>
          <cell r="I6">
            <v>50647</v>
          </cell>
          <cell r="J6">
            <v>50503</v>
          </cell>
          <cell r="K6">
            <v>50412</v>
          </cell>
          <cell r="L6">
            <v>50643</v>
          </cell>
          <cell r="M6">
            <v>49932</v>
          </cell>
          <cell r="N6">
            <v>48723</v>
          </cell>
          <cell r="O6">
            <v>49727</v>
          </cell>
          <cell r="P6">
            <v>0</v>
          </cell>
        </row>
      </sheetData>
      <sheetData sheetId="36" refreshError="1">
        <row r="6">
          <cell r="C6">
            <v>73522</v>
          </cell>
          <cell r="D6">
            <v>73560</v>
          </cell>
          <cell r="E6">
            <v>73562</v>
          </cell>
          <cell r="F6">
            <v>74672</v>
          </cell>
          <cell r="G6">
            <v>74659</v>
          </cell>
          <cell r="H6">
            <v>74555</v>
          </cell>
          <cell r="I6">
            <v>72679</v>
          </cell>
          <cell r="J6">
            <v>74999</v>
          </cell>
          <cell r="K6">
            <v>74999</v>
          </cell>
          <cell r="L6">
            <v>75090</v>
          </cell>
          <cell r="M6">
            <v>73207</v>
          </cell>
          <cell r="N6">
            <v>65807</v>
          </cell>
          <cell r="O6">
            <v>73917</v>
          </cell>
          <cell r="P6">
            <v>0</v>
          </cell>
        </row>
      </sheetData>
      <sheetData sheetId="37" refreshError="1">
        <row r="6">
          <cell r="C6">
            <v>55319</v>
          </cell>
          <cell r="D6">
            <v>55266</v>
          </cell>
          <cell r="E6">
            <v>53501</v>
          </cell>
          <cell r="F6">
            <v>55491</v>
          </cell>
          <cell r="G6">
            <v>55469</v>
          </cell>
          <cell r="H6">
            <v>55373</v>
          </cell>
          <cell r="I6">
            <v>55373</v>
          </cell>
          <cell r="J6">
            <v>57664</v>
          </cell>
          <cell r="K6">
            <v>55197</v>
          </cell>
          <cell r="L6">
            <v>55193</v>
          </cell>
          <cell r="M6">
            <v>54986</v>
          </cell>
          <cell r="N6">
            <v>50138</v>
          </cell>
          <cell r="O6">
            <v>55115</v>
          </cell>
          <cell r="P6">
            <v>0</v>
          </cell>
        </row>
      </sheetData>
      <sheetData sheetId="38" refreshError="1">
        <row r="6">
          <cell r="C6">
            <v>86057</v>
          </cell>
          <cell r="D6">
            <v>85144</v>
          </cell>
          <cell r="E6">
            <v>86306</v>
          </cell>
          <cell r="F6">
            <v>85876</v>
          </cell>
          <cell r="G6">
            <v>86491</v>
          </cell>
          <cell r="H6">
            <v>86229</v>
          </cell>
          <cell r="I6">
            <v>85332</v>
          </cell>
          <cell r="J6">
            <v>86306</v>
          </cell>
          <cell r="K6">
            <v>85004</v>
          </cell>
          <cell r="L6">
            <v>84332</v>
          </cell>
          <cell r="M6">
            <v>77321</v>
          </cell>
          <cell r="N6">
            <v>76050</v>
          </cell>
          <cell r="O6">
            <v>81857</v>
          </cell>
          <cell r="P6">
            <v>0</v>
          </cell>
        </row>
      </sheetData>
      <sheetData sheetId="39" refreshError="1">
        <row r="6">
          <cell r="C6">
            <v>41318</v>
          </cell>
          <cell r="D6">
            <v>38376</v>
          </cell>
          <cell r="E6">
            <v>39639</v>
          </cell>
          <cell r="F6">
            <v>40662</v>
          </cell>
          <cell r="G6">
            <v>40602</v>
          </cell>
          <cell r="H6">
            <v>39531</v>
          </cell>
          <cell r="I6">
            <v>47077</v>
          </cell>
          <cell r="J6">
            <v>39539</v>
          </cell>
          <cell r="K6">
            <v>39050</v>
          </cell>
          <cell r="L6">
            <v>38892</v>
          </cell>
          <cell r="M6">
            <v>37527</v>
          </cell>
          <cell r="N6">
            <v>35418</v>
          </cell>
          <cell r="O6">
            <v>37195</v>
          </cell>
          <cell r="P6">
            <v>0</v>
          </cell>
        </row>
      </sheetData>
      <sheetData sheetId="40" refreshError="1">
        <row r="6">
          <cell r="C6">
            <v>28077</v>
          </cell>
          <cell r="D6">
            <v>29869</v>
          </cell>
          <cell r="E6">
            <v>30554</v>
          </cell>
          <cell r="F6">
            <v>29917</v>
          </cell>
          <cell r="G6">
            <v>29887</v>
          </cell>
          <cell r="H6">
            <v>29285</v>
          </cell>
          <cell r="I6">
            <v>29181</v>
          </cell>
          <cell r="J6">
            <v>29207</v>
          </cell>
          <cell r="K6">
            <v>29683</v>
          </cell>
          <cell r="L6">
            <v>29046</v>
          </cell>
          <cell r="M6">
            <v>28970</v>
          </cell>
          <cell r="N6">
            <v>27741</v>
          </cell>
          <cell r="O6">
            <v>28882</v>
          </cell>
          <cell r="P6">
            <v>0</v>
          </cell>
        </row>
      </sheetData>
      <sheetData sheetId="41" refreshError="1">
        <row r="6">
          <cell r="C6">
            <v>20718</v>
          </cell>
          <cell r="D6">
            <v>20720</v>
          </cell>
          <cell r="E6">
            <v>20555</v>
          </cell>
          <cell r="F6">
            <v>20629</v>
          </cell>
          <cell r="G6">
            <v>20596</v>
          </cell>
          <cell r="H6">
            <v>20567</v>
          </cell>
          <cell r="I6">
            <v>20561</v>
          </cell>
          <cell r="J6">
            <v>20556</v>
          </cell>
          <cell r="K6">
            <v>20550</v>
          </cell>
          <cell r="L6">
            <v>20563</v>
          </cell>
          <cell r="M6">
            <v>20129</v>
          </cell>
          <cell r="N6">
            <v>20491</v>
          </cell>
          <cell r="O6">
            <v>20545</v>
          </cell>
          <cell r="P6">
            <v>0</v>
          </cell>
        </row>
      </sheetData>
      <sheetData sheetId="42" refreshError="1">
        <row r="6">
          <cell r="C6">
            <v>12527</v>
          </cell>
          <cell r="D6">
            <v>12528</v>
          </cell>
          <cell r="E6">
            <v>12526</v>
          </cell>
          <cell r="F6">
            <v>12526</v>
          </cell>
          <cell r="G6">
            <v>12528</v>
          </cell>
          <cell r="H6">
            <v>12528</v>
          </cell>
          <cell r="I6">
            <v>13326</v>
          </cell>
          <cell r="J6">
            <v>13313</v>
          </cell>
          <cell r="K6">
            <v>12241</v>
          </cell>
          <cell r="L6">
            <v>12866</v>
          </cell>
          <cell r="M6">
            <v>12612</v>
          </cell>
          <cell r="N6">
            <v>11882</v>
          </cell>
          <cell r="O6">
            <v>12779</v>
          </cell>
          <cell r="P6">
            <v>0</v>
          </cell>
        </row>
      </sheetData>
      <sheetData sheetId="43" refreshError="1">
        <row r="6">
          <cell r="C6">
            <v>22886</v>
          </cell>
          <cell r="D6">
            <v>22606</v>
          </cell>
          <cell r="E6">
            <v>21527</v>
          </cell>
          <cell r="F6">
            <v>22266</v>
          </cell>
          <cell r="G6">
            <v>22077</v>
          </cell>
          <cell r="H6">
            <v>22075</v>
          </cell>
          <cell r="I6">
            <v>22330</v>
          </cell>
          <cell r="J6">
            <v>22459</v>
          </cell>
          <cell r="K6">
            <v>22510</v>
          </cell>
          <cell r="L6">
            <v>22516</v>
          </cell>
          <cell r="M6">
            <v>22552</v>
          </cell>
          <cell r="N6">
            <v>22209</v>
          </cell>
          <cell r="O6">
            <v>22872</v>
          </cell>
          <cell r="P6">
            <v>0</v>
          </cell>
        </row>
      </sheetData>
      <sheetData sheetId="44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45" refreshError="1">
        <row r="6">
          <cell r="C6">
            <v>2207</v>
          </cell>
          <cell r="D6">
            <v>1303</v>
          </cell>
          <cell r="E6">
            <v>1294</v>
          </cell>
          <cell r="F6">
            <v>1282</v>
          </cell>
          <cell r="G6">
            <v>1280</v>
          </cell>
          <cell r="H6">
            <v>1269</v>
          </cell>
          <cell r="I6">
            <v>1264</v>
          </cell>
          <cell r="J6">
            <v>1248</v>
          </cell>
          <cell r="K6">
            <v>1243</v>
          </cell>
          <cell r="L6">
            <v>1243</v>
          </cell>
          <cell r="M6">
            <v>1234</v>
          </cell>
          <cell r="N6">
            <v>1234</v>
          </cell>
          <cell r="O6">
            <v>1180</v>
          </cell>
          <cell r="P6">
            <v>0</v>
          </cell>
        </row>
      </sheetData>
      <sheetData sheetId="46" refreshError="1">
        <row r="6">
          <cell r="C6">
            <v>2154</v>
          </cell>
          <cell r="D6">
            <v>2131</v>
          </cell>
          <cell r="E6">
            <v>2080</v>
          </cell>
          <cell r="F6">
            <v>2003</v>
          </cell>
          <cell r="G6">
            <v>1921</v>
          </cell>
          <cell r="H6">
            <v>1727</v>
          </cell>
          <cell r="I6">
            <v>1726</v>
          </cell>
          <cell r="J6">
            <v>1672</v>
          </cell>
          <cell r="K6">
            <v>1578</v>
          </cell>
          <cell r="M6">
            <v>1388</v>
          </cell>
          <cell r="N6">
            <v>1388</v>
          </cell>
          <cell r="O6">
            <v>1382</v>
          </cell>
          <cell r="P6">
            <v>0</v>
          </cell>
        </row>
      </sheetData>
      <sheetData sheetId="47" refreshError="1">
        <row r="6">
          <cell r="C6">
            <v>2437</v>
          </cell>
          <cell r="D6">
            <v>2348</v>
          </cell>
          <cell r="E6">
            <v>2282</v>
          </cell>
          <cell r="F6">
            <v>2283</v>
          </cell>
          <cell r="G6">
            <v>2213</v>
          </cell>
          <cell r="H6">
            <v>2203</v>
          </cell>
          <cell r="I6">
            <v>2203</v>
          </cell>
          <cell r="J6">
            <v>2183</v>
          </cell>
          <cell r="K6">
            <v>2181</v>
          </cell>
          <cell r="L6">
            <v>2157</v>
          </cell>
          <cell r="M6">
            <v>2126</v>
          </cell>
          <cell r="N6">
            <v>2125</v>
          </cell>
          <cell r="O6">
            <v>1971</v>
          </cell>
          <cell r="P6">
            <v>0</v>
          </cell>
        </row>
      </sheetData>
      <sheetData sheetId="48" refreshError="1">
        <row r="6">
          <cell r="C6">
            <v>1441</v>
          </cell>
          <cell r="D6">
            <v>1448</v>
          </cell>
          <cell r="E6">
            <v>1431</v>
          </cell>
          <cell r="F6">
            <v>1425</v>
          </cell>
          <cell r="G6">
            <v>1345</v>
          </cell>
          <cell r="H6">
            <v>1349</v>
          </cell>
          <cell r="I6">
            <v>1348</v>
          </cell>
          <cell r="J6">
            <v>2244</v>
          </cell>
          <cell r="K6">
            <v>2222</v>
          </cell>
          <cell r="L6">
            <v>1233</v>
          </cell>
          <cell r="M6">
            <v>1210</v>
          </cell>
          <cell r="N6">
            <v>1226</v>
          </cell>
          <cell r="O6">
            <v>1188</v>
          </cell>
          <cell r="P6">
            <v>0</v>
          </cell>
        </row>
      </sheetData>
      <sheetData sheetId="49" refreshError="1">
        <row r="6">
          <cell r="C6">
            <v>729</v>
          </cell>
          <cell r="D6">
            <v>776</v>
          </cell>
          <cell r="E6">
            <v>802</v>
          </cell>
          <cell r="F6">
            <v>677</v>
          </cell>
          <cell r="G6">
            <v>666</v>
          </cell>
          <cell r="H6">
            <v>597</v>
          </cell>
          <cell r="I6">
            <v>606</v>
          </cell>
          <cell r="J6">
            <v>609</v>
          </cell>
          <cell r="K6">
            <v>629</v>
          </cell>
          <cell r="L6">
            <v>517</v>
          </cell>
          <cell r="M6">
            <v>628</v>
          </cell>
          <cell r="N6">
            <v>653</v>
          </cell>
          <cell r="O6">
            <v>633</v>
          </cell>
          <cell r="P6">
            <v>0</v>
          </cell>
        </row>
      </sheetData>
      <sheetData sheetId="50" refreshError="1">
        <row r="6">
          <cell r="C6">
            <v>1262</v>
          </cell>
          <cell r="D6">
            <v>1224</v>
          </cell>
          <cell r="E6">
            <v>1154</v>
          </cell>
          <cell r="F6">
            <v>1154</v>
          </cell>
          <cell r="G6">
            <v>1140</v>
          </cell>
          <cell r="H6">
            <v>1139</v>
          </cell>
          <cell r="I6">
            <v>1139</v>
          </cell>
          <cell r="J6">
            <v>1130</v>
          </cell>
          <cell r="K6">
            <v>1126</v>
          </cell>
          <cell r="L6">
            <v>1122</v>
          </cell>
          <cell r="M6">
            <v>1113</v>
          </cell>
          <cell r="N6">
            <v>1046</v>
          </cell>
          <cell r="O6">
            <v>1100</v>
          </cell>
          <cell r="P6">
            <v>0</v>
          </cell>
        </row>
      </sheetData>
      <sheetData sheetId="51" refreshError="1">
        <row r="6">
          <cell r="C6">
            <v>3217</v>
          </cell>
          <cell r="D6">
            <v>3071</v>
          </cell>
          <cell r="E6">
            <v>2447</v>
          </cell>
          <cell r="F6">
            <v>2193</v>
          </cell>
          <cell r="G6">
            <v>2206</v>
          </cell>
          <cell r="H6">
            <v>2129</v>
          </cell>
          <cell r="I6">
            <v>2147</v>
          </cell>
          <cell r="J6">
            <v>2692</v>
          </cell>
          <cell r="K6">
            <v>2119</v>
          </cell>
          <cell r="L6">
            <v>2609</v>
          </cell>
          <cell r="M6">
            <v>2463</v>
          </cell>
          <cell r="N6">
            <v>1336</v>
          </cell>
          <cell r="O6">
            <v>1429</v>
          </cell>
          <cell r="P6">
            <v>0</v>
          </cell>
        </row>
      </sheetData>
      <sheetData sheetId="52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2134</v>
          </cell>
          <cell r="M6">
            <v>1883</v>
          </cell>
          <cell r="N6">
            <v>1876</v>
          </cell>
          <cell r="O6">
            <v>1915</v>
          </cell>
          <cell r="P6">
            <v>0</v>
          </cell>
        </row>
      </sheetData>
      <sheetData sheetId="5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.bangunan.halaman"/>
      <sheetName val="Tegal.kebun"/>
      <sheetName val="ladang.Huma"/>
      <sheetName val="Penggembalaan,Padang rumput"/>
      <sheetName val="Rawa-rawa, tidak ditanamai padi"/>
      <sheetName val="Tambak"/>
      <sheetName val="Kolam,empang"/>
      <sheetName val="Lahan kering smntr tdk diusahak"/>
      <sheetName val="Kayu kayuan.hutan rakyat"/>
      <sheetName val="Hutan negara"/>
      <sheetName val="Perkebunan"/>
      <sheetName val="Lain lain"/>
      <sheetName val="Pandeglang"/>
      <sheetName val="Lebak"/>
      <sheetName val="Tangerang"/>
      <sheetName val="Serang"/>
      <sheetName val="Kota_tangerang"/>
      <sheetName val="Kota_cilegon"/>
      <sheetName val="Kota_serang"/>
      <sheetName val="Kota_Tangsel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58530</v>
          </cell>
          <cell r="L6">
            <v>64264</v>
          </cell>
          <cell r="M6">
            <v>56416</v>
          </cell>
          <cell r="N6">
            <v>52596</v>
          </cell>
          <cell r="O6">
            <v>53241</v>
          </cell>
          <cell r="P6">
            <v>0</v>
          </cell>
        </row>
      </sheetData>
      <sheetData sheetId="16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44319</v>
          </cell>
          <cell r="L6">
            <v>44227</v>
          </cell>
          <cell r="M6">
            <v>46201</v>
          </cell>
          <cell r="N6">
            <v>43055</v>
          </cell>
          <cell r="O6">
            <v>44216</v>
          </cell>
          <cell r="P6">
            <v>0</v>
          </cell>
        </row>
      </sheetData>
      <sheetData sheetId="17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41554</v>
          </cell>
          <cell r="L6">
            <v>41721</v>
          </cell>
          <cell r="M6">
            <v>80944</v>
          </cell>
          <cell r="N6">
            <v>40582</v>
          </cell>
          <cell r="O6">
            <v>40582</v>
          </cell>
          <cell r="P6">
            <v>0</v>
          </cell>
        </row>
      </sheetData>
      <sheetData sheetId="18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53691</v>
          </cell>
          <cell r="L6">
            <v>52882</v>
          </cell>
          <cell r="M6">
            <v>59259</v>
          </cell>
          <cell r="N6">
            <v>53613</v>
          </cell>
          <cell r="O6">
            <v>53347</v>
          </cell>
          <cell r="P6">
            <v>0</v>
          </cell>
        </row>
      </sheetData>
      <sheetData sheetId="1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1592</v>
          </cell>
          <cell r="L6">
            <v>1592</v>
          </cell>
          <cell r="M6">
            <v>1767</v>
          </cell>
          <cell r="N6">
            <v>1763</v>
          </cell>
          <cell r="O6">
            <v>1763</v>
          </cell>
          <cell r="P6">
            <v>0</v>
          </cell>
        </row>
      </sheetData>
      <sheetData sheetId="20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2360</v>
          </cell>
          <cell r="L6">
            <v>4600</v>
          </cell>
          <cell r="M6">
            <v>2351</v>
          </cell>
          <cell r="N6">
            <v>2079</v>
          </cell>
          <cell r="O6">
            <v>2170</v>
          </cell>
          <cell r="P6">
            <v>0</v>
          </cell>
        </row>
      </sheetData>
      <sheetData sheetId="2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2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Jembrana"/>
      <sheetName val="Tabanan"/>
      <sheetName val="Badung"/>
      <sheetName val="Gianyar"/>
      <sheetName val="Klungkung"/>
      <sheetName val="Bangli"/>
      <sheetName val="Karang Asam"/>
      <sheetName val="Buleleng"/>
      <sheetName val="Denpasar"/>
      <sheetName val="Tegal kebun Kalb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8280</v>
          </cell>
          <cell r="D6">
            <v>8906</v>
          </cell>
          <cell r="E6">
            <v>8897</v>
          </cell>
          <cell r="F6">
            <v>8259</v>
          </cell>
          <cell r="G6">
            <v>8174</v>
          </cell>
          <cell r="H6">
            <v>8043</v>
          </cell>
          <cell r="I6">
            <v>7859</v>
          </cell>
          <cell r="J6">
            <v>7637</v>
          </cell>
          <cell r="K6">
            <v>6883</v>
          </cell>
          <cell r="L6">
            <v>6224</v>
          </cell>
          <cell r="M6">
            <v>6917</v>
          </cell>
          <cell r="N6">
            <v>6683</v>
          </cell>
          <cell r="O6">
            <v>6492</v>
          </cell>
          <cell r="P6">
            <v>0</v>
          </cell>
        </row>
      </sheetData>
      <sheetData sheetId="14">
        <row r="6">
          <cell r="C6">
            <v>24493</v>
          </cell>
          <cell r="D6">
            <v>24122</v>
          </cell>
          <cell r="E6">
            <v>24015</v>
          </cell>
          <cell r="F6">
            <v>23999</v>
          </cell>
          <cell r="G6">
            <v>23729</v>
          </cell>
          <cell r="H6">
            <v>23729</v>
          </cell>
          <cell r="I6">
            <v>23428</v>
          </cell>
          <cell r="J6">
            <v>23358</v>
          </cell>
          <cell r="K6">
            <v>23014</v>
          </cell>
          <cell r="L6">
            <v>22806</v>
          </cell>
          <cell r="M6">
            <v>22287</v>
          </cell>
          <cell r="N6">
            <v>19488</v>
          </cell>
          <cell r="O6">
            <v>21815</v>
          </cell>
          <cell r="P6">
            <v>0</v>
          </cell>
        </row>
      </sheetData>
      <sheetData sheetId="15">
        <row r="6">
          <cell r="C6">
            <v>11956</v>
          </cell>
          <cell r="D6">
            <v>11831</v>
          </cell>
          <cell r="E6">
            <v>11872</v>
          </cell>
          <cell r="F6">
            <v>11724</v>
          </cell>
          <cell r="G6">
            <v>11575</v>
          </cell>
          <cell r="H6">
            <v>11469</v>
          </cell>
          <cell r="I6">
            <v>10827</v>
          </cell>
          <cell r="J6">
            <v>10705</v>
          </cell>
          <cell r="K6">
            <v>12395</v>
          </cell>
          <cell r="L6">
            <v>10400</v>
          </cell>
          <cell r="M6">
            <v>10257</v>
          </cell>
          <cell r="N6">
            <v>10297</v>
          </cell>
          <cell r="O6">
            <v>10117</v>
          </cell>
          <cell r="P6">
            <v>0</v>
          </cell>
        </row>
      </sheetData>
      <sheetData sheetId="16">
        <row r="6">
          <cell r="C6">
            <v>15627</v>
          </cell>
          <cell r="D6">
            <v>15444</v>
          </cell>
          <cell r="E6">
            <v>15363</v>
          </cell>
          <cell r="F6">
            <v>15343</v>
          </cell>
          <cell r="G6">
            <v>15322</v>
          </cell>
          <cell r="H6">
            <v>15227</v>
          </cell>
          <cell r="I6">
            <v>15203</v>
          </cell>
          <cell r="J6">
            <v>15219</v>
          </cell>
          <cell r="K6">
            <v>14966</v>
          </cell>
          <cell r="L6">
            <v>14945</v>
          </cell>
          <cell r="M6">
            <v>14937</v>
          </cell>
          <cell r="N6">
            <v>14264</v>
          </cell>
          <cell r="O6">
            <v>14856</v>
          </cell>
          <cell r="P6">
            <v>0</v>
          </cell>
        </row>
      </sheetData>
      <sheetData sheetId="17">
        <row r="6">
          <cell r="C6">
            <v>4089</v>
          </cell>
          <cell r="D6">
            <v>4068</v>
          </cell>
          <cell r="E6">
            <v>4064</v>
          </cell>
          <cell r="F6">
            <v>4053</v>
          </cell>
          <cell r="G6">
            <v>4046</v>
          </cell>
          <cell r="H6">
            <v>4047</v>
          </cell>
          <cell r="I6">
            <v>4016</v>
          </cell>
          <cell r="J6">
            <v>4013</v>
          </cell>
          <cell r="K6">
            <v>3985</v>
          </cell>
          <cell r="L6">
            <v>3965</v>
          </cell>
          <cell r="M6">
            <v>3963</v>
          </cell>
          <cell r="N6">
            <v>3903</v>
          </cell>
          <cell r="O6">
            <v>3888</v>
          </cell>
          <cell r="P6">
            <v>0</v>
          </cell>
        </row>
      </sheetData>
      <sheetData sheetId="18">
        <row r="6">
          <cell r="C6">
            <v>2960</v>
          </cell>
          <cell r="D6">
            <v>2955</v>
          </cell>
          <cell r="E6">
            <v>2917</v>
          </cell>
          <cell r="F6">
            <v>2906</v>
          </cell>
          <cell r="G6">
            <v>2887</v>
          </cell>
          <cell r="H6">
            <v>2887</v>
          </cell>
          <cell r="I6">
            <v>2888</v>
          </cell>
          <cell r="J6">
            <v>2888</v>
          </cell>
          <cell r="K6">
            <v>2888</v>
          </cell>
          <cell r="L6">
            <v>2888</v>
          </cell>
          <cell r="M6">
            <v>2888</v>
          </cell>
          <cell r="N6">
            <v>2689</v>
          </cell>
          <cell r="O6">
            <v>2860</v>
          </cell>
          <cell r="P6">
            <v>0</v>
          </cell>
        </row>
      </sheetData>
      <sheetData sheetId="19">
        <row r="6">
          <cell r="C6">
            <v>7538</v>
          </cell>
          <cell r="D6">
            <v>7531</v>
          </cell>
          <cell r="E6">
            <v>7530</v>
          </cell>
          <cell r="F6">
            <v>7339</v>
          </cell>
          <cell r="G6">
            <v>7308</v>
          </cell>
          <cell r="H6">
            <v>7125</v>
          </cell>
          <cell r="I6">
            <v>7099</v>
          </cell>
          <cell r="J6">
            <v>6601</v>
          </cell>
          <cell r="K6">
            <v>6891</v>
          </cell>
          <cell r="L6">
            <v>6959</v>
          </cell>
          <cell r="M6">
            <v>6785</v>
          </cell>
          <cell r="N6">
            <v>6496</v>
          </cell>
          <cell r="O6">
            <v>6924</v>
          </cell>
          <cell r="P6">
            <v>0</v>
          </cell>
        </row>
      </sheetData>
      <sheetData sheetId="20">
        <row r="6">
          <cell r="C6">
            <v>11856</v>
          </cell>
          <cell r="D6">
            <v>11821</v>
          </cell>
          <cell r="E6">
            <v>11700</v>
          </cell>
          <cell r="F6">
            <v>11670</v>
          </cell>
          <cell r="G6">
            <v>11410</v>
          </cell>
          <cell r="H6">
            <v>11361</v>
          </cell>
          <cell r="I6">
            <v>11580</v>
          </cell>
          <cell r="J6">
            <v>11560</v>
          </cell>
          <cell r="K6">
            <v>11472</v>
          </cell>
          <cell r="L6">
            <v>11169</v>
          </cell>
          <cell r="M6">
            <v>11011</v>
          </cell>
          <cell r="N6">
            <v>10213</v>
          </cell>
          <cell r="O6">
            <v>10491</v>
          </cell>
          <cell r="P6">
            <v>0</v>
          </cell>
        </row>
      </sheetData>
      <sheetData sheetId="21">
        <row r="6">
          <cell r="C6">
            <v>3671</v>
          </cell>
          <cell r="D6">
            <v>3632</v>
          </cell>
          <cell r="E6">
            <v>3459</v>
          </cell>
          <cell r="F6">
            <v>3447</v>
          </cell>
          <cell r="G6">
            <v>3314</v>
          </cell>
          <cell r="H6">
            <v>3205</v>
          </cell>
          <cell r="I6">
            <v>3165</v>
          </cell>
          <cell r="J6">
            <v>3147</v>
          </cell>
          <cell r="K6">
            <v>3031</v>
          </cell>
          <cell r="L6">
            <v>2882</v>
          </cell>
          <cell r="M6">
            <v>2856</v>
          </cell>
          <cell r="N6">
            <v>2814</v>
          </cell>
          <cell r="O6">
            <v>2768</v>
          </cell>
          <cell r="P6">
            <v>0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>
        <row r="40">
          <cell r="X40">
            <v>4763341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Lombok Barat"/>
      <sheetName val="Lombok Tengah"/>
      <sheetName val="Lombok Timur"/>
      <sheetName val="Sumbawa"/>
      <sheetName val="Dompu"/>
      <sheetName val="Bima"/>
      <sheetName val="SumbawaBarat"/>
      <sheetName val="Lombok Utara"/>
      <sheetName val="Kota Mataram"/>
      <sheetName val="Kota Bima"/>
      <sheetName val="Tegal kebun Kalb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23286</v>
          </cell>
          <cell r="D6">
            <v>22598</v>
          </cell>
          <cell r="E6">
            <v>22362</v>
          </cell>
          <cell r="F6">
            <v>22452</v>
          </cell>
          <cell r="G6">
            <v>22578</v>
          </cell>
          <cell r="H6">
            <v>22739</v>
          </cell>
          <cell r="I6">
            <v>45316</v>
          </cell>
          <cell r="J6">
            <v>22577</v>
          </cell>
          <cell r="K6">
            <v>22570</v>
          </cell>
          <cell r="L6">
            <v>22860</v>
          </cell>
          <cell r="M6">
            <v>45138</v>
          </cell>
          <cell r="N6">
            <v>21742</v>
          </cell>
          <cell r="O6">
            <v>25143</v>
          </cell>
          <cell r="P6">
            <v>0</v>
          </cell>
        </row>
      </sheetData>
      <sheetData sheetId="14">
        <row r="6">
          <cell r="C6">
            <v>51531</v>
          </cell>
          <cell r="D6">
            <v>43346</v>
          </cell>
          <cell r="E6">
            <v>46445</v>
          </cell>
          <cell r="F6">
            <v>46397</v>
          </cell>
          <cell r="G6">
            <v>46222</v>
          </cell>
          <cell r="H6">
            <v>46266</v>
          </cell>
          <cell r="I6">
            <v>90674</v>
          </cell>
          <cell r="J6">
            <v>42210</v>
          </cell>
          <cell r="K6">
            <v>52556</v>
          </cell>
          <cell r="L6">
            <v>52552</v>
          </cell>
          <cell r="M6">
            <v>47410</v>
          </cell>
          <cell r="N6">
            <v>51044</v>
          </cell>
          <cell r="O6">
            <v>51033</v>
          </cell>
          <cell r="P6">
            <v>0</v>
          </cell>
        </row>
      </sheetData>
      <sheetData sheetId="15">
        <row r="6">
          <cell r="C6">
            <v>47144</v>
          </cell>
          <cell r="D6">
            <v>46521</v>
          </cell>
          <cell r="E6">
            <v>46059</v>
          </cell>
          <cell r="F6">
            <v>45465</v>
          </cell>
          <cell r="G6">
            <v>45465</v>
          </cell>
          <cell r="H6">
            <v>45236</v>
          </cell>
          <cell r="I6">
            <v>90438</v>
          </cell>
          <cell r="J6">
            <v>45202</v>
          </cell>
          <cell r="K6">
            <v>45261</v>
          </cell>
          <cell r="L6">
            <v>45436</v>
          </cell>
          <cell r="M6">
            <v>50213</v>
          </cell>
          <cell r="N6">
            <v>45033</v>
          </cell>
          <cell r="O6">
            <v>45425</v>
          </cell>
          <cell r="P6">
            <v>0</v>
          </cell>
        </row>
      </sheetData>
      <sheetData sheetId="16">
        <row r="6">
          <cell r="C6">
            <v>37949</v>
          </cell>
          <cell r="D6">
            <v>38313</v>
          </cell>
          <cell r="E6">
            <v>39556</v>
          </cell>
          <cell r="F6">
            <v>39556</v>
          </cell>
          <cell r="G6">
            <v>39522</v>
          </cell>
          <cell r="H6">
            <v>39677</v>
          </cell>
          <cell r="I6">
            <v>89152</v>
          </cell>
          <cell r="J6">
            <v>47081</v>
          </cell>
          <cell r="K6">
            <v>48599</v>
          </cell>
          <cell r="L6">
            <v>49892</v>
          </cell>
          <cell r="M6">
            <v>51071</v>
          </cell>
          <cell r="N6">
            <v>42339</v>
          </cell>
          <cell r="O6">
            <v>41950</v>
          </cell>
          <cell r="P6">
            <v>0</v>
          </cell>
        </row>
      </sheetData>
      <sheetData sheetId="17">
        <row r="6">
          <cell r="C6">
            <v>13311</v>
          </cell>
          <cell r="D6">
            <v>12687</v>
          </cell>
          <cell r="E6">
            <v>13753</v>
          </cell>
          <cell r="F6">
            <v>13828</v>
          </cell>
          <cell r="G6">
            <v>13753</v>
          </cell>
          <cell r="H6">
            <v>14921</v>
          </cell>
          <cell r="I6">
            <v>25983</v>
          </cell>
          <cell r="J6">
            <v>11344</v>
          </cell>
          <cell r="K6">
            <v>15529</v>
          </cell>
          <cell r="L6">
            <v>16517</v>
          </cell>
          <cell r="M6">
            <v>19766</v>
          </cell>
          <cell r="N6">
            <v>18990</v>
          </cell>
          <cell r="O6">
            <v>19100</v>
          </cell>
          <cell r="P6">
            <v>0</v>
          </cell>
        </row>
      </sheetData>
      <sheetData sheetId="18">
        <row r="6">
          <cell r="C6">
            <v>27603</v>
          </cell>
          <cell r="D6">
            <v>27932</v>
          </cell>
          <cell r="E6">
            <v>27965</v>
          </cell>
          <cell r="F6">
            <v>27968</v>
          </cell>
          <cell r="G6">
            <v>27973</v>
          </cell>
          <cell r="H6">
            <v>27973</v>
          </cell>
          <cell r="I6">
            <v>55116</v>
          </cell>
          <cell r="J6">
            <v>28240</v>
          </cell>
          <cell r="K6">
            <v>28240</v>
          </cell>
          <cell r="L6">
            <v>27416</v>
          </cell>
          <cell r="M6">
            <v>28243</v>
          </cell>
          <cell r="N6">
            <v>28324</v>
          </cell>
          <cell r="O6">
            <v>30515</v>
          </cell>
          <cell r="P6">
            <v>0</v>
          </cell>
        </row>
      </sheetData>
      <sheetData sheetId="1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8997</v>
          </cell>
          <cell r="O6">
            <v>8945</v>
          </cell>
          <cell r="P6">
            <v>0</v>
          </cell>
        </row>
      </sheetData>
      <sheetData sheetId="20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1">
        <row r="6">
          <cell r="C6">
            <v>0</v>
          </cell>
          <cell r="D6">
            <v>0</v>
          </cell>
          <cell r="E6">
            <v>1296</v>
          </cell>
          <cell r="F6">
            <v>1914</v>
          </cell>
          <cell r="G6">
            <v>1882</v>
          </cell>
          <cell r="H6">
            <v>1846</v>
          </cell>
          <cell r="I6">
            <v>3677</v>
          </cell>
          <cell r="J6">
            <v>1831</v>
          </cell>
          <cell r="K6">
            <v>1821</v>
          </cell>
          <cell r="L6">
            <v>1800</v>
          </cell>
          <cell r="M6">
            <v>1768</v>
          </cell>
          <cell r="N6">
            <v>1741</v>
          </cell>
          <cell r="O6">
            <v>1701</v>
          </cell>
          <cell r="P6">
            <v>0</v>
          </cell>
        </row>
      </sheetData>
      <sheetData sheetId="22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2023</v>
          </cell>
          <cell r="M6">
            <v>2023</v>
          </cell>
          <cell r="N6">
            <v>1901</v>
          </cell>
          <cell r="O6">
            <v>1896</v>
          </cell>
          <cell r="P6">
            <v>0</v>
          </cell>
        </row>
      </sheetData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"/>
      <sheetName val="Ladang"/>
      <sheetName val="Penggembalaan"/>
      <sheetName val="Rawa-rawa"/>
      <sheetName val="Tambak"/>
      <sheetName val="KolamTebatEmpang"/>
      <sheetName val="LhanKeringSementeraTidakDiusaha"/>
      <sheetName val="LahanKayuKayuan"/>
      <sheetName val="Perkebunan"/>
      <sheetName val="Sumbawa Barat"/>
      <sheetName val="Sumba Timur"/>
      <sheetName val="Kupang"/>
      <sheetName val="TimorTengahSelatan"/>
      <sheetName val="TimorTengahUtara"/>
      <sheetName val="Belu"/>
      <sheetName val="Alor"/>
      <sheetName val="Lembata"/>
      <sheetName val="Flores Timur"/>
      <sheetName val="Sikka"/>
      <sheetName val="Ende"/>
      <sheetName val="Ngada"/>
      <sheetName val="Manggarai"/>
      <sheetName val="Rote Ndao"/>
      <sheetName val="Manggarai Barat"/>
      <sheetName val="Sumba Tengah"/>
      <sheetName val="Sumba Barat Daya"/>
      <sheetName val="Nagekeo"/>
      <sheetName val="ManggaraiTimur"/>
      <sheetName val="Sabu"/>
      <sheetName val="KotaKup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6">
          <cell r="C6">
            <v>19474</v>
          </cell>
          <cell r="D6">
            <v>6144</v>
          </cell>
          <cell r="E6">
            <v>17109</v>
          </cell>
          <cell r="F6">
            <v>17109</v>
          </cell>
          <cell r="G6">
            <v>18229</v>
          </cell>
          <cell r="H6">
            <v>19081</v>
          </cell>
          <cell r="I6">
            <v>14835</v>
          </cell>
          <cell r="J6">
            <v>16476</v>
          </cell>
          <cell r="K6">
            <v>14379</v>
          </cell>
          <cell r="L6">
            <v>18448</v>
          </cell>
          <cell r="M6">
            <v>15764</v>
          </cell>
          <cell r="N6">
            <v>18616</v>
          </cell>
          <cell r="O6">
            <v>16510</v>
          </cell>
          <cell r="P6">
            <v>0</v>
          </cell>
        </row>
      </sheetData>
      <sheetData sheetId="14" refreshError="1">
        <row r="6">
          <cell r="C6">
            <v>24159</v>
          </cell>
          <cell r="D6">
            <v>20958</v>
          </cell>
          <cell r="E6">
            <v>21164</v>
          </cell>
          <cell r="F6">
            <v>20407</v>
          </cell>
          <cell r="G6">
            <v>19799</v>
          </cell>
          <cell r="H6">
            <v>18102</v>
          </cell>
          <cell r="I6">
            <v>12636</v>
          </cell>
          <cell r="J6">
            <v>13943</v>
          </cell>
          <cell r="K6">
            <v>13943</v>
          </cell>
          <cell r="L6">
            <v>14430</v>
          </cell>
          <cell r="M6">
            <v>11079</v>
          </cell>
          <cell r="N6">
            <v>14480</v>
          </cell>
          <cell r="O6">
            <v>11576</v>
          </cell>
          <cell r="P6">
            <v>0</v>
          </cell>
        </row>
      </sheetData>
      <sheetData sheetId="15" refreshError="1">
        <row r="6">
          <cell r="C6">
            <v>27327</v>
          </cell>
          <cell r="D6">
            <v>20690</v>
          </cell>
          <cell r="E6">
            <v>23007</v>
          </cell>
          <cell r="F6">
            <v>27980</v>
          </cell>
          <cell r="G6">
            <v>29023</v>
          </cell>
          <cell r="H6">
            <v>27264</v>
          </cell>
          <cell r="I6">
            <v>23799</v>
          </cell>
          <cell r="J6">
            <v>20643</v>
          </cell>
          <cell r="K6">
            <v>20144</v>
          </cell>
          <cell r="L6">
            <v>10580</v>
          </cell>
          <cell r="M6">
            <v>9491</v>
          </cell>
          <cell r="N6">
            <v>13159</v>
          </cell>
          <cell r="O6">
            <v>12689</v>
          </cell>
          <cell r="P6">
            <v>0</v>
          </cell>
        </row>
      </sheetData>
      <sheetData sheetId="16" refreshError="1">
        <row r="6">
          <cell r="C6">
            <v>2567</v>
          </cell>
          <cell r="D6">
            <v>4572</v>
          </cell>
          <cell r="E6">
            <v>4551</v>
          </cell>
          <cell r="F6">
            <v>4551</v>
          </cell>
          <cell r="G6">
            <v>3807</v>
          </cell>
          <cell r="H6">
            <v>3343</v>
          </cell>
          <cell r="I6">
            <v>3765</v>
          </cell>
          <cell r="J6">
            <v>3343</v>
          </cell>
          <cell r="K6">
            <v>4236</v>
          </cell>
          <cell r="L6">
            <v>7267</v>
          </cell>
          <cell r="M6">
            <v>5409</v>
          </cell>
          <cell r="N6">
            <v>3948</v>
          </cell>
          <cell r="O6">
            <v>4775</v>
          </cell>
          <cell r="P6">
            <v>0</v>
          </cell>
        </row>
      </sheetData>
      <sheetData sheetId="17" refreshError="1">
        <row r="6">
          <cell r="C6">
            <v>5171</v>
          </cell>
          <cell r="D6">
            <v>2926</v>
          </cell>
          <cell r="E6">
            <v>4593</v>
          </cell>
          <cell r="F6">
            <v>3827</v>
          </cell>
          <cell r="G6">
            <v>4540</v>
          </cell>
          <cell r="H6">
            <v>4493</v>
          </cell>
          <cell r="I6">
            <v>3326</v>
          </cell>
          <cell r="J6">
            <v>5075</v>
          </cell>
          <cell r="K6">
            <v>5175</v>
          </cell>
          <cell r="L6">
            <v>5897</v>
          </cell>
          <cell r="M6">
            <v>5460</v>
          </cell>
          <cell r="N6">
            <v>4828</v>
          </cell>
          <cell r="O6">
            <v>3846</v>
          </cell>
          <cell r="P6">
            <v>0</v>
          </cell>
        </row>
      </sheetData>
      <sheetData sheetId="18" refreshError="1">
        <row r="6">
          <cell r="C6">
            <v>8642</v>
          </cell>
          <cell r="D6">
            <v>5842</v>
          </cell>
          <cell r="E6">
            <v>6932</v>
          </cell>
          <cell r="F6">
            <v>6932</v>
          </cell>
          <cell r="G6">
            <v>4263</v>
          </cell>
          <cell r="H6">
            <v>4773</v>
          </cell>
          <cell r="I6">
            <v>4825</v>
          </cell>
          <cell r="J6">
            <v>5771</v>
          </cell>
          <cell r="K6">
            <v>5908</v>
          </cell>
          <cell r="L6">
            <v>5423</v>
          </cell>
          <cell r="M6">
            <v>4785</v>
          </cell>
          <cell r="N6">
            <v>5390</v>
          </cell>
          <cell r="O6">
            <v>7617</v>
          </cell>
          <cell r="P6">
            <v>0</v>
          </cell>
        </row>
      </sheetData>
      <sheetData sheetId="19" refreshError="1">
        <row r="6">
          <cell r="C6">
            <v>943</v>
          </cell>
          <cell r="D6">
            <v>646</v>
          </cell>
          <cell r="E6">
            <v>541</v>
          </cell>
          <cell r="F6">
            <v>541</v>
          </cell>
          <cell r="G6">
            <v>512</v>
          </cell>
          <cell r="H6">
            <v>457</v>
          </cell>
          <cell r="I6">
            <v>292</v>
          </cell>
          <cell r="J6">
            <v>182</v>
          </cell>
          <cell r="K6">
            <v>349</v>
          </cell>
          <cell r="L6">
            <v>382</v>
          </cell>
          <cell r="M6">
            <v>372</v>
          </cell>
          <cell r="N6">
            <v>1582</v>
          </cell>
          <cell r="O6">
            <v>200</v>
          </cell>
          <cell r="P6">
            <v>0</v>
          </cell>
        </row>
      </sheetData>
      <sheetData sheetId="2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2607</v>
          </cell>
          <cell r="K6">
            <v>2607</v>
          </cell>
          <cell r="L6">
            <v>57</v>
          </cell>
          <cell r="M6">
            <v>57</v>
          </cell>
          <cell r="N6">
            <v>773</v>
          </cell>
          <cell r="O6">
            <v>134</v>
          </cell>
          <cell r="P6">
            <v>0</v>
          </cell>
        </row>
      </sheetData>
      <sheetData sheetId="21" refreshError="1">
        <row r="6">
          <cell r="C6">
            <v>1950</v>
          </cell>
          <cell r="D6">
            <v>692</v>
          </cell>
          <cell r="E6">
            <v>790</v>
          </cell>
          <cell r="F6">
            <v>836</v>
          </cell>
          <cell r="G6">
            <v>123</v>
          </cell>
          <cell r="H6">
            <v>437</v>
          </cell>
          <cell r="I6">
            <v>940</v>
          </cell>
          <cell r="J6">
            <v>268</v>
          </cell>
          <cell r="K6">
            <v>274</v>
          </cell>
          <cell r="L6">
            <v>387</v>
          </cell>
          <cell r="M6">
            <v>369</v>
          </cell>
          <cell r="N6">
            <v>262</v>
          </cell>
          <cell r="O6">
            <v>268</v>
          </cell>
          <cell r="P6">
            <v>0</v>
          </cell>
        </row>
      </sheetData>
      <sheetData sheetId="22" refreshError="1">
        <row r="6">
          <cell r="C6">
            <v>6660</v>
          </cell>
          <cell r="D6">
            <v>2004</v>
          </cell>
          <cell r="E6">
            <v>1660</v>
          </cell>
          <cell r="F6">
            <v>1730</v>
          </cell>
          <cell r="G6">
            <v>1946</v>
          </cell>
          <cell r="H6">
            <v>1944</v>
          </cell>
          <cell r="I6">
            <v>1951</v>
          </cell>
          <cell r="J6">
            <v>1869</v>
          </cell>
          <cell r="K6">
            <v>1629</v>
          </cell>
          <cell r="L6">
            <v>2237</v>
          </cell>
          <cell r="M6">
            <v>1869</v>
          </cell>
          <cell r="N6">
            <v>1916</v>
          </cell>
          <cell r="O6">
            <v>1719</v>
          </cell>
          <cell r="P6">
            <v>0</v>
          </cell>
        </row>
      </sheetData>
      <sheetData sheetId="23" refreshError="1">
        <row r="6">
          <cell r="C6">
            <v>6223</v>
          </cell>
          <cell r="D6">
            <v>3550</v>
          </cell>
          <cell r="E6">
            <v>4225</v>
          </cell>
          <cell r="F6">
            <v>5850</v>
          </cell>
          <cell r="G6">
            <v>6376</v>
          </cell>
          <cell r="H6">
            <v>6278</v>
          </cell>
          <cell r="I6">
            <v>6215</v>
          </cell>
          <cell r="J6">
            <v>4399</v>
          </cell>
          <cell r="K6">
            <v>4399</v>
          </cell>
          <cell r="L6">
            <v>3245</v>
          </cell>
          <cell r="M6">
            <v>2680</v>
          </cell>
          <cell r="N6">
            <v>3571</v>
          </cell>
          <cell r="O6">
            <v>2692</v>
          </cell>
          <cell r="P6">
            <v>0</v>
          </cell>
        </row>
      </sheetData>
      <sheetData sheetId="24" refreshError="1">
        <row r="6">
          <cell r="C6">
            <v>9090</v>
          </cell>
          <cell r="D6">
            <v>4309</v>
          </cell>
          <cell r="E6">
            <v>4763</v>
          </cell>
          <cell r="F6">
            <v>3169</v>
          </cell>
          <cell r="G6">
            <v>3485</v>
          </cell>
          <cell r="H6">
            <v>6495</v>
          </cell>
          <cell r="I6">
            <v>6822</v>
          </cell>
          <cell r="J6">
            <v>7611</v>
          </cell>
          <cell r="K6">
            <v>7582</v>
          </cell>
          <cell r="L6">
            <v>8150</v>
          </cell>
          <cell r="M6">
            <v>6408</v>
          </cell>
          <cell r="N6">
            <v>10245</v>
          </cell>
          <cell r="O6">
            <v>6672</v>
          </cell>
          <cell r="P6">
            <v>0</v>
          </cell>
        </row>
      </sheetData>
      <sheetData sheetId="25" refreshError="1">
        <row r="6">
          <cell r="C6">
            <v>30116</v>
          </cell>
          <cell r="D6">
            <v>16152</v>
          </cell>
          <cell r="E6">
            <v>17236</v>
          </cell>
          <cell r="F6">
            <v>19551</v>
          </cell>
          <cell r="G6">
            <v>20278</v>
          </cell>
          <cell r="H6">
            <v>23161</v>
          </cell>
          <cell r="I6">
            <v>31960</v>
          </cell>
          <cell r="J6">
            <v>31960</v>
          </cell>
          <cell r="K6">
            <v>32565</v>
          </cell>
          <cell r="L6">
            <v>32818</v>
          </cell>
          <cell r="M6">
            <v>31658</v>
          </cell>
          <cell r="N6">
            <v>21908</v>
          </cell>
          <cell r="O6">
            <v>21586</v>
          </cell>
          <cell r="P6">
            <v>0</v>
          </cell>
        </row>
      </sheetData>
      <sheetData sheetId="2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10529</v>
          </cell>
          <cell r="M6">
            <v>9475</v>
          </cell>
          <cell r="N6">
            <v>10507</v>
          </cell>
          <cell r="O6">
            <v>11187</v>
          </cell>
          <cell r="P6">
            <v>0</v>
          </cell>
        </row>
      </sheetData>
      <sheetData sheetId="27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13982</v>
          </cell>
          <cell r="O6">
            <v>13941</v>
          </cell>
          <cell r="P6">
            <v>0</v>
          </cell>
        </row>
      </sheetData>
      <sheetData sheetId="28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3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3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32" refreshError="1"/>
      <sheetData sheetId="33" refreshError="1">
        <row r="6">
          <cell r="C6">
            <v>0</v>
          </cell>
          <cell r="D6">
            <v>0</v>
          </cell>
          <cell r="E6">
            <v>0</v>
          </cell>
          <cell r="F6">
            <v>86</v>
          </cell>
          <cell r="G6">
            <v>86</v>
          </cell>
          <cell r="H6">
            <v>86</v>
          </cell>
          <cell r="I6">
            <v>25453</v>
          </cell>
          <cell r="J6">
            <v>86</v>
          </cell>
          <cell r="K6">
            <v>86</v>
          </cell>
          <cell r="L6">
            <v>581</v>
          </cell>
          <cell r="M6">
            <v>1038</v>
          </cell>
          <cell r="N6">
            <v>544</v>
          </cell>
          <cell r="O6">
            <v>184</v>
          </cell>
          <cell r="P6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Irigasi"/>
      <sheetName val="SawahIrigasi Non Irigasi"/>
      <sheetName val="Pekarangan"/>
      <sheetName val="Tegal kebun"/>
      <sheetName val="Ladang huma"/>
      <sheetName val="Penggembalaan"/>
      <sheetName val="Rawa - rawa"/>
      <sheetName val="Tambak"/>
      <sheetName val="KolamTebatEmpang"/>
      <sheetName val="Lhn Kering sementaratdkdiuskn "/>
      <sheetName val="Lahan yang ditanami kayu-kayuan"/>
      <sheetName val="Perkebunan"/>
      <sheetName val="KotawaringinBarat"/>
      <sheetName val="KotawaringinTimur"/>
      <sheetName val="Kapuas"/>
      <sheetName val="BaritoSelatan"/>
      <sheetName val="BaritoUtara"/>
      <sheetName val="Sukamara"/>
      <sheetName val="Lamandau"/>
      <sheetName val="Seruyan"/>
      <sheetName val="Katingan"/>
      <sheetName val="PulangPisau"/>
      <sheetName val="GunungMas"/>
      <sheetName val="BaritoTimur"/>
      <sheetName val="MurungRaya"/>
      <sheetName val="KotaPalangka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9455</v>
          </cell>
          <cell r="D6">
            <v>10671</v>
          </cell>
          <cell r="E6">
            <v>11008</v>
          </cell>
          <cell r="F6">
            <v>11104</v>
          </cell>
          <cell r="G6">
            <v>11721</v>
          </cell>
          <cell r="H6">
            <v>11950</v>
          </cell>
          <cell r="I6">
            <v>3772</v>
          </cell>
          <cell r="J6">
            <v>1310</v>
          </cell>
          <cell r="K6">
            <v>1931</v>
          </cell>
          <cell r="L6">
            <v>1921</v>
          </cell>
          <cell r="M6">
            <v>3213</v>
          </cell>
          <cell r="N6">
            <v>3456</v>
          </cell>
          <cell r="O6">
            <v>3498</v>
          </cell>
          <cell r="P6">
            <v>0</v>
          </cell>
        </row>
      </sheetData>
      <sheetData sheetId="14" refreshError="1">
        <row r="6">
          <cell r="C6">
            <v>52174</v>
          </cell>
          <cell r="D6">
            <v>40290</v>
          </cell>
          <cell r="E6">
            <v>48348</v>
          </cell>
          <cell r="F6">
            <v>49753</v>
          </cell>
          <cell r="G6">
            <v>40629</v>
          </cell>
          <cell r="H6">
            <v>45416</v>
          </cell>
          <cell r="I6">
            <v>10468</v>
          </cell>
          <cell r="J6">
            <v>14295</v>
          </cell>
          <cell r="K6">
            <v>18889</v>
          </cell>
          <cell r="L6">
            <v>8195</v>
          </cell>
          <cell r="M6">
            <v>9852</v>
          </cell>
          <cell r="N6">
            <v>10114</v>
          </cell>
          <cell r="O6">
            <v>10122</v>
          </cell>
          <cell r="P6">
            <v>0</v>
          </cell>
        </row>
      </sheetData>
      <sheetData sheetId="15" refreshError="1">
        <row r="6">
          <cell r="C6">
            <v>179489</v>
          </cell>
          <cell r="D6">
            <v>181154</v>
          </cell>
          <cell r="E6">
            <v>173865</v>
          </cell>
          <cell r="F6">
            <v>177591</v>
          </cell>
          <cell r="G6">
            <v>168139</v>
          </cell>
          <cell r="H6">
            <v>180105</v>
          </cell>
          <cell r="I6">
            <v>150607</v>
          </cell>
          <cell r="J6">
            <v>150617</v>
          </cell>
          <cell r="K6">
            <v>150717</v>
          </cell>
          <cell r="L6">
            <v>81711</v>
          </cell>
          <cell r="M6">
            <v>100407</v>
          </cell>
          <cell r="N6">
            <v>88496</v>
          </cell>
          <cell r="O6">
            <v>84857</v>
          </cell>
          <cell r="P6">
            <v>0</v>
          </cell>
        </row>
      </sheetData>
      <sheetData sheetId="16" refreshError="1">
        <row r="6">
          <cell r="C6">
            <v>39237</v>
          </cell>
          <cell r="D6">
            <v>38415</v>
          </cell>
          <cell r="E6">
            <v>38673</v>
          </cell>
          <cell r="F6">
            <v>37995</v>
          </cell>
          <cell r="G6">
            <v>32456</v>
          </cell>
          <cell r="H6">
            <v>34147</v>
          </cell>
          <cell r="I6">
            <v>7449</v>
          </cell>
          <cell r="J6">
            <v>9430</v>
          </cell>
          <cell r="K6">
            <v>9430</v>
          </cell>
          <cell r="L6">
            <v>4829</v>
          </cell>
          <cell r="M6">
            <v>5079</v>
          </cell>
          <cell r="N6">
            <v>5201</v>
          </cell>
          <cell r="O6">
            <v>5528</v>
          </cell>
          <cell r="P6">
            <v>0</v>
          </cell>
        </row>
      </sheetData>
      <sheetData sheetId="17" refreshError="1">
        <row r="6">
          <cell r="C6">
            <v>4568</v>
          </cell>
          <cell r="D6">
            <v>7823</v>
          </cell>
          <cell r="E6">
            <v>7921</v>
          </cell>
          <cell r="F6">
            <v>9766</v>
          </cell>
          <cell r="G6">
            <v>7493</v>
          </cell>
          <cell r="H6">
            <v>9743</v>
          </cell>
          <cell r="I6">
            <v>2158</v>
          </cell>
          <cell r="J6">
            <v>2158</v>
          </cell>
          <cell r="K6">
            <v>1589</v>
          </cell>
          <cell r="L6">
            <v>2164</v>
          </cell>
          <cell r="M6">
            <v>1400</v>
          </cell>
          <cell r="N6">
            <v>1037</v>
          </cell>
          <cell r="O6">
            <v>1254</v>
          </cell>
          <cell r="P6">
            <v>0</v>
          </cell>
        </row>
      </sheetData>
      <sheetData sheetId="18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1077</v>
          </cell>
          <cell r="M6">
            <v>1051</v>
          </cell>
          <cell r="N6">
            <v>1357</v>
          </cell>
          <cell r="O6">
            <v>1129</v>
          </cell>
          <cell r="P6">
            <v>0</v>
          </cell>
        </row>
      </sheetData>
      <sheetData sheetId="1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240</v>
          </cell>
          <cell r="M6">
            <v>286</v>
          </cell>
          <cell r="N6">
            <v>633</v>
          </cell>
          <cell r="O6">
            <v>718</v>
          </cell>
          <cell r="P6">
            <v>0</v>
          </cell>
        </row>
      </sheetData>
      <sheetData sheetId="2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1821</v>
          </cell>
          <cell r="M6">
            <v>2998</v>
          </cell>
          <cell r="N6">
            <v>1765</v>
          </cell>
          <cell r="O6">
            <v>2285</v>
          </cell>
          <cell r="P6">
            <v>0</v>
          </cell>
        </row>
      </sheetData>
      <sheetData sheetId="2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6563</v>
          </cell>
          <cell r="M6">
            <v>8190</v>
          </cell>
          <cell r="N6">
            <v>8348</v>
          </cell>
          <cell r="O6">
            <v>8163</v>
          </cell>
          <cell r="P6">
            <v>0</v>
          </cell>
        </row>
      </sheetData>
      <sheetData sheetId="22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33523</v>
          </cell>
          <cell r="M6">
            <v>44290</v>
          </cell>
          <cell r="N6">
            <v>37000</v>
          </cell>
          <cell r="O6">
            <v>31741</v>
          </cell>
          <cell r="P6">
            <v>0</v>
          </cell>
        </row>
      </sheetData>
      <sheetData sheetId="23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718</v>
          </cell>
          <cell r="M6">
            <v>4208</v>
          </cell>
          <cell r="N6">
            <v>4208</v>
          </cell>
          <cell r="O6">
            <v>548</v>
          </cell>
          <cell r="P6">
            <v>0</v>
          </cell>
        </row>
      </sheetData>
      <sheetData sheetId="24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13184</v>
          </cell>
          <cell r="M6">
            <v>13843</v>
          </cell>
          <cell r="N6">
            <v>11883</v>
          </cell>
          <cell r="O6">
            <v>13464</v>
          </cell>
          <cell r="P6">
            <v>0</v>
          </cell>
        </row>
      </sheetData>
      <sheetData sheetId="25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71</v>
          </cell>
          <cell r="M6">
            <v>78</v>
          </cell>
          <cell r="N6">
            <v>78</v>
          </cell>
          <cell r="O6">
            <v>194</v>
          </cell>
          <cell r="P6">
            <v>0</v>
          </cell>
        </row>
      </sheetData>
      <sheetData sheetId="2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25</v>
          </cell>
          <cell r="H6">
            <v>25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 "/>
      <sheetName val="Sawah Non Irigasi"/>
      <sheetName val="Pekarangan"/>
      <sheetName val="Tegal kebun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Tanah laut"/>
      <sheetName val="Kota baru"/>
      <sheetName val="Banjar"/>
      <sheetName val="barito kuala"/>
      <sheetName val="Tapin"/>
      <sheetName val="Hulu sungai Selatan"/>
      <sheetName val="Hulu Sungai tengah"/>
      <sheetName val="Hulu Sungai Utara"/>
      <sheetName val="Tabalong"/>
      <sheetName val="Tanah Bumbu"/>
      <sheetName val="Balangan"/>
      <sheetName val="Banjarmasin"/>
      <sheetName val="Banjar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52690</v>
          </cell>
          <cell r="D6">
            <v>54501</v>
          </cell>
          <cell r="E6">
            <v>54737</v>
          </cell>
          <cell r="F6">
            <v>54138</v>
          </cell>
          <cell r="G6">
            <v>57226</v>
          </cell>
          <cell r="H6">
            <v>57546</v>
          </cell>
          <cell r="I6">
            <v>41050</v>
          </cell>
          <cell r="J6">
            <v>40124</v>
          </cell>
          <cell r="K6">
            <v>42187</v>
          </cell>
          <cell r="L6">
            <v>45650</v>
          </cell>
          <cell r="M6">
            <v>44071</v>
          </cell>
          <cell r="N6">
            <v>39063</v>
          </cell>
          <cell r="O6">
            <v>32717</v>
          </cell>
          <cell r="P6">
            <v>0</v>
          </cell>
        </row>
      </sheetData>
      <sheetData sheetId="14" refreshError="1">
        <row r="6">
          <cell r="C6">
            <v>28867</v>
          </cell>
          <cell r="D6">
            <v>28867</v>
          </cell>
          <cell r="E6">
            <v>29092</v>
          </cell>
          <cell r="F6">
            <v>29869</v>
          </cell>
          <cell r="G6">
            <v>29243</v>
          </cell>
          <cell r="H6">
            <v>29198</v>
          </cell>
          <cell r="I6">
            <v>32836</v>
          </cell>
          <cell r="J6">
            <v>32735</v>
          </cell>
          <cell r="K6">
            <v>32302</v>
          </cell>
          <cell r="L6">
            <v>32302</v>
          </cell>
          <cell r="M6">
            <v>11541</v>
          </cell>
          <cell r="N6">
            <v>9974</v>
          </cell>
          <cell r="O6">
            <v>14071</v>
          </cell>
          <cell r="P6">
            <v>0</v>
          </cell>
        </row>
      </sheetData>
      <sheetData sheetId="15" refreshError="1">
        <row r="6">
          <cell r="C6">
            <v>70711</v>
          </cell>
          <cell r="D6">
            <v>69274</v>
          </cell>
          <cell r="E6">
            <v>68184</v>
          </cell>
          <cell r="F6">
            <v>68020</v>
          </cell>
          <cell r="G6">
            <v>67237</v>
          </cell>
          <cell r="H6">
            <v>67445</v>
          </cell>
          <cell r="I6">
            <v>85420</v>
          </cell>
          <cell r="J6">
            <v>63254</v>
          </cell>
          <cell r="K6">
            <v>62697</v>
          </cell>
          <cell r="L6">
            <v>62065</v>
          </cell>
          <cell r="M6">
            <v>60770</v>
          </cell>
          <cell r="N6">
            <v>61229</v>
          </cell>
          <cell r="O6">
            <v>61227</v>
          </cell>
          <cell r="P6">
            <v>0</v>
          </cell>
        </row>
      </sheetData>
      <sheetData sheetId="16" refreshError="1">
        <row r="6">
          <cell r="C6">
            <v>98687</v>
          </cell>
          <cell r="D6">
            <v>99226</v>
          </cell>
          <cell r="E6">
            <v>98338</v>
          </cell>
          <cell r="F6">
            <v>98681</v>
          </cell>
          <cell r="G6">
            <v>95682</v>
          </cell>
          <cell r="H6">
            <v>98093</v>
          </cell>
          <cell r="I6">
            <v>78792</v>
          </cell>
          <cell r="J6">
            <v>85430</v>
          </cell>
          <cell r="K6">
            <v>92106</v>
          </cell>
          <cell r="L6">
            <v>92106</v>
          </cell>
          <cell r="M6">
            <v>88884</v>
          </cell>
          <cell r="N6">
            <v>89777</v>
          </cell>
          <cell r="O6">
            <v>90392</v>
          </cell>
          <cell r="P6">
            <v>0</v>
          </cell>
        </row>
      </sheetData>
      <sheetData sheetId="17" refreshError="1">
        <row r="6">
          <cell r="C6">
            <v>89587</v>
          </cell>
          <cell r="D6">
            <v>88057</v>
          </cell>
          <cell r="E6">
            <v>88727</v>
          </cell>
          <cell r="F6">
            <v>90107</v>
          </cell>
          <cell r="G6">
            <v>89345</v>
          </cell>
          <cell r="H6">
            <v>90345</v>
          </cell>
          <cell r="I6">
            <v>46324</v>
          </cell>
          <cell r="J6">
            <v>44811</v>
          </cell>
          <cell r="K6">
            <v>46698</v>
          </cell>
          <cell r="L6">
            <v>56604</v>
          </cell>
          <cell r="M6">
            <v>57357</v>
          </cell>
          <cell r="N6">
            <v>53931</v>
          </cell>
          <cell r="O6">
            <v>61557</v>
          </cell>
          <cell r="P6">
            <v>0</v>
          </cell>
        </row>
      </sheetData>
      <sheetData sheetId="18" refreshError="1">
        <row r="6">
          <cell r="C6">
            <v>42759</v>
          </cell>
          <cell r="D6">
            <v>46815</v>
          </cell>
          <cell r="E6">
            <v>45861</v>
          </cell>
          <cell r="F6">
            <v>49917</v>
          </cell>
          <cell r="G6">
            <v>55168</v>
          </cell>
          <cell r="H6">
            <v>50132</v>
          </cell>
          <cell r="I6">
            <v>40046</v>
          </cell>
          <cell r="J6">
            <v>39357</v>
          </cell>
          <cell r="K6">
            <v>41347</v>
          </cell>
          <cell r="L6">
            <v>39912</v>
          </cell>
          <cell r="M6">
            <v>41156</v>
          </cell>
          <cell r="N6">
            <v>42984</v>
          </cell>
          <cell r="O6">
            <v>40946</v>
          </cell>
          <cell r="P6">
            <v>0</v>
          </cell>
        </row>
      </sheetData>
      <sheetData sheetId="19" refreshError="1">
        <row r="6">
          <cell r="C6">
            <v>22352</v>
          </cell>
          <cell r="D6">
            <v>27862</v>
          </cell>
          <cell r="E6">
            <v>32260</v>
          </cell>
          <cell r="F6">
            <v>31744</v>
          </cell>
          <cell r="G6">
            <v>31341</v>
          </cell>
          <cell r="H6">
            <v>31269</v>
          </cell>
          <cell r="I6">
            <v>31323</v>
          </cell>
          <cell r="J6">
            <v>29515</v>
          </cell>
          <cell r="K6">
            <v>31025</v>
          </cell>
          <cell r="L6">
            <v>30182</v>
          </cell>
          <cell r="M6">
            <v>26395</v>
          </cell>
          <cell r="N6">
            <v>25808</v>
          </cell>
          <cell r="O6">
            <v>33369</v>
          </cell>
          <cell r="P6">
            <v>0</v>
          </cell>
        </row>
      </sheetData>
      <sheetData sheetId="20" refreshError="1">
        <row r="6">
          <cell r="C6">
            <v>46200</v>
          </cell>
          <cell r="D6">
            <v>47662</v>
          </cell>
          <cell r="E6">
            <v>43773</v>
          </cell>
          <cell r="F6">
            <v>44746</v>
          </cell>
          <cell r="G6">
            <v>44937</v>
          </cell>
          <cell r="H6">
            <v>45160</v>
          </cell>
          <cell r="I6">
            <v>46172</v>
          </cell>
          <cell r="J6">
            <v>39966</v>
          </cell>
          <cell r="K6">
            <v>39966</v>
          </cell>
          <cell r="L6">
            <v>33823</v>
          </cell>
          <cell r="M6">
            <v>22423</v>
          </cell>
          <cell r="N6">
            <v>23002</v>
          </cell>
          <cell r="O6">
            <v>25505</v>
          </cell>
          <cell r="P6">
            <v>0</v>
          </cell>
        </row>
      </sheetData>
      <sheetData sheetId="21" refreshError="1">
        <row r="6">
          <cell r="C6">
            <v>23875</v>
          </cell>
          <cell r="D6">
            <v>23875</v>
          </cell>
          <cell r="E6">
            <v>23875</v>
          </cell>
          <cell r="F6">
            <v>25631</v>
          </cell>
          <cell r="G6">
            <v>25493</v>
          </cell>
          <cell r="H6">
            <v>24662</v>
          </cell>
          <cell r="I6">
            <v>37266</v>
          </cell>
          <cell r="J6">
            <v>21009</v>
          </cell>
          <cell r="K6">
            <v>22530</v>
          </cell>
          <cell r="L6">
            <v>22530</v>
          </cell>
          <cell r="M6">
            <v>25590</v>
          </cell>
          <cell r="N6">
            <v>29992</v>
          </cell>
          <cell r="O6">
            <v>30064</v>
          </cell>
          <cell r="P6">
            <v>0</v>
          </cell>
        </row>
      </sheetData>
      <sheetData sheetId="22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22544</v>
          </cell>
          <cell r="N6">
            <v>22544</v>
          </cell>
          <cell r="O6">
            <v>17316</v>
          </cell>
          <cell r="P6">
            <v>0</v>
          </cell>
        </row>
      </sheetData>
      <sheetData sheetId="23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14409</v>
          </cell>
          <cell r="N6">
            <v>17402</v>
          </cell>
          <cell r="O6">
            <v>21499</v>
          </cell>
          <cell r="P6">
            <v>0</v>
          </cell>
        </row>
      </sheetData>
      <sheetData sheetId="24" refreshError="1">
        <row r="6">
          <cell r="C6">
            <v>2367</v>
          </cell>
          <cell r="D6">
            <v>2325</v>
          </cell>
          <cell r="E6">
            <v>2301</v>
          </cell>
          <cell r="F6">
            <v>2296</v>
          </cell>
          <cell r="G6">
            <v>2282</v>
          </cell>
          <cell r="H6">
            <v>2282</v>
          </cell>
          <cell r="I6">
            <v>3760</v>
          </cell>
          <cell r="J6">
            <v>3760</v>
          </cell>
          <cell r="K6">
            <v>1996</v>
          </cell>
          <cell r="L6">
            <v>1888</v>
          </cell>
          <cell r="M6">
            <v>1783</v>
          </cell>
          <cell r="N6">
            <v>1754</v>
          </cell>
          <cell r="O6">
            <v>1777</v>
          </cell>
          <cell r="P6">
            <v>0</v>
          </cell>
        </row>
      </sheetData>
      <sheetData sheetId="25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2974</v>
          </cell>
          <cell r="K6">
            <v>2974</v>
          </cell>
          <cell r="L6">
            <v>3315</v>
          </cell>
          <cell r="M6">
            <v>3163</v>
          </cell>
          <cell r="N6">
            <v>3424</v>
          </cell>
          <cell r="O6">
            <v>3424</v>
          </cell>
          <cell r="P6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 "/>
      <sheetName val="Sawah Non Irigasi"/>
      <sheetName val="Pekarangan"/>
      <sheetName val="Tegal kebun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Pasir"/>
      <sheetName val="Kutai barat"/>
      <sheetName val="Kutai"/>
      <sheetName val="Kutai Timur"/>
      <sheetName val="Berau"/>
      <sheetName val="Malinau"/>
      <sheetName val="Bulongan"/>
      <sheetName val="Nunukan"/>
      <sheetName val="Penajem Pasir Utara"/>
      <sheetName val="tanah Tidung"/>
      <sheetName val="Kota Balik papan"/>
      <sheetName val="Samarinda"/>
      <sheetName val="Tarakan"/>
      <sheetName val="Bont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21150</v>
          </cell>
          <cell r="D6">
            <v>24676</v>
          </cell>
          <cell r="E6">
            <v>25234</v>
          </cell>
          <cell r="F6">
            <v>26494</v>
          </cell>
          <cell r="G6">
            <v>26494</v>
          </cell>
          <cell r="H6">
            <v>28733</v>
          </cell>
          <cell r="I6">
            <v>26888</v>
          </cell>
          <cell r="J6">
            <v>25642</v>
          </cell>
          <cell r="K6">
            <v>25642</v>
          </cell>
          <cell r="L6">
            <v>6886</v>
          </cell>
          <cell r="M6">
            <v>6886</v>
          </cell>
          <cell r="N6">
            <v>6886</v>
          </cell>
          <cell r="O6">
            <v>9557</v>
          </cell>
          <cell r="P6">
            <v>0</v>
          </cell>
        </row>
      </sheetData>
      <sheetData sheetId="14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3606</v>
          </cell>
          <cell r="K6">
            <v>3530</v>
          </cell>
          <cell r="L6">
            <v>3963</v>
          </cell>
          <cell r="M6">
            <v>3963</v>
          </cell>
          <cell r="N6">
            <v>3963</v>
          </cell>
          <cell r="O6">
            <v>4039</v>
          </cell>
          <cell r="P6">
            <v>0</v>
          </cell>
        </row>
      </sheetData>
      <sheetData sheetId="15" refreshError="1">
        <row r="6">
          <cell r="C6">
            <v>57769</v>
          </cell>
          <cell r="D6">
            <v>69733</v>
          </cell>
          <cell r="E6">
            <v>69128</v>
          </cell>
          <cell r="F6">
            <v>71660</v>
          </cell>
          <cell r="G6">
            <v>46721</v>
          </cell>
          <cell r="H6">
            <v>77207</v>
          </cell>
          <cell r="I6">
            <v>55131</v>
          </cell>
          <cell r="J6">
            <v>39413</v>
          </cell>
          <cell r="K6">
            <v>35264</v>
          </cell>
          <cell r="L6">
            <v>32649</v>
          </cell>
          <cell r="M6">
            <v>32649</v>
          </cell>
          <cell r="N6">
            <v>32649</v>
          </cell>
          <cell r="O6">
            <v>25649</v>
          </cell>
          <cell r="P6">
            <v>0</v>
          </cell>
        </row>
      </sheetData>
      <sheetData sheetId="1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8915</v>
          </cell>
          <cell r="K6">
            <v>8915</v>
          </cell>
          <cell r="L6">
            <v>14965</v>
          </cell>
          <cell r="M6">
            <v>14965</v>
          </cell>
          <cell r="N6">
            <v>14965</v>
          </cell>
          <cell r="O6">
            <v>12588</v>
          </cell>
          <cell r="P6">
            <v>0</v>
          </cell>
        </row>
      </sheetData>
      <sheetData sheetId="17" refreshError="1">
        <row r="6">
          <cell r="C6">
            <v>4713</v>
          </cell>
          <cell r="D6">
            <v>4261</v>
          </cell>
          <cell r="E6">
            <v>4342</v>
          </cell>
          <cell r="F6">
            <v>4776</v>
          </cell>
          <cell r="G6">
            <v>4776</v>
          </cell>
          <cell r="H6">
            <v>4776</v>
          </cell>
          <cell r="I6">
            <v>4776</v>
          </cell>
          <cell r="J6">
            <v>5486</v>
          </cell>
          <cell r="K6">
            <v>5474</v>
          </cell>
          <cell r="L6">
            <v>9995</v>
          </cell>
          <cell r="M6">
            <v>9991</v>
          </cell>
          <cell r="N6">
            <v>9991</v>
          </cell>
          <cell r="O6">
            <v>4832</v>
          </cell>
          <cell r="P6">
            <v>0</v>
          </cell>
        </row>
      </sheetData>
      <sheetData sheetId="18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2193</v>
          </cell>
          <cell r="K6">
            <v>4422</v>
          </cell>
          <cell r="L6">
            <v>15351</v>
          </cell>
          <cell r="M6">
            <v>15351</v>
          </cell>
          <cell r="N6">
            <v>11259</v>
          </cell>
          <cell r="O6">
            <v>7761</v>
          </cell>
          <cell r="P6">
            <v>0</v>
          </cell>
        </row>
      </sheetData>
      <sheetData sheetId="1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2193</v>
          </cell>
          <cell r="K6">
            <v>4422</v>
          </cell>
          <cell r="L6">
            <v>15351</v>
          </cell>
          <cell r="M6">
            <v>15351</v>
          </cell>
          <cell r="N6">
            <v>11259</v>
          </cell>
          <cell r="O6">
            <v>7761</v>
          </cell>
          <cell r="P6">
            <v>0</v>
          </cell>
        </row>
      </sheetData>
      <sheetData sheetId="2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9056</v>
          </cell>
          <cell r="K6">
            <v>6818</v>
          </cell>
          <cell r="L6">
            <v>6691</v>
          </cell>
          <cell r="M6">
            <v>6691</v>
          </cell>
          <cell r="N6">
            <v>6691</v>
          </cell>
          <cell r="O6">
            <v>8358</v>
          </cell>
          <cell r="P6">
            <v>0</v>
          </cell>
        </row>
      </sheetData>
      <sheetData sheetId="2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16533</v>
          </cell>
          <cell r="M6">
            <v>16533</v>
          </cell>
          <cell r="N6">
            <v>16533</v>
          </cell>
          <cell r="O6">
            <v>12083</v>
          </cell>
          <cell r="P6">
            <v>0</v>
          </cell>
        </row>
      </sheetData>
      <sheetData sheetId="22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3" refreshError="1">
        <row r="6">
          <cell r="C6">
            <v>678</v>
          </cell>
          <cell r="D6">
            <v>600</v>
          </cell>
          <cell r="E6">
            <v>637</v>
          </cell>
          <cell r="F6">
            <v>603</v>
          </cell>
          <cell r="G6">
            <v>603</v>
          </cell>
          <cell r="H6">
            <v>590</v>
          </cell>
          <cell r="I6">
            <v>163</v>
          </cell>
          <cell r="J6">
            <v>1</v>
          </cell>
          <cell r="K6">
            <v>0</v>
          </cell>
          <cell r="L6">
            <v>2</v>
          </cell>
          <cell r="M6">
            <v>2</v>
          </cell>
          <cell r="N6">
            <v>58</v>
          </cell>
          <cell r="O6">
            <v>29</v>
          </cell>
          <cell r="P6">
            <v>0</v>
          </cell>
        </row>
      </sheetData>
      <sheetData sheetId="24" refreshError="1">
        <row r="6">
          <cell r="C6">
            <v>8167</v>
          </cell>
          <cell r="D6">
            <v>9276</v>
          </cell>
          <cell r="E6">
            <v>9276</v>
          </cell>
          <cell r="F6">
            <v>9208</v>
          </cell>
          <cell r="G6">
            <v>9208</v>
          </cell>
          <cell r="H6">
            <v>9447</v>
          </cell>
          <cell r="I6">
            <v>3151</v>
          </cell>
          <cell r="J6">
            <v>5409</v>
          </cell>
          <cell r="K6">
            <v>8017</v>
          </cell>
          <cell r="L6">
            <v>5501</v>
          </cell>
          <cell r="M6">
            <v>5501</v>
          </cell>
          <cell r="N6">
            <v>5501</v>
          </cell>
          <cell r="O6">
            <v>4557</v>
          </cell>
          <cell r="P6">
            <v>0</v>
          </cell>
        </row>
      </sheetData>
      <sheetData sheetId="25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100</v>
          </cell>
          <cell r="L6">
            <v>110</v>
          </cell>
          <cell r="M6">
            <v>110</v>
          </cell>
          <cell r="N6">
            <v>110</v>
          </cell>
          <cell r="O6">
            <v>300</v>
          </cell>
          <cell r="P6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BOLAANG MONGONDOW"/>
      <sheetName val="MINAHASA"/>
      <sheetName val="KEPULAUAN SANGIHE"/>
      <sheetName val="TALAUD"/>
      <sheetName val="MINAHASA SELATAN"/>
      <sheetName val="MINAHASA UTARA"/>
      <sheetName val="BOLAANG MONGONDOW UTARA"/>
      <sheetName val="SIAU TAGULANDANG BIARO"/>
      <sheetName val="MINAHASA TENGGARA"/>
      <sheetName val="BOLAANG MONGONDOW SELATAN"/>
      <sheetName val="BOLAANG MONGONDOW TIMUR"/>
      <sheetName val="MANADO"/>
      <sheetName val="BITUNG"/>
      <sheetName val="TOMOHON"/>
      <sheetName val="KOTAMOBAG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38213</v>
          </cell>
          <cell r="D6">
            <v>37048</v>
          </cell>
          <cell r="E6">
            <v>36953</v>
          </cell>
          <cell r="F6">
            <v>36986</v>
          </cell>
          <cell r="G6">
            <v>36139</v>
          </cell>
          <cell r="H6">
            <v>34995</v>
          </cell>
          <cell r="I6">
            <v>38026</v>
          </cell>
          <cell r="J6">
            <v>38026</v>
          </cell>
          <cell r="K6">
            <v>43065</v>
          </cell>
          <cell r="L6">
            <v>43064</v>
          </cell>
          <cell r="M6">
            <v>43064</v>
          </cell>
          <cell r="N6">
            <v>39085</v>
          </cell>
          <cell r="O6">
            <v>39095</v>
          </cell>
          <cell r="P6">
            <v>0</v>
          </cell>
        </row>
      </sheetData>
      <sheetData sheetId="14" refreshError="1">
        <row r="6">
          <cell r="C6">
            <v>17403</v>
          </cell>
          <cell r="D6">
            <v>17335</v>
          </cell>
          <cell r="E6">
            <v>17876</v>
          </cell>
          <cell r="F6">
            <v>17387</v>
          </cell>
          <cell r="G6">
            <v>17224</v>
          </cell>
          <cell r="H6">
            <v>17166</v>
          </cell>
          <cell r="I6">
            <v>16693</v>
          </cell>
          <cell r="J6">
            <v>17840</v>
          </cell>
          <cell r="K6">
            <v>17735</v>
          </cell>
          <cell r="L6">
            <v>20405</v>
          </cell>
          <cell r="M6">
            <v>20405</v>
          </cell>
          <cell r="N6">
            <v>6392</v>
          </cell>
          <cell r="O6">
            <v>5978</v>
          </cell>
          <cell r="P6">
            <v>0</v>
          </cell>
        </row>
      </sheetData>
      <sheetData sheetId="15" refreshError="1">
        <row r="6">
          <cell r="C6">
            <v>1147</v>
          </cell>
          <cell r="D6">
            <v>1754</v>
          </cell>
          <cell r="E6">
            <v>1751</v>
          </cell>
          <cell r="F6">
            <v>1929</v>
          </cell>
          <cell r="G6">
            <v>1962</v>
          </cell>
          <cell r="H6">
            <v>1920</v>
          </cell>
          <cell r="I6">
            <v>220</v>
          </cell>
          <cell r="J6">
            <v>220</v>
          </cell>
          <cell r="K6">
            <v>285</v>
          </cell>
          <cell r="L6">
            <v>285</v>
          </cell>
          <cell r="M6">
            <v>1019</v>
          </cell>
          <cell r="N6">
            <v>42</v>
          </cell>
          <cell r="O6">
            <v>42</v>
          </cell>
          <cell r="P6">
            <v>0</v>
          </cell>
        </row>
      </sheetData>
      <sheetData sheetId="1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309</v>
          </cell>
          <cell r="O6">
            <v>309</v>
          </cell>
          <cell r="P6">
            <v>0</v>
          </cell>
        </row>
      </sheetData>
      <sheetData sheetId="17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8705</v>
          </cell>
          <cell r="O6">
            <v>8976</v>
          </cell>
          <cell r="P6">
            <v>0</v>
          </cell>
        </row>
      </sheetData>
      <sheetData sheetId="18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3783</v>
          </cell>
          <cell r="O6">
            <v>2492</v>
          </cell>
          <cell r="P6">
            <v>0</v>
          </cell>
        </row>
      </sheetData>
      <sheetData sheetId="1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2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3" refreshError="1"/>
      <sheetData sheetId="24" refreshError="1">
        <row r="6">
          <cell r="C6">
            <v>9</v>
          </cell>
          <cell r="D6">
            <v>46</v>
          </cell>
          <cell r="E6">
            <v>9</v>
          </cell>
          <cell r="F6">
            <v>7</v>
          </cell>
          <cell r="G6">
            <v>4</v>
          </cell>
          <cell r="H6">
            <v>5</v>
          </cell>
          <cell r="I6">
            <v>5</v>
          </cell>
          <cell r="J6">
            <v>5</v>
          </cell>
          <cell r="K6">
            <v>14</v>
          </cell>
          <cell r="L6">
            <v>14</v>
          </cell>
          <cell r="M6">
            <v>14</v>
          </cell>
          <cell r="N6">
            <v>9</v>
          </cell>
          <cell r="O6">
            <v>9</v>
          </cell>
          <cell r="P6">
            <v>0</v>
          </cell>
        </row>
      </sheetData>
      <sheetData sheetId="25" refreshError="1">
        <row r="6">
          <cell r="C6">
            <v>155</v>
          </cell>
          <cell r="D6">
            <v>155</v>
          </cell>
          <cell r="E6">
            <v>106</v>
          </cell>
          <cell r="F6">
            <v>106</v>
          </cell>
          <cell r="G6">
            <v>106</v>
          </cell>
          <cell r="H6">
            <v>106</v>
          </cell>
          <cell r="I6">
            <v>106</v>
          </cell>
          <cell r="J6">
            <v>106</v>
          </cell>
          <cell r="K6">
            <v>106</v>
          </cell>
          <cell r="L6">
            <v>103</v>
          </cell>
          <cell r="M6">
            <v>103</v>
          </cell>
          <cell r="N6">
            <v>89</v>
          </cell>
          <cell r="O6">
            <v>89</v>
          </cell>
          <cell r="P6">
            <v>0</v>
          </cell>
        </row>
      </sheetData>
      <sheetData sheetId="2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979</v>
          </cell>
          <cell r="O6">
            <v>979</v>
          </cell>
          <cell r="P6">
            <v>0</v>
          </cell>
        </row>
      </sheetData>
      <sheetData sheetId="27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BANGGAI KEPULAUAN"/>
      <sheetName val="BANGGAI"/>
      <sheetName val="MOROWALI"/>
      <sheetName val="POSO"/>
      <sheetName val="DONGGALA"/>
      <sheetName val="TOLI-TOLI"/>
      <sheetName val="BUOL"/>
      <sheetName val="PARIMO"/>
      <sheetName val="TOJO UNA-UNA"/>
      <sheetName val="SIGI"/>
      <sheetName val="PA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466</v>
          </cell>
          <cell r="K6">
            <v>443</v>
          </cell>
          <cell r="L6">
            <v>443</v>
          </cell>
          <cell r="M6">
            <v>1169</v>
          </cell>
          <cell r="N6">
            <v>225</v>
          </cell>
          <cell r="O6">
            <v>418</v>
          </cell>
          <cell r="P6">
            <v>0</v>
          </cell>
        </row>
      </sheetData>
      <sheetData sheetId="14">
        <row r="6">
          <cell r="C6">
            <v>18444</v>
          </cell>
          <cell r="D6">
            <v>20325</v>
          </cell>
          <cell r="E6">
            <v>21455</v>
          </cell>
          <cell r="F6">
            <v>18294</v>
          </cell>
          <cell r="G6">
            <v>22903</v>
          </cell>
          <cell r="H6">
            <v>24407</v>
          </cell>
          <cell r="I6">
            <v>21543</v>
          </cell>
          <cell r="J6">
            <v>19425</v>
          </cell>
          <cell r="K6">
            <v>25115</v>
          </cell>
          <cell r="L6">
            <v>19674</v>
          </cell>
          <cell r="M6">
            <v>40269</v>
          </cell>
          <cell r="N6">
            <v>20264</v>
          </cell>
          <cell r="O6">
            <v>20264</v>
          </cell>
          <cell r="P6">
            <v>0</v>
          </cell>
        </row>
      </sheetData>
      <sheetData sheetId="15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8596</v>
          </cell>
          <cell r="K6">
            <v>8381</v>
          </cell>
          <cell r="L6">
            <v>9025</v>
          </cell>
          <cell r="M6">
            <v>17153</v>
          </cell>
          <cell r="N6">
            <v>11774</v>
          </cell>
          <cell r="O6">
            <v>6717</v>
          </cell>
          <cell r="P6">
            <v>0</v>
          </cell>
        </row>
      </sheetData>
      <sheetData sheetId="16">
        <row r="6">
          <cell r="C6">
            <v>22857</v>
          </cell>
          <cell r="D6">
            <v>35260</v>
          </cell>
          <cell r="E6">
            <v>39284</v>
          </cell>
          <cell r="F6">
            <v>17307</v>
          </cell>
          <cell r="G6">
            <v>41309</v>
          </cell>
          <cell r="H6">
            <v>41921</v>
          </cell>
          <cell r="I6">
            <v>28582</v>
          </cell>
          <cell r="J6">
            <v>20136</v>
          </cell>
          <cell r="K6">
            <v>19621</v>
          </cell>
          <cell r="L6">
            <v>16239</v>
          </cell>
          <cell r="M6">
            <v>32176</v>
          </cell>
          <cell r="N6">
            <v>13880</v>
          </cell>
          <cell r="O6">
            <v>13880</v>
          </cell>
          <cell r="P6">
            <v>0</v>
          </cell>
        </row>
      </sheetData>
      <sheetData sheetId="17">
        <row r="6">
          <cell r="C6">
            <v>65752</v>
          </cell>
          <cell r="D6">
            <v>74501</v>
          </cell>
          <cell r="E6">
            <v>75595</v>
          </cell>
          <cell r="F6">
            <v>75703</v>
          </cell>
          <cell r="G6">
            <v>73038</v>
          </cell>
          <cell r="H6">
            <v>71386</v>
          </cell>
          <cell r="I6">
            <v>57223</v>
          </cell>
          <cell r="J6">
            <v>66336</v>
          </cell>
          <cell r="K6">
            <v>56564</v>
          </cell>
          <cell r="L6">
            <v>58165</v>
          </cell>
          <cell r="M6">
            <v>90084</v>
          </cell>
          <cell r="N6">
            <v>31713</v>
          </cell>
          <cell r="O6">
            <v>32372</v>
          </cell>
          <cell r="P6">
            <v>0</v>
          </cell>
        </row>
      </sheetData>
      <sheetData sheetId="18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12530</v>
          </cell>
          <cell r="K6">
            <v>12191</v>
          </cell>
          <cell r="L6">
            <v>11815</v>
          </cell>
          <cell r="M6">
            <v>24277</v>
          </cell>
          <cell r="N6">
            <v>12422</v>
          </cell>
          <cell r="O6">
            <v>11595</v>
          </cell>
          <cell r="P6">
            <v>0</v>
          </cell>
        </row>
      </sheetData>
      <sheetData sheetId="1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5542</v>
          </cell>
          <cell r="K6">
            <v>5079</v>
          </cell>
          <cell r="L6">
            <v>4807</v>
          </cell>
          <cell r="M6">
            <v>9416</v>
          </cell>
          <cell r="N6">
            <v>3254</v>
          </cell>
          <cell r="O6">
            <v>2826</v>
          </cell>
          <cell r="P6">
            <v>0</v>
          </cell>
        </row>
      </sheetData>
      <sheetData sheetId="20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26176</v>
          </cell>
          <cell r="N6">
            <v>27086</v>
          </cell>
          <cell r="O6">
            <v>27525</v>
          </cell>
          <cell r="P6">
            <v>0</v>
          </cell>
        </row>
      </sheetData>
      <sheetData sheetId="2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1197</v>
          </cell>
          <cell r="O6">
            <v>1175</v>
          </cell>
          <cell r="P6">
            <v>0</v>
          </cell>
        </row>
      </sheetData>
      <sheetData sheetId="22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3">
        <row r="6">
          <cell r="C6">
            <v>0</v>
          </cell>
          <cell r="D6">
            <v>0</v>
          </cell>
          <cell r="E6">
            <v>0</v>
          </cell>
          <cell r="F6">
            <v>351</v>
          </cell>
          <cell r="G6">
            <v>606</v>
          </cell>
          <cell r="H6">
            <v>636</v>
          </cell>
          <cell r="I6">
            <v>612</v>
          </cell>
          <cell r="J6">
            <v>589</v>
          </cell>
          <cell r="K6">
            <v>629</v>
          </cell>
          <cell r="L6">
            <v>629</v>
          </cell>
          <cell r="M6">
            <v>941</v>
          </cell>
          <cell r="N6">
            <v>327</v>
          </cell>
          <cell r="O6">
            <v>372</v>
          </cell>
          <cell r="P6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Selayar"/>
      <sheetName val="Bulukumba"/>
      <sheetName val="Bantaeng"/>
      <sheetName val="Jeneponto"/>
      <sheetName val="Takalar"/>
      <sheetName val="Gowa"/>
      <sheetName val="Sinjai"/>
      <sheetName val="Maros"/>
      <sheetName val="PangkajeneKep"/>
      <sheetName val="Barru"/>
      <sheetName val="Bone"/>
      <sheetName val="Soppeng"/>
      <sheetName val="Wajo"/>
      <sheetName val="Sidenreng Rappang"/>
      <sheetName val="Pinrang"/>
      <sheetName val="Enrekang"/>
      <sheetName val="Luwu"/>
      <sheetName val="Tanah Toraja"/>
      <sheetName val="Luwu Utara"/>
      <sheetName val="Luwu Timur"/>
      <sheetName val="Toraja utara"/>
      <sheetName val="Kota Makassar"/>
      <sheetName val="Kota Parepare"/>
      <sheetName val="Kota Palo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870</v>
          </cell>
          <cell r="D6">
            <v>870</v>
          </cell>
          <cell r="E6">
            <v>876</v>
          </cell>
          <cell r="F6">
            <v>870</v>
          </cell>
          <cell r="G6">
            <v>976</v>
          </cell>
          <cell r="H6">
            <v>1686</v>
          </cell>
          <cell r="I6">
            <v>1686</v>
          </cell>
          <cell r="J6">
            <v>998</v>
          </cell>
          <cell r="K6">
            <v>1506</v>
          </cell>
          <cell r="L6">
            <v>1014</v>
          </cell>
          <cell r="M6">
            <v>1014</v>
          </cell>
          <cell r="N6">
            <v>2618</v>
          </cell>
          <cell r="O6">
            <v>1400</v>
          </cell>
          <cell r="P6">
            <v>0</v>
          </cell>
        </row>
      </sheetData>
      <sheetData sheetId="14" refreshError="1">
        <row r="6">
          <cell r="C6">
            <v>20803</v>
          </cell>
          <cell r="D6">
            <v>20803</v>
          </cell>
          <cell r="E6">
            <v>21047</v>
          </cell>
          <cell r="F6">
            <v>19610</v>
          </cell>
          <cell r="G6">
            <v>21018</v>
          </cell>
          <cell r="H6">
            <v>22441</v>
          </cell>
          <cell r="I6">
            <v>22441</v>
          </cell>
          <cell r="J6">
            <v>22048</v>
          </cell>
          <cell r="K6">
            <v>23995</v>
          </cell>
          <cell r="L6">
            <v>24002</v>
          </cell>
          <cell r="M6">
            <v>24002</v>
          </cell>
          <cell r="N6">
            <v>18392</v>
          </cell>
          <cell r="O6">
            <v>23889</v>
          </cell>
          <cell r="P6">
            <v>0</v>
          </cell>
        </row>
      </sheetData>
      <sheetData sheetId="15" refreshError="1">
        <row r="6">
          <cell r="C6">
            <v>5035</v>
          </cell>
          <cell r="D6">
            <v>5035</v>
          </cell>
          <cell r="E6">
            <v>7253</v>
          </cell>
          <cell r="F6">
            <v>7403</v>
          </cell>
          <cell r="G6">
            <v>7253</v>
          </cell>
          <cell r="H6">
            <v>7253</v>
          </cell>
          <cell r="I6">
            <v>7253</v>
          </cell>
          <cell r="J6">
            <v>7253</v>
          </cell>
          <cell r="K6">
            <v>7253</v>
          </cell>
          <cell r="L6">
            <v>7253</v>
          </cell>
          <cell r="M6">
            <v>7253</v>
          </cell>
          <cell r="N6">
            <v>6029</v>
          </cell>
          <cell r="O6">
            <v>7253</v>
          </cell>
          <cell r="P6">
            <v>0</v>
          </cell>
        </row>
      </sheetData>
      <sheetData sheetId="16" refreshError="1">
        <row r="6">
          <cell r="C6">
            <v>13884</v>
          </cell>
          <cell r="D6">
            <v>13884</v>
          </cell>
          <cell r="E6">
            <v>13899</v>
          </cell>
          <cell r="F6">
            <v>13899</v>
          </cell>
          <cell r="G6">
            <v>13929</v>
          </cell>
          <cell r="H6">
            <v>9094</v>
          </cell>
          <cell r="I6">
            <v>9094</v>
          </cell>
          <cell r="J6">
            <v>14807</v>
          </cell>
          <cell r="K6">
            <v>13551</v>
          </cell>
          <cell r="L6">
            <v>19106</v>
          </cell>
          <cell r="M6">
            <v>19106</v>
          </cell>
          <cell r="N6">
            <v>16134</v>
          </cell>
          <cell r="O6">
            <v>16521</v>
          </cell>
          <cell r="P6">
            <v>0</v>
          </cell>
        </row>
      </sheetData>
      <sheetData sheetId="17" refreshError="1">
        <row r="6">
          <cell r="C6">
            <v>16375</v>
          </cell>
          <cell r="D6">
            <v>16435</v>
          </cell>
          <cell r="E6">
            <v>16462</v>
          </cell>
          <cell r="F6">
            <v>16434</v>
          </cell>
          <cell r="G6">
            <v>16143</v>
          </cell>
          <cell r="H6">
            <v>16432</v>
          </cell>
          <cell r="I6">
            <v>16432</v>
          </cell>
          <cell r="J6">
            <v>16436</v>
          </cell>
          <cell r="K6">
            <v>16433</v>
          </cell>
          <cell r="L6">
            <v>16722</v>
          </cell>
          <cell r="M6">
            <v>17950</v>
          </cell>
          <cell r="N6">
            <v>15949</v>
          </cell>
          <cell r="O6">
            <v>16457</v>
          </cell>
          <cell r="P6">
            <v>0</v>
          </cell>
        </row>
      </sheetData>
      <sheetData sheetId="18" refreshError="1">
        <row r="6">
          <cell r="C6">
            <v>29574</v>
          </cell>
          <cell r="D6">
            <v>29594</v>
          </cell>
          <cell r="E6">
            <v>29846</v>
          </cell>
          <cell r="F6">
            <v>29846</v>
          </cell>
          <cell r="G6">
            <v>29846</v>
          </cell>
          <cell r="H6">
            <v>33135</v>
          </cell>
          <cell r="I6">
            <v>33135</v>
          </cell>
          <cell r="J6">
            <v>36013</v>
          </cell>
          <cell r="K6">
            <v>34555</v>
          </cell>
          <cell r="L6">
            <v>35983</v>
          </cell>
          <cell r="M6">
            <v>35983</v>
          </cell>
          <cell r="N6">
            <v>26380</v>
          </cell>
          <cell r="O6">
            <v>32359</v>
          </cell>
          <cell r="P6">
            <v>0</v>
          </cell>
        </row>
      </sheetData>
      <sheetData sheetId="19" refreshError="1">
        <row r="6">
          <cell r="C6">
            <v>12168</v>
          </cell>
          <cell r="D6">
            <v>12168</v>
          </cell>
          <cell r="E6">
            <v>12168</v>
          </cell>
          <cell r="F6">
            <v>12168</v>
          </cell>
          <cell r="G6">
            <v>11939</v>
          </cell>
          <cell r="H6">
            <v>12549</v>
          </cell>
          <cell r="I6">
            <v>12549</v>
          </cell>
          <cell r="J6">
            <v>17789</v>
          </cell>
          <cell r="K6">
            <v>16789</v>
          </cell>
          <cell r="L6">
            <v>14158</v>
          </cell>
          <cell r="M6">
            <v>14158</v>
          </cell>
          <cell r="N6">
            <v>8525</v>
          </cell>
          <cell r="O6">
            <v>13829</v>
          </cell>
          <cell r="P6">
            <v>0</v>
          </cell>
        </row>
      </sheetData>
      <sheetData sheetId="20" refreshError="1">
        <row r="6">
          <cell r="C6">
            <v>25276</v>
          </cell>
          <cell r="D6">
            <v>26859</v>
          </cell>
          <cell r="E6">
            <v>26859</v>
          </cell>
          <cell r="F6">
            <v>25918</v>
          </cell>
          <cell r="G6">
            <v>25918</v>
          </cell>
          <cell r="H6">
            <v>25765</v>
          </cell>
          <cell r="I6">
            <v>25765</v>
          </cell>
          <cell r="J6">
            <v>35076</v>
          </cell>
          <cell r="K6">
            <v>24371</v>
          </cell>
          <cell r="L6">
            <v>27125</v>
          </cell>
          <cell r="M6">
            <v>27125</v>
          </cell>
          <cell r="N6">
            <v>21699</v>
          </cell>
          <cell r="O6">
            <v>25386</v>
          </cell>
          <cell r="P6">
            <v>0</v>
          </cell>
        </row>
      </sheetData>
      <sheetData sheetId="21" refreshError="1">
        <row r="6">
          <cell r="C6">
            <v>20361</v>
          </cell>
          <cell r="D6">
            <v>18508</v>
          </cell>
          <cell r="E6">
            <v>18447</v>
          </cell>
          <cell r="F6">
            <v>18386</v>
          </cell>
          <cell r="G6">
            <v>18250</v>
          </cell>
          <cell r="H6">
            <v>17984</v>
          </cell>
          <cell r="I6">
            <v>65983</v>
          </cell>
          <cell r="J6">
            <v>16788</v>
          </cell>
          <cell r="K6">
            <v>16191</v>
          </cell>
          <cell r="L6">
            <v>15991</v>
          </cell>
          <cell r="M6">
            <v>15991</v>
          </cell>
          <cell r="N6">
            <v>14294</v>
          </cell>
          <cell r="O6">
            <v>16027</v>
          </cell>
          <cell r="P6">
            <v>0</v>
          </cell>
        </row>
      </sheetData>
      <sheetData sheetId="22" refreshError="1">
        <row r="6">
          <cell r="C6">
            <v>11538</v>
          </cell>
          <cell r="D6">
            <v>11525</v>
          </cell>
          <cell r="E6">
            <v>13038</v>
          </cell>
          <cell r="F6">
            <v>13038</v>
          </cell>
          <cell r="G6">
            <v>13023</v>
          </cell>
          <cell r="H6">
            <v>13024</v>
          </cell>
          <cell r="I6">
            <v>13024</v>
          </cell>
          <cell r="J6">
            <v>12534</v>
          </cell>
          <cell r="K6">
            <v>12546</v>
          </cell>
          <cell r="L6">
            <v>11532</v>
          </cell>
          <cell r="M6">
            <v>12532</v>
          </cell>
          <cell r="N6">
            <v>10930</v>
          </cell>
          <cell r="O6">
            <v>12066</v>
          </cell>
          <cell r="P6">
            <v>0</v>
          </cell>
        </row>
      </sheetData>
      <sheetData sheetId="23" refreshError="1">
        <row r="6">
          <cell r="C6">
            <v>82023</v>
          </cell>
          <cell r="D6">
            <v>89965</v>
          </cell>
          <cell r="E6">
            <v>88449</v>
          </cell>
          <cell r="F6">
            <v>88449</v>
          </cell>
          <cell r="G6">
            <v>88449</v>
          </cell>
          <cell r="H6">
            <v>88449</v>
          </cell>
          <cell r="I6">
            <v>88449</v>
          </cell>
          <cell r="J6">
            <v>88449</v>
          </cell>
          <cell r="K6">
            <v>88449</v>
          </cell>
          <cell r="L6">
            <v>88367</v>
          </cell>
          <cell r="M6">
            <v>102892</v>
          </cell>
          <cell r="N6">
            <v>89498</v>
          </cell>
          <cell r="O6">
            <v>96407</v>
          </cell>
          <cell r="P6">
            <v>0</v>
          </cell>
        </row>
      </sheetData>
      <sheetData sheetId="24" refreshError="1">
        <row r="6">
          <cell r="C6">
            <v>23554</v>
          </cell>
          <cell r="D6">
            <v>23819</v>
          </cell>
          <cell r="E6">
            <v>24878</v>
          </cell>
          <cell r="F6">
            <v>24890</v>
          </cell>
          <cell r="G6">
            <v>24744</v>
          </cell>
          <cell r="H6">
            <v>24755</v>
          </cell>
          <cell r="I6">
            <v>24755</v>
          </cell>
          <cell r="J6">
            <v>29677</v>
          </cell>
          <cell r="K6">
            <v>29136</v>
          </cell>
          <cell r="L6">
            <v>22851</v>
          </cell>
          <cell r="M6">
            <v>22851</v>
          </cell>
          <cell r="N6">
            <v>22045</v>
          </cell>
          <cell r="O6">
            <v>23223</v>
          </cell>
          <cell r="P6">
            <v>0</v>
          </cell>
        </row>
      </sheetData>
      <sheetData sheetId="25" refreshError="1">
        <row r="6">
          <cell r="C6">
            <v>84483</v>
          </cell>
          <cell r="D6">
            <v>84483</v>
          </cell>
          <cell r="E6">
            <v>87480</v>
          </cell>
          <cell r="F6">
            <v>87480</v>
          </cell>
          <cell r="G6">
            <v>86311</v>
          </cell>
          <cell r="H6">
            <v>86328</v>
          </cell>
          <cell r="I6">
            <v>86328</v>
          </cell>
          <cell r="J6">
            <v>97502</v>
          </cell>
          <cell r="K6">
            <v>97503</v>
          </cell>
          <cell r="L6">
            <v>86092</v>
          </cell>
          <cell r="M6">
            <v>86092</v>
          </cell>
          <cell r="N6">
            <v>75802</v>
          </cell>
          <cell r="O6">
            <v>85992</v>
          </cell>
          <cell r="P6">
            <v>0</v>
          </cell>
        </row>
      </sheetData>
      <sheetData sheetId="26" refreshError="1">
        <row r="6">
          <cell r="C6">
            <v>45448</v>
          </cell>
          <cell r="D6">
            <v>32903</v>
          </cell>
          <cell r="E6">
            <v>45816</v>
          </cell>
          <cell r="F6">
            <v>45702</v>
          </cell>
          <cell r="G6">
            <v>44813</v>
          </cell>
          <cell r="H6">
            <v>45593</v>
          </cell>
          <cell r="I6">
            <v>45593</v>
          </cell>
          <cell r="J6">
            <v>64604</v>
          </cell>
          <cell r="K6">
            <v>58483</v>
          </cell>
          <cell r="L6">
            <v>41936</v>
          </cell>
          <cell r="M6">
            <v>74413</v>
          </cell>
          <cell r="N6">
            <v>39730</v>
          </cell>
          <cell r="O6">
            <v>42921</v>
          </cell>
          <cell r="P6">
            <v>0</v>
          </cell>
        </row>
      </sheetData>
      <sheetData sheetId="27" refreshError="1">
        <row r="6">
          <cell r="C6">
            <v>47651</v>
          </cell>
          <cell r="D6">
            <v>47617</v>
          </cell>
          <cell r="E6">
            <v>47402</v>
          </cell>
          <cell r="F6">
            <v>47383</v>
          </cell>
          <cell r="G6">
            <v>47381</v>
          </cell>
          <cell r="H6">
            <v>46065</v>
          </cell>
          <cell r="I6">
            <v>46065</v>
          </cell>
          <cell r="J6">
            <v>45930</v>
          </cell>
          <cell r="K6">
            <v>46215</v>
          </cell>
          <cell r="L6">
            <v>57876</v>
          </cell>
          <cell r="M6">
            <v>57876</v>
          </cell>
          <cell r="N6">
            <v>43105</v>
          </cell>
          <cell r="O6">
            <v>46263</v>
          </cell>
          <cell r="P6">
            <v>0</v>
          </cell>
        </row>
      </sheetData>
      <sheetData sheetId="28" refreshError="1">
        <row r="6">
          <cell r="C6">
            <v>8513</v>
          </cell>
          <cell r="D6">
            <v>8513</v>
          </cell>
          <cell r="E6">
            <v>8513</v>
          </cell>
          <cell r="F6">
            <v>8513</v>
          </cell>
          <cell r="G6">
            <v>8414</v>
          </cell>
          <cell r="H6">
            <v>8513</v>
          </cell>
          <cell r="I6">
            <v>8513</v>
          </cell>
          <cell r="J6">
            <v>8513</v>
          </cell>
          <cell r="K6">
            <v>8513</v>
          </cell>
          <cell r="L6">
            <v>8515</v>
          </cell>
          <cell r="M6">
            <v>8515</v>
          </cell>
          <cell r="N6">
            <v>6044</v>
          </cell>
          <cell r="O6">
            <v>7951</v>
          </cell>
          <cell r="P6">
            <v>0</v>
          </cell>
        </row>
      </sheetData>
      <sheetData sheetId="29" refreshError="1">
        <row r="6">
          <cell r="C6">
            <v>88483</v>
          </cell>
          <cell r="D6">
            <v>89365</v>
          </cell>
          <cell r="E6">
            <v>93177</v>
          </cell>
          <cell r="F6">
            <v>92340</v>
          </cell>
          <cell r="G6">
            <v>87646</v>
          </cell>
          <cell r="H6">
            <v>91628</v>
          </cell>
          <cell r="I6">
            <v>79111</v>
          </cell>
          <cell r="J6">
            <v>41515</v>
          </cell>
          <cell r="K6">
            <v>37752</v>
          </cell>
          <cell r="L6">
            <v>41723</v>
          </cell>
          <cell r="M6">
            <v>41723</v>
          </cell>
          <cell r="N6">
            <v>31804</v>
          </cell>
          <cell r="O6">
            <v>34768</v>
          </cell>
          <cell r="P6">
            <v>0</v>
          </cell>
        </row>
      </sheetData>
      <sheetData sheetId="30" refreshError="1">
        <row r="6">
          <cell r="C6">
            <v>21225</v>
          </cell>
          <cell r="D6">
            <v>21225</v>
          </cell>
          <cell r="E6">
            <v>20913</v>
          </cell>
          <cell r="F6">
            <v>20913</v>
          </cell>
          <cell r="G6">
            <v>21208</v>
          </cell>
          <cell r="H6">
            <v>21208</v>
          </cell>
          <cell r="I6">
            <v>20893</v>
          </cell>
          <cell r="J6">
            <v>21005</v>
          </cell>
          <cell r="K6">
            <v>21800</v>
          </cell>
          <cell r="L6">
            <v>23528</v>
          </cell>
          <cell r="M6">
            <v>23528</v>
          </cell>
          <cell r="N6">
            <v>21387</v>
          </cell>
          <cell r="O6">
            <v>24280</v>
          </cell>
          <cell r="P6">
            <v>0</v>
          </cell>
        </row>
      </sheetData>
      <sheetData sheetId="31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47210</v>
          </cell>
          <cell r="K6">
            <v>47210</v>
          </cell>
          <cell r="L6">
            <v>44880</v>
          </cell>
          <cell r="M6">
            <v>45130</v>
          </cell>
          <cell r="N6">
            <v>15941</v>
          </cell>
          <cell r="O6">
            <v>20455</v>
          </cell>
          <cell r="P6">
            <v>0</v>
          </cell>
        </row>
      </sheetData>
      <sheetData sheetId="32" refreshError="1"/>
      <sheetData sheetId="33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34" refreshError="1"/>
      <sheetData sheetId="35" refreshError="1">
        <row r="6">
          <cell r="C6">
            <v>960</v>
          </cell>
          <cell r="D6">
            <v>933</v>
          </cell>
          <cell r="E6">
            <v>933</v>
          </cell>
          <cell r="F6">
            <v>933</v>
          </cell>
          <cell r="G6">
            <v>933</v>
          </cell>
          <cell r="H6">
            <v>934</v>
          </cell>
          <cell r="I6">
            <v>934</v>
          </cell>
          <cell r="J6">
            <v>982</v>
          </cell>
          <cell r="K6">
            <v>982</v>
          </cell>
          <cell r="L6">
            <v>933</v>
          </cell>
          <cell r="M6">
            <v>933</v>
          </cell>
          <cell r="N6">
            <v>881</v>
          </cell>
          <cell r="O6">
            <v>933</v>
          </cell>
          <cell r="P6">
            <v>0</v>
          </cell>
        </row>
      </sheetData>
      <sheetData sheetId="36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2251</v>
          </cell>
          <cell r="O6">
            <v>2610</v>
          </cell>
          <cell r="P6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Buton"/>
      <sheetName val="Muna"/>
      <sheetName val="Konawe"/>
      <sheetName val="Kolaka"/>
      <sheetName val="Konawe Selatan"/>
      <sheetName val="Bombana"/>
      <sheetName val="Wakatobi"/>
      <sheetName val="Kolaka Utara"/>
      <sheetName val="Buton Utara"/>
      <sheetName val="Konawe Utara"/>
      <sheetName val="Kota Kendari"/>
      <sheetName val="Kota Baub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7871</v>
          </cell>
          <cell r="D6">
            <v>7733</v>
          </cell>
          <cell r="E6">
            <v>8936</v>
          </cell>
          <cell r="F6">
            <v>8940</v>
          </cell>
          <cell r="G6">
            <v>8851</v>
          </cell>
          <cell r="H6">
            <v>9630</v>
          </cell>
          <cell r="I6">
            <v>9668</v>
          </cell>
          <cell r="J6">
            <v>10296</v>
          </cell>
          <cell r="K6">
            <v>8255</v>
          </cell>
          <cell r="L6">
            <v>8539</v>
          </cell>
          <cell r="M6">
            <v>9673</v>
          </cell>
          <cell r="N6">
            <v>702</v>
          </cell>
          <cell r="O6">
            <v>727</v>
          </cell>
        </row>
      </sheetData>
      <sheetData sheetId="14">
        <row r="6">
          <cell r="C6">
            <v>269</v>
          </cell>
          <cell r="D6">
            <v>284</v>
          </cell>
          <cell r="E6">
            <v>274</v>
          </cell>
          <cell r="F6">
            <v>512</v>
          </cell>
          <cell r="G6">
            <v>512</v>
          </cell>
          <cell r="H6">
            <v>512</v>
          </cell>
          <cell r="I6">
            <v>512</v>
          </cell>
          <cell r="J6">
            <v>1325</v>
          </cell>
          <cell r="K6">
            <v>1396</v>
          </cell>
          <cell r="L6">
            <v>1531</v>
          </cell>
          <cell r="M6">
            <v>1716</v>
          </cell>
          <cell r="N6">
            <v>1690</v>
          </cell>
          <cell r="O6">
            <v>1690</v>
          </cell>
          <cell r="P6">
            <v>0</v>
          </cell>
        </row>
      </sheetData>
      <sheetData sheetId="15">
        <row r="6">
          <cell r="N6">
            <v>23921</v>
          </cell>
          <cell r="O6">
            <v>27428</v>
          </cell>
        </row>
      </sheetData>
      <sheetData sheetId="16">
        <row r="6">
          <cell r="C6">
            <v>15216</v>
          </cell>
          <cell r="D6">
            <v>15505</v>
          </cell>
          <cell r="E6">
            <v>15604</v>
          </cell>
          <cell r="F6">
            <v>16122</v>
          </cell>
          <cell r="G6">
            <v>16320</v>
          </cell>
          <cell r="H6">
            <v>16472</v>
          </cell>
          <cell r="I6">
            <v>16472</v>
          </cell>
          <cell r="J6">
            <v>17597</v>
          </cell>
          <cell r="K6">
            <v>17147</v>
          </cell>
          <cell r="L6">
            <v>17000</v>
          </cell>
          <cell r="M6">
            <v>17144</v>
          </cell>
          <cell r="N6">
            <v>15603</v>
          </cell>
          <cell r="O6">
            <v>16068</v>
          </cell>
        </row>
      </sheetData>
      <sheetData sheetId="17">
        <row r="6">
          <cell r="M6">
            <v>15996</v>
          </cell>
          <cell r="N6">
            <v>15996</v>
          </cell>
          <cell r="O6">
            <v>15996</v>
          </cell>
        </row>
      </sheetData>
      <sheetData sheetId="18">
        <row r="6">
          <cell r="N6">
            <v>9020</v>
          </cell>
          <cell r="O6">
            <v>8616</v>
          </cell>
        </row>
      </sheetData>
      <sheetData sheetId="19">
        <row r="6">
          <cell r="N6">
            <v>0</v>
          </cell>
          <cell r="O6">
            <v>0</v>
          </cell>
        </row>
      </sheetData>
      <sheetData sheetId="20">
        <row r="6">
          <cell r="N6">
            <v>1541</v>
          </cell>
          <cell r="O6">
            <v>1594</v>
          </cell>
        </row>
      </sheetData>
      <sheetData sheetId="21"/>
      <sheetData sheetId="22"/>
      <sheetData sheetId="23">
        <row r="6">
          <cell r="F6">
            <v>144</v>
          </cell>
          <cell r="G6">
            <v>144</v>
          </cell>
          <cell r="H6">
            <v>141</v>
          </cell>
          <cell r="I6">
            <v>141</v>
          </cell>
          <cell r="J6">
            <v>132</v>
          </cell>
          <cell r="K6">
            <v>162</v>
          </cell>
          <cell r="L6">
            <v>162</v>
          </cell>
          <cell r="M6">
            <v>160</v>
          </cell>
          <cell r="N6">
            <v>181</v>
          </cell>
          <cell r="O6">
            <v>210</v>
          </cell>
        </row>
      </sheetData>
      <sheetData sheetId="24">
        <row r="6">
          <cell r="L6">
            <v>859</v>
          </cell>
          <cell r="M6">
            <v>757</v>
          </cell>
          <cell r="N6">
            <v>778</v>
          </cell>
          <cell r="O6">
            <v>983</v>
          </cell>
          <cell r="P6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Boalemo"/>
      <sheetName val="Gorontalo"/>
      <sheetName val="Pohuwato"/>
      <sheetName val="Bone balango"/>
      <sheetName val="Gorontalo Utara"/>
      <sheetName val="Kota Gorontalo"/>
      <sheetName val="Tegal kebun Kalb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3929</v>
          </cell>
          <cell r="L6">
            <v>3075</v>
          </cell>
          <cell r="M6">
            <v>3355</v>
          </cell>
          <cell r="N6">
            <v>5088</v>
          </cell>
          <cell r="O6">
            <v>4132</v>
          </cell>
        </row>
      </sheetData>
      <sheetData sheetId="14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18227</v>
          </cell>
          <cell r="L6">
            <v>18320</v>
          </cell>
          <cell r="M6">
            <v>16415</v>
          </cell>
          <cell r="N6">
            <v>18325</v>
          </cell>
          <cell r="O6">
            <v>16382</v>
          </cell>
        </row>
      </sheetData>
      <sheetData sheetId="15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2653</v>
          </cell>
          <cell r="N6">
            <v>4688</v>
          </cell>
          <cell r="O6">
            <v>3758</v>
          </cell>
        </row>
      </sheetData>
      <sheetData sheetId="16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2040</v>
          </cell>
          <cell r="N6">
            <v>1946</v>
          </cell>
          <cell r="O6">
            <v>1872</v>
          </cell>
        </row>
      </sheetData>
      <sheetData sheetId="17">
        <row r="12">
          <cell r="Q12">
            <v>979</v>
          </cell>
        </row>
      </sheetData>
      <sheetData sheetId="18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352</v>
          </cell>
          <cell r="L6">
            <v>1032</v>
          </cell>
          <cell r="M6">
            <v>1032</v>
          </cell>
          <cell r="N6">
            <v>1013</v>
          </cell>
          <cell r="O6">
            <v>954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>
        <row r="40">
          <cell r="Y40">
            <v>4755054.0999999996</v>
          </cell>
          <cell r="Z40">
            <v>4782642.1499999994</v>
          </cell>
          <cell r="AA40">
            <v>4745808.5</v>
          </cell>
          <cell r="AB40">
            <v>0</v>
          </cell>
          <cell r="AC40">
            <v>4503060.4905256517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 "/>
      <sheetName val="Pekarangan"/>
      <sheetName val="Tegal kebun Kalbar"/>
      <sheetName val="Ladang huma"/>
      <sheetName val="Padang Penggembalaan"/>
      <sheetName val="Rawa2tdkditanamipadi"/>
      <sheetName val="Tambak"/>
      <sheetName val="Kolam tebat"/>
      <sheetName val="Lahan Krngsementaratdkdiuskn"/>
      <sheetName val="Lahan Yang Ditnmikayuan"/>
      <sheetName val="Perkebunan"/>
      <sheetName val="Majene"/>
      <sheetName val="Polewali Mamasa"/>
      <sheetName val="Mamasa"/>
      <sheetName val="mamuju"/>
      <sheetName val="mamuju Ut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2704</v>
          </cell>
          <cell r="D6">
            <v>2654</v>
          </cell>
          <cell r="E6">
            <v>2454</v>
          </cell>
          <cell r="F6">
            <v>2543</v>
          </cell>
          <cell r="G6">
            <v>2543</v>
          </cell>
          <cell r="H6">
            <v>2269</v>
          </cell>
          <cell r="I6">
            <v>2269</v>
          </cell>
          <cell r="J6">
            <v>2592</v>
          </cell>
          <cell r="K6">
            <v>1482</v>
          </cell>
          <cell r="L6">
            <v>1737</v>
          </cell>
          <cell r="M6">
            <v>1737</v>
          </cell>
          <cell r="N6">
            <v>810</v>
          </cell>
          <cell r="O6">
            <v>652</v>
          </cell>
          <cell r="P6">
            <v>0</v>
          </cell>
        </row>
      </sheetData>
      <sheetData sheetId="14">
        <row r="6">
          <cell r="C6">
            <v>26523</v>
          </cell>
          <cell r="D6">
            <v>26518</v>
          </cell>
          <cell r="E6">
            <v>26570</v>
          </cell>
          <cell r="F6">
            <v>26202</v>
          </cell>
          <cell r="G6">
            <v>25826</v>
          </cell>
          <cell r="H6">
            <v>26203</v>
          </cell>
          <cell r="I6">
            <v>26203</v>
          </cell>
          <cell r="J6">
            <v>26894</v>
          </cell>
          <cell r="K6">
            <v>26384</v>
          </cell>
          <cell r="L6">
            <v>26561</v>
          </cell>
          <cell r="M6">
            <v>26561</v>
          </cell>
          <cell r="N6">
            <v>14794</v>
          </cell>
          <cell r="O6">
            <v>15589</v>
          </cell>
          <cell r="P6">
            <v>0</v>
          </cell>
        </row>
      </sheetData>
      <sheetData sheetId="15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888</v>
          </cell>
          <cell r="O6">
            <v>11989</v>
          </cell>
          <cell r="P6">
            <v>0</v>
          </cell>
        </row>
      </sheetData>
      <sheetData sheetId="16">
        <row r="6">
          <cell r="C6">
            <v>14987</v>
          </cell>
          <cell r="D6">
            <v>16724</v>
          </cell>
          <cell r="E6">
            <v>20846</v>
          </cell>
          <cell r="F6">
            <v>20609</v>
          </cell>
          <cell r="G6">
            <v>20312</v>
          </cell>
          <cell r="H6">
            <v>27278</v>
          </cell>
          <cell r="I6">
            <v>27278</v>
          </cell>
          <cell r="J6">
            <v>27278</v>
          </cell>
          <cell r="K6">
            <v>27288</v>
          </cell>
          <cell r="L6">
            <v>16118</v>
          </cell>
          <cell r="M6">
            <v>17794</v>
          </cell>
          <cell r="N6">
            <v>19035</v>
          </cell>
          <cell r="O6">
            <v>16239</v>
          </cell>
          <cell r="P6">
            <v>0</v>
          </cell>
        </row>
      </sheetData>
      <sheetData sheetId="17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6455</v>
          </cell>
          <cell r="O6">
            <v>2945</v>
          </cell>
          <cell r="P6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"/>
      <sheetName val="Ladang"/>
      <sheetName val="Penggembalaan"/>
      <sheetName val="Rawa-rawa"/>
      <sheetName val="Tambak"/>
      <sheetName val="KolamTebatEmpang"/>
      <sheetName val="LhanKeringSementeraTidakDiusaha"/>
      <sheetName val="LahanKayuKayuan"/>
      <sheetName val="Perkebunan"/>
      <sheetName val="Ambon"/>
      <sheetName val="Buru"/>
      <sheetName val="Buru Selatan"/>
      <sheetName val="Kepulauan Aru"/>
      <sheetName val="Kota Tual"/>
      <sheetName val="Maluku Barat Daya"/>
      <sheetName val="Maluku Tengah"/>
      <sheetName val="Maluku Tenggara"/>
      <sheetName val="Maluku Tenggara Barat"/>
      <sheetName val="Seram Barat"/>
      <sheetName val="Seram Tim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S20">
            <v>5117</v>
          </cell>
        </row>
      </sheetData>
      <sheetData sheetId="14">
        <row r="12">
          <cell r="Q12">
            <v>0</v>
          </cell>
        </row>
      </sheetData>
      <sheetData sheetId="15">
        <row r="20">
          <cell r="T20">
            <v>39580</v>
          </cell>
        </row>
      </sheetData>
      <sheetData sheetId="16">
        <row r="20">
          <cell r="R20">
            <v>389584</v>
          </cell>
        </row>
      </sheetData>
      <sheetData sheetId="17">
        <row r="20">
          <cell r="T20">
            <v>75861</v>
          </cell>
        </row>
      </sheetData>
      <sheetData sheetId="18">
        <row r="20">
          <cell r="S20">
            <v>51154</v>
          </cell>
        </row>
      </sheetData>
      <sheetData sheetId="19">
        <row r="12">
          <cell r="R12">
            <v>0</v>
          </cell>
        </row>
      </sheetData>
      <sheetData sheetId="20">
        <row r="20">
          <cell r="T20">
            <v>55065</v>
          </cell>
        </row>
      </sheetData>
      <sheetData sheetId="21">
        <row r="20">
          <cell r="R20">
            <v>14434</v>
          </cell>
        </row>
      </sheetData>
      <sheetData sheetId="22">
        <row r="12">
          <cell r="R12">
            <v>0</v>
          </cell>
        </row>
      </sheetData>
      <sheetData sheetId="23">
        <row r="12">
          <cell r="Q12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"/>
      <sheetName val="Ladang"/>
      <sheetName val="Penggembalaan"/>
      <sheetName val="Rawa-rawa"/>
      <sheetName val="Tambak"/>
      <sheetName val="KolamTebatEmpang"/>
      <sheetName val="LhanKeringSementeraTidakDiusaha"/>
      <sheetName val="LahanKayuKayuan"/>
      <sheetName val="Perkebunan"/>
      <sheetName val="Halmahera Barat"/>
      <sheetName val="Halmahera selatan"/>
      <sheetName val="Halmahera Tengah"/>
      <sheetName val="Halmahera Timur"/>
      <sheetName val="Halmahera Utara"/>
      <sheetName val="Kepulauan Sula"/>
      <sheetName val="Kota Ternate"/>
      <sheetName val="Tidore Kepula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</sheetData>
      <sheetData sheetId="20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100</v>
          </cell>
          <cell r="S6">
            <v>100</v>
          </cell>
          <cell r="T6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"/>
      <sheetName val="Ladang"/>
      <sheetName val="Penggembalaan"/>
      <sheetName val="Rawa-rawa"/>
      <sheetName val="Tambak"/>
      <sheetName val="KolamTebatEmpang"/>
      <sheetName val="LhanKeringSementeraTidakDiusaha"/>
      <sheetName val="LahanKayuKayuan"/>
      <sheetName val="Perkebunan"/>
      <sheetName val="Fakfak"/>
      <sheetName val="Kaimana"/>
      <sheetName val="TelukWondama"/>
      <sheetName val="TelukBintuni"/>
      <sheetName val="Manokwari"/>
      <sheetName val="Sorong Selatan"/>
      <sheetName val="Sorong"/>
      <sheetName val="RajaAmpat"/>
      <sheetName val="Tambraw"/>
      <sheetName val="Maybrat"/>
      <sheetName val="KotaSor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R6">
            <v>35</v>
          </cell>
          <cell r="S6">
            <v>35</v>
          </cell>
          <cell r="T6">
            <v>35</v>
          </cell>
        </row>
      </sheetData>
      <sheetData sheetId="14"/>
      <sheetData sheetId="15">
        <row r="6">
          <cell r="R6">
            <v>42</v>
          </cell>
          <cell r="S6">
            <v>42</v>
          </cell>
          <cell r="T6">
            <v>22</v>
          </cell>
        </row>
      </sheetData>
      <sheetData sheetId="16">
        <row r="6">
          <cell r="R6">
            <v>516</v>
          </cell>
          <cell r="S6">
            <v>614</v>
          </cell>
          <cell r="T6">
            <v>350</v>
          </cell>
        </row>
      </sheetData>
      <sheetData sheetId="17">
        <row r="6">
          <cell r="R6">
            <v>4676</v>
          </cell>
          <cell r="S6">
            <v>4711</v>
          </cell>
          <cell r="T6">
            <v>4711</v>
          </cell>
        </row>
      </sheetData>
      <sheetData sheetId="18">
        <row r="6">
          <cell r="R6">
            <v>36</v>
          </cell>
          <cell r="S6">
            <v>36</v>
          </cell>
          <cell r="T6">
            <v>42</v>
          </cell>
        </row>
      </sheetData>
      <sheetData sheetId="19">
        <row r="6">
          <cell r="R6">
            <v>2950</v>
          </cell>
          <cell r="S6">
            <v>2950</v>
          </cell>
          <cell r="T6">
            <v>1690</v>
          </cell>
        </row>
      </sheetData>
      <sheetData sheetId="20">
        <row r="6">
          <cell r="R6">
            <v>855</v>
          </cell>
          <cell r="S6">
            <v>855</v>
          </cell>
          <cell r="T6">
            <v>855</v>
          </cell>
        </row>
      </sheetData>
      <sheetData sheetId="21"/>
      <sheetData sheetId="22"/>
      <sheetData sheetId="23">
        <row r="6">
          <cell r="R6">
            <v>6</v>
          </cell>
          <cell r="S6">
            <v>6</v>
          </cell>
          <cell r="T6">
            <v>6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h irigasi"/>
      <sheetName val="swh non irigasi"/>
      <sheetName val="total"/>
    </sheetNames>
    <sheetDataSet>
      <sheetData sheetId="0" refreshError="1">
        <row r="6"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</row>
        <row r="7">
          <cell r="E7" t="str">
            <v>(Ha)</v>
          </cell>
          <cell r="F7" t="str">
            <v>(Ha)</v>
          </cell>
          <cell r="G7" t="str">
            <v>(Ha)</v>
          </cell>
          <cell r="H7" t="str">
            <v>(Ha)</v>
          </cell>
          <cell r="I7" t="str">
            <v>(Ha)</v>
          </cell>
        </row>
        <row r="8">
          <cell r="E8">
            <v>-2</v>
          </cell>
          <cell r="F8">
            <v>-3</v>
          </cell>
          <cell r="G8">
            <v>-4</v>
          </cell>
          <cell r="H8">
            <v>-5</v>
          </cell>
          <cell r="I8">
            <v>-6</v>
          </cell>
        </row>
        <row r="10">
          <cell r="E10">
            <v>20162</v>
          </cell>
          <cell r="F10">
            <v>21642</v>
          </cell>
          <cell r="G10">
            <v>20162</v>
          </cell>
          <cell r="H10">
            <v>20162</v>
          </cell>
          <cell r="I10">
            <v>20162</v>
          </cell>
        </row>
        <row r="11">
          <cell r="E11">
            <v>145</v>
          </cell>
          <cell r="F11">
            <v>145</v>
          </cell>
          <cell r="G11">
            <v>145</v>
          </cell>
          <cell r="H11">
            <v>145</v>
          </cell>
          <cell r="I11">
            <v>145</v>
          </cell>
        </row>
        <row r="12">
          <cell r="E12">
            <v>3508</v>
          </cell>
          <cell r="F12">
            <v>3508</v>
          </cell>
          <cell r="G12">
            <v>3508</v>
          </cell>
          <cell r="H12">
            <v>3608</v>
          </cell>
          <cell r="I12">
            <v>3608</v>
          </cell>
        </row>
        <row r="13">
          <cell r="E13">
            <v>742</v>
          </cell>
          <cell r="F13">
            <v>788</v>
          </cell>
          <cell r="G13">
            <v>876</v>
          </cell>
          <cell r="H13">
            <v>951</v>
          </cell>
          <cell r="I13">
            <v>951</v>
          </cell>
        </row>
        <row r="14"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</row>
        <row r="18">
          <cell r="E18">
            <v>30</v>
          </cell>
          <cell r="F18">
            <v>144</v>
          </cell>
          <cell r="G18">
            <v>60</v>
          </cell>
          <cell r="H18">
            <v>110</v>
          </cell>
          <cell r="I18">
            <v>110</v>
          </cell>
        </row>
        <row r="19"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40</v>
          </cell>
          <cell r="F21">
            <v>40</v>
          </cell>
          <cell r="G21">
            <v>40</v>
          </cell>
          <cell r="H21">
            <v>40</v>
          </cell>
          <cell r="I21">
            <v>40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</sheetData>
      <sheetData sheetId="1" refreshError="1">
        <row r="6"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</row>
        <row r="7">
          <cell r="E7" t="str">
            <v>(Ha)</v>
          </cell>
          <cell r="F7" t="str">
            <v>(Ha)</v>
          </cell>
          <cell r="G7" t="str">
            <v>(Ha)</v>
          </cell>
          <cell r="H7" t="str">
            <v>(Ha)</v>
          </cell>
          <cell r="I7" t="str">
            <v>(Ha)</v>
          </cell>
        </row>
        <row r="8">
          <cell r="E8">
            <v>-2</v>
          </cell>
          <cell r="F8">
            <v>-3</v>
          </cell>
          <cell r="G8">
            <v>-4</v>
          </cell>
          <cell r="H8">
            <v>-5</v>
          </cell>
          <cell r="I8">
            <v>-6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E11">
            <v>93</v>
          </cell>
          <cell r="F11">
            <v>331</v>
          </cell>
          <cell r="G11">
            <v>331</v>
          </cell>
          <cell r="H11">
            <v>331</v>
          </cell>
          <cell r="I11">
            <v>331</v>
          </cell>
        </row>
        <row r="12">
          <cell r="E12">
            <v>183</v>
          </cell>
          <cell r="F12">
            <v>183</v>
          </cell>
          <cell r="G12">
            <v>183</v>
          </cell>
          <cell r="H12">
            <v>183</v>
          </cell>
          <cell r="I12">
            <v>183</v>
          </cell>
        </row>
        <row r="13">
          <cell r="E13">
            <v>416</v>
          </cell>
          <cell r="F13">
            <v>218</v>
          </cell>
          <cell r="G13">
            <v>130</v>
          </cell>
          <cell r="H13">
            <v>138</v>
          </cell>
          <cell r="I13">
            <v>138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185</v>
          </cell>
          <cell r="F18">
            <v>380</v>
          </cell>
          <cell r="G18">
            <v>380</v>
          </cell>
          <cell r="H18">
            <v>390</v>
          </cell>
          <cell r="I18">
            <v>390</v>
          </cell>
        </row>
        <row r="19">
          <cell r="E19">
            <v>29</v>
          </cell>
          <cell r="F19">
            <v>29</v>
          </cell>
          <cell r="G19">
            <v>29</v>
          </cell>
          <cell r="H19">
            <v>29</v>
          </cell>
          <cell r="I19">
            <v>29</v>
          </cell>
        </row>
        <row r="20">
          <cell r="E20">
            <v>108</v>
          </cell>
          <cell r="F20">
            <v>108</v>
          </cell>
          <cell r="G20">
            <v>108</v>
          </cell>
          <cell r="H20">
            <v>168</v>
          </cell>
          <cell r="I20">
            <v>168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</row>
        <row r="23">
          <cell r="E23">
            <v>3</v>
          </cell>
          <cell r="F23">
            <v>3</v>
          </cell>
          <cell r="G23">
            <v>3</v>
          </cell>
          <cell r="H23">
            <v>3</v>
          </cell>
          <cell r="I23">
            <v>3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</sheetData>
      <sheetData sheetId="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wah"/>
      <sheetName val="Sawah Irigasi"/>
      <sheetName val="Sawah Non Irigasi"/>
      <sheetName val="Pekarangan"/>
      <sheetName val="Tegal"/>
      <sheetName val="Ladang"/>
      <sheetName val="Penggembalaan"/>
      <sheetName val="Rawa-rawa"/>
      <sheetName val="Tambak"/>
      <sheetName val="KolamTebatEmpang"/>
      <sheetName val="LhanKeringSementeraTidakDiusaha"/>
      <sheetName val="LahanKayuKayuan"/>
      <sheetName val="Perkebunan"/>
      <sheetName val="Merauke"/>
      <sheetName val="Jayawijaya"/>
      <sheetName val="Jayapura"/>
      <sheetName val="Nabire"/>
      <sheetName val="YapenWaropen"/>
      <sheetName val="BiakNumfor"/>
      <sheetName val="Paniai"/>
      <sheetName val="PuncakJaya"/>
      <sheetName val="Mimika"/>
      <sheetName val="BovenDigoel"/>
      <sheetName val="Mappi"/>
      <sheetName val="Asmat"/>
      <sheetName val="Yahukimo"/>
      <sheetName val="PegununganBintang"/>
      <sheetName val="Tolikara"/>
      <sheetName val="Sarmi"/>
      <sheetName val="Keerom"/>
      <sheetName val="Waropen"/>
      <sheetName val="KotaJayap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</sheetNames>
    <sheetDataSet>
      <sheetData sheetId="0"/>
      <sheetData sheetId="1">
        <row r="40">
          <cell r="Y40">
            <v>11861675.899999999</v>
          </cell>
          <cell r="Z40">
            <v>11539826.000000002</v>
          </cell>
          <cell r="AA40">
            <v>11704768.899999999</v>
          </cell>
          <cell r="AB40">
            <v>11696844.700000003</v>
          </cell>
          <cell r="AC40">
            <v>12393092.399999999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"/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t"/>
      <sheetName val="Papua Barat"/>
      <sheetName val="Papua"/>
    </sheetNames>
    <sheetDataSet>
      <sheetData sheetId="0" refreshError="1"/>
      <sheetData sheetId="1">
        <row r="40">
          <cell r="Y40">
            <v>5190378.4000000004</v>
          </cell>
          <cell r="Z40">
            <v>5074222.8</v>
          </cell>
          <cell r="AA40">
            <v>5248488.1000000006</v>
          </cell>
          <cell r="AB40">
            <v>5256323.8000000007</v>
          </cell>
          <cell r="AC40">
            <v>5188657.5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"/>
      <sheetName val="Sumbar"/>
      <sheetName val="Riau"/>
      <sheetName val="Jambi"/>
      <sheetName val="Sumsel"/>
      <sheetName val="Bengkulu"/>
      <sheetName val="Lampung"/>
      <sheetName val="Babel"/>
      <sheetName val="Kepri"/>
      <sheetName val="DKI"/>
      <sheetName val="Jawa Barat"/>
      <sheetName val="Jawa Tengah"/>
      <sheetName val="DIY"/>
      <sheetName val="Jawa Timur"/>
      <sheetName val="Banten"/>
      <sheetName val="Bali"/>
      <sheetName val="NTB"/>
      <sheetName val="NTT"/>
      <sheetName val="Kalbar"/>
      <sheetName val="Kalteng"/>
      <sheetName val="Kalsel"/>
      <sheetName val="Kaltim "/>
      <sheetName val="Kaltara"/>
      <sheetName val="Sulut"/>
      <sheetName val="Sulteng"/>
      <sheetName val="Sulsel"/>
      <sheetName val="Sultra"/>
      <sheetName val="Gorontalo"/>
      <sheetName val="Sulbar"/>
      <sheetName val="Maluku"/>
      <sheetName val="Maluku Utara"/>
      <sheetName val="Papua Barat"/>
      <sheetName val="Papua"/>
    </sheetNames>
    <sheetDataSet>
      <sheetData sheetId="0">
        <row r="40">
          <cell r="Y40">
            <v>12340270.199999999</v>
          </cell>
          <cell r="Z40">
            <v>11941741.4</v>
          </cell>
          <cell r="AA40">
            <v>12168012.300000001</v>
          </cell>
          <cell r="AB40">
            <v>10777199.9</v>
          </cell>
          <cell r="AC40">
            <v>11771388.299999999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  <sheetName val="Sheet2"/>
      <sheetName val="Sheet3"/>
    </sheetNames>
    <sheetDataSet>
      <sheetData sheetId="0" refreshError="1">
        <row r="39">
          <cell r="R39">
            <v>3162988</v>
          </cell>
          <cell r="S39">
            <v>3163220</v>
          </cell>
          <cell r="T39">
            <v>3109424</v>
          </cell>
          <cell r="U39">
            <v>3170690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_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</sheetNames>
    <sheetDataSet>
      <sheetData sheetId="0">
        <row r="40">
          <cell r="V40">
            <v>3714763.9899999998</v>
          </cell>
          <cell r="W40">
            <v>3311329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</sheetNames>
    <sheetDataSet>
      <sheetData sheetId="0">
        <row r="40">
          <cell r="X40">
            <v>3348252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nesia"/>
      <sheetName val="Aceh"/>
      <sheetName val="Sumut "/>
      <sheetName val="SumBar"/>
      <sheetName val="Riau"/>
      <sheetName val="Jambi"/>
      <sheetName val="SumSel "/>
      <sheetName val="Bengkulu"/>
      <sheetName val="Lampung"/>
      <sheetName val="Kep.Babel "/>
      <sheetName val="Kep.Riau"/>
      <sheetName val="DKI Jakarta"/>
      <sheetName val="JaBar"/>
      <sheetName val="JaTeng "/>
      <sheetName val="D.I Yogya"/>
      <sheetName val="JaTim"/>
      <sheetName val="Banten "/>
      <sheetName val="Bali"/>
      <sheetName val="NTB"/>
      <sheetName val="NTT"/>
      <sheetName val="KalBar "/>
      <sheetName val="KalTeng"/>
      <sheetName val="KalSel"/>
      <sheetName val="Kaltim"/>
      <sheetName val="_Kaltara"/>
      <sheetName val="SulUt"/>
      <sheetName val="SulTeng"/>
      <sheetName val="SulSel "/>
      <sheetName val="SulTra"/>
      <sheetName val="Gorontalo "/>
      <sheetName val="SulBar "/>
      <sheetName val="Maluku"/>
      <sheetName val="MalUt"/>
      <sheetName val="PapuaBarat"/>
      <sheetName val="Papua"/>
      <sheetName val="Sheet1"/>
    </sheetNames>
    <sheetDataSet>
      <sheetData sheetId="0">
        <row r="40">
          <cell r="Y40">
            <v>3337852.7</v>
          </cell>
          <cell r="Z40">
            <v>3405091.5000000009</v>
          </cell>
          <cell r="AA40">
            <v>3418236.1999999997</v>
          </cell>
          <cell r="AB40">
            <v>0</v>
          </cell>
          <cell r="AC40">
            <v>2960890.8677315442</v>
          </cell>
        </row>
      </sheetData>
      <sheetData sheetId="1">
        <row r="6">
          <cell r="AC6">
            <v>1295.22049195</v>
          </cell>
        </row>
      </sheetData>
      <sheetData sheetId="2">
        <row r="6">
          <cell r="AC6">
            <v>3058.4974584500001</v>
          </cell>
        </row>
      </sheetData>
      <sheetData sheetId="3">
        <row r="6">
          <cell r="AC6">
            <v>484.32328957200002</v>
          </cell>
        </row>
      </sheetData>
      <sheetData sheetId="4">
        <row r="6">
          <cell r="AC6">
            <v>1132.6194716699999</v>
          </cell>
        </row>
      </sheetData>
      <sheetData sheetId="5">
        <row r="6">
          <cell r="AC6">
            <v>3058.5853581199999</v>
          </cell>
        </row>
      </sheetData>
      <sheetData sheetId="6">
        <row r="6">
          <cell r="AC6">
            <v>3439.0738231800001</v>
          </cell>
        </row>
      </sheetData>
      <sheetData sheetId="7">
        <row r="6">
          <cell r="AC6">
            <v>1729.4525776099999</v>
          </cell>
        </row>
      </sheetData>
      <sheetData sheetId="8">
        <row r="6">
          <cell r="AC6">
            <v>258.70520787300001</v>
          </cell>
        </row>
      </sheetData>
      <sheetData sheetId="9">
        <row r="6">
          <cell r="AC6">
            <v>1434.7081125</v>
          </cell>
        </row>
      </sheetData>
      <sheetData sheetId="10">
        <row r="6">
          <cell r="AC6">
            <v>14.2621489078</v>
          </cell>
        </row>
      </sheetData>
      <sheetData sheetId="11" refreshError="1"/>
      <sheetData sheetId="12">
        <row r="6">
          <cell r="AC6">
            <v>26355.4855269</v>
          </cell>
        </row>
      </sheetData>
      <sheetData sheetId="13">
        <row r="6">
          <cell r="AC6">
            <v>13443.5449372</v>
          </cell>
        </row>
      </sheetData>
      <sheetData sheetId="14">
        <row r="6">
          <cell r="AC6">
            <v>970.212116756</v>
          </cell>
        </row>
      </sheetData>
      <sheetData sheetId="15">
        <row r="6">
          <cell r="AC6">
            <v>7414.8326372199999</v>
          </cell>
        </row>
      </sheetData>
      <sheetData sheetId="16">
        <row r="6">
          <cell r="AC6">
            <v>32866.1602184</v>
          </cell>
        </row>
      </sheetData>
      <sheetData sheetId="17">
        <row r="6">
          <cell r="AC6">
            <v>511.68456465280633</v>
          </cell>
        </row>
      </sheetData>
      <sheetData sheetId="18">
        <row r="6">
          <cell r="AC6">
            <v>8211.3077797626647</v>
          </cell>
        </row>
      </sheetData>
      <sheetData sheetId="19">
        <row r="6">
          <cell r="AC6">
            <v>7263.8735649399996</v>
          </cell>
        </row>
      </sheetData>
      <sheetData sheetId="20">
        <row r="6">
          <cell r="AC6">
            <v>0</v>
          </cell>
        </row>
      </sheetData>
      <sheetData sheetId="21">
        <row r="6">
          <cell r="AC6">
            <v>2766.6478677999999</v>
          </cell>
        </row>
      </sheetData>
      <sheetData sheetId="22">
        <row r="6">
          <cell r="AC6">
            <v>22032.974019599998</v>
          </cell>
        </row>
      </sheetData>
      <sheetData sheetId="23">
        <row r="6">
          <cell r="AC6">
            <v>6049.3277136699999</v>
          </cell>
        </row>
      </sheetData>
      <sheetData sheetId="24">
        <row r="6">
          <cell r="AC6">
            <v>646.50595199500003</v>
          </cell>
        </row>
      </sheetData>
      <sheetData sheetId="25">
        <row r="6">
          <cell r="AC6">
            <v>4335.7669480599998</v>
          </cell>
        </row>
      </sheetData>
      <sheetData sheetId="26">
        <row r="6">
          <cell r="AC6">
            <v>50.621566122499999</v>
          </cell>
        </row>
      </sheetData>
      <sheetData sheetId="27">
        <row r="6">
          <cell r="AC6">
            <v>545.976677763</v>
          </cell>
        </row>
      </sheetData>
      <sheetData sheetId="28">
        <row r="6">
          <cell r="AC6">
            <v>411.54436937200001</v>
          </cell>
        </row>
      </sheetData>
      <sheetData sheetId="29">
        <row r="6">
          <cell r="AC6">
            <v>1334.2551714000001</v>
          </cell>
        </row>
      </sheetData>
      <sheetData sheetId="30">
        <row r="6">
          <cell r="AC6">
            <v>43.252373268100001</v>
          </cell>
        </row>
      </sheetData>
      <sheetData sheetId="31">
        <row r="6">
          <cell r="AC6">
            <v>0</v>
          </cell>
        </row>
      </sheetData>
      <sheetData sheetId="32">
        <row r="6">
          <cell r="AC6">
            <v>585.15180105299999</v>
          </cell>
        </row>
      </sheetData>
      <sheetData sheetId="33">
        <row r="6">
          <cell r="AC6">
            <v>239.05819411789997</v>
          </cell>
        </row>
      </sheetData>
      <sheetData sheetId="34">
        <row r="6">
          <cell r="AC6">
            <v>30258.29971776938</v>
          </cell>
        </row>
      </sheetData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73"/>
  <sheetViews>
    <sheetView showGridLines="0" zoomScale="90" zoomScaleNormal="90" workbookViewId="0">
      <selection activeCell="AC13" sqref="AC13"/>
    </sheetView>
  </sheetViews>
  <sheetFormatPr defaultColWidth="8.7109375" defaultRowHeight="12.75" x14ac:dyDescent="0.25"/>
  <cols>
    <col min="1" max="1" width="5.85546875" style="85" customWidth="1"/>
    <col min="2" max="2" width="39.140625" style="85" customWidth="1"/>
    <col min="3" max="4" width="12.42578125" style="85" hidden="1" customWidth="1"/>
    <col min="5" max="5" width="12.85546875" style="85" hidden="1" customWidth="1"/>
    <col min="6" max="6" width="12.28515625" style="85" hidden="1" customWidth="1"/>
    <col min="7" max="7" width="13.28515625" style="85" hidden="1" customWidth="1"/>
    <col min="8" max="12" width="13.7109375" style="85" hidden="1" customWidth="1"/>
    <col min="13" max="14" width="13.85546875" style="85" hidden="1" customWidth="1"/>
    <col min="15" max="21" width="15.7109375" style="85" hidden="1" customWidth="1"/>
    <col min="22" max="26" width="15.7109375" style="85" customWidth="1"/>
    <col min="27" max="27" width="1.85546875" style="272" customWidth="1"/>
    <col min="28" max="28" width="24.140625" style="85" customWidth="1"/>
    <col min="29" max="29" width="13.28515625" style="85" bestFit="1" customWidth="1"/>
    <col min="30" max="30" width="15.7109375" style="85" bestFit="1" customWidth="1"/>
    <col min="31" max="16384" width="8.7109375" style="85"/>
  </cols>
  <sheetData>
    <row r="1" spans="1:30" ht="15.75" x14ac:dyDescent="0.25">
      <c r="A1" s="86" t="s">
        <v>658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261"/>
      <c r="AB1" s="88"/>
    </row>
    <row r="2" spans="1:30" ht="15" x14ac:dyDescent="0.25">
      <c r="A2" s="89" t="s">
        <v>659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261"/>
      <c r="AB2" s="88"/>
    </row>
    <row r="3" spans="1:30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261"/>
      <c r="AB3" s="88"/>
    </row>
    <row r="4" spans="1:30" ht="15.75" thickBot="1" x14ac:dyDescent="0.3">
      <c r="A4" s="90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56"/>
      <c r="R4" s="256"/>
      <c r="S4" s="256"/>
      <c r="T4" s="187"/>
      <c r="U4" s="187"/>
      <c r="V4" s="187"/>
      <c r="W4" s="187"/>
      <c r="X4" s="187"/>
      <c r="Y4" s="187"/>
      <c r="Z4" s="187"/>
      <c r="AA4" s="262"/>
      <c r="AB4" s="167" t="s">
        <v>131</v>
      </c>
    </row>
    <row r="5" spans="1:30" ht="18.75" customHeight="1" thickTop="1" x14ac:dyDescent="0.25">
      <c r="A5" s="345" t="s">
        <v>0</v>
      </c>
      <c r="B5" s="350" t="s">
        <v>138</v>
      </c>
      <c r="C5" s="92" t="s">
        <v>139</v>
      </c>
      <c r="D5" s="93"/>
      <c r="E5" s="345" t="s">
        <v>139</v>
      </c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263"/>
      <c r="AB5" s="235" t="s">
        <v>157</v>
      </c>
    </row>
    <row r="6" spans="1:30" ht="15" x14ac:dyDescent="0.25">
      <c r="A6" s="347"/>
      <c r="B6" s="351"/>
      <c r="C6" s="94"/>
      <c r="D6" s="95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264"/>
      <c r="AB6" s="234" t="s">
        <v>140</v>
      </c>
    </row>
    <row r="7" spans="1:30" ht="15" customHeight="1" x14ac:dyDescent="0.25">
      <c r="A7" s="348"/>
      <c r="B7" s="352"/>
      <c r="C7" s="341">
        <v>1996</v>
      </c>
      <c r="D7" s="341">
        <v>1997</v>
      </c>
      <c r="E7" s="341">
        <v>1998</v>
      </c>
      <c r="F7" s="341">
        <v>1999</v>
      </c>
      <c r="G7" s="341">
        <v>2000</v>
      </c>
      <c r="H7" s="341">
        <v>2001</v>
      </c>
      <c r="I7" s="341">
        <v>2002</v>
      </c>
      <c r="J7" s="341">
        <v>2003</v>
      </c>
      <c r="K7" s="341">
        <v>2004</v>
      </c>
      <c r="L7" s="341">
        <v>2005</v>
      </c>
      <c r="M7" s="341">
        <v>2006</v>
      </c>
      <c r="N7" s="341">
        <v>2007</v>
      </c>
      <c r="O7" s="341">
        <v>2008</v>
      </c>
      <c r="P7" s="341">
        <v>2009</v>
      </c>
      <c r="Q7" s="341">
        <v>2010</v>
      </c>
      <c r="R7" s="339">
        <v>2011</v>
      </c>
      <c r="S7" s="339">
        <v>2012</v>
      </c>
      <c r="T7" s="339">
        <v>2013</v>
      </c>
      <c r="U7" s="339">
        <v>2014</v>
      </c>
      <c r="V7" s="339">
        <v>2015</v>
      </c>
      <c r="W7" s="339">
        <v>2016</v>
      </c>
      <c r="X7" s="339">
        <v>2017</v>
      </c>
      <c r="Y7" s="343" t="s">
        <v>583</v>
      </c>
      <c r="Z7" s="343" t="s">
        <v>660</v>
      </c>
      <c r="AA7" s="265"/>
      <c r="AB7" s="337" t="s">
        <v>587</v>
      </c>
    </row>
    <row r="8" spans="1:30" ht="13.5" customHeight="1" thickBot="1" x14ac:dyDescent="0.3">
      <c r="A8" s="349"/>
      <c r="B8" s="353"/>
      <c r="C8" s="342"/>
      <c r="D8" s="354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0"/>
      <c r="S8" s="340"/>
      <c r="T8" s="340"/>
      <c r="U8" s="340"/>
      <c r="V8" s="340"/>
      <c r="W8" s="340"/>
      <c r="X8" s="340"/>
      <c r="Y8" s="344"/>
      <c r="Z8" s="344"/>
      <c r="AA8" s="266"/>
      <c r="AB8" s="338"/>
    </row>
    <row r="9" spans="1:30" x14ac:dyDescent="0.25">
      <c r="A9" s="96"/>
      <c r="B9" s="97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180"/>
      <c r="P9" s="180"/>
      <c r="Q9" s="180"/>
      <c r="R9" s="180"/>
      <c r="S9" s="178"/>
      <c r="T9" s="178"/>
      <c r="U9" s="178"/>
      <c r="V9" s="178"/>
      <c r="W9" s="178"/>
      <c r="X9" s="178"/>
      <c r="Y9" s="178"/>
      <c r="Z9" s="178"/>
      <c r="AA9" s="267"/>
      <c r="AB9" s="99"/>
    </row>
    <row r="10" spans="1:30" ht="14.25" x14ac:dyDescent="0.25">
      <c r="A10" s="100" t="s">
        <v>161</v>
      </c>
      <c r="B10" s="101" t="s">
        <v>141</v>
      </c>
      <c r="C10" s="102">
        <v>8519110</v>
      </c>
      <c r="D10" s="102">
        <v>8490044</v>
      </c>
      <c r="E10" s="102">
        <v>8504917</v>
      </c>
      <c r="F10" s="102">
        <f>3375381+4730975</f>
        <v>8106356</v>
      </c>
      <c r="G10" s="102">
        <v>7486978</v>
      </c>
      <c r="H10" s="102">
        <v>7779733</v>
      </c>
      <c r="I10" s="102">
        <v>7748848</v>
      </c>
      <c r="J10" s="102">
        <f>3334627+5065403</f>
        <v>8400030</v>
      </c>
      <c r="K10" s="102">
        <v>7844292</v>
      </c>
      <c r="L10" s="102">
        <v>7763081</v>
      </c>
      <c r="M10" s="103">
        <v>7791290</v>
      </c>
      <c r="N10" s="103">
        <v>7855941</v>
      </c>
      <c r="O10" s="179">
        <f>Indonesia!R40</f>
        <v>7991564</v>
      </c>
      <c r="P10" s="179">
        <f>Indonesia!S40</f>
        <v>8068427</v>
      </c>
      <c r="Q10" s="179">
        <f>Indonesia!T40</f>
        <v>8002552</v>
      </c>
      <c r="R10" s="179">
        <f t="shared" ref="R10" si="0">R12+R14</f>
        <v>8094862</v>
      </c>
      <c r="S10" s="179">
        <f>Indonesia!V40</f>
        <v>8132345.9080000008</v>
      </c>
      <c r="T10" s="179">
        <f>Indonesia!W40</f>
        <v>8128499</v>
      </c>
      <c r="U10" s="288">
        <f>Indonesia!X40</f>
        <v>8111593</v>
      </c>
      <c r="V10" s="288">
        <f>Indonesia!Y40</f>
        <v>8092906.7999999998</v>
      </c>
      <c r="W10" s="288">
        <f>Indonesia!Z40</f>
        <v>8187733.6500000004</v>
      </c>
      <c r="X10" s="288">
        <f>Indonesia!AA40</f>
        <v>8164044.6999999993</v>
      </c>
      <c r="Y10" s="288">
        <v>7105145</v>
      </c>
      <c r="Z10" s="288">
        <f>Indonesia!AC40</f>
        <v>7463948</v>
      </c>
      <c r="AA10" s="259"/>
      <c r="AB10" s="104">
        <f>(Z10-Y10)/Y10*100</f>
        <v>5.0499039780328197</v>
      </c>
      <c r="AC10" s="260"/>
    </row>
    <row r="11" spans="1:30" ht="14.25" x14ac:dyDescent="0.2">
      <c r="A11" s="100"/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3"/>
      <c r="N11" s="103"/>
      <c r="O11" s="179"/>
      <c r="P11" s="179"/>
      <c r="Q11" s="179"/>
      <c r="R11" s="181"/>
      <c r="S11" s="186"/>
      <c r="T11" s="186"/>
      <c r="U11" s="289"/>
      <c r="V11" s="289"/>
      <c r="W11" s="289"/>
      <c r="X11" s="289"/>
      <c r="Y11" s="289"/>
      <c r="Z11" s="289"/>
      <c r="AA11" s="268"/>
      <c r="AB11" s="104"/>
      <c r="AC11" s="236"/>
    </row>
    <row r="12" spans="1:30" ht="14.25" x14ac:dyDescent="0.25">
      <c r="A12" s="185"/>
      <c r="B12" s="101" t="s">
        <v>165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3">
        <v>4673134</v>
      </c>
      <c r="N12" s="103">
        <v>4728414</v>
      </c>
      <c r="O12" s="179">
        <f>[1]Indonesia!R39</f>
        <v>4828476</v>
      </c>
      <c r="P12" s="179">
        <f>[1]Indonesia!S39</f>
        <v>4905107</v>
      </c>
      <c r="Q12" s="179">
        <f>[1]Indonesia!T39</f>
        <v>4893128</v>
      </c>
      <c r="R12" s="179">
        <f>[2]Indonesia!$U$40</f>
        <v>4924172</v>
      </c>
      <c r="S12" s="179">
        <f>[3]Indonesia!V40</f>
        <v>4417581.9200000018</v>
      </c>
      <c r="T12" s="179">
        <f>[3]Indonesia!W40</f>
        <v>4817170</v>
      </c>
      <c r="U12" s="288">
        <f>[4]Indonesia!X40</f>
        <v>4763341</v>
      </c>
      <c r="V12" s="288">
        <f>[5]Indonesia!Y40</f>
        <v>4755054.0999999996</v>
      </c>
      <c r="W12" s="288">
        <f>[5]Indonesia!Z40</f>
        <v>4782642.1499999994</v>
      </c>
      <c r="X12" s="288">
        <f>[5]Indonesia!AA40</f>
        <v>4745808.5</v>
      </c>
      <c r="Y12" s="288">
        <f>[5]Indonesia!AB40</f>
        <v>0</v>
      </c>
      <c r="Z12" s="288">
        <f>[5]Indonesia!AC40</f>
        <v>4503060.4905256517</v>
      </c>
      <c r="AA12" s="259"/>
      <c r="AB12" s="104" t="s">
        <v>133</v>
      </c>
      <c r="AC12" s="236"/>
      <c r="AD12" s="237"/>
    </row>
    <row r="13" spans="1:30" ht="14.25" x14ac:dyDescent="0.2">
      <c r="A13" s="185"/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3"/>
      <c r="N13" s="103"/>
      <c r="O13" s="179"/>
      <c r="P13" s="179"/>
      <c r="Q13" s="179"/>
      <c r="R13" s="181"/>
      <c r="S13" s="181"/>
      <c r="T13" s="181"/>
      <c r="U13" s="290"/>
      <c r="V13" s="290"/>
      <c r="W13" s="290"/>
      <c r="X13" s="290"/>
      <c r="Y13" s="290"/>
      <c r="Z13" s="290"/>
      <c r="AA13" s="269"/>
      <c r="AB13" s="104"/>
      <c r="AC13" s="236"/>
    </row>
    <row r="14" spans="1:30" x14ac:dyDescent="0.25">
      <c r="A14" s="185"/>
      <c r="B14" s="101" t="s">
        <v>166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>
        <v>3118156</v>
      </c>
      <c r="N14" s="103">
        <v>3127527</v>
      </c>
      <c r="O14" s="179">
        <f>[6]Indonesia!R39</f>
        <v>3162988</v>
      </c>
      <c r="P14" s="179">
        <f>[6]Indonesia!S39</f>
        <v>3163220</v>
      </c>
      <c r="Q14" s="179">
        <f>[6]Indonesia!T39</f>
        <v>3109424</v>
      </c>
      <c r="R14" s="179">
        <f>[6]Indonesia!U39</f>
        <v>3170690</v>
      </c>
      <c r="S14" s="179">
        <f>[7]Indonesia!V40</f>
        <v>3714763.9899999998</v>
      </c>
      <c r="T14" s="179">
        <f>[7]Indonesia!W40</f>
        <v>3311329</v>
      </c>
      <c r="U14" s="288">
        <f>[8]Indonesia!X40</f>
        <v>3348252</v>
      </c>
      <c r="V14" s="288">
        <f>[9]Indonesia!Y40</f>
        <v>3337852.7</v>
      </c>
      <c r="W14" s="288">
        <f>[9]Indonesia!Z40</f>
        <v>3405091.5000000009</v>
      </c>
      <c r="X14" s="288">
        <f>[9]Indonesia!AA40</f>
        <v>3418236.1999999997</v>
      </c>
      <c r="Y14" s="288">
        <f>[9]Indonesia!AB40</f>
        <v>0</v>
      </c>
      <c r="Z14" s="288">
        <f>[9]Indonesia!AC40</f>
        <v>2960890.8677315442</v>
      </c>
      <c r="AA14" s="288">
        <f>[9]Indonesia!$Y$40</f>
        <v>3337852.7</v>
      </c>
      <c r="AB14" s="104" t="s">
        <v>133</v>
      </c>
      <c r="AC14" s="236"/>
    </row>
    <row r="15" spans="1:30" x14ac:dyDescent="0.2">
      <c r="A15" s="100"/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3"/>
      <c r="N15" s="103"/>
      <c r="O15" s="179"/>
      <c r="P15" s="179"/>
      <c r="Q15" s="179"/>
      <c r="R15" s="181"/>
      <c r="S15" s="181"/>
      <c r="T15" s="181"/>
      <c r="U15" s="290"/>
      <c r="V15" s="290"/>
      <c r="W15" s="291"/>
      <c r="X15" s="291"/>
      <c r="Y15" s="291"/>
      <c r="Z15" s="291"/>
      <c r="AA15" s="270"/>
      <c r="AB15" s="104"/>
      <c r="AC15" s="236"/>
    </row>
    <row r="16" spans="1:30" ht="14.25" x14ac:dyDescent="0.25">
      <c r="A16" s="100" t="s">
        <v>158</v>
      </c>
      <c r="B16" s="101" t="s">
        <v>142</v>
      </c>
      <c r="C16" s="102">
        <v>8383599</v>
      </c>
      <c r="D16" s="102">
        <f>2838173+2895425+551215+923218+1174280</f>
        <v>8382311</v>
      </c>
      <c r="E16" s="102">
        <v>8568675</v>
      </c>
      <c r="F16" s="102">
        <f>2862104+6274619</f>
        <v>9136723</v>
      </c>
      <c r="G16" s="102">
        <f>2860633+6430724</f>
        <v>9291357</v>
      </c>
      <c r="H16" s="102">
        <v>13176750</v>
      </c>
      <c r="I16" s="102">
        <v>9868736</v>
      </c>
      <c r="J16" s="102">
        <f>2820385+8270274</f>
        <v>11090659</v>
      </c>
      <c r="K16" s="102">
        <v>11654172</v>
      </c>
      <c r="L16" s="102">
        <v>11498226</v>
      </c>
      <c r="M16" s="102">
        <v>11515336</v>
      </c>
      <c r="N16" s="102">
        <v>190896</v>
      </c>
      <c r="O16" s="183">
        <f>[10]Indonesia!R39</f>
        <v>11707380</v>
      </c>
      <c r="P16" s="183">
        <f>[10]Indonesia!S39</f>
        <v>11782332</v>
      </c>
      <c r="Q16" s="183">
        <f>[10]Indonesia!T39</f>
        <v>11877777</v>
      </c>
      <c r="R16" s="183">
        <f>[11]Indonesia!$U$40</f>
        <v>11620431</v>
      </c>
      <c r="S16" s="183">
        <f>[12]Indonesia!V40</f>
        <v>11947956</v>
      </c>
      <c r="T16" s="183">
        <f>[12]Indonesia!W40</f>
        <v>11838770</v>
      </c>
      <c r="U16" s="292">
        <f>[13]Indonesia!X40</f>
        <v>12033776</v>
      </c>
      <c r="V16" s="292">
        <f>[56]Indonesia!Y40</f>
        <v>11861675.899999999</v>
      </c>
      <c r="W16" s="292">
        <f>[56]Indonesia!Z40</f>
        <v>11539826.000000002</v>
      </c>
      <c r="X16" s="292">
        <f>[56]Indonesia!AA40</f>
        <v>11704768.899999999</v>
      </c>
      <c r="Y16" s="292">
        <f>[56]Indonesia!AB40</f>
        <v>11696844.700000003</v>
      </c>
      <c r="Z16" s="292">
        <f>[56]Indonesia!AC40</f>
        <v>12393092.399999999</v>
      </c>
      <c r="AA16" s="259"/>
      <c r="AB16" s="104">
        <f>(Z16-Y16)/Y16*100</f>
        <v>5.9524403192255377</v>
      </c>
      <c r="AC16" s="236"/>
    </row>
    <row r="17" spans="1:30" ht="14.25" x14ac:dyDescent="0.25">
      <c r="A17" s="100"/>
      <c r="B17" s="106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83"/>
      <c r="P17" s="183"/>
      <c r="Q17" s="183"/>
      <c r="R17" s="183"/>
      <c r="S17" s="182"/>
      <c r="T17" s="182"/>
      <c r="U17" s="293"/>
      <c r="V17" s="293"/>
      <c r="W17" s="293"/>
      <c r="X17" s="293"/>
      <c r="Y17" s="293"/>
      <c r="Z17" s="293"/>
      <c r="AA17" s="276"/>
      <c r="AB17" s="104"/>
      <c r="AC17" s="236"/>
    </row>
    <row r="18" spans="1:30" x14ac:dyDescent="0.25">
      <c r="A18" s="100" t="s">
        <v>159</v>
      </c>
      <c r="B18" s="106" t="s">
        <v>144</v>
      </c>
      <c r="C18" s="102">
        <v>3179213</v>
      </c>
      <c r="D18" s="102">
        <f>231086+1400277+287858+760159+546503</f>
        <v>3225883</v>
      </c>
      <c r="E18" s="102">
        <v>3247242</v>
      </c>
      <c r="F18" s="102">
        <f>230898+3401090</f>
        <v>3631988</v>
      </c>
      <c r="G18" s="102">
        <f>251737+3394190</f>
        <v>3645927</v>
      </c>
      <c r="H18" s="102">
        <v>3282666</v>
      </c>
      <c r="I18" s="102">
        <v>3495255</v>
      </c>
      <c r="J18" s="102">
        <f>315484+4178734</f>
        <v>4494218</v>
      </c>
      <c r="K18" s="102">
        <v>5892893</v>
      </c>
      <c r="L18" s="102">
        <v>5214967</v>
      </c>
      <c r="M18" s="102">
        <v>5108680</v>
      </c>
      <c r="N18" s="166">
        <v>5205614</v>
      </c>
      <c r="O18" s="184">
        <f>[14]Indonesia!R39</f>
        <v>5328863</v>
      </c>
      <c r="P18" s="184">
        <f>[14]Indonesia!S39</f>
        <v>5428689</v>
      </c>
      <c r="Q18" s="184">
        <f>[15]Indonesia!$T$40</f>
        <v>5332301</v>
      </c>
      <c r="R18" s="184">
        <f>[16]Indonesia!$U$40</f>
        <v>5694927</v>
      </c>
      <c r="S18" s="184">
        <f>[17]Indonesia!V40</f>
        <v>5262030</v>
      </c>
      <c r="T18" s="184">
        <f>[17]Indonesia!W40</f>
        <v>5123625</v>
      </c>
      <c r="U18" s="294">
        <f>[18]Indonesia!X40</f>
        <v>5036409</v>
      </c>
      <c r="V18" s="294">
        <f>[57]Indonesia!Y40</f>
        <v>5190378.4000000004</v>
      </c>
      <c r="W18" s="294">
        <f>[57]Indonesia!Z40</f>
        <v>5074222.8</v>
      </c>
      <c r="X18" s="294">
        <f>[57]Indonesia!AA40</f>
        <v>5248488.1000000006</v>
      </c>
      <c r="Y18" s="294">
        <f>[57]Indonesia!AB40</f>
        <v>5256323.8000000007</v>
      </c>
      <c r="Z18" s="294">
        <f>[57]Indonesia!AC40</f>
        <v>5188657.5</v>
      </c>
      <c r="AA18" s="294">
        <f>[57]Indonesia!AD40</f>
        <v>0</v>
      </c>
      <c r="AB18" s="104">
        <f>(Z18-Y18)/Y18*100</f>
        <v>-1.2873312713345539</v>
      </c>
      <c r="AC18" s="236"/>
    </row>
    <row r="19" spans="1:30" ht="14.25" x14ac:dyDescent="0.25">
      <c r="A19" s="100"/>
      <c r="B19" s="106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83"/>
      <c r="P19" s="183"/>
      <c r="Q19" s="183"/>
      <c r="R19" s="183"/>
      <c r="S19" s="182"/>
      <c r="T19" s="182"/>
      <c r="U19" s="293"/>
      <c r="V19" s="293"/>
      <c r="W19" s="293"/>
      <c r="X19" s="293"/>
      <c r="Y19" s="293"/>
      <c r="Z19" s="293"/>
      <c r="AA19" s="276"/>
      <c r="AB19" s="104"/>
      <c r="AC19" s="236"/>
    </row>
    <row r="20" spans="1:30" ht="14.25" x14ac:dyDescent="0.25">
      <c r="A20" s="100" t="s">
        <v>160</v>
      </c>
      <c r="B20" s="101" t="s">
        <v>145</v>
      </c>
      <c r="C20" s="102">
        <v>7335586</v>
      </c>
      <c r="D20" s="102">
        <f>64297+2507488+775107+2966166+1264851</f>
        <v>7577909</v>
      </c>
      <c r="E20" s="102">
        <v>7720257</v>
      </c>
      <c r="F20" s="102">
        <f>72131+10188361</f>
        <v>10260492</v>
      </c>
      <c r="G20" s="102">
        <f>65413+9655002</f>
        <v>9720415</v>
      </c>
      <c r="H20" s="102">
        <v>9342322</v>
      </c>
      <c r="I20" s="102">
        <v>8534619</v>
      </c>
      <c r="J20" s="102">
        <f>59586+10134613</f>
        <v>10194199</v>
      </c>
      <c r="K20" s="102">
        <v>18420699</v>
      </c>
      <c r="L20" s="102">
        <v>15627132</v>
      </c>
      <c r="M20" s="102">
        <v>15739458</v>
      </c>
      <c r="N20" s="102">
        <v>15648668</v>
      </c>
      <c r="O20" s="183">
        <f>[19]Indonesia!R39</f>
        <v>15003359</v>
      </c>
      <c r="P20" s="183">
        <f>[19]Indonesia!S39</f>
        <v>14880526</v>
      </c>
      <c r="Q20" s="183">
        <f>[19]Indonesia!T39</f>
        <v>14754249</v>
      </c>
      <c r="R20" s="183">
        <f>[20]Indonesia!$U$40</f>
        <v>14378586</v>
      </c>
      <c r="S20" s="183">
        <f>[21]Indonesia!V40</f>
        <v>14245408</v>
      </c>
      <c r="T20" s="183">
        <f>[21]Indonesia!W40</f>
        <v>14162875</v>
      </c>
      <c r="U20" s="292">
        <f>[22]Indonesia!X40</f>
        <v>11713317</v>
      </c>
      <c r="V20" s="292">
        <f>[58]Indonesia!Y40</f>
        <v>12340270.199999999</v>
      </c>
      <c r="W20" s="292">
        <f>[58]Indonesia!Z40</f>
        <v>11941741.4</v>
      </c>
      <c r="X20" s="292">
        <f>[58]Indonesia!AA40</f>
        <v>12168012.300000001</v>
      </c>
      <c r="Y20" s="292">
        <f>[58]Indonesia!AB40</f>
        <v>10777199.9</v>
      </c>
      <c r="Z20" s="292">
        <f>[58]Indonesia!AC40</f>
        <v>11771388.299999999</v>
      </c>
      <c r="AA20" s="259"/>
      <c r="AB20" s="104">
        <f>(Z20-Y20)/Y20*100</f>
        <v>9.2249230711587575</v>
      </c>
      <c r="AC20" s="236"/>
    </row>
    <row r="21" spans="1:30" x14ac:dyDescent="0.25">
      <c r="A21" s="105" t="s">
        <v>143</v>
      </c>
      <c r="B21" s="101" t="s">
        <v>146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3"/>
      <c r="AB21" s="104"/>
    </row>
    <row r="22" spans="1:30" x14ac:dyDescent="0.25">
      <c r="A22" s="108"/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271"/>
      <c r="AB22" s="219"/>
    </row>
    <row r="23" spans="1:30" s="6" customFormat="1" ht="15" customHeight="1" x14ac:dyDescent="0.2">
      <c r="A23" s="277" t="s">
        <v>665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30" s="6" customFormat="1" ht="15" customHeight="1" x14ac:dyDescent="0.2">
      <c r="A24" s="277" t="s">
        <v>666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30" s="6" customFormat="1" ht="15" customHeight="1" x14ac:dyDescent="0.2">
      <c r="A25" s="278" t="s">
        <v>664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30" s="6" customFormat="1" ht="15" customHeight="1" x14ac:dyDescent="0.2">
      <c r="A26" s="277" t="s">
        <v>667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85"/>
      <c r="V26" s="286"/>
      <c r="W26" s="277"/>
      <c r="X26" s="277"/>
      <c r="Y26" s="277"/>
      <c r="Z26" s="277"/>
      <c r="AA26" s="277"/>
      <c r="AB26" s="277"/>
      <c r="AC26" s="277"/>
      <c r="AD26" s="334"/>
    </row>
    <row r="27" spans="1:30" s="6" customFormat="1" ht="15" customHeight="1" x14ac:dyDescent="0.2">
      <c r="A27" s="277" t="s">
        <v>580</v>
      </c>
      <c r="B27" s="282"/>
      <c r="C27" s="283"/>
      <c r="D27" s="283"/>
      <c r="E27" s="282"/>
      <c r="F27" s="283"/>
      <c r="G27" s="283"/>
      <c r="H27" s="284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87"/>
      <c r="U27" s="285"/>
      <c r="V27" s="286"/>
      <c r="W27" s="277"/>
      <c r="X27" s="277"/>
      <c r="Y27" s="277"/>
      <c r="Z27" s="277"/>
      <c r="AA27" s="277"/>
      <c r="AB27" s="277"/>
      <c r="AC27" s="277"/>
      <c r="AD27" s="334"/>
    </row>
    <row r="28" spans="1:30" s="6" customFormat="1" ht="15" customHeight="1" x14ac:dyDescent="0.2">
      <c r="A28" s="277" t="s">
        <v>661</v>
      </c>
      <c r="B28" s="282"/>
      <c r="C28" s="283"/>
      <c r="D28" s="283"/>
      <c r="E28" s="282"/>
      <c r="F28" s="283"/>
      <c r="G28" s="283"/>
      <c r="H28" s="284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87"/>
      <c r="U28" s="285"/>
      <c r="V28" s="286"/>
      <c r="W28" s="277"/>
      <c r="X28" s="277"/>
      <c r="Y28" s="277"/>
      <c r="Z28" s="277"/>
      <c r="AA28" s="277"/>
      <c r="AB28" s="277"/>
      <c r="AC28" s="277"/>
      <c r="AD28" s="335"/>
    </row>
    <row r="29" spans="1:30" s="6" customFormat="1" ht="15" customHeight="1" x14ac:dyDescent="0.2">
      <c r="A29" s="278" t="s">
        <v>581</v>
      </c>
      <c r="B29" s="282"/>
      <c r="C29" s="283"/>
      <c r="D29" s="283"/>
      <c r="E29" s="282"/>
      <c r="F29" s="283"/>
      <c r="G29" s="283"/>
      <c r="H29" s="284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85"/>
      <c r="V29" s="286"/>
      <c r="W29" s="277"/>
      <c r="X29" s="277"/>
      <c r="Y29" s="277"/>
      <c r="Z29" s="277"/>
      <c r="AA29" s="277"/>
      <c r="AB29" s="277"/>
      <c r="AC29" s="277"/>
    </row>
    <row r="30" spans="1:30" s="6" customFormat="1" ht="15" customHeight="1" x14ac:dyDescent="0.2">
      <c r="A30" s="277" t="s">
        <v>662</v>
      </c>
      <c r="B30" s="9"/>
      <c r="C30" s="10"/>
      <c r="D30" s="10"/>
      <c r="E30" s="9"/>
      <c r="F30" s="10"/>
      <c r="G30" s="10"/>
      <c r="H30" s="11"/>
      <c r="U30" s="7"/>
      <c r="V30" s="168"/>
      <c r="AD30" s="336"/>
    </row>
    <row r="31" spans="1:30" x14ac:dyDescent="0.25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79"/>
      <c r="W31" s="279"/>
      <c r="X31" s="279"/>
      <c r="Y31" s="279"/>
      <c r="Z31" s="279"/>
      <c r="AA31" s="281"/>
      <c r="AB31" s="280"/>
    </row>
    <row r="32" spans="1:30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258"/>
      <c r="W32" s="258"/>
      <c r="X32" s="258"/>
      <c r="Y32" s="258"/>
      <c r="Z32" s="258"/>
      <c r="AA32" s="273"/>
      <c r="AB32" s="111"/>
    </row>
    <row r="33" spans="1:29" x14ac:dyDescent="0.2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>
        <v>2010</v>
      </c>
      <c r="Q33" s="85">
        <v>2010</v>
      </c>
      <c r="R33" s="111">
        <v>2011</v>
      </c>
      <c r="S33" s="111">
        <v>2012</v>
      </c>
      <c r="T33" s="111">
        <v>2013</v>
      </c>
      <c r="U33" s="257">
        <v>2014</v>
      </c>
      <c r="V33" s="257">
        <v>2015</v>
      </c>
      <c r="W33" s="257">
        <v>2016</v>
      </c>
      <c r="X33" s="257">
        <v>2017</v>
      </c>
      <c r="Y33" s="257">
        <v>2018</v>
      </c>
      <c r="Z33" s="257" t="s">
        <v>586</v>
      </c>
      <c r="AA33" s="257"/>
      <c r="AB33" s="111"/>
      <c r="AC33" s="111"/>
    </row>
    <row r="34" spans="1:29" x14ac:dyDescent="0.25">
      <c r="A34" s="111"/>
      <c r="B34" s="101" t="s">
        <v>168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222">
        <f>8002552/1000</f>
        <v>8002.5519999999997</v>
      </c>
      <c r="Q34" s="255">
        <f t="shared" ref="Q34:S34" si="1">Q10/1000</f>
        <v>8002.5519999999997</v>
      </c>
      <c r="R34" s="222">
        <f t="shared" si="1"/>
        <v>8094.8620000000001</v>
      </c>
      <c r="S34" s="222">
        <f t="shared" si="1"/>
        <v>8132.3459080000011</v>
      </c>
      <c r="T34" s="222">
        <f>T10/1000</f>
        <v>8128.4989999999998</v>
      </c>
      <c r="U34" s="222">
        <f t="shared" ref="U34:X34" si="2">U10/1000</f>
        <v>8111.5929999999998</v>
      </c>
      <c r="V34" s="222">
        <f t="shared" si="2"/>
        <v>8092.9067999999997</v>
      </c>
      <c r="W34" s="222">
        <f t="shared" si="2"/>
        <v>8187.7336500000001</v>
      </c>
      <c r="X34" s="222">
        <f t="shared" si="2"/>
        <v>8164.0446999999995</v>
      </c>
      <c r="Y34" s="222">
        <f t="shared" ref="Y34:Z34" si="3">Y10/1000</f>
        <v>7105.1450000000004</v>
      </c>
      <c r="Z34" s="222">
        <f t="shared" si="3"/>
        <v>7463.9480000000003</v>
      </c>
      <c r="AA34" s="274"/>
      <c r="AB34" s="111"/>
      <c r="AC34" s="107"/>
    </row>
    <row r="35" spans="1:29" x14ac:dyDescent="0.25">
      <c r="A35" s="111"/>
      <c r="B35" s="101" t="s">
        <v>169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222">
        <f>11877777/1000</f>
        <v>11877.777</v>
      </c>
      <c r="Q35" s="255">
        <f>Q16/1000</f>
        <v>11877.777</v>
      </c>
      <c r="R35" s="222">
        <f>11626219/1000</f>
        <v>11626.218999999999</v>
      </c>
      <c r="S35" s="222">
        <f>11947956/1000</f>
        <v>11947.956</v>
      </c>
      <c r="T35" s="222">
        <f>T16/1000</f>
        <v>11838.77</v>
      </c>
      <c r="U35" s="222">
        <f t="shared" ref="U35:X35" si="4">U16/1000</f>
        <v>12033.776</v>
      </c>
      <c r="V35" s="222">
        <f t="shared" si="4"/>
        <v>11861.675899999998</v>
      </c>
      <c r="W35" s="222">
        <f t="shared" si="4"/>
        <v>11539.826000000003</v>
      </c>
      <c r="X35" s="222">
        <f t="shared" si="4"/>
        <v>11704.768899999999</v>
      </c>
      <c r="Y35" s="222">
        <f t="shared" ref="Y35:Z35" si="5">Y16/1000</f>
        <v>11696.844700000003</v>
      </c>
      <c r="Z35" s="222">
        <f t="shared" si="5"/>
        <v>12393.092399999998</v>
      </c>
      <c r="AA35" s="274"/>
      <c r="AB35" s="111"/>
    </row>
    <row r="36" spans="1:29" x14ac:dyDescent="0.25">
      <c r="A36" s="111"/>
      <c r="B36" s="106" t="s">
        <v>170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222">
        <f>5334545/1000</f>
        <v>5334.5450000000001</v>
      </c>
      <c r="Q36" s="255">
        <f>Q18/1000</f>
        <v>5332.3010000000004</v>
      </c>
      <c r="R36" s="222">
        <f>5697171/1000</f>
        <v>5697.1710000000003</v>
      </c>
      <c r="S36" s="222">
        <f>5262030/1000</f>
        <v>5262.03</v>
      </c>
      <c r="T36" s="222">
        <f>T18/1000</f>
        <v>5123.625</v>
      </c>
      <c r="U36" s="222">
        <f t="shared" ref="U36:X36" si="6">U18/1000</f>
        <v>5036.4089999999997</v>
      </c>
      <c r="V36" s="222">
        <f t="shared" si="6"/>
        <v>5190.3784000000005</v>
      </c>
      <c r="W36" s="222">
        <f t="shared" si="6"/>
        <v>5074.2227999999996</v>
      </c>
      <c r="X36" s="222">
        <f t="shared" si="6"/>
        <v>5248.4881000000005</v>
      </c>
      <c r="Y36" s="222">
        <f t="shared" ref="Y36:Z36" si="7">Y18/1000</f>
        <v>5256.323800000001</v>
      </c>
      <c r="Z36" s="222">
        <f t="shared" si="7"/>
        <v>5188.6575000000003</v>
      </c>
      <c r="AA36" s="274"/>
      <c r="AB36" s="111"/>
    </row>
    <row r="37" spans="1:29" x14ac:dyDescent="0.25">
      <c r="A37" s="111"/>
      <c r="B37" s="101" t="s">
        <v>171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222">
        <f>14754249/1000</f>
        <v>14754.249</v>
      </c>
      <c r="Q37" s="255">
        <f>Q20/1000</f>
        <v>14754.249</v>
      </c>
      <c r="R37" s="222">
        <f>14378586/1000</f>
        <v>14378.585999999999</v>
      </c>
      <c r="S37" s="222">
        <f>14245408/1000</f>
        <v>14245.407999999999</v>
      </c>
      <c r="T37" s="222">
        <f>T20/1000</f>
        <v>14162.875</v>
      </c>
      <c r="U37" s="222">
        <f t="shared" ref="U37:X37" si="8">U20/1000</f>
        <v>11713.316999999999</v>
      </c>
      <c r="V37" s="222">
        <f t="shared" si="8"/>
        <v>12340.270199999999</v>
      </c>
      <c r="W37" s="222">
        <f t="shared" si="8"/>
        <v>11941.741400000001</v>
      </c>
      <c r="X37" s="222">
        <f t="shared" si="8"/>
        <v>12168.0123</v>
      </c>
      <c r="Y37" s="222">
        <f t="shared" ref="Y37:Z37" si="9">Y20/1000</f>
        <v>10777.1999</v>
      </c>
      <c r="Z37" s="222">
        <f t="shared" si="9"/>
        <v>11771.388299999999</v>
      </c>
      <c r="AA37" s="274"/>
      <c r="AB37" s="111"/>
    </row>
    <row r="38" spans="1:29" x14ac:dyDescent="0.25">
      <c r="A38" s="111"/>
      <c r="B38" s="10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257"/>
      <c r="AB38" s="111"/>
    </row>
    <row r="39" spans="1:29" x14ac:dyDescent="0.2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257"/>
      <c r="AB39" s="111"/>
    </row>
    <row r="70" spans="2:27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111">
        <v>2010</v>
      </c>
      <c r="Q70" s="85">
        <v>2010</v>
      </c>
      <c r="R70" s="111">
        <v>2011</v>
      </c>
      <c r="S70" s="111">
        <v>2012</v>
      </c>
      <c r="T70" s="111">
        <v>2013</v>
      </c>
      <c r="U70" s="257">
        <v>2014</v>
      </c>
      <c r="V70" s="257">
        <v>2015</v>
      </c>
      <c r="W70" s="257">
        <v>2016</v>
      </c>
      <c r="X70" s="257">
        <v>2017</v>
      </c>
      <c r="Y70" s="257">
        <v>2018</v>
      </c>
      <c r="Z70" s="257">
        <v>2019</v>
      </c>
      <c r="AA70" s="257"/>
    </row>
    <row r="71" spans="2:27" x14ac:dyDescent="0.25">
      <c r="B71" s="99" t="s">
        <v>172</v>
      </c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>
        <v>4673134</v>
      </c>
      <c r="N71" s="99">
        <v>4728414</v>
      </c>
      <c r="O71" s="99">
        <v>4828476</v>
      </c>
      <c r="P71" s="223">
        <f>4893128/1000</f>
        <v>4893.1279999999997</v>
      </c>
      <c r="Q71" s="255">
        <f t="shared" ref="Q71:V71" si="10">Q12/1000</f>
        <v>4893.1279999999997</v>
      </c>
      <c r="R71" s="223">
        <f t="shared" si="10"/>
        <v>4924.1719999999996</v>
      </c>
      <c r="S71" s="223">
        <f t="shared" si="10"/>
        <v>4417.5819200000014</v>
      </c>
      <c r="T71" s="223">
        <f t="shared" si="10"/>
        <v>4817.17</v>
      </c>
      <c r="U71" s="223">
        <f t="shared" si="10"/>
        <v>4763.3410000000003</v>
      </c>
      <c r="V71" s="223">
        <f t="shared" si="10"/>
        <v>4755.0540999999994</v>
      </c>
      <c r="W71" s="223">
        <f t="shared" ref="W71:X71" si="11">W12/1000</f>
        <v>4782.6421499999997</v>
      </c>
      <c r="X71" s="223">
        <f t="shared" si="11"/>
        <v>4745.8085000000001</v>
      </c>
      <c r="Y71" s="223">
        <f t="shared" ref="Y71:Z71" si="12">Y12/1000</f>
        <v>0</v>
      </c>
      <c r="Z71" s="223">
        <f t="shared" si="12"/>
        <v>4503.0604905256514</v>
      </c>
      <c r="AA71" s="275"/>
    </row>
    <row r="72" spans="2:27" x14ac:dyDescent="0.25">
      <c r="B72" s="99" t="s">
        <v>585</v>
      </c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>
        <v>3118156</v>
      </c>
      <c r="N72" s="99">
        <v>3127527</v>
      </c>
      <c r="O72" s="99">
        <v>3162988</v>
      </c>
      <c r="P72" s="223">
        <f>3109424/1000</f>
        <v>3109.424</v>
      </c>
      <c r="Q72" s="255">
        <f t="shared" ref="Q72:T72" si="13">Q14/1000</f>
        <v>3109.424</v>
      </c>
      <c r="R72" s="223">
        <f t="shared" si="13"/>
        <v>3170.69</v>
      </c>
      <c r="S72" s="223">
        <f t="shared" si="13"/>
        <v>3714.7639899999999</v>
      </c>
      <c r="T72" s="223">
        <f t="shared" si="13"/>
        <v>3311.3290000000002</v>
      </c>
      <c r="U72" s="223">
        <f>SUM(U16:U20)</f>
        <v>28783502</v>
      </c>
      <c r="V72" s="223">
        <f t="shared" ref="V72:Y72" si="14">SUM(V16:V20)</f>
        <v>29392324.499999996</v>
      </c>
      <c r="W72" s="223">
        <f t="shared" si="14"/>
        <v>28555790.200000003</v>
      </c>
      <c r="X72" s="223">
        <f t="shared" si="14"/>
        <v>29121269.300000001</v>
      </c>
      <c r="Y72" s="223">
        <f t="shared" si="14"/>
        <v>27730368.400000006</v>
      </c>
      <c r="Z72" s="223">
        <f t="shared" ref="Z72" si="15">SUM(Z16:Z20)</f>
        <v>29353138.199999996</v>
      </c>
      <c r="AA72" s="275"/>
    </row>
    <row r="73" spans="2:27" x14ac:dyDescent="0.25">
      <c r="B73" s="224" t="s">
        <v>584</v>
      </c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223">
        <v>8002552</v>
      </c>
      <c r="Q73" s="255">
        <f t="shared" ref="Q73:T73" si="16">Q10/1000</f>
        <v>8002.5519999999997</v>
      </c>
      <c r="R73" s="223">
        <f t="shared" si="16"/>
        <v>8094.8620000000001</v>
      </c>
      <c r="S73" s="223">
        <f t="shared" si="16"/>
        <v>8132.3459080000011</v>
      </c>
      <c r="T73" s="223">
        <f t="shared" si="16"/>
        <v>8128.4989999999998</v>
      </c>
      <c r="U73" s="223">
        <f t="shared" ref="U73:Z73" si="17">U10</f>
        <v>8111593</v>
      </c>
      <c r="V73" s="223">
        <f t="shared" si="17"/>
        <v>8092906.7999999998</v>
      </c>
      <c r="W73" s="223">
        <f t="shared" si="17"/>
        <v>8187733.6500000004</v>
      </c>
      <c r="X73" s="223">
        <f t="shared" si="17"/>
        <v>8164044.6999999993</v>
      </c>
      <c r="Y73" s="223">
        <f t="shared" si="17"/>
        <v>7105145</v>
      </c>
      <c r="Z73" s="223">
        <f t="shared" si="17"/>
        <v>7463948</v>
      </c>
      <c r="AA73" s="275"/>
    </row>
  </sheetData>
  <mergeCells count="28">
    <mergeCell ref="E5:Z6"/>
    <mergeCell ref="A5:A8"/>
    <mergeCell ref="B5:B8"/>
    <mergeCell ref="C7:C8"/>
    <mergeCell ref="D7:D8"/>
    <mergeCell ref="E7:E8"/>
    <mergeCell ref="R7:R8"/>
    <mergeCell ref="H7:H8"/>
    <mergeCell ref="F7:F8"/>
    <mergeCell ref="G7:G8"/>
    <mergeCell ref="P7:P8"/>
    <mergeCell ref="Q7:Q8"/>
    <mergeCell ref="I7:I8"/>
    <mergeCell ref="L7:L8"/>
    <mergeCell ref="J7:J8"/>
    <mergeCell ref="K7:K8"/>
    <mergeCell ref="AB7:AB8"/>
    <mergeCell ref="V7:V8"/>
    <mergeCell ref="U7:U8"/>
    <mergeCell ref="M7:M8"/>
    <mergeCell ref="T7:T8"/>
    <mergeCell ref="O7:O8"/>
    <mergeCell ref="W7:W8"/>
    <mergeCell ref="X7:X8"/>
    <mergeCell ref="S7:S8"/>
    <mergeCell ref="N7:N8"/>
    <mergeCell ref="Y7:Y8"/>
    <mergeCell ref="Z7:Z8"/>
  </mergeCells>
  <pageMargins left="0.98425196850393704" right="0.78740157480314965" top="0.98425196850393704" bottom="0.78740157480314965" header="0.78740157480314965" footer="0.59055118110236227"/>
  <pageSetup paperSize="9" orientation="portrait" horizontalDpi="4294967294" r:id="rId1"/>
  <headerFooter alignWithMargins="0">
    <oddFooter xml:space="preserve">&amp;R&amp;"Arial,Regular"&amp;12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130"/>
  <sheetViews>
    <sheetView showGridLines="0" topLeftCell="A2" workbookViewId="0">
      <selection sqref="A1:AD27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604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605</v>
      </c>
      <c r="B2" s="10"/>
      <c r="C2" s="10"/>
      <c r="D2" s="10"/>
      <c r="E2" s="9"/>
      <c r="F2" s="10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300</v>
      </c>
      <c r="C6" s="36">
        <f>[30]L.Barat!C6</f>
        <v>15721</v>
      </c>
      <c r="D6" s="36">
        <f>[30]L.Barat!D6</f>
        <v>15721</v>
      </c>
      <c r="E6" s="36">
        <f>[30]L.Barat!E6</f>
        <v>15723</v>
      </c>
      <c r="F6" s="36">
        <f>[30]L.Barat!F6</f>
        <v>15395</v>
      </c>
      <c r="G6" s="36">
        <f>[30]L.Barat!G6</f>
        <v>15487</v>
      </c>
      <c r="H6" s="36">
        <f>[30]L.Barat!H6</f>
        <v>16165</v>
      </c>
      <c r="I6" s="36">
        <f>[30]L.Barat!I6</f>
        <v>16200</v>
      </c>
      <c r="J6" s="36">
        <f>[30]L.Barat!J6</f>
        <v>16200</v>
      </c>
      <c r="K6" s="36">
        <f>[30]L.Barat!K6</f>
        <v>15328</v>
      </c>
      <c r="L6" s="36">
        <f>[30]L.Barat!L6</f>
        <v>15765</v>
      </c>
      <c r="M6" s="36">
        <f>[30]L.Barat!M6</f>
        <v>16132</v>
      </c>
      <c r="N6" s="36">
        <f>[30]L.Barat!N6</f>
        <v>16070</v>
      </c>
      <c r="O6" s="36">
        <f>[30]L.Barat!O6</f>
        <v>15659</v>
      </c>
      <c r="P6" s="36" t="str">
        <f>[30]L.Barat!P6</f>
        <v xml:space="preserve">               -   </v>
      </c>
      <c r="Q6" s="42">
        <v>19107</v>
      </c>
      <c r="R6" s="42">
        <v>19770</v>
      </c>
      <c r="S6" s="198">
        <v>19761</v>
      </c>
      <c r="T6" s="198">
        <v>16222</v>
      </c>
      <c r="U6" s="198">
        <v>20701</v>
      </c>
      <c r="V6" s="227">
        <v>17345.18</v>
      </c>
      <c r="W6" s="198">
        <v>13647</v>
      </c>
      <c r="X6" s="308">
        <v>13228</v>
      </c>
      <c r="Y6" s="308">
        <v>13348</v>
      </c>
      <c r="Z6" s="308">
        <v>13348</v>
      </c>
      <c r="AA6" s="308">
        <v>13353</v>
      </c>
      <c r="AB6" s="62">
        <v>8322</v>
      </c>
      <c r="AC6" s="62">
        <v>10464.649511327905</v>
      </c>
    </row>
    <row r="7" spans="1:29" ht="20.100000000000001" customHeight="1" x14ac:dyDescent="0.2">
      <c r="A7" s="133">
        <v>2</v>
      </c>
      <c r="B7" s="59" t="s">
        <v>309</v>
      </c>
      <c r="C7" s="36" t="str">
        <f>[30]Tanggamus!C6</f>
        <v xml:space="preserve">               -   </v>
      </c>
      <c r="D7" s="36" t="str">
        <f>[30]Tanggamus!D6</f>
        <v xml:space="preserve">               -   </v>
      </c>
      <c r="E7" s="36" t="str">
        <f>[30]Tanggamus!E6</f>
        <v xml:space="preserve">               -   </v>
      </c>
      <c r="F7" s="36" t="str">
        <f>[30]Tanggamus!F6</f>
        <v xml:space="preserve">               -   </v>
      </c>
      <c r="G7" s="36" t="str">
        <f>[30]Tanggamus!G6</f>
        <v xml:space="preserve">               -   </v>
      </c>
      <c r="H7" s="36">
        <f>[30]Tanggamus!H6</f>
        <v>20623</v>
      </c>
      <c r="I7" s="36">
        <f>[30]Tanggamus!I6</f>
        <v>27411</v>
      </c>
      <c r="J7" s="36">
        <f>[30]Tanggamus!J6</f>
        <v>27701</v>
      </c>
      <c r="K7" s="36">
        <f>[30]Tanggamus!K6</f>
        <v>27465</v>
      </c>
      <c r="L7" s="36">
        <f>[30]Tanggamus!L6</f>
        <v>28807</v>
      </c>
      <c r="M7" s="36">
        <f>[30]Tanggamus!M6</f>
        <v>28833</v>
      </c>
      <c r="N7" s="36">
        <f>[30]Tanggamus!N6</f>
        <v>28533</v>
      </c>
      <c r="O7" s="36">
        <f>[30]Tanggamus!O6</f>
        <v>28363</v>
      </c>
      <c r="P7" s="36" t="str">
        <f>[30]Tanggamus!P6</f>
        <v xml:space="preserve">               -   </v>
      </c>
      <c r="Q7" s="42">
        <v>31239</v>
      </c>
      <c r="R7" s="42">
        <v>32606</v>
      </c>
      <c r="S7" s="198">
        <v>31388</v>
      </c>
      <c r="T7" s="198">
        <v>18388</v>
      </c>
      <c r="U7" s="198">
        <v>20643</v>
      </c>
      <c r="V7" s="205">
        <v>18980.150000000001</v>
      </c>
      <c r="W7" s="198">
        <v>18970</v>
      </c>
      <c r="X7" s="308">
        <v>20633</v>
      </c>
      <c r="Y7" s="308">
        <v>23017</v>
      </c>
      <c r="Z7" s="308">
        <v>23017</v>
      </c>
      <c r="AA7" s="308">
        <v>23009</v>
      </c>
      <c r="AB7" s="62">
        <v>14154</v>
      </c>
      <c r="AC7" s="62">
        <v>16842.671296664495</v>
      </c>
    </row>
    <row r="8" spans="1:29" ht="20.100000000000001" customHeight="1" x14ac:dyDescent="0.2">
      <c r="A8" s="133">
        <v>3</v>
      </c>
      <c r="B8" s="59" t="s">
        <v>301</v>
      </c>
      <c r="C8" s="36">
        <f>[30]L.Selatan!C6</f>
        <v>71418</v>
      </c>
      <c r="D8" s="36">
        <f>[30]L.Selatan!D6</f>
        <v>74639</v>
      </c>
      <c r="E8" s="36">
        <f>[30]L.Selatan!E6</f>
        <v>74639</v>
      </c>
      <c r="F8" s="36">
        <f>[30]L.Selatan!F6</f>
        <v>75414</v>
      </c>
      <c r="G8" s="36">
        <f>[30]L.Selatan!G6</f>
        <v>74458</v>
      </c>
      <c r="H8" s="36">
        <f>[30]L.Selatan!H6</f>
        <v>53043</v>
      </c>
      <c r="I8" s="36">
        <f>[30]L.Selatan!I6</f>
        <v>54326</v>
      </c>
      <c r="J8" s="36">
        <f>[30]L.Selatan!J6</f>
        <v>53188</v>
      </c>
      <c r="K8" s="36">
        <f>[30]L.Selatan!K6</f>
        <v>42250</v>
      </c>
      <c r="L8" s="36">
        <f>[30]L.Selatan!L6</f>
        <v>57434</v>
      </c>
      <c r="M8" s="36">
        <f>[30]L.Selatan!M6</f>
        <v>58103</v>
      </c>
      <c r="N8" s="36">
        <f>[30]L.Selatan!N6</f>
        <v>57316</v>
      </c>
      <c r="O8" s="36">
        <f>[30]L.Selatan!O6</f>
        <v>56459</v>
      </c>
      <c r="P8" s="36" t="e">
        <f>[30]L.Selatan!P6</f>
        <v>#REF!</v>
      </c>
      <c r="Q8" s="42">
        <v>44012</v>
      </c>
      <c r="R8" s="42">
        <v>44151</v>
      </c>
      <c r="S8" s="198">
        <v>44757</v>
      </c>
      <c r="T8" s="198">
        <v>41097</v>
      </c>
      <c r="U8" s="198">
        <v>45535</v>
      </c>
      <c r="V8" s="205">
        <v>44731.5</v>
      </c>
      <c r="W8" s="198">
        <v>44732</v>
      </c>
      <c r="X8" s="308">
        <v>45785</v>
      </c>
      <c r="Y8" s="308">
        <v>45785</v>
      </c>
      <c r="Z8" s="308">
        <v>45755</v>
      </c>
      <c r="AA8" s="308">
        <v>45634</v>
      </c>
      <c r="AB8" s="62">
        <v>40397</v>
      </c>
      <c r="AC8" s="62">
        <v>38687.988730354897</v>
      </c>
    </row>
    <row r="9" spans="1:29" ht="20.100000000000001" customHeight="1" x14ac:dyDescent="0.2">
      <c r="A9" s="133">
        <v>4</v>
      </c>
      <c r="B9" s="59" t="s">
        <v>303</v>
      </c>
      <c r="C9" s="36" t="e">
        <f>[30]L.Timur!C6</f>
        <v>#REF!</v>
      </c>
      <c r="D9" s="36" t="e">
        <f>[30]L.Timur!D6</f>
        <v>#REF!</v>
      </c>
      <c r="E9" s="36" t="e">
        <f>[30]L.Timur!E6</f>
        <v>#REF!</v>
      </c>
      <c r="F9" s="36" t="e">
        <f>[30]L.Timur!F6</f>
        <v>#REF!</v>
      </c>
      <c r="G9" s="36" t="e">
        <f>[30]L.Timur!G6</f>
        <v>#REF!</v>
      </c>
      <c r="H9" s="36" t="e">
        <f>[30]L.Timur!H6</f>
        <v>#REF!</v>
      </c>
      <c r="I9" s="36" t="e">
        <f>[30]L.Timur!I6</f>
        <v>#REF!</v>
      </c>
      <c r="J9" s="36">
        <f>[30]L.Timur!J6</f>
        <v>53057</v>
      </c>
      <c r="K9" s="36">
        <f>[30]L.Timur!K6</f>
        <v>51342</v>
      </c>
      <c r="L9" s="36">
        <f>[30]L.Timur!L6</f>
        <v>52081</v>
      </c>
      <c r="M9" s="36">
        <f>[30]L.Timur!M6</f>
        <v>51363</v>
      </c>
      <c r="N9" s="36">
        <f>[30]L.Timur!N6</f>
        <v>51363</v>
      </c>
      <c r="O9" s="36">
        <f>[30]L.Timur!O6</f>
        <v>51515</v>
      </c>
      <c r="P9" s="36" t="str">
        <f>[30]L.Timur!P6</f>
        <v xml:space="preserve">               -   </v>
      </c>
      <c r="Q9" s="42">
        <v>54629</v>
      </c>
      <c r="R9" s="42">
        <v>56323</v>
      </c>
      <c r="S9" s="198">
        <v>56985</v>
      </c>
      <c r="T9" s="198">
        <v>57558</v>
      </c>
      <c r="U9" s="198">
        <v>58395</v>
      </c>
      <c r="V9" s="205">
        <v>58101.45</v>
      </c>
      <c r="W9" s="198">
        <v>59921</v>
      </c>
      <c r="X9" s="308">
        <v>60464</v>
      </c>
      <c r="Y9" s="308">
        <v>62971</v>
      </c>
      <c r="Z9" s="308">
        <v>63435</v>
      </c>
      <c r="AA9" s="308">
        <v>63369</v>
      </c>
      <c r="AB9" s="62">
        <v>55460</v>
      </c>
      <c r="AC9" s="62">
        <v>58592.125168154795</v>
      </c>
    </row>
    <row r="10" spans="1:29" ht="20.100000000000001" customHeight="1" x14ac:dyDescent="0.2">
      <c r="A10" s="133">
        <v>5</v>
      </c>
      <c r="B10" s="59" t="s">
        <v>302</v>
      </c>
      <c r="C10" s="36">
        <f>[30]L.Tengah!C6</f>
        <v>113745</v>
      </c>
      <c r="D10" s="36">
        <f>[30]L.Tengah!D6</f>
        <v>118004</v>
      </c>
      <c r="E10" s="36">
        <f>[30]L.Tengah!E6</f>
        <v>119484</v>
      </c>
      <c r="F10" s="36">
        <f>[30]L.Tengah!F6</f>
        <v>118513</v>
      </c>
      <c r="G10" s="36">
        <f>[30]L.Tengah!G6</f>
        <v>118513</v>
      </c>
      <c r="H10" s="36">
        <f>[30]L.Tengah!H6</f>
        <v>114653</v>
      </c>
      <c r="I10" s="36">
        <f>[30]L.Tengah!I6</f>
        <v>115289</v>
      </c>
      <c r="J10" s="36">
        <f>[30]L.Tengah!J6</f>
        <v>58038</v>
      </c>
      <c r="K10" s="36">
        <f>[30]L.Tengah!K6</f>
        <v>58084</v>
      </c>
      <c r="L10" s="36">
        <f>[30]L.Tengah!L6</f>
        <v>60204</v>
      </c>
      <c r="M10" s="36">
        <f>[30]L.Tengah!M6</f>
        <v>71250</v>
      </c>
      <c r="N10" s="36">
        <f>[30]L.Tengah!N6</f>
        <v>66539</v>
      </c>
      <c r="O10" s="36">
        <f>[30]L.Tengah!O6</f>
        <v>68709</v>
      </c>
      <c r="P10" s="36" t="str">
        <f>[30]L.Tengah!P6</f>
        <v xml:space="preserve">               -   </v>
      </c>
      <c r="Q10" s="42">
        <v>72725</v>
      </c>
      <c r="R10" s="42">
        <v>72797</v>
      </c>
      <c r="S10" s="198">
        <v>71312</v>
      </c>
      <c r="T10" s="198">
        <v>74992</v>
      </c>
      <c r="U10" s="198">
        <v>75118</v>
      </c>
      <c r="V10" s="205">
        <v>75332.100000000006</v>
      </c>
      <c r="W10" s="198">
        <v>75323</v>
      </c>
      <c r="X10" s="308">
        <v>75617</v>
      </c>
      <c r="Y10" s="308">
        <v>80144</v>
      </c>
      <c r="Z10" s="308">
        <v>82193</v>
      </c>
      <c r="AA10" s="308">
        <v>82195</v>
      </c>
      <c r="AB10" s="62">
        <v>66672</v>
      </c>
      <c r="AC10" s="62">
        <v>79664.170586403154</v>
      </c>
    </row>
    <row r="11" spans="1:29" ht="20.100000000000001" customHeight="1" x14ac:dyDescent="0.2">
      <c r="A11" s="133">
        <v>6</v>
      </c>
      <c r="B11" s="59" t="s">
        <v>304</v>
      </c>
      <c r="C11" s="36">
        <f>[30]L.Utara!C6</f>
        <v>61598</v>
      </c>
      <c r="D11" s="36">
        <f>[30]L.Utara!D6</f>
        <v>71941</v>
      </c>
      <c r="E11" s="36">
        <f>[30]L.Utara!E6</f>
        <v>74362</v>
      </c>
      <c r="F11" s="36">
        <f>[30]L.Utara!F6</f>
        <v>77278</v>
      </c>
      <c r="G11" s="36">
        <f>[30]L.Utara!G6</f>
        <v>77971</v>
      </c>
      <c r="H11" s="36">
        <f>[30]L.Utara!H6</f>
        <v>27032</v>
      </c>
      <c r="I11" s="36">
        <f>[30]L.Utara!I6</f>
        <v>27788</v>
      </c>
      <c r="J11" s="36">
        <f>[30]L.Utara!J6</f>
        <v>11455</v>
      </c>
      <c r="K11" s="36">
        <f>[30]L.Utara!K6</f>
        <v>18123</v>
      </c>
      <c r="L11" s="36">
        <f>[30]L.Utara!L6</f>
        <v>12595</v>
      </c>
      <c r="M11" s="36">
        <f>[30]L.Utara!M6</f>
        <v>12971</v>
      </c>
      <c r="N11" s="36">
        <f>[30]L.Utara!N6</f>
        <v>13069</v>
      </c>
      <c r="O11" s="36">
        <f>[30]L.Utara!O6</f>
        <v>13497</v>
      </c>
      <c r="P11" s="36" t="str">
        <f>[30]L.Utara!P6</f>
        <v xml:space="preserve">               -   </v>
      </c>
      <c r="Q11" s="42">
        <v>15108</v>
      </c>
      <c r="R11" s="42">
        <v>15805</v>
      </c>
      <c r="S11" s="198">
        <v>15799</v>
      </c>
      <c r="T11" s="198">
        <v>16313</v>
      </c>
      <c r="U11" s="198">
        <v>17415</v>
      </c>
      <c r="V11" s="205">
        <v>16857.34</v>
      </c>
      <c r="W11" s="198">
        <v>16727</v>
      </c>
      <c r="X11" s="308">
        <v>17684</v>
      </c>
      <c r="Y11" s="308">
        <v>18858</v>
      </c>
      <c r="Z11" s="308">
        <v>18849</v>
      </c>
      <c r="AA11" s="308">
        <v>18892</v>
      </c>
      <c r="AB11" s="62">
        <v>10430</v>
      </c>
      <c r="AC11" s="62">
        <v>14972.91953565855</v>
      </c>
    </row>
    <row r="12" spans="1:29" ht="20.100000000000001" customHeight="1" x14ac:dyDescent="0.2">
      <c r="A12" s="133">
        <v>7</v>
      </c>
      <c r="B12" s="59" t="s">
        <v>310</v>
      </c>
      <c r="C12" s="36" t="e">
        <f>[30]Waykanan!C6</f>
        <v>#REF!</v>
      </c>
      <c r="D12" s="36" t="e">
        <f>[30]Waykanan!D6</f>
        <v>#REF!</v>
      </c>
      <c r="E12" s="36" t="e">
        <f>[30]Waykanan!E6</f>
        <v>#REF!</v>
      </c>
      <c r="F12" s="36" t="e">
        <f>[30]Waykanan!F6</f>
        <v>#REF!</v>
      </c>
      <c r="G12" s="36" t="e">
        <f>[30]Waykanan!G6</f>
        <v>#REF!</v>
      </c>
      <c r="H12" s="36" t="e">
        <f>[30]Waykanan!H6</f>
        <v>#REF!</v>
      </c>
      <c r="I12" s="36" t="e">
        <f>[30]Waykanan!I6</f>
        <v>#REF!</v>
      </c>
      <c r="J12" s="36">
        <f>[30]Waykanan!J6</f>
        <v>14015</v>
      </c>
      <c r="K12" s="36">
        <f>[30]Waykanan!K6</f>
        <v>13557</v>
      </c>
      <c r="L12" s="36">
        <f>[30]Waykanan!L6</f>
        <v>14819</v>
      </c>
      <c r="M12" s="36">
        <f>[30]Waykanan!M6</f>
        <v>15230</v>
      </c>
      <c r="N12" s="36">
        <f>[30]Waykanan!N6</f>
        <v>15285</v>
      </c>
      <c r="O12" s="36">
        <f>[30]Waykanan!O6</f>
        <v>15271</v>
      </c>
      <c r="P12" s="36" t="str">
        <f>[30]Waykanan!P6</f>
        <v xml:space="preserve">               -   </v>
      </c>
      <c r="Q12" s="42">
        <v>17420</v>
      </c>
      <c r="R12" s="42">
        <v>17751</v>
      </c>
      <c r="S12" s="198">
        <v>17879</v>
      </c>
      <c r="T12" s="198">
        <v>18084</v>
      </c>
      <c r="U12" s="198">
        <v>18393</v>
      </c>
      <c r="V12" s="205">
        <v>17980.32</v>
      </c>
      <c r="W12" s="198">
        <v>18874</v>
      </c>
      <c r="X12" s="308">
        <v>19210</v>
      </c>
      <c r="Y12" s="308">
        <v>19446</v>
      </c>
      <c r="Z12" s="308">
        <v>19720</v>
      </c>
      <c r="AA12" s="308">
        <v>22596</v>
      </c>
      <c r="AB12" s="62">
        <v>9988</v>
      </c>
      <c r="AC12" s="62">
        <v>14384.178096731652</v>
      </c>
    </row>
    <row r="13" spans="1:29" ht="20.100000000000001" customHeight="1" x14ac:dyDescent="0.2">
      <c r="A13" s="133">
        <v>8</v>
      </c>
      <c r="B13" s="59" t="s">
        <v>568</v>
      </c>
      <c r="C13" s="36" t="e">
        <f>[30]Tulangbawang!C6</f>
        <v>#REF!</v>
      </c>
      <c r="D13" s="36" t="e">
        <f>[30]Tulangbawang!D6</f>
        <v>#REF!</v>
      </c>
      <c r="E13" s="36" t="e">
        <f>[30]Tulangbawang!E6</f>
        <v>#REF!</v>
      </c>
      <c r="F13" s="36" t="e">
        <f>[30]Tulangbawang!F6</f>
        <v>#REF!</v>
      </c>
      <c r="G13" s="36" t="e">
        <f>[30]Tulangbawang!G6</f>
        <v>#REF!</v>
      </c>
      <c r="H13" s="36">
        <f>[30]Tulangbawang!H6</f>
        <v>50814</v>
      </c>
      <c r="I13" s="36">
        <f>[30]Tulangbawang!I6</f>
        <v>45869</v>
      </c>
      <c r="J13" s="36">
        <f>[30]Tulangbawang!J6</f>
        <v>50851</v>
      </c>
      <c r="K13" s="36">
        <f>[30]Tulangbawang!K6</f>
        <v>50851</v>
      </c>
      <c r="L13" s="36">
        <f>[30]Tulangbawang!L6</f>
        <v>64326</v>
      </c>
      <c r="M13" s="36">
        <f>[30]Tulangbawang!M6</f>
        <v>54315</v>
      </c>
      <c r="N13" s="36">
        <f>[30]Tulangbawang!N6</f>
        <v>64851</v>
      </c>
      <c r="O13" s="36">
        <f>[30]Tulangbawang!O6</f>
        <v>60277</v>
      </c>
      <c r="P13" s="36" t="str">
        <f>[30]Tulangbawang!P6</f>
        <v xml:space="preserve">               -   </v>
      </c>
      <c r="Q13" s="42">
        <v>71532</v>
      </c>
      <c r="R13" s="42">
        <v>72892</v>
      </c>
      <c r="S13" s="198">
        <v>74185</v>
      </c>
      <c r="T13" s="198">
        <v>34535</v>
      </c>
      <c r="U13" s="198">
        <v>27858</v>
      </c>
      <c r="V13" s="205">
        <v>28622.21</v>
      </c>
      <c r="W13" s="198">
        <v>37211</v>
      </c>
      <c r="X13" s="308">
        <v>36266</v>
      </c>
      <c r="Y13" s="308">
        <v>36835</v>
      </c>
      <c r="Z13" s="308">
        <v>40565</v>
      </c>
      <c r="AA13" s="308">
        <v>41515</v>
      </c>
      <c r="AB13" s="62">
        <v>5779</v>
      </c>
      <c r="AC13" s="62">
        <v>51091.067395597544</v>
      </c>
    </row>
    <row r="14" spans="1:29" ht="20.100000000000001" customHeight="1" x14ac:dyDescent="0.2">
      <c r="A14" s="133">
        <v>9</v>
      </c>
      <c r="B14" s="59" t="s">
        <v>306</v>
      </c>
      <c r="C14" s="36" t="e">
        <f>[30]Pesawaran!C6</f>
        <v>#REF!</v>
      </c>
      <c r="D14" s="36" t="e">
        <f>[30]Pesawaran!D6</f>
        <v>#REF!</v>
      </c>
      <c r="E14" s="36" t="e">
        <f>[30]Pesawaran!E6</f>
        <v>#REF!</v>
      </c>
      <c r="F14" s="36" t="e">
        <f>[30]Pesawaran!F6</f>
        <v>#REF!</v>
      </c>
      <c r="G14" s="36" t="e">
        <f>[30]Pesawaran!G6</f>
        <v>#REF!</v>
      </c>
      <c r="H14" s="36" t="e">
        <f>[30]Pesawaran!H6</f>
        <v>#REF!</v>
      </c>
      <c r="I14" s="36" t="e">
        <f>[30]Pesawaran!I6</f>
        <v>#REF!</v>
      </c>
      <c r="J14" s="36" t="e">
        <f>[30]Pesawaran!J6</f>
        <v>#REF!</v>
      </c>
      <c r="K14" s="36" t="e">
        <f>[30]Pesawaran!K6</f>
        <v>#REF!</v>
      </c>
      <c r="L14" s="36" t="e">
        <f>[30]Pesawaran!L6</f>
        <v>#REF!</v>
      </c>
      <c r="M14" s="36" t="e">
        <f>[30]Pesawaran!M6</f>
        <v>#REF!</v>
      </c>
      <c r="N14" s="36" t="e">
        <f>[30]Pesawaran!N6</f>
        <v>#REF!</v>
      </c>
      <c r="O14" s="36" t="e">
        <f>[30]Pesawaran!O6</f>
        <v>#REF!</v>
      </c>
      <c r="P14" s="36" t="e">
        <f>[30]Pesawaran!P6</f>
        <v>#REF!</v>
      </c>
      <c r="Q14" s="42">
        <v>13143</v>
      </c>
      <c r="R14" s="42">
        <v>13041</v>
      </c>
      <c r="S14" s="198">
        <v>13041</v>
      </c>
      <c r="T14" s="198">
        <v>14974</v>
      </c>
      <c r="U14" s="198">
        <v>13060</v>
      </c>
      <c r="V14" s="205">
        <v>13858.61</v>
      </c>
      <c r="W14" s="198">
        <v>13806</v>
      </c>
      <c r="X14" s="308">
        <v>14757</v>
      </c>
      <c r="Y14" s="308">
        <v>15465</v>
      </c>
      <c r="Z14" s="308">
        <v>15465</v>
      </c>
      <c r="AA14" s="308">
        <v>15855</v>
      </c>
      <c r="AB14" s="62">
        <v>12821</v>
      </c>
      <c r="AC14" s="62">
        <v>13304.536475939172</v>
      </c>
    </row>
    <row r="15" spans="1:29" ht="20.100000000000001" customHeight="1" x14ac:dyDescent="0.2">
      <c r="A15" s="133">
        <v>10</v>
      </c>
      <c r="B15" s="59" t="s">
        <v>308</v>
      </c>
      <c r="C15" s="36" t="e">
        <f>[30]Pringsewu!C6</f>
        <v>#REF!</v>
      </c>
      <c r="D15" s="36" t="e">
        <f>[30]Pringsewu!D6</f>
        <v>#REF!</v>
      </c>
      <c r="E15" s="36" t="e">
        <f>[30]Pringsewu!E6</f>
        <v>#REF!</v>
      </c>
      <c r="F15" s="36" t="e">
        <f>[30]Pringsewu!F6</f>
        <v>#REF!</v>
      </c>
      <c r="G15" s="36" t="e">
        <f>[30]Pringsewu!G6</f>
        <v>#REF!</v>
      </c>
      <c r="H15" s="36" t="e">
        <f>[30]Pringsewu!H6</f>
        <v>#REF!</v>
      </c>
      <c r="I15" s="36" t="e">
        <f>[30]Pringsewu!I6</f>
        <v>#REF!</v>
      </c>
      <c r="J15" s="36" t="e">
        <f>[30]Pringsewu!J6</f>
        <v>#REF!</v>
      </c>
      <c r="K15" s="36" t="e">
        <f>[30]Pringsewu!K6</f>
        <v>#REF!</v>
      </c>
      <c r="L15" s="36" t="e">
        <f>[30]Pringsewu!L6</f>
        <v>#REF!</v>
      </c>
      <c r="M15" s="36" t="e">
        <f>[30]Pringsewu!M6</f>
        <v>#REF!</v>
      </c>
      <c r="N15" s="36" t="e">
        <f>[30]Pringsewu!N6</f>
        <v>#REF!</v>
      </c>
      <c r="O15" s="36" t="e">
        <f>[30]Pringsewu!O6</f>
        <v>#REF!</v>
      </c>
      <c r="P15" s="36" t="e">
        <f>[30]Pringsewu!P6</f>
        <v>#REF!</v>
      </c>
      <c r="Q15" s="42">
        <v>0</v>
      </c>
      <c r="R15" s="42">
        <v>0</v>
      </c>
      <c r="S15" s="198">
        <v>0</v>
      </c>
      <c r="T15" s="198">
        <v>13681</v>
      </c>
      <c r="U15" s="198">
        <v>13528</v>
      </c>
      <c r="V15" s="205">
        <v>13522.97</v>
      </c>
      <c r="W15" s="198">
        <v>13617</v>
      </c>
      <c r="X15" s="308">
        <v>13647</v>
      </c>
      <c r="Y15" s="308">
        <v>13528</v>
      </c>
      <c r="Z15" s="308">
        <v>13830.5</v>
      </c>
      <c r="AA15" s="308">
        <v>13678</v>
      </c>
      <c r="AB15" s="62">
        <v>13855</v>
      </c>
      <c r="AC15" s="62">
        <v>13928.262929316612</v>
      </c>
    </row>
    <row r="16" spans="1:29" ht="20.100000000000001" customHeight="1" x14ac:dyDescent="0.2">
      <c r="A16" s="133">
        <v>11</v>
      </c>
      <c r="B16" s="59" t="s">
        <v>305</v>
      </c>
      <c r="C16" s="36" t="e">
        <f>[30]Mesuji!C6</f>
        <v>#REF!</v>
      </c>
      <c r="D16" s="36" t="e">
        <f>[30]Mesuji!D6</f>
        <v>#REF!</v>
      </c>
      <c r="E16" s="36" t="e">
        <f>[30]Mesuji!E6</f>
        <v>#REF!</v>
      </c>
      <c r="F16" s="36" t="e">
        <f>[30]Mesuji!F6</f>
        <v>#REF!</v>
      </c>
      <c r="G16" s="36" t="e">
        <f>[30]Mesuji!G6</f>
        <v>#REF!</v>
      </c>
      <c r="H16" s="36" t="e">
        <f>[30]Mesuji!H6</f>
        <v>#REF!</v>
      </c>
      <c r="I16" s="36" t="e">
        <f>[30]Mesuji!I6</f>
        <v>#REF!</v>
      </c>
      <c r="J16" s="36" t="e">
        <f>[30]Mesuji!J6</f>
        <v>#REF!</v>
      </c>
      <c r="K16" s="36" t="e">
        <f>[30]Mesuji!K6</f>
        <v>#REF!</v>
      </c>
      <c r="L16" s="36" t="e">
        <f>[30]Mesuji!L6</f>
        <v>#REF!</v>
      </c>
      <c r="M16" s="36" t="e">
        <f>[30]Mesuji!M6</f>
        <v>#REF!</v>
      </c>
      <c r="N16" s="36" t="e">
        <f>[30]Mesuji!N6</f>
        <v>#REF!</v>
      </c>
      <c r="O16" s="36" t="e">
        <f>[30]Mesuji!O6</f>
        <v>#REF!</v>
      </c>
      <c r="P16" s="36" t="e">
        <f>[30]Mesuji!P6</f>
        <v>#REF!</v>
      </c>
      <c r="Q16" s="42">
        <v>0</v>
      </c>
      <c r="R16" s="42">
        <v>0</v>
      </c>
      <c r="S16" s="198">
        <v>0</v>
      </c>
      <c r="T16" s="198">
        <v>23132</v>
      </c>
      <c r="U16" s="198">
        <v>22748</v>
      </c>
      <c r="V16" s="205">
        <v>22562.47</v>
      </c>
      <c r="W16" s="198">
        <v>22377</v>
      </c>
      <c r="X16" s="308">
        <v>22386</v>
      </c>
      <c r="Y16" s="308">
        <v>24679</v>
      </c>
      <c r="Z16" s="308">
        <v>30479</v>
      </c>
      <c r="AA16" s="308">
        <v>31961.3</v>
      </c>
      <c r="AB16" s="62">
        <v>622</v>
      </c>
      <c r="AC16" s="62">
        <v>30611.067898680427</v>
      </c>
    </row>
    <row r="17" spans="1:29" ht="20.100000000000001" customHeight="1" x14ac:dyDescent="0.2">
      <c r="A17" s="133">
        <v>12</v>
      </c>
      <c r="B17" s="59" t="s">
        <v>569</v>
      </c>
      <c r="C17" s="36" t="e">
        <f>[30]TBBarat!C6</f>
        <v>#REF!</v>
      </c>
      <c r="D17" s="36" t="e">
        <f>[30]TBBarat!D6</f>
        <v>#REF!</v>
      </c>
      <c r="E17" s="36" t="e">
        <f>[30]TBBarat!E6</f>
        <v>#REF!</v>
      </c>
      <c r="F17" s="36" t="e">
        <f>[30]TBBarat!F6</f>
        <v>#REF!</v>
      </c>
      <c r="G17" s="36" t="e">
        <f>[30]TBBarat!G6</f>
        <v>#REF!</v>
      </c>
      <c r="H17" s="36" t="e">
        <f>[30]TBBarat!H6</f>
        <v>#REF!</v>
      </c>
      <c r="I17" s="36" t="e">
        <f>[30]TBBarat!I6</f>
        <v>#REF!</v>
      </c>
      <c r="J17" s="36" t="e">
        <f>[30]TBBarat!J6</f>
        <v>#REF!</v>
      </c>
      <c r="K17" s="36" t="e">
        <f>[30]TBBarat!K6</f>
        <v>#REF!</v>
      </c>
      <c r="L17" s="36" t="e">
        <f>[30]TBBarat!L6</f>
        <v>#REF!</v>
      </c>
      <c r="M17" s="36" t="e">
        <f>[30]TBBarat!M6</f>
        <v>#REF!</v>
      </c>
      <c r="N17" s="36" t="e">
        <f>[30]TBBarat!N6</f>
        <v>#REF!</v>
      </c>
      <c r="O17" s="36" t="e">
        <f>[30]TBBarat!O6</f>
        <v>#REF!</v>
      </c>
      <c r="P17" s="36" t="e">
        <f>[30]TBBarat!P6</f>
        <v>#REF!</v>
      </c>
      <c r="Q17" s="42">
        <v>0</v>
      </c>
      <c r="R17" s="42">
        <v>0</v>
      </c>
      <c r="S17" s="198">
        <v>0</v>
      </c>
      <c r="T17" s="198">
        <v>12481</v>
      </c>
      <c r="U17" s="198">
        <v>11082</v>
      </c>
      <c r="V17" s="205">
        <v>10907</v>
      </c>
      <c r="W17" s="198">
        <v>12629</v>
      </c>
      <c r="X17" s="308">
        <v>11038</v>
      </c>
      <c r="Y17" s="308">
        <v>11050</v>
      </c>
      <c r="Z17" s="308">
        <v>11790</v>
      </c>
      <c r="AA17" s="308">
        <v>11867</v>
      </c>
      <c r="AB17" s="62">
        <v>5072</v>
      </c>
      <c r="AC17" s="62">
        <v>7000.3554337752075</v>
      </c>
    </row>
    <row r="18" spans="1:29" ht="20.100000000000001" customHeight="1" x14ac:dyDescent="0.2">
      <c r="A18" s="133">
        <v>13</v>
      </c>
      <c r="B18" s="59" t="s">
        <v>307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2"/>
      <c r="R18" s="42"/>
      <c r="S18" s="198">
        <v>0</v>
      </c>
      <c r="T18" s="198">
        <v>0</v>
      </c>
      <c r="U18" s="198">
        <v>0</v>
      </c>
      <c r="V18" s="198">
        <v>0</v>
      </c>
      <c r="W18" s="198">
        <v>8426</v>
      </c>
      <c r="X18" s="308">
        <v>8436</v>
      </c>
      <c r="Y18" s="308">
        <v>8437</v>
      </c>
      <c r="Z18" s="308">
        <v>8437</v>
      </c>
      <c r="AA18" s="308">
        <v>8778</v>
      </c>
      <c r="AB18" s="62">
        <v>6397</v>
      </c>
      <c r="AC18" s="62">
        <v>8587.7008534627748</v>
      </c>
    </row>
    <row r="19" spans="1:29" ht="20.100000000000001" customHeight="1" x14ac:dyDescent="0.2">
      <c r="A19" s="133">
        <v>14</v>
      </c>
      <c r="B19" s="59" t="s">
        <v>32</v>
      </c>
      <c r="C19" s="36">
        <f>'[30]K.Bandar L'!C6</f>
        <v>936</v>
      </c>
      <c r="D19" s="36">
        <f>'[30]K.Bandar L'!D6</f>
        <v>1096</v>
      </c>
      <c r="E19" s="36">
        <f>'[30]K.Bandar L'!E6</f>
        <v>981</v>
      </c>
      <c r="F19" s="36">
        <f>'[30]K.Bandar L'!F6</f>
        <v>988</v>
      </c>
      <c r="G19" s="36">
        <f>'[30]K.Bandar L'!G6</f>
        <v>992</v>
      </c>
      <c r="H19" s="36">
        <f>'[30]K.Bandar L'!H6</f>
        <v>1003</v>
      </c>
      <c r="I19" s="36">
        <f>'[30]K.Bandar L'!I6</f>
        <v>1052</v>
      </c>
      <c r="J19" s="36">
        <f>'[30]K.Bandar L'!J6</f>
        <v>1042</v>
      </c>
      <c r="K19" s="36">
        <f>'[30]K.Bandar L'!K6</f>
        <v>294</v>
      </c>
      <c r="L19" s="36">
        <f>'[30]K.Bandar L'!L6</f>
        <v>1187</v>
      </c>
      <c r="M19" s="36">
        <f>'[30]K.Bandar L'!M6</f>
        <v>1025</v>
      </c>
      <c r="N19" s="36">
        <f>'[30]K.Bandar L'!N6</f>
        <v>1040</v>
      </c>
      <c r="O19" s="36">
        <f>'[30]K.Bandar L'!O6</f>
        <v>1009</v>
      </c>
      <c r="P19" s="36" t="str">
        <f>'[30]K.Bandar L'!P6</f>
        <v xml:space="preserve">               -   </v>
      </c>
      <c r="Q19" s="42">
        <v>1030</v>
      </c>
      <c r="R19" s="42">
        <v>1034</v>
      </c>
      <c r="S19" s="198">
        <v>1024</v>
      </c>
      <c r="T19" s="198">
        <v>1001</v>
      </c>
      <c r="U19" s="198">
        <v>984</v>
      </c>
      <c r="V19" s="205">
        <v>986.67</v>
      </c>
      <c r="W19" s="198">
        <v>987</v>
      </c>
      <c r="X19" s="308">
        <v>947</v>
      </c>
      <c r="Y19" s="308">
        <v>938</v>
      </c>
      <c r="Z19" s="308">
        <v>936</v>
      </c>
      <c r="AA19" s="308">
        <v>918</v>
      </c>
      <c r="AB19" s="62">
        <v>561</v>
      </c>
      <c r="AC19" s="62">
        <v>619.31802185930496</v>
      </c>
    </row>
    <row r="20" spans="1:29" ht="20.100000000000001" customHeight="1" x14ac:dyDescent="0.2">
      <c r="A20" s="133">
        <v>15</v>
      </c>
      <c r="B20" s="59" t="s">
        <v>33</v>
      </c>
      <c r="C20" s="36" t="str">
        <f>[30]K.Metro!C6</f>
        <v xml:space="preserve">               -   </v>
      </c>
      <c r="D20" s="36" t="str">
        <f>[30]K.Metro!D6</f>
        <v xml:space="preserve">               -   </v>
      </c>
      <c r="E20" s="36" t="str">
        <f>[30]K.Metro!E6</f>
        <v xml:space="preserve">               -   </v>
      </c>
      <c r="F20" s="36" t="str">
        <f>[30]K.Metro!F6</f>
        <v xml:space="preserve">               -   </v>
      </c>
      <c r="G20" s="36" t="str">
        <f>[30]K.Metro!G6</f>
        <v xml:space="preserve">               -   </v>
      </c>
      <c r="H20" s="36" t="str">
        <f>[30]K.Metro!H6</f>
        <v xml:space="preserve">               -   </v>
      </c>
      <c r="I20" s="36" t="str">
        <f>[30]K.Metro!I6</f>
        <v xml:space="preserve">               -   </v>
      </c>
      <c r="J20" s="36">
        <f>[30]K.Metro!J6</f>
        <v>3065</v>
      </c>
      <c r="K20" s="36">
        <f>[30]K.Metro!K6</f>
        <v>841</v>
      </c>
      <c r="L20" s="36">
        <f>[30]K.Metro!L6</f>
        <v>3037</v>
      </c>
      <c r="M20" s="36">
        <f>[30]K.Metro!M6</f>
        <v>2795</v>
      </c>
      <c r="N20" s="36">
        <f>[30]K.Metro!N6</f>
        <v>2569</v>
      </c>
      <c r="O20" s="36">
        <f>[30]K.Metro!O6</f>
        <v>2558</v>
      </c>
      <c r="P20" s="36" t="str">
        <f>[30]K.Metro!P6</f>
        <v xml:space="preserve">               -   </v>
      </c>
      <c r="Q20" s="42">
        <v>2562</v>
      </c>
      <c r="R20" s="42">
        <v>2562</v>
      </c>
      <c r="S20" s="198">
        <v>3013</v>
      </c>
      <c r="T20" s="198">
        <v>2979</v>
      </c>
      <c r="U20" s="198">
        <v>2975</v>
      </c>
      <c r="V20" s="228">
        <v>2990.39</v>
      </c>
      <c r="W20" s="198">
        <v>2990</v>
      </c>
      <c r="X20" s="308">
        <v>2957</v>
      </c>
      <c r="Y20" s="308">
        <v>2962</v>
      </c>
      <c r="Z20" s="308">
        <v>2979</v>
      </c>
      <c r="AA20" s="308">
        <v>2979</v>
      </c>
      <c r="AB20" s="62">
        <v>3053</v>
      </c>
      <c r="AC20" s="62">
        <v>2947.9017005120859</v>
      </c>
    </row>
    <row r="21" spans="1:29" ht="20.100000000000001" customHeight="1" thickBot="1" x14ac:dyDescent="0.25">
      <c r="A21" s="363" t="s">
        <v>127</v>
      </c>
      <c r="B21" s="364"/>
      <c r="C21" s="83" t="e">
        <f t="shared" ref="C21:W21" si="0">SUM(C6:C20)</f>
        <v>#REF!</v>
      </c>
      <c r="D21" s="83" t="e">
        <f t="shared" si="0"/>
        <v>#REF!</v>
      </c>
      <c r="E21" s="83" t="e">
        <f t="shared" si="0"/>
        <v>#REF!</v>
      </c>
      <c r="F21" s="83" t="e">
        <f t="shared" si="0"/>
        <v>#REF!</v>
      </c>
      <c r="G21" s="83" t="e">
        <f t="shared" si="0"/>
        <v>#REF!</v>
      </c>
      <c r="H21" s="83" t="e">
        <f t="shared" si="0"/>
        <v>#REF!</v>
      </c>
      <c r="I21" s="83" t="e">
        <f t="shared" si="0"/>
        <v>#REF!</v>
      </c>
      <c r="J21" s="83" t="e">
        <f t="shared" si="0"/>
        <v>#REF!</v>
      </c>
      <c r="K21" s="83" t="e">
        <f t="shared" si="0"/>
        <v>#REF!</v>
      </c>
      <c r="L21" s="83" t="e">
        <f t="shared" si="0"/>
        <v>#REF!</v>
      </c>
      <c r="M21" s="83" t="e">
        <f t="shared" si="0"/>
        <v>#REF!</v>
      </c>
      <c r="N21" s="83" t="e">
        <f t="shared" si="0"/>
        <v>#REF!</v>
      </c>
      <c r="O21" s="83" t="e">
        <f t="shared" si="0"/>
        <v>#REF!</v>
      </c>
      <c r="P21" s="83" t="e">
        <f t="shared" si="0"/>
        <v>#REF!</v>
      </c>
      <c r="Q21" s="124">
        <f t="shared" si="0"/>
        <v>342507</v>
      </c>
      <c r="R21" s="124">
        <f t="shared" si="0"/>
        <v>348732</v>
      </c>
      <c r="S21" s="204">
        <f t="shared" si="0"/>
        <v>349144</v>
      </c>
      <c r="T21" s="204">
        <f t="shared" si="0"/>
        <v>345437</v>
      </c>
      <c r="U21" s="204">
        <f t="shared" si="0"/>
        <v>348435</v>
      </c>
      <c r="V21" s="204">
        <f t="shared" si="0"/>
        <v>342778.35999999993</v>
      </c>
      <c r="W21" s="204">
        <f t="shared" si="0"/>
        <v>360237</v>
      </c>
      <c r="X21" s="327">
        <f>SUM(X6:X20)</f>
        <v>363055</v>
      </c>
      <c r="Y21" s="327">
        <f>SUM(Y6:Y20)</f>
        <v>377463</v>
      </c>
      <c r="Z21" s="327">
        <f>SUM(Z6:Z20)</f>
        <v>390798.5</v>
      </c>
      <c r="AA21" s="327">
        <f>SUM(AA6:AA20)</f>
        <v>396599.3</v>
      </c>
      <c r="AB21" s="327">
        <v>253583</v>
      </c>
      <c r="AC21" s="327">
        <f>SUM(AC6:AC20)</f>
        <v>361698.91363443865</v>
      </c>
    </row>
    <row r="22" spans="1:29" ht="15" customHeight="1" x14ac:dyDescent="0.2">
      <c r="A22" s="277" t="s">
        <v>663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8" t="s">
        <v>664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7" t="s">
        <v>580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8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7" t="s">
        <v>661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8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ht="15" customHeight="1" x14ac:dyDescent="0.2">
      <c r="A26" s="278" t="s">
        <v>581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29" ht="15" customHeight="1" x14ac:dyDescent="0.2">
      <c r="A27" s="277" t="s">
        <v>662</v>
      </c>
      <c r="B27" s="9"/>
      <c r="C27" s="10"/>
      <c r="D27" s="10"/>
      <c r="E27" s="9"/>
      <c r="F27" s="10"/>
      <c r="G27" s="10"/>
      <c r="H27" s="11"/>
      <c r="U27" s="7"/>
      <c r="X27" s="6"/>
      <c r="Y27" s="6"/>
      <c r="Z27" s="6"/>
      <c r="AA27" s="6"/>
      <c r="AB27" s="6"/>
      <c r="AC27" s="6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69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70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</sheetData>
  <mergeCells count="3">
    <mergeCell ref="A4:A5"/>
    <mergeCell ref="A21:B21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21:V2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C127"/>
  <sheetViews>
    <sheetView showGridLines="0" zoomScale="90" zoomScaleNormal="90" workbookViewId="0">
      <selection sqref="A1:AD19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9" width="5" style="6" hidden="1" customWidth="1"/>
    <col min="10" max="10" width="5.42578125" style="6" hidden="1" customWidth="1"/>
    <col min="11" max="11" width="5" style="6" hidden="1" customWidth="1"/>
    <col min="12" max="15" width="5.42578125" style="6" hidden="1" customWidth="1"/>
    <col min="16" max="16" width="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606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607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375</v>
      </c>
      <c r="C6" s="36">
        <f>[31]bangka!C6</f>
        <v>0</v>
      </c>
      <c r="D6" s="36">
        <f>[31]bangka!D6</f>
        <v>0</v>
      </c>
      <c r="E6" s="36">
        <f>[31]bangka!E6</f>
        <v>0</v>
      </c>
      <c r="F6" s="36">
        <f>[31]bangka!F6</f>
        <v>0</v>
      </c>
      <c r="G6" s="36">
        <f>[31]bangka!G6</f>
        <v>0</v>
      </c>
      <c r="H6" s="36">
        <f>[31]bangka!H6</f>
        <v>0</v>
      </c>
      <c r="I6" s="36">
        <f>[31]bangka!I6</f>
        <v>0</v>
      </c>
      <c r="J6" s="36">
        <f>[31]bangka!J6</f>
        <v>2339</v>
      </c>
      <c r="K6" s="36">
        <f>[31]bangka!K6</f>
        <v>877</v>
      </c>
      <c r="L6" s="36">
        <f>[31]bangka!L6</f>
        <v>1713</v>
      </c>
      <c r="M6" s="36">
        <f>[31]bangka!M6</f>
        <v>2792</v>
      </c>
      <c r="N6" s="36">
        <f>[31]bangka!N6</f>
        <v>3374</v>
      </c>
      <c r="O6" s="36">
        <f>[31]bangka!O6</f>
        <v>3712</v>
      </c>
      <c r="P6" s="36">
        <f>[31]bangka!P6</f>
        <v>0</v>
      </c>
      <c r="Q6" s="42">
        <v>218</v>
      </c>
      <c r="R6" s="36">
        <v>219</v>
      </c>
      <c r="S6" s="205">
        <v>398</v>
      </c>
      <c r="T6" s="205">
        <v>220</v>
      </c>
      <c r="U6" s="205">
        <v>365</v>
      </c>
      <c r="V6" s="205">
        <v>786.47</v>
      </c>
      <c r="W6" s="205">
        <v>216</v>
      </c>
      <c r="X6" s="38">
        <v>306</v>
      </c>
      <c r="Y6" s="38">
        <v>670</v>
      </c>
      <c r="Z6" s="38">
        <v>2248</v>
      </c>
      <c r="AA6" s="38">
        <v>1553</v>
      </c>
      <c r="AB6" s="62">
        <v>808</v>
      </c>
      <c r="AC6" s="62">
        <v>2440.2012500640008</v>
      </c>
    </row>
    <row r="7" spans="1:29" ht="20.100000000000001" customHeight="1" x14ac:dyDescent="0.2">
      <c r="A7" s="133">
        <v>2</v>
      </c>
      <c r="B7" s="59" t="s">
        <v>378</v>
      </c>
      <c r="C7" s="36">
        <f>[31]belitung!C6</f>
        <v>0</v>
      </c>
      <c r="D7" s="36">
        <f>[31]belitung!D6</f>
        <v>0</v>
      </c>
      <c r="E7" s="36">
        <f>[31]belitung!E6</f>
        <v>0</v>
      </c>
      <c r="F7" s="36">
        <f>[31]belitung!F6</f>
        <v>0</v>
      </c>
      <c r="G7" s="36">
        <f>[31]belitung!G6</f>
        <v>0</v>
      </c>
      <c r="H7" s="36">
        <f>[31]belitung!H6</f>
        <v>0</v>
      </c>
      <c r="I7" s="36">
        <f>[31]belitung!I6</f>
        <v>0</v>
      </c>
      <c r="J7" s="36">
        <f>[31]belitung!J6</f>
        <v>101</v>
      </c>
      <c r="K7" s="36">
        <f>[31]belitung!K6</f>
        <v>102</v>
      </c>
      <c r="L7" s="36">
        <f>[31]belitung!L6</f>
        <v>102</v>
      </c>
      <c r="M7" s="36">
        <f>[31]belitung!M6</f>
        <v>394</v>
      </c>
      <c r="N7" s="36">
        <f>[31]belitung!N6</f>
        <v>399</v>
      </c>
      <c r="O7" s="36">
        <f>[31]belitung!O6</f>
        <v>399</v>
      </c>
      <c r="P7" s="36">
        <f>[31]belitung!P6</f>
        <v>0</v>
      </c>
      <c r="Q7" s="42">
        <v>302</v>
      </c>
      <c r="R7" s="36">
        <v>146</v>
      </c>
      <c r="S7" s="205">
        <v>120</v>
      </c>
      <c r="T7" s="205">
        <v>156</v>
      </c>
      <c r="U7" s="205">
        <v>190</v>
      </c>
      <c r="V7" s="205">
        <v>615.49</v>
      </c>
      <c r="W7" s="205">
        <v>283</v>
      </c>
      <c r="X7" s="38">
        <v>290</v>
      </c>
      <c r="Y7" s="38">
        <v>410</v>
      </c>
      <c r="Z7" s="38">
        <v>750</v>
      </c>
      <c r="AA7" s="38">
        <v>456</v>
      </c>
      <c r="AB7" s="62">
        <v>614</v>
      </c>
      <c r="AC7" s="62">
        <v>983.45353342022941</v>
      </c>
    </row>
    <row r="8" spans="1:29" ht="20.100000000000001" customHeight="1" x14ac:dyDescent="0.2">
      <c r="A8" s="133">
        <v>3</v>
      </c>
      <c r="B8" s="59" t="s">
        <v>376</v>
      </c>
      <c r="C8" s="36">
        <f>'[31]bangka barat'!C6</f>
        <v>0</v>
      </c>
      <c r="D8" s="36">
        <f>'[31]bangka barat'!D6</f>
        <v>0</v>
      </c>
      <c r="E8" s="36">
        <f>'[31]bangka barat'!E6</f>
        <v>0</v>
      </c>
      <c r="F8" s="36">
        <f>'[31]bangka barat'!F6</f>
        <v>0</v>
      </c>
      <c r="G8" s="36">
        <f>'[31]bangka barat'!G6</f>
        <v>0</v>
      </c>
      <c r="H8" s="36">
        <f>'[31]bangka barat'!H6</f>
        <v>0</v>
      </c>
      <c r="I8" s="36">
        <f>'[31]bangka barat'!I6</f>
        <v>0</v>
      </c>
      <c r="J8" s="36">
        <f>'[31]bangka barat'!J6</f>
        <v>0</v>
      </c>
      <c r="K8" s="36">
        <f>'[31]bangka barat'!K6</f>
        <v>0</v>
      </c>
      <c r="L8" s="36">
        <f>'[31]bangka barat'!L6</f>
        <v>0</v>
      </c>
      <c r="M8" s="36">
        <f>'[31]bangka barat'!M6</f>
        <v>0</v>
      </c>
      <c r="N8" s="36">
        <f>'[31]bangka barat'!N6</f>
        <v>0</v>
      </c>
      <c r="O8" s="36">
        <f>'[31]bangka barat'!O6</f>
        <v>0</v>
      </c>
      <c r="P8" s="36">
        <f>'[31]bangka barat'!P6</f>
        <v>0</v>
      </c>
      <c r="Q8" s="42">
        <v>0</v>
      </c>
      <c r="R8" s="36">
        <v>0</v>
      </c>
      <c r="S8" s="205">
        <v>64</v>
      </c>
      <c r="T8" s="205">
        <v>64</v>
      </c>
      <c r="U8" s="205">
        <v>172</v>
      </c>
      <c r="V8" s="205">
        <v>642.59</v>
      </c>
      <c r="W8" s="205">
        <v>605</v>
      </c>
      <c r="X8" s="38">
        <v>1554</v>
      </c>
      <c r="Y8" s="38">
        <v>1574</v>
      </c>
      <c r="Z8" s="38">
        <v>1639.8</v>
      </c>
      <c r="AA8" s="38">
        <v>1617.8</v>
      </c>
      <c r="AB8" s="62">
        <v>653</v>
      </c>
      <c r="AC8" s="62">
        <v>2679.9560402036973</v>
      </c>
    </row>
    <row r="9" spans="1:29" ht="20.100000000000001" customHeight="1" x14ac:dyDescent="0.2">
      <c r="A9" s="133">
        <v>4</v>
      </c>
      <c r="B9" s="59" t="s">
        <v>377</v>
      </c>
      <c r="C9" s="36">
        <f>'[31]bangka tengah'!C6</f>
        <v>0</v>
      </c>
      <c r="D9" s="36">
        <f>'[31]bangka tengah'!D6</f>
        <v>0</v>
      </c>
      <c r="E9" s="36">
        <f>'[31]bangka tengah'!E6</f>
        <v>0</v>
      </c>
      <c r="F9" s="36">
        <f>'[31]bangka tengah'!F6</f>
        <v>0</v>
      </c>
      <c r="G9" s="36">
        <f>'[31]bangka tengah'!G6</f>
        <v>0</v>
      </c>
      <c r="H9" s="36">
        <f>'[31]bangka tengah'!H6</f>
        <v>0</v>
      </c>
      <c r="I9" s="36">
        <f>'[31]bangka tengah'!I6</f>
        <v>0</v>
      </c>
      <c r="J9" s="36">
        <f>'[31]bangka tengah'!J6</f>
        <v>0</v>
      </c>
      <c r="K9" s="36">
        <f>'[31]bangka tengah'!K6</f>
        <v>0</v>
      </c>
      <c r="L9" s="36">
        <f>'[31]bangka tengah'!L6</f>
        <v>0</v>
      </c>
      <c r="M9" s="36">
        <f>'[31]bangka tengah'!M6</f>
        <v>0</v>
      </c>
      <c r="N9" s="36">
        <f>'[31]bangka tengah'!N6</f>
        <v>0</v>
      </c>
      <c r="O9" s="36">
        <f>'[31]bangka tengah'!O6</f>
        <v>0</v>
      </c>
      <c r="P9" s="36">
        <f>'[31]bangka tengah'!P6</f>
        <v>0</v>
      </c>
      <c r="Q9" s="42">
        <v>65</v>
      </c>
      <c r="R9" s="36">
        <v>0</v>
      </c>
      <c r="S9" s="205">
        <v>1</v>
      </c>
      <c r="T9" s="205">
        <v>69</v>
      </c>
      <c r="U9" s="205">
        <v>54</v>
      </c>
      <c r="V9" s="205">
        <v>63.95</v>
      </c>
      <c r="W9" s="205">
        <v>75</v>
      </c>
      <c r="X9" s="38">
        <v>65</v>
      </c>
      <c r="Y9" s="38">
        <v>73</v>
      </c>
      <c r="Z9" s="38">
        <v>73</v>
      </c>
      <c r="AA9" s="38">
        <v>88</v>
      </c>
      <c r="AB9" s="62">
        <v>402</v>
      </c>
      <c r="AC9" s="62">
        <v>250.394116102814</v>
      </c>
    </row>
    <row r="10" spans="1:29" ht="20.100000000000001" customHeight="1" x14ac:dyDescent="0.2">
      <c r="A10" s="133">
        <v>5</v>
      </c>
      <c r="B10" s="59" t="s">
        <v>153</v>
      </c>
      <c r="C10" s="36">
        <f>'[31]bangka selatan'!C6</f>
        <v>0</v>
      </c>
      <c r="D10" s="36">
        <f>'[31]bangka selatan'!D6</f>
        <v>0</v>
      </c>
      <c r="E10" s="36">
        <f>'[31]bangka selatan'!E6</f>
        <v>0</v>
      </c>
      <c r="F10" s="36">
        <f>'[31]bangka selatan'!F6</f>
        <v>0</v>
      </c>
      <c r="G10" s="36">
        <f>'[31]bangka selatan'!G6</f>
        <v>0</v>
      </c>
      <c r="H10" s="36">
        <f>'[31]bangka selatan'!H6</f>
        <v>0</v>
      </c>
      <c r="I10" s="36">
        <f>'[31]bangka selatan'!I6</f>
        <v>0</v>
      </c>
      <c r="J10" s="36">
        <f>'[31]bangka selatan'!J6</f>
        <v>0</v>
      </c>
      <c r="K10" s="36">
        <f>'[31]bangka selatan'!K6</f>
        <v>0</v>
      </c>
      <c r="L10" s="36">
        <f>'[31]bangka selatan'!L6</f>
        <v>0</v>
      </c>
      <c r="M10" s="36">
        <f>'[31]bangka selatan'!M6</f>
        <v>0</v>
      </c>
      <c r="N10" s="36">
        <f>'[31]bangka selatan'!N6</f>
        <v>0</v>
      </c>
      <c r="O10" s="36">
        <f>'[31]bangka selatan'!O6</f>
        <v>0</v>
      </c>
      <c r="P10" s="36">
        <f>'[31]bangka selatan'!P6</f>
        <v>0</v>
      </c>
      <c r="Q10" s="42">
        <v>3325</v>
      </c>
      <c r="R10" s="36">
        <v>2831</v>
      </c>
      <c r="S10" s="205">
        <v>3860</v>
      </c>
      <c r="T10" s="205">
        <v>2936</v>
      </c>
      <c r="U10" s="205">
        <v>4558</v>
      </c>
      <c r="V10" s="205">
        <v>5525.44</v>
      </c>
      <c r="W10" s="205">
        <v>3466</v>
      </c>
      <c r="X10" s="38">
        <v>4566</v>
      </c>
      <c r="Y10" s="38">
        <v>6647</v>
      </c>
      <c r="Z10" s="38">
        <v>7672.5</v>
      </c>
      <c r="AA10" s="38">
        <v>8480</v>
      </c>
      <c r="AB10" s="62">
        <v>2087</v>
      </c>
      <c r="AC10" s="62">
        <v>13556.734386191456</v>
      </c>
    </row>
    <row r="11" spans="1:29" ht="20.100000000000001" customHeight="1" x14ac:dyDescent="0.2">
      <c r="A11" s="133">
        <v>6</v>
      </c>
      <c r="B11" s="59" t="s">
        <v>379</v>
      </c>
      <c r="C11" s="36">
        <f>'[31]belitung timur'!C6</f>
        <v>0</v>
      </c>
      <c r="D11" s="36">
        <f>'[31]belitung timur'!D6</f>
        <v>0</v>
      </c>
      <c r="E11" s="36">
        <f>'[31]belitung timur'!E6</f>
        <v>0</v>
      </c>
      <c r="F11" s="36">
        <f>'[31]belitung timur'!F6</f>
        <v>0</v>
      </c>
      <c r="G11" s="36">
        <f>'[31]belitung timur'!G6</f>
        <v>0</v>
      </c>
      <c r="H11" s="36">
        <f>'[31]belitung timur'!H6</f>
        <v>0</v>
      </c>
      <c r="I11" s="36">
        <f>'[31]belitung timur'!I6</f>
        <v>0</v>
      </c>
      <c r="J11" s="36">
        <f>'[31]belitung timur'!J6</f>
        <v>0</v>
      </c>
      <c r="K11" s="36">
        <f>'[31]belitung timur'!K6</f>
        <v>0</v>
      </c>
      <c r="L11" s="36">
        <f>'[31]belitung timur'!L6</f>
        <v>0</v>
      </c>
      <c r="M11" s="36">
        <f>'[31]belitung timur'!M6</f>
        <v>0</v>
      </c>
      <c r="N11" s="36">
        <f>'[31]belitung timur'!N6</f>
        <v>0</v>
      </c>
      <c r="O11" s="36">
        <f>'[31]belitung timur'!O6</f>
        <v>0</v>
      </c>
      <c r="P11" s="36">
        <f>'[31]belitung timur'!P6</f>
        <v>0</v>
      </c>
      <c r="Q11" s="42">
        <v>266</v>
      </c>
      <c r="R11" s="36">
        <v>310</v>
      </c>
      <c r="S11" s="205">
        <v>574</v>
      </c>
      <c r="T11" s="205">
        <v>611</v>
      </c>
      <c r="U11" s="205">
        <v>593</v>
      </c>
      <c r="V11" s="205">
        <v>931.01</v>
      </c>
      <c r="W11" s="205">
        <v>713</v>
      </c>
      <c r="X11" s="38">
        <v>709</v>
      </c>
      <c r="Y11" s="38">
        <v>1294</v>
      </c>
      <c r="Z11" s="38">
        <v>1436.5</v>
      </c>
      <c r="AA11" s="38">
        <v>1483.8</v>
      </c>
      <c r="AB11" s="62">
        <v>846</v>
      </c>
      <c r="AC11" s="62">
        <v>2491.5246164610994</v>
      </c>
    </row>
    <row r="12" spans="1:29" ht="20.100000000000001" customHeight="1" x14ac:dyDescent="0.2">
      <c r="A12" s="133">
        <v>7</v>
      </c>
      <c r="B12" s="59" t="s">
        <v>34</v>
      </c>
      <c r="C12" s="36">
        <f>'[31]pangkal pinang'!C6</f>
        <v>0</v>
      </c>
      <c r="D12" s="36">
        <f>'[31]pangkal pinang'!D6</f>
        <v>0</v>
      </c>
      <c r="E12" s="36">
        <f>'[31]pangkal pinang'!E6</f>
        <v>0</v>
      </c>
      <c r="F12" s="36">
        <f>'[31]pangkal pinang'!F6</f>
        <v>0</v>
      </c>
      <c r="G12" s="36">
        <f>'[31]pangkal pinang'!G6</f>
        <v>0</v>
      </c>
      <c r="H12" s="36">
        <f>'[31]pangkal pinang'!H6</f>
        <v>0</v>
      </c>
      <c r="I12" s="36">
        <f>'[31]pangkal pinang'!I6</f>
        <v>0</v>
      </c>
      <c r="J12" s="36">
        <f>'[31]pangkal pinang'!J6</f>
        <v>0</v>
      </c>
      <c r="K12" s="36">
        <f>'[31]pangkal pinang'!K6</f>
        <v>0</v>
      </c>
      <c r="L12" s="36">
        <f>'[31]pangkal pinang'!L6</f>
        <v>0</v>
      </c>
      <c r="M12" s="36">
        <f>'[31]pangkal pinang'!M6</f>
        <v>0</v>
      </c>
      <c r="N12" s="36">
        <f>'[31]pangkal pinang'!N6</f>
        <v>0</v>
      </c>
      <c r="O12" s="36">
        <f>'[31]pangkal pinang'!O6</f>
        <v>0</v>
      </c>
      <c r="P12" s="36">
        <f>'[31]pangkal pinang'!P6</f>
        <v>0</v>
      </c>
      <c r="Q12" s="42">
        <v>0</v>
      </c>
      <c r="R12" s="36">
        <v>0</v>
      </c>
      <c r="S12" s="205">
        <v>0</v>
      </c>
      <c r="T12" s="205">
        <v>0</v>
      </c>
      <c r="U12" s="205" t="s">
        <v>133</v>
      </c>
      <c r="V12" s="205" t="s">
        <v>133</v>
      </c>
      <c r="W12" s="205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</row>
    <row r="13" spans="1:29" ht="20.100000000000001" customHeight="1" thickBot="1" x14ac:dyDescent="0.25">
      <c r="A13" s="363" t="s">
        <v>164</v>
      </c>
      <c r="B13" s="364"/>
      <c r="C13" s="83">
        <f>SUM(C6:C12)</f>
        <v>0</v>
      </c>
      <c r="D13" s="83">
        <f t="shared" ref="D13:U13" si="0">SUM(D6:D12)</f>
        <v>0</v>
      </c>
      <c r="E13" s="83">
        <f t="shared" si="0"/>
        <v>0</v>
      </c>
      <c r="F13" s="83">
        <f t="shared" si="0"/>
        <v>0</v>
      </c>
      <c r="G13" s="83">
        <f t="shared" si="0"/>
        <v>0</v>
      </c>
      <c r="H13" s="83">
        <f t="shared" si="0"/>
        <v>0</v>
      </c>
      <c r="I13" s="83">
        <f t="shared" si="0"/>
        <v>0</v>
      </c>
      <c r="J13" s="83">
        <f t="shared" si="0"/>
        <v>2440</v>
      </c>
      <c r="K13" s="83">
        <f t="shared" si="0"/>
        <v>979</v>
      </c>
      <c r="L13" s="83">
        <f t="shared" si="0"/>
        <v>1815</v>
      </c>
      <c r="M13" s="83">
        <f t="shared" si="0"/>
        <v>3186</v>
      </c>
      <c r="N13" s="83">
        <f t="shared" si="0"/>
        <v>3773</v>
      </c>
      <c r="O13" s="83">
        <f t="shared" si="0"/>
        <v>4111</v>
      </c>
      <c r="P13" s="83">
        <f t="shared" si="0"/>
        <v>0</v>
      </c>
      <c r="Q13" s="83">
        <f t="shared" si="0"/>
        <v>4176</v>
      </c>
      <c r="R13" s="83">
        <f t="shared" si="0"/>
        <v>3506</v>
      </c>
      <c r="S13" s="206">
        <f t="shared" si="0"/>
        <v>5017</v>
      </c>
      <c r="T13" s="206">
        <f t="shared" si="0"/>
        <v>4056</v>
      </c>
      <c r="U13" s="206">
        <f t="shared" si="0"/>
        <v>5932</v>
      </c>
      <c r="V13" s="206">
        <f t="shared" ref="V13:Z13" si="1">SUM(V6:V12)</f>
        <v>8564.9499999999989</v>
      </c>
      <c r="W13" s="206">
        <f t="shared" si="1"/>
        <v>5358</v>
      </c>
      <c r="X13" s="326">
        <f t="shared" si="1"/>
        <v>7490</v>
      </c>
      <c r="Y13" s="326">
        <f t="shared" si="1"/>
        <v>10668</v>
      </c>
      <c r="Z13" s="326">
        <f t="shared" si="1"/>
        <v>13819.8</v>
      </c>
      <c r="AA13" s="326">
        <f>SUM(AA6:AA12)</f>
        <v>13678.599999999999</v>
      </c>
      <c r="AB13" s="326">
        <v>5409</v>
      </c>
      <c r="AC13" s="326">
        <f>SUM(AC6:AC12)</f>
        <v>22402.263942443296</v>
      </c>
    </row>
    <row r="14" spans="1:29" ht="15" customHeight="1" x14ac:dyDescent="0.2">
      <c r="A14" s="277" t="s">
        <v>663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8" t="s">
        <v>664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7" t="s">
        <v>580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8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7" t="s">
        <v>661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8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8" t="s">
        <v>581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662</v>
      </c>
      <c r="B19" s="9"/>
      <c r="C19" s="10"/>
      <c r="D19" s="10"/>
      <c r="E19" s="9"/>
      <c r="F19" s="10"/>
      <c r="G19" s="10"/>
      <c r="H19" s="11"/>
      <c r="U19" s="7"/>
      <c r="X19" s="6"/>
      <c r="Y19" s="6"/>
      <c r="Z19" s="6"/>
      <c r="AA19" s="6"/>
      <c r="AB19" s="6"/>
      <c r="AC19" s="6"/>
    </row>
    <row r="20" spans="1:29" ht="20.100000000000001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</sheetData>
  <mergeCells count="3">
    <mergeCell ref="A4:A5"/>
    <mergeCell ref="A13:B13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3:U13 V13:W13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C123"/>
  <sheetViews>
    <sheetView showGridLines="0" workbookViewId="0">
      <selection sqref="A1:AD19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608</v>
      </c>
      <c r="B1" s="27"/>
      <c r="C1" s="28"/>
      <c r="D1" s="28"/>
      <c r="E1" s="29"/>
      <c r="F1" s="28"/>
      <c r="G1" s="28"/>
      <c r="H1" s="30"/>
      <c r="I1" s="27"/>
      <c r="J1" s="27"/>
      <c r="K1" s="27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9" ht="20.100000000000001" customHeight="1" x14ac:dyDescent="0.2">
      <c r="A2" s="137" t="s">
        <v>609</v>
      </c>
      <c r="B2" s="27"/>
      <c r="C2" s="28"/>
      <c r="D2" s="28"/>
      <c r="E2" s="29"/>
      <c r="F2" s="28"/>
      <c r="G2" s="28"/>
      <c r="H2" s="30"/>
      <c r="I2" s="27"/>
      <c r="J2" s="27"/>
      <c r="K2" s="27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9" ht="20.100000000000001" customHeight="1" thickBot="1" x14ac:dyDescent="0.3">
      <c r="A3" s="136"/>
      <c r="B3" s="28"/>
      <c r="C3" s="28"/>
      <c r="D3" s="28"/>
      <c r="E3" s="29"/>
      <c r="F3" s="28"/>
      <c r="G3" s="28"/>
      <c r="H3" s="30"/>
      <c r="I3" s="28"/>
      <c r="J3" s="28"/>
      <c r="K3" s="28"/>
      <c r="L3" s="32"/>
      <c r="M3" s="32"/>
      <c r="N3" s="32"/>
      <c r="O3" s="32"/>
      <c r="P3" s="32"/>
      <c r="Q3" s="32"/>
      <c r="R3" s="32"/>
      <c r="S3" s="32"/>
      <c r="T3" s="248"/>
      <c r="U3" s="71"/>
      <c r="V3" s="238"/>
      <c r="W3" s="24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8">
        <v>1</v>
      </c>
      <c r="B6" s="112" t="s">
        <v>416</v>
      </c>
      <c r="C6" s="36" t="str">
        <f>[32]Karimun!C6</f>
        <v xml:space="preserve">                 -     </v>
      </c>
      <c r="D6" s="36" t="str">
        <f>[32]Karimun!D6</f>
        <v xml:space="preserve">                 -     </v>
      </c>
      <c r="E6" s="36" t="str">
        <f>[32]Karimun!E6</f>
        <v xml:space="preserve">                 -     </v>
      </c>
      <c r="F6" s="36" t="str">
        <f>[32]Karimun!F6</f>
        <v xml:space="preserve">                 -     </v>
      </c>
      <c r="G6" s="36" t="str">
        <f>[32]Karimun!G6</f>
        <v xml:space="preserve">                 -     </v>
      </c>
      <c r="H6" s="36" t="str">
        <f>[32]Karimun!H6</f>
        <v xml:space="preserve">                 -     </v>
      </c>
      <c r="I6" s="36" t="str">
        <f>[32]Karimun!I6</f>
        <v xml:space="preserve">                 -     </v>
      </c>
      <c r="J6" s="36" t="str">
        <f>[32]Karimun!J6</f>
        <v xml:space="preserve">                 -     </v>
      </c>
      <c r="K6" s="36" t="str">
        <f>[32]Karimun!K6</f>
        <v xml:space="preserve">                 -     </v>
      </c>
      <c r="L6" s="36" t="str">
        <f>[32]Karimun!L6</f>
        <v xml:space="preserve">                 -     </v>
      </c>
      <c r="M6" s="36" t="str">
        <f>[32]Karimun!M6</f>
        <v xml:space="preserve">                 -     </v>
      </c>
      <c r="N6" s="36">
        <f>[32]Karimun!N6</f>
        <v>57</v>
      </c>
      <c r="O6" s="36">
        <f>[32]Karimun!O6</f>
        <v>45</v>
      </c>
      <c r="P6" s="36">
        <f>[32]Karimun!P6</f>
        <v>0</v>
      </c>
      <c r="Q6" s="36">
        <v>0</v>
      </c>
      <c r="R6" s="36">
        <v>0</v>
      </c>
      <c r="S6" s="197">
        <v>82</v>
      </c>
      <c r="T6" s="197">
        <v>129</v>
      </c>
      <c r="U6" s="197">
        <v>60</v>
      </c>
      <c r="V6" s="227">
        <v>175.97</v>
      </c>
      <c r="W6" s="197">
        <v>69</v>
      </c>
      <c r="X6" s="62">
        <v>47</v>
      </c>
      <c r="Y6" s="62">
        <v>3</v>
      </c>
      <c r="Z6" s="62">
        <v>18</v>
      </c>
      <c r="AA6" s="62">
        <v>17.7</v>
      </c>
      <c r="AB6" s="62">
        <v>176</v>
      </c>
      <c r="AC6" s="62">
        <v>182.82312458662167</v>
      </c>
    </row>
    <row r="7" spans="1:29" ht="20.100000000000001" customHeight="1" x14ac:dyDescent="0.2">
      <c r="A7" s="135">
        <v>2</v>
      </c>
      <c r="B7" s="59" t="s">
        <v>415</v>
      </c>
      <c r="C7" s="36">
        <f>[32]Bintan!C6</f>
        <v>0</v>
      </c>
      <c r="D7" s="36">
        <f>[32]Bintan!D6</f>
        <v>0</v>
      </c>
      <c r="E7" s="36">
        <f>[32]Bintan!E6</f>
        <v>0</v>
      </c>
      <c r="F7" s="36">
        <f>[32]Bintan!F6</f>
        <v>0</v>
      </c>
      <c r="G7" s="36">
        <f>[32]Bintan!G6</f>
        <v>0</v>
      </c>
      <c r="H7" s="36">
        <f>[32]Bintan!H6</f>
        <v>0</v>
      </c>
      <c r="I7" s="36">
        <f>[32]Bintan!I6</f>
        <v>0</v>
      </c>
      <c r="J7" s="36">
        <f>[32]Bintan!J6</f>
        <v>0</v>
      </c>
      <c r="K7" s="36">
        <f>[32]Bintan!K6</f>
        <v>0</v>
      </c>
      <c r="L7" s="36">
        <f>[32]Bintan!L6</f>
        <v>0</v>
      </c>
      <c r="M7" s="36">
        <f>[32]Bintan!M6</f>
        <v>0</v>
      </c>
      <c r="N7" s="36">
        <f>[32]Bintan!N6</f>
        <v>0</v>
      </c>
      <c r="O7" s="36">
        <f>[32]Bintan!O6</f>
        <v>0</v>
      </c>
      <c r="P7" s="36">
        <f>[32]Bintan!P6</f>
        <v>0</v>
      </c>
      <c r="Q7" s="36">
        <v>10</v>
      </c>
      <c r="R7" s="36">
        <v>11</v>
      </c>
      <c r="S7" s="197">
        <v>54</v>
      </c>
      <c r="T7" s="197">
        <v>72</v>
      </c>
      <c r="U7" s="197">
        <v>62</v>
      </c>
      <c r="V7" s="205">
        <v>75.06</v>
      </c>
      <c r="W7" s="197">
        <v>32</v>
      </c>
      <c r="X7" s="62">
        <v>52</v>
      </c>
      <c r="Y7" s="62">
        <v>15</v>
      </c>
      <c r="Z7" s="62">
        <v>3</v>
      </c>
      <c r="AA7" s="62">
        <v>7</v>
      </c>
      <c r="AB7" s="62">
        <v>75</v>
      </c>
      <c r="AC7" s="62">
        <v>155.64365083910843</v>
      </c>
    </row>
    <row r="8" spans="1:29" ht="20.100000000000001" customHeight="1" x14ac:dyDescent="0.2">
      <c r="A8" s="135">
        <v>3</v>
      </c>
      <c r="B8" s="59" t="s">
        <v>419</v>
      </c>
      <c r="C8" s="36" t="str">
        <f>[32]Natuna!C6</f>
        <v xml:space="preserve">                 -     </v>
      </c>
      <c r="D8" s="36" t="str">
        <f>[32]Natuna!D6</f>
        <v xml:space="preserve">                 -     </v>
      </c>
      <c r="E8" s="36" t="str">
        <f>[32]Natuna!E6</f>
        <v xml:space="preserve">                 -     </v>
      </c>
      <c r="F8" s="36" t="str">
        <f>[32]Natuna!F6</f>
        <v xml:space="preserve">                 -     </v>
      </c>
      <c r="G8" s="36" t="str">
        <f>[32]Natuna!G6</f>
        <v xml:space="preserve">                 -     </v>
      </c>
      <c r="H8" s="36" t="str">
        <f>[32]Natuna!H6</f>
        <v xml:space="preserve">                 -     </v>
      </c>
      <c r="I8" s="36" t="str">
        <f>[32]Natuna!I6</f>
        <v xml:space="preserve">                 -     </v>
      </c>
      <c r="J8" s="36">
        <f>[32]Natuna!J6</f>
        <v>943</v>
      </c>
      <c r="K8" s="36">
        <f>[32]Natuna!K6</f>
        <v>943</v>
      </c>
      <c r="L8" s="36">
        <f>[32]Natuna!L6</f>
        <v>943</v>
      </c>
      <c r="M8" s="36">
        <f>[32]Natuna!M6</f>
        <v>943</v>
      </c>
      <c r="N8" s="36">
        <f>[32]Natuna!N6</f>
        <v>261</v>
      </c>
      <c r="O8" s="36">
        <f>[32]Natuna!O6</f>
        <v>493</v>
      </c>
      <c r="P8" s="36" t="str">
        <f>[32]Natuna!P6</f>
        <v xml:space="preserve">                 -     </v>
      </c>
      <c r="Q8" s="36">
        <v>106</v>
      </c>
      <c r="R8" s="36">
        <v>100</v>
      </c>
      <c r="S8" s="197">
        <v>78</v>
      </c>
      <c r="T8" s="197">
        <v>204</v>
      </c>
      <c r="U8" s="197">
        <v>203</v>
      </c>
      <c r="V8" s="205">
        <v>434.77</v>
      </c>
      <c r="W8" s="197">
        <v>176</v>
      </c>
      <c r="X8" s="62">
        <v>169</v>
      </c>
      <c r="Y8" s="62">
        <v>169</v>
      </c>
      <c r="Z8" s="62">
        <v>158</v>
      </c>
      <c r="AA8" s="62">
        <v>158</v>
      </c>
      <c r="AB8" s="62">
        <v>434</v>
      </c>
      <c r="AC8" s="62">
        <v>442.12406838007155</v>
      </c>
    </row>
    <row r="9" spans="1:29" ht="20.100000000000001" customHeight="1" x14ac:dyDescent="0.2">
      <c r="A9" s="135">
        <v>4</v>
      </c>
      <c r="B9" s="59" t="s">
        <v>418</v>
      </c>
      <c r="C9" s="36" t="str">
        <f>[32]Lingga!C6</f>
        <v xml:space="preserve">                 -     </v>
      </c>
      <c r="D9" s="36" t="str">
        <f>[32]Lingga!D6</f>
        <v xml:space="preserve">                 -     </v>
      </c>
      <c r="E9" s="36" t="str">
        <f>[32]Lingga!E6</f>
        <v xml:space="preserve">                 -     </v>
      </c>
      <c r="F9" s="36" t="str">
        <f>[32]Lingga!F6</f>
        <v xml:space="preserve">                 -     </v>
      </c>
      <c r="G9" s="36" t="str">
        <f>[32]Lingga!G6</f>
        <v xml:space="preserve">                 -     </v>
      </c>
      <c r="H9" s="36" t="str">
        <f>[32]Lingga!H6</f>
        <v xml:space="preserve">                 -     </v>
      </c>
      <c r="I9" s="36" t="str">
        <f>[32]Lingga!I6</f>
        <v xml:space="preserve">                 -     </v>
      </c>
      <c r="J9" s="36" t="str">
        <f>[32]Lingga!J6</f>
        <v xml:space="preserve">                 -     </v>
      </c>
      <c r="K9" s="36" t="str">
        <f>[32]Lingga!K6</f>
        <v xml:space="preserve">                 -     </v>
      </c>
      <c r="L9" s="36" t="str">
        <f>[32]Lingga!L6</f>
        <v xml:space="preserve">                 -     </v>
      </c>
      <c r="M9" s="36" t="str">
        <f>[32]Lingga!M6</f>
        <v xml:space="preserve">                 -     </v>
      </c>
      <c r="N9" s="36" t="str">
        <f>[32]Lingga!N6</f>
        <v xml:space="preserve">                 -     </v>
      </c>
      <c r="O9" s="36">
        <f>[32]Lingga!O6</f>
        <v>154</v>
      </c>
      <c r="P9" s="36" t="str">
        <f>[32]Lingga!P6</f>
        <v xml:space="preserve">                 -     </v>
      </c>
      <c r="Q9" s="36">
        <v>0</v>
      </c>
      <c r="R9" s="36">
        <v>0</v>
      </c>
      <c r="S9" s="197">
        <v>0</v>
      </c>
      <c r="T9" s="197">
        <v>0</v>
      </c>
      <c r="U9" s="205" t="s">
        <v>133</v>
      </c>
      <c r="V9" s="205">
        <v>149.38</v>
      </c>
      <c r="W9" s="197">
        <v>0</v>
      </c>
      <c r="X9" s="62">
        <v>0</v>
      </c>
      <c r="Y9" s="62">
        <v>0</v>
      </c>
      <c r="Z9" s="62">
        <v>51.3</v>
      </c>
      <c r="AA9" s="62">
        <v>71.5</v>
      </c>
      <c r="AB9" s="62">
        <v>150</v>
      </c>
      <c r="AC9" s="62">
        <v>514.61319490289702</v>
      </c>
    </row>
    <row r="10" spans="1:29" ht="20.100000000000001" customHeight="1" x14ac:dyDescent="0.2">
      <c r="A10" s="135">
        <v>5</v>
      </c>
      <c r="B10" s="59" t="s">
        <v>417</v>
      </c>
      <c r="C10" s="36">
        <f>[32]Kep.Anambas!C6</f>
        <v>0</v>
      </c>
      <c r="D10" s="36">
        <f>[32]Kep.Anambas!D6</f>
        <v>0</v>
      </c>
      <c r="E10" s="36">
        <f>[32]Kep.Anambas!E6</f>
        <v>0</v>
      </c>
      <c r="F10" s="36">
        <f>[32]Kep.Anambas!F6</f>
        <v>0</v>
      </c>
      <c r="G10" s="36">
        <f>[32]Kep.Anambas!G6</f>
        <v>0</v>
      </c>
      <c r="H10" s="36">
        <f>[32]Kep.Anambas!H6</f>
        <v>0</v>
      </c>
      <c r="I10" s="36">
        <f>[32]Kep.Anambas!I6</f>
        <v>0</v>
      </c>
      <c r="J10" s="36">
        <f>[32]Kep.Anambas!J6</f>
        <v>0</v>
      </c>
      <c r="K10" s="36">
        <f>[32]Kep.Anambas!K6</f>
        <v>0</v>
      </c>
      <c r="L10" s="36">
        <f>[32]Kep.Anambas!L6</f>
        <v>0</v>
      </c>
      <c r="M10" s="36">
        <f>[32]Kep.Anambas!M6</f>
        <v>0</v>
      </c>
      <c r="N10" s="36">
        <f>[32]Kep.Anambas!N6</f>
        <v>0</v>
      </c>
      <c r="O10" s="36">
        <f>[32]Kep.Anambas!O6</f>
        <v>0</v>
      </c>
      <c r="P10" s="36">
        <f>[32]Kep.Anambas!P6</f>
        <v>0</v>
      </c>
      <c r="Q10" s="36">
        <v>7</v>
      </c>
      <c r="R10" s="36">
        <v>21</v>
      </c>
      <c r="S10" s="197">
        <v>23</v>
      </c>
      <c r="T10" s="197">
        <v>35</v>
      </c>
      <c r="U10" s="205">
        <v>65</v>
      </c>
      <c r="V10" s="205">
        <v>383.85</v>
      </c>
      <c r="W10" s="197">
        <v>209</v>
      </c>
      <c r="X10" s="62">
        <v>137</v>
      </c>
      <c r="Y10" s="62">
        <v>59</v>
      </c>
      <c r="Z10" s="62">
        <v>56</v>
      </c>
      <c r="AA10" s="62">
        <v>56</v>
      </c>
      <c r="AB10" s="62">
        <v>384</v>
      </c>
      <c r="AC10" s="62">
        <v>99.282783627832714</v>
      </c>
    </row>
    <row r="11" spans="1:29" ht="20.100000000000001" customHeight="1" x14ac:dyDescent="0.2">
      <c r="A11" s="135">
        <v>6</v>
      </c>
      <c r="B11" s="59" t="s">
        <v>35</v>
      </c>
      <c r="C11" s="36">
        <f>[32]KotaBatam!C6</f>
        <v>0</v>
      </c>
      <c r="D11" s="36">
        <f>[32]KotaBatam!D6</f>
        <v>0</v>
      </c>
      <c r="E11" s="36">
        <f>[32]KotaBatam!E6</f>
        <v>0</v>
      </c>
      <c r="F11" s="36">
        <f>[32]KotaBatam!F6</f>
        <v>0</v>
      </c>
      <c r="G11" s="36">
        <f>[32]KotaBatam!G6</f>
        <v>0</v>
      </c>
      <c r="H11" s="36">
        <f>[32]KotaBatam!H6</f>
        <v>0</v>
      </c>
      <c r="I11" s="36">
        <f>[32]KotaBatam!I6</f>
        <v>0</v>
      </c>
      <c r="J11" s="36">
        <f>[32]KotaBatam!J6</f>
        <v>0</v>
      </c>
      <c r="K11" s="36">
        <f>[32]KotaBatam!K6</f>
        <v>0</v>
      </c>
      <c r="L11" s="36">
        <f>[32]KotaBatam!L6</f>
        <v>0</v>
      </c>
      <c r="M11" s="36">
        <f>[32]KotaBatam!M6</f>
        <v>0</v>
      </c>
      <c r="N11" s="36">
        <f>[32]KotaBatam!N6</f>
        <v>0</v>
      </c>
      <c r="O11" s="36">
        <f>[32]KotaBatam!O6</f>
        <v>0</v>
      </c>
      <c r="P11" s="36">
        <f>[32]KotaBatam!P6</f>
        <v>0</v>
      </c>
      <c r="Q11" s="36">
        <v>0</v>
      </c>
      <c r="R11" s="36">
        <v>0</v>
      </c>
      <c r="S11" s="197">
        <v>0</v>
      </c>
      <c r="T11" s="197">
        <v>0</v>
      </c>
      <c r="U11" s="205" t="s">
        <v>133</v>
      </c>
      <c r="V11" s="205" t="s">
        <v>133</v>
      </c>
      <c r="W11" s="197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</row>
    <row r="12" spans="1:29" ht="20.100000000000001" customHeight="1" x14ac:dyDescent="0.2">
      <c r="A12" s="135">
        <v>7</v>
      </c>
      <c r="B12" s="60" t="s">
        <v>36</v>
      </c>
      <c r="C12" s="36" t="str">
        <f>[32]KotaTj.Pinang!C6</f>
        <v xml:space="preserve">                  -      </v>
      </c>
      <c r="D12" s="36" t="str">
        <f>[32]KotaTj.Pinang!D6</f>
        <v xml:space="preserve">                  -      </v>
      </c>
      <c r="E12" s="36" t="str">
        <f>[32]KotaTj.Pinang!E6</f>
        <v xml:space="preserve">                  -      </v>
      </c>
      <c r="F12" s="36" t="str">
        <f>[32]KotaTj.Pinang!F6</f>
        <v xml:space="preserve">                  -      </v>
      </c>
      <c r="G12" s="36" t="str">
        <f>[32]KotaTj.Pinang!G6</f>
        <v xml:space="preserve">                  -      </v>
      </c>
      <c r="H12" s="36" t="str">
        <f>[32]KotaTj.Pinang!H6</f>
        <v xml:space="preserve">                  -      </v>
      </c>
      <c r="I12" s="36" t="str">
        <f>[32]KotaTj.Pinang!I6</f>
        <v xml:space="preserve">                  -      </v>
      </c>
      <c r="J12" s="36" t="str">
        <f>[32]KotaTj.Pinang!J6</f>
        <v xml:space="preserve">                  -      </v>
      </c>
      <c r="K12" s="36" t="str">
        <f>[32]KotaTj.Pinang!K6</f>
        <v xml:space="preserve">                  -      </v>
      </c>
      <c r="L12" s="36" t="str">
        <f>[32]KotaTj.Pinang!L6</f>
        <v xml:space="preserve">                  -      </v>
      </c>
      <c r="M12" s="36" t="str">
        <f>[32]KotaTj.Pinang!M6</f>
        <v xml:space="preserve">                  -      </v>
      </c>
      <c r="N12" s="36" t="str">
        <f>[32]KotaTj.Pinang!N6</f>
        <v xml:space="preserve">                  -      </v>
      </c>
      <c r="O12" s="36" t="str">
        <f>[32]KotaTj.Pinang!O6</f>
        <v xml:space="preserve">                  -      </v>
      </c>
      <c r="P12" s="36" t="str">
        <f>[32]KotaTj.Pinang!P6</f>
        <v xml:space="preserve">                  -      </v>
      </c>
      <c r="Q12" s="36">
        <v>1</v>
      </c>
      <c r="R12" s="36">
        <v>1</v>
      </c>
      <c r="S12" s="197">
        <v>1</v>
      </c>
      <c r="T12" s="197">
        <v>2</v>
      </c>
      <c r="U12" s="205">
        <v>3</v>
      </c>
      <c r="V12" s="228">
        <v>1.32</v>
      </c>
      <c r="W12" s="197">
        <v>1</v>
      </c>
      <c r="X12" s="62">
        <v>0</v>
      </c>
      <c r="Y12" s="62">
        <v>0</v>
      </c>
      <c r="Z12" s="62">
        <v>0</v>
      </c>
      <c r="AA12" s="62">
        <v>0</v>
      </c>
      <c r="AB12" s="62">
        <v>1</v>
      </c>
      <c r="AC12" s="62">
        <v>0</v>
      </c>
    </row>
    <row r="13" spans="1:29" ht="20.100000000000001" customHeight="1" thickBot="1" x14ac:dyDescent="0.25">
      <c r="A13" s="369" t="s">
        <v>103</v>
      </c>
      <c r="B13" s="370"/>
      <c r="C13" s="83">
        <f>SUM(C6:C12)</f>
        <v>0</v>
      </c>
      <c r="D13" s="83">
        <f t="shared" ref="D13:W13" si="0">SUM(D6:D12)</f>
        <v>0</v>
      </c>
      <c r="E13" s="83">
        <f t="shared" si="0"/>
        <v>0</v>
      </c>
      <c r="F13" s="83">
        <f t="shared" si="0"/>
        <v>0</v>
      </c>
      <c r="G13" s="83">
        <f t="shared" si="0"/>
        <v>0</v>
      </c>
      <c r="H13" s="83">
        <f t="shared" si="0"/>
        <v>0</v>
      </c>
      <c r="I13" s="83">
        <f t="shared" si="0"/>
        <v>0</v>
      </c>
      <c r="J13" s="83">
        <f t="shared" si="0"/>
        <v>943</v>
      </c>
      <c r="K13" s="83">
        <f t="shared" si="0"/>
        <v>943</v>
      </c>
      <c r="L13" s="83">
        <f t="shared" si="0"/>
        <v>943</v>
      </c>
      <c r="M13" s="83">
        <f t="shared" si="0"/>
        <v>943</v>
      </c>
      <c r="N13" s="83">
        <f t="shared" si="0"/>
        <v>318</v>
      </c>
      <c r="O13" s="83">
        <f t="shared" si="0"/>
        <v>692</v>
      </c>
      <c r="P13" s="83">
        <f t="shared" si="0"/>
        <v>0</v>
      </c>
      <c r="Q13" s="83">
        <f t="shared" si="0"/>
        <v>124</v>
      </c>
      <c r="R13" s="83">
        <f t="shared" si="0"/>
        <v>133</v>
      </c>
      <c r="S13" s="200">
        <f t="shared" si="0"/>
        <v>238</v>
      </c>
      <c r="T13" s="200">
        <f t="shared" si="0"/>
        <v>442</v>
      </c>
      <c r="U13" s="200">
        <f t="shared" si="0"/>
        <v>393</v>
      </c>
      <c r="V13" s="200">
        <f t="shared" si="0"/>
        <v>1220.3499999999999</v>
      </c>
      <c r="W13" s="200">
        <f t="shared" si="0"/>
        <v>487</v>
      </c>
      <c r="X13" s="307">
        <f>SUM(X6:X12)</f>
        <v>405</v>
      </c>
      <c r="Y13" s="307">
        <f>SUM(Y6:Y12)</f>
        <v>246</v>
      </c>
      <c r="Z13" s="307">
        <f>SUM(Z6:Z12)</f>
        <v>286.3</v>
      </c>
      <c r="AA13" s="307">
        <f>SUM(AA6:AA12)</f>
        <v>310.2</v>
      </c>
      <c r="AB13" s="307">
        <v>1220</v>
      </c>
      <c r="AC13" s="307">
        <f>SUM(AC6:AC12)</f>
        <v>1394.4868223365313</v>
      </c>
    </row>
    <row r="14" spans="1:29" ht="15" customHeight="1" x14ac:dyDescent="0.2">
      <c r="A14" s="277" t="s">
        <v>663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8" t="s">
        <v>664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7" t="s">
        <v>580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8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7" t="s">
        <v>661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8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8" t="s">
        <v>581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662</v>
      </c>
      <c r="B19" s="9"/>
      <c r="C19" s="10"/>
      <c r="D19" s="10"/>
      <c r="E19" s="9"/>
      <c r="F19" s="10"/>
      <c r="G19" s="10"/>
      <c r="H19" s="11"/>
      <c r="U19" s="7"/>
      <c r="X19" s="6"/>
      <c r="Y19" s="6"/>
      <c r="Z19" s="6"/>
      <c r="AA19" s="6"/>
      <c r="AB19" s="6"/>
      <c r="AC19" s="6"/>
    </row>
    <row r="20" spans="1:29" ht="20.100000000000001" customHeight="1" x14ac:dyDescent="0.2">
      <c r="A20" s="13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3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3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/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</sheetData>
  <mergeCells count="3">
    <mergeCell ref="A4:A5"/>
    <mergeCell ref="A13:B13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3:V13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121"/>
  <sheetViews>
    <sheetView showGridLines="0" workbookViewId="0">
      <selection sqref="A1:AD18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610</v>
      </c>
      <c r="B1" s="12"/>
      <c r="C1" s="12"/>
      <c r="D1" s="12"/>
      <c r="E1" s="13"/>
      <c r="F1" s="12"/>
      <c r="G1" s="12"/>
      <c r="H1" s="14"/>
      <c r="I1" s="12"/>
      <c r="J1" s="12"/>
      <c r="K1" s="12"/>
    </row>
    <row r="2" spans="1:29" ht="20.100000000000001" customHeight="1" x14ac:dyDescent="0.2">
      <c r="A2" s="137" t="s">
        <v>611</v>
      </c>
      <c r="B2" s="12"/>
      <c r="C2" s="12"/>
      <c r="D2" s="12"/>
      <c r="E2" s="13"/>
      <c r="F2" s="12"/>
      <c r="G2" s="12"/>
      <c r="H2" s="14"/>
      <c r="I2" s="12"/>
      <c r="J2" s="12"/>
      <c r="K2" s="12"/>
    </row>
    <row r="3" spans="1:29" ht="20.100000000000001" customHeight="1" thickBot="1" x14ac:dyDescent="0.3">
      <c r="A3" s="136"/>
      <c r="B3" s="12"/>
      <c r="C3" s="12"/>
      <c r="D3" s="12"/>
      <c r="E3" s="13"/>
      <c r="F3" s="12"/>
      <c r="G3" s="12"/>
      <c r="H3" s="14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5">
      <c r="A6" s="133">
        <v>1</v>
      </c>
      <c r="B6" s="112" t="s">
        <v>567</v>
      </c>
      <c r="C6" s="36">
        <f>[33]kepulauanseribu!C6</f>
        <v>0</v>
      </c>
      <c r="D6" s="36">
        <f>[33]kepulauanseribu!D6</f>
        <v>0</v>
      </c>
      <c r="E6" s="36">
        <f>[33]kepulauanseribu!E6</f>
        <v>0</v>
      </c>
      <c r="F6" s="36">
        <f>[33]kepulauanseribu!F6</f>
        <v>0</v>
      </c>
      <c r="G6" s="36">
        <f>[33]kepulauanseribu!G6</f>
        <v>0</v>
      </c>
      <c r="H6" s="36">
        <f>[33]kepulauanseribu!H6</f>
        <v>0</v>
      </c>
      <c r="I6" s="36">
        <f>[33]kepulauanseribu!I6</f>
        <v>0</v>
      </c>
      <c r="J6" s="36">
        <f>[33]kepulauanseribu!J6</f>
        <v>0</v>
      </c>
      <c r="K6" s="36">
        <f>[33]kepulauanseribu!K6</f>
        <v>0</v>
      </c>
      <c r="L6" s="36">
        <f>[33]kepulauanseribu!L6</f>
        <v>0</v>
      </c>
      <c r="M6" s="36">
        <f>[33]kepulauanseribu!M6</f>
        <v>0</v>
      </c>
      <c r="N6" s="36">
        <f>[33]kepulauanseribu!N6</f>
        <v>0</v>
      </c>
      <c r="O6" s="36">
        <f>[33]kepulauanseribu!O6</f>
        <v>0</v>
      </c>
      <c r="P6" s="36">
        <f>[33]kepulauanseribu!P6</f>
        <v>0</v>
      </c>
      <c r="Q6" s="36">
        <v>0</v>
      </c>
      <c r="R6" s="36">
        <v>0</v>
      </c>
      <c r="S6" s="197">
        <v>0</v>
      </c>
      <c r="T6" s="197">
        <v>0</v>
      </c>
      <c r="U6" s="197">
        <v>0</v>
      </c>
      <c r="V6" s="227" t="s">
        <v>133</v>
      </c>
      <c r="W6" s="197">
        <v>0</v>
      </c>
      <c r="X6" s="325">
        <v>0</v>
      </c>
      <c r="Y6" s="325">
        <v>0</v>
      </c>
      <c r="Z6" s="325">
        <v>0</v>
      </c>
      <c r="AA6" s="325">
        <v>0</v>
      </c>
      <c r="AB6" s="325">
        <v>0</v>
      </c>
      <c r="AC6" s="325">
        <v>0</v>
      </c>
    </row>
    <row r="7" spans="1:29" ht="20.100000000000001" customHeight="1" x14ac:dyDescent="0.25">
      <c r="A7" s="133">
        <v>2</v>
      </c>
      <c r="B7" s="59" t="s">
        <v>37</v>
      </c>
      <c r="C7" s="36">
        <f>[33]Selatan!C6</f>
        <v>40</v>
      </c>
      <c r="D7" s="36">
        <f>[33]Selatan!D6</f>
        <v>40</v>
      </c>
      <c r="E7" s="36">
        <f>[33]Selatan!E6</f>
        <v>40</v>
      </c>
      <c r="F7" s="36" t="str">
        <f>[33]Selatan!F6</f>
        <v xml:space="preserve">               -   </v>
      </c>
      <c r="G7" s="36" t="str">
        <f>[33]Selatan!G6</f>
        <v xml:space="preserve">               -   </v>
      </c>
      <c r="H7" s="36" t="str">
        <f>[33]Selatan!H6</f>
        <v xml:space="preserve">               -   </v>
      </c>
      <c r="I7" s="36">
        <f>[33]Selatan!I6</f>
        <v>150</v>
      </c>
      <c r="J7" s="36">
        <f>[33]Selatan!J6</f>
        <v>0</v>
      </c>
      <c r="K7" s="36">
        <f>[33]Selatan!K6</f>
        <v>0</v>
      </c>
      <c r="L7" s="36">
        <f>[33]Selatan!L6</f>
        <v>0</v>
      </c>
      <c r="M7" s="36">
        <f>[33]Selatan!M6</f>
        <v>0</v>
      </c>
      <c r="N7" s="36">
        <f>[33]Selatan!N6</f>
        <v>0</v>
      </c>
      <c r="O7" s="36">
        <f>[33]Selatan!O6</f>
        <v>0</v>
      </c>
      <c r="P7" s="36">
        <f>[33]Selatan!P6</f>
        <v>0</v>
      </c>
      <c r="Q7" s="36">
        <v>0</v>
      </c>
      <c r="R7" s="36">
        <v>0</v>
      </c>
      <c r="S7" s="197">
        <v>0</v>
      </c>
      <c r="T7" s="197">
        <v>0</v>
      </c>
      <c r="U7" s="197">
        <v>0</v>
      </c>
      <c r="V7" s="205" t="s">
        <v>133</v>
      </c>
      <c r="W7" s="197">
        <v>0</v>
      </c>
      <c r="X7" s="325">
        <v>0</v>
      </c>
      <c r="Y7" s="325"/>
      <c r="Z7" s="325">
        <v>0</v>
      </c>
      <c r="AA7" s="325">
        <v>0</v>
      </c>
      <c r="AB7" s="325">
        <v>0</v>
      </c>
      <c r="AC7" s="325">
        <v>0</v>
      </c>
    </row>
    <row r="8" spans="1:29" ht="20.100000000000001" customHeight="1" x14ac:dyDescent="0.25">
      <c r="A8" s="133">
        <v>3</v>
      </c>
      <c r="B8" s="59" t="s">
        <v>154</v>
      </c>
      <c r="C8" s="36">
        <f>[33]Timur!C6</f>
        <v>1965</v>
      </c>
      <c r="D8" s="36">
        <f>[33]Timur!D6</f>
        <v>1730</v>
      </c>
      <c r="E8" s="36">
        <f>[33]Timur!E6</f>
        <v>1195</v>
      </c>
      <c r="F8" s="36">
        <f>[33]Timur!F6</f>
        <v>1195</v>
      </c>
      <c r="G8" s="36">
        <f>[33]Timur!G6</f>
        <v>1130</v>
      </c>
      <c r="H8" s="36">
        <f>[33]Timur!H6</f>
        <v>1115</v>
      </c>
      <c r="I8" s="36">
        <f>[33]Timur!I6</f>
        <v>1250</v>
      </c>
      <c r="J8" s="36">
        <f>[33]Timur!J6</f>
        <v>1250</v>
      </c>
      <c r="K8" s="36">
        <f>[33]Timur!K6</f>
        <v>1250</v>
      </c>
      <c r="L8" s="36">
        <f>[33]Timur!L6</f>
        <v>1235</v>
      </c>
      <c r="M8" s="36">
        <f>[33]Timur!M6</f>
        <v>2975</v>
      </c>
      <c r="N8" s="36">
        <f>[33]Timur!N6</f>
        <v>1025</v>
      </c>
      <c r="O8" s="36">
        <f>[33]Timur!O6</f>
        <v>975</v>
      </c>
      <c r="P8" s="36" t="str">
        <f>[33]Timur!P6</f>
        <v xml:space="preserve">               -   </v>
      </c>
      <c r="Q8" s="36">
        <v>325</v>
      </c>
      <c r="R8" s="36">
        <v>325</v>
      </c>
      <c r="S8" s="197">
        <v>325</v>
      </c>
      <c r="T8" s="197">
        <v>425</v>
      </c>
      <c r="U8" s="197">
        <v>425</v>
      </c>
      <c r="V8" s="205">
        <v>367.48500000000001</v>
      </c>
      <c r="W8" s="197">
        <v>210</v>
      </c>
      <c r="X8" s="325">
        <v>104</v>
      </c>
      <c r="Y8" s="325">
        <v>74</v>
      </c>
      <c r="Z8" s="325">
        <v>74</v>
      </c>
      <c r="AA8" s="325">
        <v>74</v>
      </c>
      <c r="AB8" s="62">
        <v>117</v>
      </c>
      <c r="AC8" s="62">
        <v>28.140331334309103</v>
      </c>
    </row>
    <row r="9" spans="1:29" ht="20.100000000000001" customHeight="1" x14ac:dyDescent="0.2">
      <c r="A9" s="133">
        <v>4</v>
      </c>
      <c r="B9" s="59" t="s">
        <v>38</v>
      </c>
      <c r="C9" s="36">
        <f>[33]Pusat!C6</f>
        <v>0</v>
      </c>
      <c r="D9" s="36">
        <f>[33]Pusat!D6</f>
        <v>0</v>
      </c>
      <c r="E9" s="36">
        <f>[33]Pusat!E6</f>
        <v>0</v>
      </c>
      <c r="F9" s="36">
        <f>[33]Pusat!F6</f>
        <v>0</v>
      </c>
      <c r="G9" s="36">
        <f>[33]Pusat!G6</f>
        <v>0</v>
      </c>
      <c r="H9" s="36">
        <f>[33]Pusat!H6</f>
        <v>0</v>
      </c>
      <c r="I9" s="36">
        <f>[33]Pusat!I6</f>
        <v>0</v>
      </c>
      <c r="J9" s="36">
        <f>[33]Pusat!J6</f>
        <v>0</v>
      </c>
      <c r="K9" s="36">
        <f>[33]Pusat!K6</f>
        <v>0</v>
      </c>
      <c r="L9" s="36">
        <f>[33]Pusat!L6</f>
        <v>0</v>
      </c>
      <c r="M9" s="36">
        <f>[33]Pusat!M6</f>
        <v>0</v>
      </c>
      <c r="N9" s="36">
        <f>[33]Pusat!N6</f>
        <v>0</v>
      </c>
      <c r="O9" s="36">
        <f>[33]Pusat!O6</f>
        <v>0</v>
      </c>
      <c r="P9" s="36">
        <f>[33]Pusat!P6</f>
        <v>0</v>
      </c>
      <c r="Q9" s="36">
        <v>0</v>
      </c>
      <c r="R9" s="36">
        <v>0</v>
      </c>
      <c r="S9" s="197">
        <v>0</v>
      </c>
      <c r="T9" s="197">
        <v>0</v>
      </c>
      <c r="U9" s="197">
        <v>0</v>
      </c>
      <c r="V9" s="205" t="s">
        <v>133</v>
      </c>
      <c r="W9" s="197">
        <v>0</v>
      </c>
      <c r="X9" s="62">
        <v>0</v>
      </c>
      <c r="Y9" s="62">
        <v>0</v>
      </c>
      <c r="Z9" s="62">
        <v>0</v>
      </c>
      <c r="AA9" s="62">
        <v>0</v>
      </c>
      <c r="AB9" s="62">
        <v>0</v>
      </c>
      <c r="AC9" s="62">
        <v>0</v>
      </c>
    </row>
    <row r="10" spans="1:29" ht="20.100000000000001" customHeight="1" x14ac:dyDescent="0.25">
      <c r="A10" s="45">
        <v>5</v>
      </c>
      <c r="B10" s="43" t="s">
        <v>39</v>
      </c>
      <c r="C10" s="42">
        <f>[33]Barat!C6</f>
        <v>825</v>
      </c>
      <c r="D10" s="42">
        <f>[33]Barat!D6</f>
        <v>775</v>
      </c>
      <c r="E10" s="42">
        <f>[33]Barat!E6</f>
        <v>775</v>
      </c>
      <c r="F10" s="42">
        <f>[33]Barat!F6</f>
        <v>352</v>
      </c>
      <c r="G10" s="42">
        <f>[33]Barat!G6</f>
        <v>332</v>
      </c>
      <c r="H10" s="42">
        <f>[33]Barat!H6</f>
        <v>332</v>
      </c>
      <c r="I10" s="42">
        <f>[33]Barat!I6</f>
        <v>430</v>
      </c>
      <c r="J10" s="42">
        <f>[33]Barat!J6</f>
        <v>520</v>
      </c>
      <c r="K10" s="42">
        <f>[33]Barat!K6</f>
        <v>520</v>
      </c>
      <c r="L10" s="42">
        <f>[33]Barat!L6</f>
        <v>490</v>
      </c>
      <c r="M10" s="42">
        <f>[33]Barat!M6</f>
        <v>345</v>
      </c>
      <c r="N10" s="42">
        <f>[33]Barat!N6</f>
        <v>345</v>
      </c>
      <c r="O10" s="42">
        <f>[33]Barat!O6</f>
        <v>364</v>
      </c>
      <c r="P10" s="42" t="str">
        <f>[33]Barat!P6</f>
        <v xml:space="preserve">               -   </v>
      </c>
      <c r="Q10" s="42">
        <v>282</v>
      </c>
      <c r="R10" s="42">
        <v>282</v>
      </c>
      <c r="S10" s="197">
        <v>297</v>
      </c>
      <c r="T10" s="197">
        <v>294</v>
      </c>
      <c r="U10" s="197">
        <v>294</v>
      </c>
      <c r="V10" s="205">
        <v>245.31899999999993</v>
      </c>
      <c r="W10" s="197">
        <v>157</v>
      </c>
      <c r="X10" s="325">
        <v>146</v>
      </c>
      <c r="Y10" s="325">
        <v>116</v>
      </c>
      <c r="Z10" s="325">
        <v>99</v>
      </c>
      <c r="AA10" s="325">
        <v>88.5</v>
      </c>
      <c r="AB10" s="62">
        <v>0</v>
      </c>
      <c r="AC10" s="62">
        <v>45.238452650124998</v>
      </c>
    </row>
    <row r="11" spans="1:29" ht="20.100000000000001" customHeight="1" x14ac:dyDescent="0.25">
      <c r="A11" s="133">
        <v>6</v>
      </c>
      <c r="B11" s="59" t="s">
        <v>40</v>
      </c>
      <c r="C11" s="36">
        <f>[33]Utara!C6</f>
        <v>1627</v>
      </c>
      <c r="D11" s="36">
        <f>[33]Utara!D6</f>
        <v>1627</v>
      </c>
      <c r="E11" s="36">
        <f>[33]Utara!E6</f>
        <v>1620</v>
      </c>
      <c r="F11" s="36">
        <f>[33]Utara!F6</f>
        <v>907</v>
      </c>
      <c r="G11" s="36">
        <f>[33]Utara!G6</f>
        <v>1205</v>
      </c>
      <c r="H11" s="36">
        <f>[33]Utara!H6</f>
        <v>1205</v>
      </c>
      <c r="I11" s="36">
        <f>[33]Utara!I6</f>
        <v>996</v>
      </c>
      <c r="J11" s="36">
        <f>[33]Utara!J6</f>
        <v>1125</v>
      </c>
      <c r="K11" s="36">
        <f>[33]Utara!K6</f>
        <v>1096</v>
      </c>
      <c r="L11" s="36">
        <f>[33]Utara!L6</f>
        <v>1096</v>
      </c>
      <c r="M11" s="36">
        <f>[33]Utara!M6</f>
        <v>2001</v>
      </c>
      <c r="N11" s="36">
        <f>[33]Utara!N6</f>
        <v>1810</v>
      </c>
      <c r="O11" s="36">
        <f>[33]Utara!O6</f>
        <v>905</v>
      </c>
      <c r="P11" s="36" t="str">
        <f>[33]Utara!P6</f>
        <v xml:space="preserve">               -   </v>
      </c>
      <c r="Q11" s="36">
        <v>593</v>
      </c>
      <c r="R11" s="36">
        <v>593</v>
      </c>
      <c r="S11" s="197">
        <v>593</v>
      </c>
      <c r="T11" s="197">
        <v>593</v>
      </c>
      <c r="U11" s="197">
        <v>593</v>
      </c>
      <c r="V11" s="205">
        <v>490.36399999999998</v>
      </c>
      <c r="W11" s="197">
        <v>528</v>
      </c>
      <c r="X11" s="325">
        <v>528</v>
      </c>
      <c r="Y11" s="325">
        <v>460</v>
      </c>
      <c r="Z11" s="325">
        <v>408</v>
      </c>
      <c r="AA11" s="325">
        <v>408</v>
      </c>
      <c r="AB11" s="62">
        <v>334</v>
      </c>
      <c r="AC11" s="62">
        <v>340.63980346437501</v>
      </c>
    </row>
    <row r="12" spans="1:29" s="10" customFormat="1" ht="20.100000000000001" customHeight="1" thickBot="1" x14ac:dyDescent="0.25">
      <c r="A12" s="369" t="s">
        <v>104</v>
      </c>
      <c r="B12" s="370"/>
      <c r="C12" s="165">
        <f>SUM(C6:C11)</f>
        <v>4457</v>
      </c>
      <c r="D12" s="165">
        <f t="shared" ref="D12:W12" si="0">SUM(D6:D11)</f>
        <v>4172</v>
      </c>
      <c r="E12" s="165">
        <f t="shared" si="0"/>
        <v>3630</v>
      </c>
      <c r="F12" s="165">
        <f t="shared" si="0"/>
        <v>2454</v>
      </c>
      <c r="G12" s="165">
        <f t="shared" si="0"/>
        <v>2667</v>
      </c>
      <c r="H12" s="165">
        <f t="shared" si="0"/>
        <v>2652</v>
      </c>
      <c r="I12" s="165">
        <f t="shared" si="0"/>
        <v>2826</v>
      </c>
      <c r="J12" s="165">
        <f t="shared" si="0"/>
        <v>2895</v>
      </c>
      <c r="K12" s="165">
        <f t="shared" si="0"/>
        <v>2866</v>
      </c>
      <c r="L12" s="165">
        <f t="shared" si="0"/>
        <v>2821</v>
      </c>
      <c r="M12" s="165">
        <f t="shared" si="0"/>
        <v>5321</v>
      </c>
      <c r="N12" s="165">
        <f t="shared" si="0"/>
        <v>3180</v>
      </c>
      <c r="O12" s="165">
        <f t="shared" si="0"/>
        <v>2244</v>
      </c>
      <c r="P12" s="165">
        <f t="shared" si="0"/>
        <v>0</v>
      </c>
      <c r="Q12" s="165">
        <f t="shared" si="0"/>
        <v>1200</v>
      </c>
      <c r="R12" s="165">
        <f t="shared" si="0"/>
        <v>1200</v>
      </c>
      <c r="S12" s="200">
        <f t="shared" si="0"/>
        <v>1215</v>
      </c>
      <c r="T12" s="200">
        <f t="shared" si="0"/>
        <v>1312</v>
      </c>
      <c r="U12" s="200">
        <f t="shared" si="0"/>
        <v>1312</v>
      </c>
      <c r="V12" s="200">
        <f t="shared" si="0"/>
        <v>1103.1679999999999</v>
      </c>
      <c r="W12" s="200">
        <f t="shared" si="0"/>
        <v>895</v>
      </c>
      <c r="X12" s="307">
        <f>SUM(X6:X11)</f>
        <v>778</v>
      </c>
      <c r="Y12" s="307">
        <f>SUM(Y6:Y11)</f>
        <v>650</v>
      </c>
      <c r="Z12" s="307">
        <f>SUM(Z6:Z11)</f>
        <v>581</v>
      </c>
      <c r="AA12" s="307">
        <f>SUM(AA6:AA11)</f>
        <v>570.5</v>
      </c>
      <c r="AB12" s="307">
        <v>451</v>
      </c>
      <c r="AC12" s="307">
        <f>SUM(AC6:AC11)</f>
        <v>414.01858744880911</v>
      </c>
    </row>
    <row r="13" spans="1:29" ht="15" customHeight="1" x14ac:dyDescent="0.2">
      <c r="A13" s="277" t="s">
        <v>663</v>
      </c>
      <c r="B13" s="282"/>
      <c r="C13" s="283"/>
      <c r="D13" s="283"/>
      <c r="E13" s="282"/>
      <c r="F13" s="283"/>
      <c r="G13" s="283"/>
      <c r="H13" s="284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85"/>
      <c r="V13" s="286"/>
      <c r="W13" s="277"/>
      <c r="X13" s="277"/>
      <c r="Y13" s="277"/>
      <c r="Z13" s="277"/>
      <c r="AA13" s="277"/>
      <c r="AB13" s="277"/>
      <c r="AC13" s="277"/>
    </row>
    <row r="14" spans="1:29" ht="15" customHeight="1" x14ac:dyDescent="0.2">
      <c r="A14" s="278" t="s">
        <v>664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7" t="s">
        <v>580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8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7" t="s">
        <v>661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8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8" t="s">
        <v>581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7" t="s">
        <v>662</v>
      </c>
      <c r="B18" s="9"/>
      <c r="C18" s="10"/>
      <c r="D18" s="10"/>
      <c r="E18" s="9"/>
      <c r="F18" s="10"/>
      <c r="G18" s="10"/>
      <c r="H18" s="11"/>
      <c r="U18" s="7"/>
      <c r="X18" s="6"/>
      <c r="Y18" s="6"/>
      <c r="Z18" s="6"/>
      <c r="AA18" s="6"/>
      <c r="AB18" s="6"/>
      <c r="AC18" s="6"/>
    </row>
    <row r="19" spans="1:29" ht="20.100000000000001" customHeight="1" x14ac:dyDescent="0.2">
      <c r="A19" s="13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9"/>
    </row>
    <row r="20" spans="1:29" ht="20.100000000000001" customHeight="1" x14ac:dyDescent="0.2">
      <c r="A20" s="13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3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3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</sheetData>
  <mergeCells count="3">
    <mergeCell ref="A4:A5"/>
    <mergeCell ref="A12:B12"/>
    <mergeCell ref="C4:AC4"/>
  </mergeCells>
  <pageMargins left="0.7" right="0.7" top="0.75" bottom="0.75" header="0.3" footer="0.3"/>
  <pageSetup paperSize="9" orientation="portrait" horizontalDpi="4294967293" r:id="rId1"/>
  <ignoredErrors>
    <ignoredError sqref="S12:V1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C142"/>
  <sheetViews>
    <sheetView showGridLines="0" topLeftCell="A4" workbookViewId="0">
      <selection activeCell="AD28" sqref="AD28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612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137" t="s">
        <v>613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136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207</v>
      </c>
      <c r="C6" s="36">
        <f>[34]Bogor!C6</f>
        <v>66784</v>
      </c>
      <c r="D6" s="36">
        <f>[34]Bogor!D6</f>
        <v>65653</v>
      </c>
      <c r="E6" s="36">
        <f>[34]Bogor!E6</f>
        <v>58729</v>
      </c>
      <c r="F6" s="36">
        <f>[34]Bogor!F6</f>
        <v>51385</v>
      </c>
      <c r="G6" s="36">
        <f>[34]Bogor!G6</f>
        <v>48350</v>
      </c>
      <c r="H6" s="36">
        <f>[34]Bogor!H6</f>
        <v>47655</v>
      </c>
      <c r="I6" s="36">
        <f>[34]Bogor!I6</f>
        <v>49383</v>
      </c>
      <c r="J6" s="36">
        <f>[34]Bogor!J6</f>
        <v>43502</v>
      </c>
      <c r="K6" s="36">
        <f>[34]Bogor!K6</f>
        <v>50598</v>
      </c>
      <c r="L6" s="36">
        <f>[34]Bogor!L6</f>
        <v>48015</v>
      </c>
      <c r="M6" s="36">
        <f>[34]Bogor!M6</f>
        <v>47725</v>
      </c>
      <c r="N6" s="36">
        <f>[34]Bogor!N6</f>
        <v>31900</v>
      </c>
      <c r="O6" s="36">
        <f>[34]Bogor!O6</f>
        <v>47927</v>
      </c>
      <c r="P6" s="36">
        <f>[34]Bogor!P6</f>
        <v>48425</v>
      </c>
      <c r="Q6" s="36">
        <v>48341</v>
      </c>
      <c r="R6" s="36">
        <v>48321</v>
      </c>
      <c r="S6" s="197">
        <v>45431</v>
      </c>
      <c r="T6" s="197">
        <v>45740</v>
      </c>
      <c r="U6" s="207">
        <v>44587</v>
      </c>
      <c r="V6" s="227">
        <v>40008.108000000218</v>
      </c>
      <c r="W6" s="197">
        <v>45511</v>
      </c>
      <c r="X6" s="62">
        <v>44074</v>
      </c>
      <c r="Y6" s="62">
        <v>40912</v>
      </c>
      <c r="Z6" s="62">
        <v>40712.1</v>
      </c>
      <c r="AA6" s="62">
        <v>37299.9</v>
      </c>
      <c r="AB6" s="62">
        <v>47068</v>
      </c>
      <c r="AC6" s="62">
        <v>46141.357921160743</v>
      </c>
    </row>
    <row r="7" spans="1:29" ht="20.100000000000001" customHeight="1" x14ac:dyDescent="0.2">
      <c r="A7" s="133">
        <v>2</v>
      </c>
      <c r="B7" s="59" t="s">
        <v>219</v>
      </c>
      <c r="C7" s="36">
        <f>[34]Sukabumi!C6</f>
        <v>63285</v>
      </c>
      <c r="D7" s="36">
        <f>[34]Sukabumi!D6</f>
        <v>63283</v>
      </c>
      <c r="E7" s="36">
        <f>[34]Sukabumi!E6</f>
        <v>62515</v>
      </c>
      <c r="F7" s="36">
        <f>[34]Sukabumi!F6</f>
        <v>60643</v>
      </c>
      <c r="G7" s="36">
        <f>[34]Sukabumi!G6</f>
        <v>60294</v>
      </c>
      <c r="H7" s="36">
        <f>[34]Sukabumi!H6</f>
        <v>60837</v>
      </c>
      <c r="I7" s="36">
        <f>[34]Sukabumi!I6</f>
        <v>62226</v>
      </c>
      <c r="J7" s="36">
        <f>[34]Sukabumi!J6</f>
        <v>65490</v>
      </c>
      <c r="K7" s="36">
        <f>[34]Sukabumi!K6</f>
        <v>52649</v>
      </c>
      <c r="L7" s="36">
        <f>[34]Sukabumi!L6</f>
        <v>63544</v>
      </c>
      <c r="M7" s="36">
        <f>[34]Sukabumi!M6</f>
        <v>63464</v>
      </c>
      <c r="N7" s="36">
        <f>[34]Sukabumi!N6</f>
        <v>42810</v>
      </c>
      <c r="O7" s="36">
        <f>[34]Sukabumi!O6</f>
        <v>61600</v>
      </c>
      <c r="P7" s="36">
        <f>[34]Sukabumi!P6</f>
        <v>62529</v>
      </c>
      <c r="Q7" s="36">
        <v>68206</v>
      </c>
      <c r="R7" s="36">
        <v>69239</v>
      </c>
      <c r="S7" s="197">
        <v>67352</v>
      </c>
      <c r="T7" s="197">
        <v>63261</v>
      </c>
      <c r="U7" s="207">
        <v>65055</v>
      </c>
      <c r="V7" s="205">
        <v>55338.057999999903</v>
      </c>
      <c r="W7" s="197">
        <v>63973</v>
      </c>
      <c r="X7" s="62">
        <v>63986</v>
      </c>
      <c r="Y7" s="62">
        <v>66692</v>
      </c>
      <c r="Z7" s="62">
        <v>66579</v>
      </c>
      <c r="AA7" s="62">
        <v>66516</v>
      </c>
      <c r="AB7" s="62">
        <v>55780</v>
      </c>
      <c r="AC7" s="62">
        <v>56782.667486951272</v>
      </c>
    </row>
    <row r="8" spans="1:29" ht="20.100000000000001" customHeight="1" x14ac:dyDescent="0.2">
      <c r="A8" s="133">
        <v>3</v>
      </c>
      <c r="B8" s="59" t="s">
        <v>209</v>
      </c>
      <c r="C8" s="36">
        <f>[34]Cianjur!C6</f>
        <v>57130</v>
      </c>
      <c r="D8" s="36">
        <f>[34]Cianjur!D6</f>
        <v>56962</v>
      </c>
      <c r="E8" s="36">
        <f>[34]Cianjur!E6</f>
        <v>57070</v>
      </c>
      <c r="F8" s="36">
        <f>[34]Cianjur!F6</f>
        <v>57057</v>
      </c>
      <c r="G8" s="36">
        <f>[34]Cianjur!G6</f>
        <v>57055</v>
      </c>
      <c r="H8" s="36">
        <f>[34]Cianjur!H6</f>
        <v>58093</v>
      </c>
      <c r="I8" s="36">
        <f>[34]Cianjur!I6</f>
        <v>58273</v>
      </c>
      <c r="J8" s="36">
        <f>[34]Cianjur!J6</f>
        <v>59279</v>
      </c>
      <c r="K8" s="36">
        <f>[34]Cianjur!K6</f>
        <v>58578</v>
      </c>
      <c r="L8" s="36">
        <f>[34]Cianjur!L6</f>
        <v>58399</v>
      </c>
      <c r="M8" s="36">
        <f>[34]Cianjur!M6</f>
        <v>61644</v>
      </c>
      <c r="N8" s="36">
        <f>[34]Cianjur!N6</f>
        <v>44039</v>
      </c>
      <c r="O8" s="36">
        <f>[34]Cianjur!O6</f>
        <v>62786</v>
      </c>
      <c r="P8" s="36">
        <f>[34]Cianjur!P6</f>
        <v>62879</v>
      </c>
      <c r="Q8" s="36">
        <v>63299</v>
      </c>
      <c r="R8" s="36">
        <v>65483</v>
      </c>
      <c r="S8" s="197">
        <v>65803</v>
      </c>
      <c r="T8" s="197">
        <v>65460</v>
      </c>
      <c r="U8" s="207">
        <v>65907</v>
      </c>
      <c r="V8" s="205">
        <v>66232.869000000253</v>
      </c>
      <c r="W8" s="197">
        <v>66205</v>
      </c>
      <c r="X8" s="62">
        <v>66353</v>
      </c>
      <c r="Y8" s="62">
        <v>65689</v>
      </c>
      <c r="Z8" s="62">
        <v>65256</v>
      </c>
      <c r="AA8" s="62">
        <v>66934.299999999974</v>
      </c>
      <c r="AB8" s="62">
        <v>64757</v>
      </c>
      <c r="AC8" s="62">
        <v>67510.811061862303</v>
      </c>
    </row>
    <row r="9" spans="1:29" ht="20.100000000000001" customHeight="1" x14ac:dyDescent="0.2">
      <c r="A9" s="133">
        <v>4</v>
      </c>
      <c r="B9" s="59" t="s">
        <v>204</v>
      </c>
      <c r="C9" s="36">
        <f>[34]Bandung!C6</f>
        <v>64696</v>
      </c>
      <c r="D9" s="36">
        <f>[34]Bandung!D6</f>
        <v>61944</v>
      </c>
      <c r="E9" s="36">
        <f>[34]Bandung!E6</f>
        <v>61473</v>
      </c>
      <c r="F9" s="36">
        <f>[34]Bandung!F6</f>
        <v>58678</v>
      </c>
      <c r="G9" s="36">
        <f>[34]Bandung!G6</f>
        <v>58522</v>
      </c>
      <c r="H9" s="36">
        <f>[34]Bandung!H6</f>
        <v>58340</v>
      </c>
      <c r="I9" s="36">
        <f>[34]Bandung!I6</f>
        <v>59972</v>
      </c>
      <c r="J9" s="36">
        <f>[34]Bandung!J6</f>
        <v>61224</v>
      </c>
      <c r="K9" s="36">
        <f>[34]Bandung!K6</f>
        <v>60204</v>
      </c>
      <c r="L9" s="36">
        <f>[34]Bandung!L6</f>
        <v>55054</v>
      </c>
      <c r="M9" s="36">
        <f>[34]Bandung!M6</f>
        <v>57374</v>
      </c>
      <c r="N9" s="36">
        <f>[34]Bandung!N6</f>
        <v>55740</v>
      </c>
      <c r="O9" s="36">
        <f>[34]Bandung!O6</f>
        <v>55740</v>
      </c>
      <c r="P9" s="36">
        <f>[34]Bandung!P6</f>
        <v>55847</v>
      </c>
      <c r="Q9" s="36">
        <v>55793</v>
      </c>
      <c r="R9" s="36">
        <v>36464</v>
      </c>
      <c r="S9" s="197">
        <v>35563</v>
      </c>
      <c r="T9" s="197">
        <v>35140</v>
      </c>
      <c r="U9" s="207">
        <v>35447</v>
      </c>
      <c r="V9" s="205">
        <v>32075.305000000073</v>
      </c>
      <c r="W9" s="197">
        <v>34803</v>
      </c>
      <c r="X9" s="62">
        <v>34803</v>
      </c>
      <c r="Y9" s="62">
        <v>34610</v>
      </c>
      <c r="Z9" s="62">
        <v>34437</v>
      </c>
      <c r="AA9" s="62">
        <v>33824.300000000003</v>
      </c>
      <c r="AB9" s="62">
        <v>31474</v>
      </c>
      <c r="AC9" s="62">
        <v>31158.224096622169</v>
      </c>
    </row>
    <row r="10" spans="1:29" ht="20.100000000000001" customHeight="1" x14ac:dyDescent="0.2">
      <c r="A10" s="133">
        <v>5</v>
      </c>
      <c r="B10" s="59" t="s">
        <v>211</v>
      </c>
      <c r="C10" s="36">
        <f>[34]Garut!C6</f>
        <v>49537</v>
      </c>
      <c r="D10" s="36">
        <f>[34]Garut!D6</f>
        <v>51195</v>
      </c>
      <c r="E10" s="36">
        <f>[34]Garut!E6</f>
        <v>51512</v>
      </c>
      <c r="F10" s="36">
        <f>[34]Garut!F6</f>
        <v>51295</v>
      </c>
      <c r="G10" s="36">
        <f>[34]Garut!G6</f>
        <v>51293</v>
      </c>
      <c r="H10" s="36">
        <f>[34]Garut!H6</f>
        <v>51057</v>
      </c>
      <c r="I10" s="36">
        <f>[34]Garut!I6</f>
        <v>49995</v>
      </c>
      <c r="J10" s="36">
        <f>[34]Garut!J6</f>
        <v>51888</v>
      </c>
      <c r="K10" s="36">
        <f>[34]Garut!K6</f>
        <v>52298</v>
      </c>
      <c r="L10" s="36">
        <f>[34]Garut!L6</f>
        <v>50638</v>
      </c>
      <c r="M10" s="36">
        <f>[34]Garut!M6</f>
        <v>47377</v>
      </c>
      <c r="N10" s="36">
        <f>[34]Garut!N6</f>
        <v>36907</v>
      </c>
      <c r="O10" s="36">
        <f>[34]Garut!O6</f>
        <v>50032</v>
      </c>
      <c r="P10" s="36">
        <f>[34]Garut!P6</f>
        <v>50227</v>
      </c>
      <c r="Q10" s="36">
        <v>50505</v>
      </c>
      <c r="R10" s="36">
        <v>50127</v>
      </c>
      <c r="S10" s="197">
        <v>50273</v>
      </c>
      <c r="T10" s="197">
        <v>50270</v>
      </c>
      <c r="U10" s="207">
        <v>50176</v>
      </c>
      <c r="V10" s="205">
        <v>45842.564000000129</v>
      </c>
      <c r="W10" s="197">
        <v>48541</v>
      </c>
      <c r="X10" s="62">
        <v>48208</v>
      </c>
      <c r="Y10" s="62">
        <v>48034</v>
      </c>
      <c r="Z10" s="62">
        <v>47947</v>
      </c>
      <c r="AA10" s="62">
        <v>48057</v>
      </c>
      <c r="AB10" s="62">
        <v>42629</v>
      </c>
      <c r="AC10" s="62">
        <v>42718.658901858362</v>
      </c>
    </row>
    <row r="11" spans="1:29" ht="20.100000000000001" customHeight="1" x14ac:dyDescent="0.2">
      <c r="A11" s="133">
        <v>6</v>
      </c>
      <c r="B11" s="59" t="s">
        <v>221</v>
      </c>
      <c r="C11" s="36">
        <f>[34]Tasikmalaya!C6</f>
        <v>54664</v>
      </c>
      <c r="D11" s="36">
        <f>[34]Tasikmalaya!D6</f>
        <v>54997</v>
      </c>
      <c r="E11" s="36">
        <f>[34]Tasikmalaya!E6</f>
        <v>54485</v>
      </c>
      <c r="F11" s="36">
        <f>[34]Tasikmalaya!F6</f>
        <v>54593</v>
      </c>
      <c r="G11" s="36">
        <f>[34]Tasikmalaya!G6</f>
        <v>54380</v>
      </c>
      <c r="H11" s="36">
        <f>[34]Tasikmalaya!H6</f>
        <v>54469</v>
      </c>
      <c r="I11" s="36">
        <f>[34]Tasikmalaya!I6</f>
        <v>57889</v>
      </c>
      <c r="J11" s="36">
        <f>[34]Tasikmalaya!J6</f>
        <v>55547</v>
      </c>
      <c r="K11" s="36">
        <f>[34]Tasikmalaya!K6</f>
        <v>54419</v>
      </c>
      <c r="L11" s="36">
        <f>[34]Tasikmalaya!L6</f>
        <v>49644</v>
      </c>
      <c r="M11" s="36">
        <f>[34]Tasikmalaya!M6</f>
        <v>49625</v>
      </c>
      <c r="N11" s="36">
        <f>[34]Tasikmalaya!N6</f>
        <v>25638</v>
      </c>
      <c r="O11" s="36">
        <f>[34]Tasikmalaya!O6</f>
        <v>49573</v>
      </c>
      <c r="P11" s="36">
        <f>[34]Tasikmalaya!P6</f>
        <v>49568</v>
      </c>
      <c r="Q11" s="36">
        <v>49506</v>
      </c>
      <c r="R11" s="36">
        <v>49507</v>
      </c>
      <c r="S11" s="197">
        <v>49460</v>
      </c>
      <c r="T11" s="197">
        <v>49515</v>
      </c>
      <c r="U11" s="207">
        <v>49428</v>
      </c>
      <c r="V11" s="205">
        <v>43940.957000000119</v>
      </c>
      <c r="W11" s="197">
        <v>51267</v>
      </c>
      <c r="X11" s="62">
        <v>51097</v>
      </c>
      <c r="Y11" s="62">
        <v>50765</v>
      </c>
      <c r="Z11" s="62">
        <v>50972</v>
      </c>
      <c r="AA11" s="62">
        <v>49530</v>
      </c>
      <c r="AB11" s="62">
        <v>45038</v>
      </c>
      <c r="AC11" s="62">
        <v>45178.449265009796</v>
      </c>
    </row>
    <row r="12" spans="1:29" ht="20.100000000000001" customHeight="1" x14ac:dyDescent="0.2">
      <c r="A12" s="133">
        <v>7</v>
      </c>
      <c r="B12" s="59" t="s">
        <v>208</v>
      </c>
      <c r="C12" s="36">
        <f>[34]Ciamis!C6</f>
        <v>58992</v>
      </c>
      <c r="D12" s="36">
        <f>[34]Ciamis!D6</f>
        <v>54697</v>
      </c>
      <c r="E12" s="36">
        <f>[34]Ciamis!E6</f>
        <v>54634</v>
      </c>
      <c r="F12" s="36">
        <f>[34]Ciamis!F6</f>
        <v>54634</v>
      </c>
      <c r="G12" s="36">
        <f>[34]Ciamis!G6</f>
        <v>54722</v>
      </c>
      <c r="H12" s="36">
        <f>[34]Ciamis!H6</f>
        <v>54806</v>
      </c>
      <c r="I12" s="36">
        <f>[34]Ciamis!I6</f>
        <v>54496</v>
      </c>
      <c r="J12" s="36">
        <f>[34]Ciamis!J6</f>
        <v>56123</v>
      </c>
      <c r="K12" s="36">
        <f>[34]Ciamis!K6</f>
        <v>55022</v>
      </c>
      <c r="L12" s="36">
        <f>[34]Ciamis!L6</f>
        <v>40015</v>
      </c>
      <c r="M12" s="36">
        <f>[34]Ciamis!M6</f>
        <v>58348</v>
      </c>
      <c r="N12" s="36">
        <f>[34]Ciamis!N6</f>
        <v>44697</v>
      </c>
      <c r="O12" s="36">
        <f>[34]Ciamis!O6</f>
        <v>51850</v>
      </c>
      <c r="P12" s="36">
        <f>[34]Ciamis!P6</f>
        <v>51577</v>
      </c>
      <c r="Q12" s="36">
        <v>51870</v>
      </c>
      <c r="R12" s="36">
        <v>51870</v>
      </c>
      <c r="S12" s="197">
        <v>52217</v>
      </c>
      <c r="T12" s="197">
        <v>51853</v>
      </c>
      <c r="U12" s="207">
        <v>51898</v>
      </c>
      <c r="V12" s="205">
        <v>47854.887000000177</v>
      </c>
      <c r="W12" s="197">
        <v>35357</v>
      </c>
      <c r="X12" s="62">
        <v>35449</v>
      </c>
      <c r="Y12" s="62">
        <v>35364</v>
      </c>
      <c r="Z12" s="62">
        <v>35498</v>
      </c>
      <c r="AA12" s="62">
        <v>35576</v>
      </c>
      <c r="AB12" s="62">
        <v>30843</v>
      </c>
      <c r="AC12" s="62">
        <v>31300.380745143197</v>
      </c>
    </row>
    <row r="13" spans="1:29" ht="20.100000000000001" customHeight="1" x14ac:dyDescent="0.2">
      <c r="A13" s="133">
        <v>8</v>
      </c>
      <c r="B13" s="59" t="s">
        <v>214</v>
      </c>
      <c r="C13" s="36">
        <f>[34]Kuningan!C6</f>
        <v>29984</v>
      </c>
      <c r="D13" s="36">
        <f>[34]Kuningan!D6</f>
        <v>29960</v>
      </c>
      <c r="E13" s="36">
        <f>[34]Kuningan!E6</f>
        <v>29711</v>
      </c>
      <c r="F13" s="36">
        <f>[34]Kuningan!F6</f>
        <v>29645</v>
      </c>
      <c r="G13" s="36">
        <f>[34]Kuningan!G6</f>
        <v>29594</v>
      </c>
      <c r="H13" s="36">
        <f>[34]Kuningan!H6</f>
        <v>29549</v>
      </c>
      <c r="I13" s="36">
        <f>[34]Kuningan!I6</f>
        <v>30700</v>
      </c>
      <c r="J13" s="36">
        <f>[34]Kuningan!J6</f>
        <v>30141</v>
      </c>
      <c r="K13" s="36">
        <f>[34]Kuningan!K6</f>
        <v>22850</v>
      </c>
      <c r="L13" s="36">
        <f>[34]Kuningan!L6</f>
        <v>28640</v>
      </c>
      <c r="M13" s="36">
        <f>[34]Kuningan!M6</f>
        <v>29550</v>
      </c>
      <c r="N13" s="36">
        <f>[34]Kuningan!N6</f>
        <v>25175</v>
      </c>
      <c r="O13" s="36">
        <f>[34]Kuningan!O6</f>
        <v>29550</v>
      </c>
      <c r="P13" s="36">
        <f>[34]Kuningan!P6</f>
        <v>29374</v>
      </c>
      <c r="Q13" s="36">
        <v>29070</v>
      </c>
      <c r="R13" s="36">
        <v>29078</v>
      </c>
      <c r="S13" s="197">
        <v>28960</v>
      </c>
      <c r="T13" s="197">
        <v>28952</v>
      </c>
      <c r="U13" s="207">
        <v>28949</v>
      </c>
      <c r="V13" s="205">
        <v>29103.060000000136</v>
      </c>
      <c r="W13" s="197">
        <v>28623</v>
      </c>
      <c r="X13" s="62">
        <v>28362</v>
      </c>
      <c r="Y13" s="62">
        <v>27945</v>
      </c>
      <c r="Z13" s="62">
        <v>27942</v>
      </c>
      <c r="AA13" s="62">
        <v>25890</v>
      </c>
      <c r="AB13" s="62">
        <v>30259</v>
      </c>
      <c r="AC13" s="62">
        <v>28016.979686561674</v>
      </c>
    </row>
    <row r="14" spans="1:29" ht="20.100000000000001" customHeight="1" x14ac:dyDescent="0.2">
      <c r="A14" s="133">
        <v>9</v>
      </c>
      <c r="B14" s="59" t="s">
        <v>210</v>
      </c>
      <c r="C14" s="36">
        <f>[34]Cirebon!C6</f>
        <v>60523</v>
      </c>
      <c r="D14" s="36">
        <f>[34]Cirebon!D6</f>
        <v>60476</v>
      </c>
      <c r="E14" s="36">
        <f>[34]Cirebon!E6</f>
        <v>59186</v>
      </c>
      <c r="F14" s="36">
        <f>[34]Cirebon!F6</f>
        <v>57904</v>
      </c>
      <c r="G14" s="36">
        <f>[34]Cirebon!G6</f>
        <v>57363</v>
      </c>
      <c r="H14" s="36">
        <f>[34]Cirebon!H6</f>
        <v>57072</v>
      </c>
      <c r="I14" s="36">
        <f>[34]Cirebon!I6</f>
        <v>56872</v>
      </c>
      <c r="J14" s="36">
        <f>[34]Cirebon!J6</f>
        <v>56761</v>
      </c>
      <c r="K14" s="36">
        <f>[34]Cirebon!K6</f>
        <v>58131</v>
      </c>
      <c r="L14" s="36">
        <f>[34]Cirebon!L6</f>
        <v>56674</v>
      </c>
      <c r="M14" s="36">
        <f>[34]Cirebon!M6</f>
        <v>55541</v>
      </c>
      <c r="N14" s="36">
        <f>[34]Cirebon!N6</f>
        <v>51711</v>
      </c>
      <c r="O14" s="36">
        <f>[34]Cirebon!O6</f>
        <v>52975</v>
      </c>
      <c r="P14" s="36">
        <f>[34]Cirebon!P6</f>
        <v>54812</v>
      </c>
      <c r="Q14" s="36">
        <v>54671</v>
      </c>
      <c r="R14" s="36">
        <v>54279</v>
      </c>
      <c r="S14" s="197">
        <v>51804</v>
      </c>
      <c r="T14" s="197">
        <v>51677</v>
      </c>
      <c r="U14" s="207">
        <v>50491</v>
      </c>
      <c r="V14" s="205">
        <v>54271.945000000094</v>
      </c>
      <c r="W14" s="197">
        <v>51493</v>
      </c>
      <c r="X14" s="62">
        <v>49426</v>
      </c>
      <c r="Y14" s="62">
        <v>47784</v>
      </c>
      <c r="Z14" s="62">
        <v>48571</v>
      </c>
      <c r="AA14" s="62">
        <v>47067</v>
      </c>
      <c r="AB14" s="62">
        <v>53607</v>
      </c>
      <c r="AC14" s="62">
        <v>53396.24706769039</v>
      </c>
    </row>
    <row r="15" spans="1:29" ht="20.100000000000001" customHeight="1" x14ac:dyDescent="0.2">
      <c r="A15" s="133">
        <v>10</v>
      </c>
      <c r="B15" s="59" t="s">
        <v>215</v>
      </c>
      <c r="C15" s="36">
        <f>[34]Majalengka!C6</f>
        <v>52504</v>
      </c>
      <c r="D15" s="36">
        <f>[34]Majalengka!D6</f>
        <v>52343</v>
      </c>
      <c r="E15" s="36">
        <f>[34]Majalengka!E6</f>
        <v>52201</v>
      </c>
      <c r="F15" s="36">
        <f>[34]Majalengka!F6</f>
        <v>51978</v>
      </c>
      <c r="G15" s="36">
        <f>[34]Majalengka!G6</f>
        <v>51724</v>
      </c>
      <c r="H15" s="36">
        <f>[34]Majalengka!H6</f>
        <v>51724</v>
      </c>
      <c r="I15" s="36">
        <f>[34]Majalengka!I6</f>
        <v>51328</v>
      </c>
      <c r="J15" s="36">
        <f>[34]Majalengka!J6</f>
        <v>51117</v>
      </c>
      <c r="K15" s="36">
        <f>[34]Majalengka!K6</f>
        <v>48684</v>
      </c>
      <c r="L15" s="36">
        <f>[34]Majalengka!L6</f>
        <v>50408</v>
      </c>
      <c r="M15" s="36">
        <f>[34]Majalengka!M6</f>
        <v>52076</v>
      </c>
      <c r="N15" s="36">
        <f>[34]Majalengka!N6</f>
        <v>42826</v>
      </c>
      <c r="O15" s="36">
        <f>[34]Majalengka!O6</f>
        <v>50570</v>
      </c>
      <c r="P15" s="36">
        <f>[34]Majalengka!P6</f>
        <v>50905</v>
      </c>
      <c r="Q15" s="36">
        <v>51052</v>
      </c>
      <c r="R15" s="36">
        <v>51137</v>
      </c>
      <c r="S15" s="197">
        <v>51404</v>
      </c>
      <c r="T15" s="197">
        <v>51438</v>
      </c>
      <c r="U15" s="207">
        <v>51438</v>
      </c>
      <c r="V15" s="205">
        <v>50961.848000000187</v>
      </c>
      <c r="W15" s="197">
        <v>47323</v>
      </c>
      <c r="X15" s="62">
        <v>49883</v>
      </c>
      <c r="Y15" s="62">
        <v>49063</v>
      </c>
      <c r="Z15" s="62">
        <v>50459</v>
      </c>
      <c r="AA15" s="62">
        <v>50359</v>
      </c>
      <c r="AB15" s="62">
        <v>55264</v>
      </c>
      <c r="AC15" s="62">
        <v>56161.632283490006</v>
      </c>
    </row>
    <row r="16" spans="1:29" ht="20.100000000000001" customHeight="1" x14ac:dyDescent="0.2">
      <c r="A16" s="133">
        <v>11</v>
      </c>
      <c r="B16" s="59" t="s">
        <v>220</v>
      </c>
      <c r="C16" s="36">
        <f>[34]Sumedang!C6</f>
        <v>34344</v>
      </c>
      <c r="D16" s="36">
        <f>[34]Sumedang!D6</f>
        <v>32220</v>
      </c>
      <c r="E16" s="36">
        <f>[34]Sumedang!E6</f>
        <v>33847</v>
      </c>
      <c r="F16" s="36">
        <f>[34]Sumedang!F6</f>
        <v>33983</v>
      </c>
      <c r="G16" s="36">
        <f>[34]Sumedang!G6</f>
        <v>33697</v>
      </c>
      <c r="H16" s="36">
        <f>[34]Sumedang!H6</f>
        <v>33712</v>
      </c>
      <c r="I16" s="36">
        <f>[34]Sumedang!I6</f>
        <v>34767</v>
      </c>
      <c r="J16" s="36">
        <f>[34]Sumedang!J6</f>
        <v>33654</v>
      </c>
      <c r="K16" s="36">
        <f>[34]Sumedang!K6</f>
        <v>33835</v>
      </c>
      <c r="L16" s="36">
        <f>[34]Sumedang!L6</f>
        <v>33551</v>
      </c>
      <c r="M16" s="36">
        <f>[34]Sumedang!M6</f>
        <v>33508</v>
      </c>
      <c r="N16" s="36">
        <f>[34]Sumedang!N6</f>
        <v>26363</v>
      </c>
      <c r="O16" s="36">
        <f>[34]Sumedang!O6</f>
        <v>33261</v>
      </c>
      <c r="P16" s="36">
        <f>[34]Sumedang!P6</f>
        <v>33426</v>
      </c>
      <c r="Q16" s="36">
        <v>33370</v>
      </c>
      <c r="R16" s="36">
        <v>33277</v>
      </c>
      <c r="S16" s="197">
        <v>32878</v>
      </c>
      <c r="T16" s="197">
        <v>32626</v>
      </c>
      <c r="U16" s="207">
        <v>33152</v>
      </c>
      <c r="V16" s="205">
        <v>30357.99700000017</v>
      </c>
      <c r="W16" s="197">
        <v>32860</v>
      </c>
      <c r="X16" s="62">
        <v>32799</v>
      </c>
      <c r="Y16" s="62">
        <v>30038</v>
      </c>
      <c r="Z16" s="62">
        <v>31308</v>
      </c>
      <c r="AA16" s="62">
        <v>31416</v>
      </c>
      <c r="AB16" s="62">
        <v>31592</v>
      </c>
      <c r="AC16" s="62">
        <v>31166.799982672514</v>
      </c>
    </row>
    <row r="17" spans="1:29" ht="20.100000000000001" customHeight="1" x14ac:dyDescent="0.2">
      <c r="A17" s="133">
        <v>12</v>
      </c>
      <c r="B17" s="59" t="s">
        <v>212</v>
      </c>
      <c r="C17" s="36">
        <f>[34]Indramayu!C6</f>
        <v>117807</v>
      </c>
      <c r="D17" s="36">
        <f>[34]Indramayu!D6</f>
        <v>118948</v>
      </c>
      <c r="E17" s="36">
        <f>[34]Indramayu!E6</f>
        <v>118825</v>
      </c>
      <c r="F17" s="36">
        <f>[34]Indramayu!F6</f>
        <v>113338</v>
      </c>
      <c r="G17" s="36">
        <f>[34]Indramayu!G6</f>
        <v>113633</v>
      </c>
      <c r="H17" s="36">
        <f>[34]Indramayu!H6</f>
        <v>113633</v>
      </c>
      <c r="I17" s="36">
        <f>[34]Indramayu!I6</f>
        <v>116587</v>
      </c>
      <c r="J17" s="36">
        <f>[34]Indramayu!J6</f>
        <v>118155</v>
      </c>
      <c r="K17" s="36">
        <f>[34]Indramayu!K6</f>
        <v>118155</v>
      </c>
      <c r="L17" s="36">
        <f>[34]Indramayu!L6</f>
        <v>110204</v>
      </c>
      <c r="M17" s="36">
        <f>[34]Indramayu!M6</f>
        <v>113215</v>
      </c>
      <c r="N17" s="36">
        <f>[34]Indramayu!N6</f>
        <v>110088</v>
      </c>
      <c r="O17" s="36">
        <f>[34]Indramayu!O6</f>
        <v>108483</v>
      </c>
      <c r="P17" s="36">
        <f>[34]Indramayu!P6</f>
        <v>109079</v>
      </c>
      <c r="Q17" s="36">
        <v>112194</v>
      </c>
      <c r="R17" s="36">
        <v>119752</v>
      </c>
      <c r="S17" s="197">
        <v>116039</v>
      </c>
      <c r="T17" s="197">
        <v>116001</v>
      </c>
      <c r="U17" s="207">
        <v>114048</v>
      </c>
      <c r="V17" s="205">
        <v>118767.21699999904</v>
      </c>
      <c r="W17" s="197">
        <v>114962</v>
      </c>
      <c r="X17" s="62">
        <v>115913</v>
      </c>
      <c r="Y17" s="62">
        <v>115555</v>
      </c>
      <c r="Z17" s="62">
        <v>115833</v>
      </c>
      <c r="AA17" s="62">
        <v>116099</v>
      </c>
      <c r="AB17" s="62">
        <v>122153</v>
      </c>
      <c r="AC17" s="62">
        <v>122920.10078456622</v>
      </c>
    </row>
    <row r="18" spans="1:29" ht="20.100000000000001" customHeight="1" x14ac:dyDescent="0.2">
      <c r="A18" s="133">
        <v>13</v>
      </c>
      <c r="B18" s="59" t="s">
        <v>218</v>
      </c>
      <c r="C18" s="36">
        <f>[34]subang!C6</f>
        <v>87568</v>
      </c>
      <c r="D18" s="36">
        <f>[34]subang!D6</f>
        <v>87377</v>
      </c>
      <c r="E18" s="36">
        <f>[34]subang!E6</f>
        <v>87039</v>
      </c>
      <c r="F18" s="36">
        <f>[34]subang!F6</f>
        <v>86468</v>
      </c>
      <c r="G18" s="36">
        <f>[34]subang!G6</f>
        <v>86442</v>
      </c>
      <c r="H18" s="36">
        <f>[34]subang!H6</f>
        <v>86420</v>
      </c>
      <c r="I18" s="36">
        <f>[34]subang!I6</f>
        <v>87511</v>
      </c>
      <c r="J18" s="36">
        <f>[34]subang!J6</f>
        <v>85861</v>
      </c>
      <c r="K18" s="36">
        <f>[34]subang!K6</f>
        <v>85834</v>
      </c>
      <c r="L18" s="36">
        <f>[34]subang!L6</f>
        <v>84701</v>
      </c>
      <c r="M18" s="36">
        <f>[34]subang!M6</f>
        <v>84701</v>
      </c>
      <c r="N18" s="36">
        <f>[34]subang!N6</f>
        <v>79197</v>
      </c>
      <c r="O18" s="36">
        <f>[34]subang!O6</f>
        <v>84167</v>
      </c>
      <c r="P18" s="36">
        <f>[34]subang!P6</f>
        <v>84167</v>
      </c>
      <c r="Q18" s="36">
        <v>84167</v>
      </c>
      <c r="R18" s="36">
        <v>84637</v>
      </c>
      <c r="S18" s="197">
        <v>85302</v>
      </c>
      <c r="T18" s="197">
        <v>84869</v>
      </c>
      <c r="U18" s="207">
        <v>85575</v>
      </c>
      <c r="V18" s="205">
        <v>91991.491999999649</v>
      </c>
      <c r="W18" s="197">
        <v>84868</v>
      </c>
      <c r="X18" s="62">
        <v>84365</v>
      </c>
      <c r="Y18" s="62">
        <v>84228</v>
      </c>
      <c r="Z18" s="62">
        <v>84364</v>
      </c>
      <c r="AA18" s="62">
        <v>84570</v>
      </c>
      <c r="AB18" s="62">
        <v>90889</v>
      </c>
      <c r="AC18" s="62">
        <v>90531.772604348778</v>
      </c>
    </row>
    <row r="19" spans="1:29" ht="20.100000000000001" customHeight="1" x14ac:dyDescent="0.2">
      <c r="A19" s="133">
        <v>14</v>
      </c>
      <c r="B19" s="59" t="s">
        <v>217</v>
      </c>
      <c r="C19" s="36">
        <f>[34]Purwakarta!C6</f>
        <v>16592</v>
      </c>
      <c r="D19" s="36">
        <f>[34]Purwakarta!D6</f>
        <v>15890</v>
      </c>
      <c r="E19" s="36">
        <f>[34]Purwakarta!E6</f>
        <v>15849</v>
      </c>
      <c r="F19" s="36">
        <f>[34]Purwakarta!F6</f>
        <v>15525</v>
      </c>
      <c r="G19" s="36">
        <f>[34]Purwakarta!G6</f>
        <v>15543</v>
      </c>
      <c r="H19" s="36">
        <f>[34]Purwakarta!H6</f>
        <v>15544</v>
      </c>
      <c r="I19" s="36">
        <f>[34]Purwakarta!I6</f>
        <v>16413</v>
      </c>
      <c r="J19" s="36">
        <f>[34]Purwakarta!J6</f>
        <v>15437</v>
      </c>
      <c r="K19" s="36">
        <f>[34]Purwakarta!K6</f>
        <v>16007</v>
      </c>
      <c r="L19" s="36">
        <f>[34]Purwakarta!L6</f>
        <v>15537</v>
      </c>
      <c r="M19" s="36">
        <f>[34]Purwakarta!M6</f>
        <v>15437</v>
      </c>
      <c r="N19" s="36">
        <f>[34]Purwakarta!N6</f>
        <v>13995</v>
      </c>
      <c r="O19" s="36">
        <f>[34]Purwakarta!O6</f>
        <v>15564</v>
      </c>
      <c r="P19" s="36">
        <f>[34]Purwakarta!P6</f>
        <v>15532</v>
      </c>
      <c r="Q19" s="36">
        <v>16033</v>
      </c>
      <c r="R19" s="36">
        <v>16566</v>
      </c>
      <c r="S19" s="197">
        <v>16566</v>
      </c>
      <c r="T19" s="197">
        <v>16588</v>
      </c>
      <c r="U19" s="207">
        <v>16573</v>
      </c>
      <c r="V19" s="205">
        <v>19848.008000000111</v>
      </c>
      <c r="W19" s="197">
        <v>17395</v>
      </c>
      <c r="X19" s="62">
        <v>17402</v>
      </c>
      <c r="Y19" s="62">
        <v>17705</v>
      </c>
      <c r="Z19" s="62">
        <v>18082</v>
      </c>
      <c r="AA19" s="62">
        <v>18093</v>
      </c>
      <c r="AB19" s="62">
        <v>19630</v>
      </c>
      <c r="AC19" s="62">
        <v>19245.060240788211</v>
      </c>
    </row>
    <row r="20" spans="1:29" ht="20.100000000000001" customHeight="1" x14ac:dyDescent="0.2">
      <c r="A20" s="133">
        <v>15</v>
      </c>
      <c r="B20" s="59" t="s">
        <v>213</v>
      </c>
      <c r="C20" s="36">
        <f>[34]Karawang!C6</f>
        <v>96289</v>
      </c>
      <c r="D20" s="36">
        <f>[34]Karawang!D6</f>
        <v>95995</v>
      </c>
      <c r="E20" s="36">
        <f>[34]Karawang!E6</f>
        <v>95813</v>
      </c>
      <c r="F20" s="36">
        <f>[34]Karawang!F6</f>
        <v>94296</v>
      </c>
      <c r="G20" s="36">
        <f>[34]Karawang!G6</f>
        <v>94261</v>
      </c>
      <c r="H20" s="36">
        <f>[34]Karawang!H6</f>
        <v>93875</v>
      </c>
      <c r="I20" s="36">
        <f>[34]Karawang!I6</f>
        <v>93503</v>
      </c>
      <c r="J20" s="36">
        <f>[34]Karawang!J6</f>
        <v>93570</v>
      </c>
      <c r="K20" s="36">
        <f>[34]Karawang!K6</f>
        <v>93570</v>
      </c>
      <c r="L20" s="36">
        <f>[34]Karawang!L6</f>
        <v>97136</v>
      </c>
      <c r="M20" s="36">
        <f>[34]Karawang!M6</f>
        <v>97460</v>
      </c>
      <c r="N20" s="36">
        <f>[34]Karawang!N6</f>
        <v>92563</v>
      </c>
      <c r="O20" s="36">
        <f>[34]Karawang!O6</f>
        <v>91335</v>
      </c>
      <c r="P20" s="36">
        <f>[34]Karawang!P6</f>
        <v>94385</v>
      </c>
      <c r="Q20" s="36">
        <v>94311</v>
      </c>
      <c r="R20" s="36">
        <v>94311</v>
      </c>
      <c r="S20" s="197">
        <v>97472</v>
      </c>
      <c r="T20" s="197">
        <v>97472</v>
      </c>
      <c r="U20" s="207">
        <v>98358</v>
      </c>
      <c r="V20" s="205">
        <v>104216.79999999954</v>
      </c>
      <c r="W20" s="197">
        <v>98149</v>
      </c>
      <c r="X20" s="62">
        <v>97529</v>
      </c>
      <c r="Y20" s="62">
        <v>96482</v>
      </c>
      <c r="Z20" s="62">
        <v>95876</v>
      </c>
      <c r="AA20" s="62">
        <v>95506</v>
      </c>
      <c r="AB20" s="62">
        <v>102050</v>
      </c>
      <c r="AC20" s="62">
        <v>101961.76525713988</v>
      </c>
    </row>
    <row r="21" spans="1:29" ht="20.100000000000001" customHeight="1" x14ac:dyDescent="0.2">
      <c r="A21" s="133">
        <v>16</v>
      </c>
      <c r="B21" s="59" t="s">
        <v>206</v>
      </c>
      <c r="C21" s="36">
        <f>[34]Bekasi!C6</f>
        <v>67345</v>
      </c>
      <c r="D21" s="36">
        <f>[34]Bekasi!D6</f>
        <v>65421</v>
      </c>
      <c r="E21" s="36">
        <f>[34]Bekasi!E6</f>
        <v>60194</v>
      </c>
      <c r="F21" s="36">
        <f>[34]Bekasi!F6</f>
        <v>59111</v>
      </c>
      <c r="G21" s="36">
        <f>[34]Bekasi!G6</f>
        <v>57193</v>
      </c>
      <c r="H21" s="36">
        <f>[34]Bekasi!H6</f>
        <v>57128</v>
      </c>
      <c r="I21" s="36">
        <f>[34]Bekasi!I6</f>
        <v>56063</v>
      </c>
      <c r="J21" s="36">
        <f>[34]Bekasi!J6</f>
        <v>56077</v>
      </c>
      <c r="K21" s="36">
        <f>[34]Bekasi!K6</f>
        <v>56431</v>
      </c>
      <c r="L21" s="36">
        <f>[34]Bekasi!L6</f>
        <v>54000</v>
      </c>
      <c r="M21" s="36">
        <f>[34]Bekasi!M6</f>
        <v>55903</v>
      </c>
      <c r="N21" s="36">
        <f>[34]Bekasi!N6</f>
        <v>53936</v>
      </c>
      <c r="O21" s="36">
        <f>[34]Bekasi!O6</f>
        <v>55035</v>
      </c>
      <c r="P21" s="36">
        <f>[34]Bekasi!P6</f>
        <v>53818</v>
      </c>
      <c r="Q21" s="36">
        <v>55582</v>
      </c>
      <c r="R21" s="36">
        <v>55074</v>
      </c>
      <c r="S21" s="197">
        <v>54117</v>
      </c>
      <c r="T21" s="197">
        <v>53889</v>
      </c>
      <c r="U21" s="207">
        <v>53524</v>
      </c>
      <c r="V21" s="205">
        <v>62901.554999999884</v>
      </c>
      <c r="W21" s="197">
        <v>52508</v>
      </c>
      <c r="X21" s="62">
        <v>51887</v>
      </c>
      <c r="Y21" s="62">
        <v>50971</v>
      </c>
      <c r="Z21" s="62">
        <v>49405</v>
      </c>
      <c r="AA21" s="62">
        <v>48382</v>
      </c>
      <c r="AB21" s="62">
        <v>59267</v>
      </c>
      <c r="AC21" s="62">
        <v>57510.752216147877</v>
      </c>
    </row>
    <row r="22" spans="1:29" ht="20.100000000000001" customHeight="1" x14ac:dyDescent="0.2">
      <c r="A22" s="133">
        <v>17</v>
      </c>
      <c r="B22" s="59" t="s">
        <v>205</v>
      </c>
      <c r="C22" s="36">
        <f>'[34]Bandung barat'!C6</f>
        <v>0</v>
      </c>
      <c r="D22" s="36">
        <f>'[34]Bandung barat'!D6</f>
        <v>0</v>
      </c>
      <c r="E22" s="36">
        <f>'[34]Bandung barat'!E6</f>
        <v>0</v>
      </c>
      <c r="F22" s="36">
        <f>'[34]Bandung barat'!F6</f>
        <v>0</v>
      </c>
      <c r="G22" s="36">
        <f>'[34]Bandung barat'!G6</f>
        <v>0</v>
      </c>
      <c r="H22" s="36">
        <f>'[34]Bandung barat'!H6</f>
        <v>0</v>
      </c>
      <c r="I22" s="36">
        <f>'[34]Bandung barat'!I6</f>
        <v>0</v>
      </c>
      <c r="J22" s="36">
        <f>'[34]Bandung barat'!J6</f>
        <v>0</v>
      </c>
      <c r="K22" s="36">
        <f>'[34]Bandung barat'!K6</f>
        <v>0</v>
      </c>
      <c r="L22" s="36">
        <f>'[34]Bandung barat'!L6</f>
        <v>0</v>
      </c>
      <c r="M22" s="36">
        <f>'[34]Bandung barat'!M6</f>
        <v>0</v>
      </c>
      <c r="N22" s="36">
        <f>'[34]Bandung barat'!N6</f>
        <v>0</v>
      </c>
      <c r="O22" s="36">
        <f>'[34]Bandung barat'!O6</f>
        <v>0</v>
      </c>
      <c r="P22" s="36">
        <f>'[34]Bandung barat'!P6</f>
        <v>0</v>
      </c>
      <c r="Q22" s="36">
        <v>0</v>
      </c>
      <c r="R22" s="36">
        <v>19985</v>
      </c>
      <c r="S22" s="197">
        <v>20654</v>
      </c>
      <c r="T22" s="197">
        <v>20333</v>
      </c>
      <c r="U22" s="207">
        <v>20791</v>
      </c>
      <c r="V22" s="205">
        <v>16481.019000000018</v>
      </c>
      <c r="W22" s="197">
        <v>20907</v>
      </c>
      <c r="X22" s="62">
        <v>20857</v>
      </c>
      <c r="Y22" s="62">
        <v>21670</v>
      </c>
      <c r="Z22" s="62">
        <v>21542</v>
      </c>
      <c r="AA22" s="62">
        <v>21569</v>
      </c>
      <c r="AB22" s="62">
        <v>16858</v>
      </c>
      <c r="AC22" s="62">
        <v>16767.181782206932</v>
      </c>
    </row>
    <row r="23" spans="1:29" ht="20.100000000000001" customHeight="1" x14ac:dyDescent="0.2">
      <c r="A23" s="133">
        <v>18</v>
      </c>
      <c r="B23" s="59" t="s">
        <v>216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197">
        <v>0</v>
      </c>
      <c r="T23" s="197">
        <v>0</v>
      </c>
      <c r="U23" s="207">
        <v>0</v>
      </c>
      <c r="V23" s="207">
        <v>0</v>
      </c>
      <c r="W23" s="197">
        <v>16426</v>
      </c>
      <c r="X23" s="62">
        <v>18187</v>
      </c>
      <c r="Y23" s="62">
        <v>16426</v>
      </c>
      <c r="Z23" s="62">
        <v>16481</v>
      </c>
      <c r="AA23" s="62">
        <v>16564</v>
      </c>
      <c r="AB23" s="62">
        <v>19025</v>
      </c>
      <c r="AC23" s="62">
        <v>17674.684356988018</v>
      </c>
    </row>
    <row r="24" spans="1:29" ht="20.100000000000001" customHeight="1" x14ac:dyDescent="0.2">
      <c r="A24" s="133">
        <v>19</v>
      </c>
      <c r="B24" s="59" t="s">
        <v>41</v>
      </c>
      <c r="C24" s="36">
        <f>[34]Kota_Bogor!C6</f>
        <v>0</v>
      </c>
      <c r="D24" s="36">
        <f>[34]Kota_Bogor!D6</f>
        <v>0</v>
      </c>
      <c r="E24" s="36">
        <f>[34]Kota_Bogor!E6</f>
        <v>0</v>
      </c>
      <c r="F24" s="36">
        <f>[34]Kota_Bogor!F6</f>
        <v>1547</v>
      </c>
      <c r="G24" s="36">
        <f>[34]Kota_Bogor!G6</f>
        <v>951</v>
      </c>
      <c r="H24" s="36">
        <f>[34]Kota_Bogor!H6</f>
        <v>673</v>
      </c>
      <c r="I24" s="36">
        <f>[34]Kota_Bogor!I6</f>
        <v>673</v>
      </c>
      <c r="J24" s="36">
        <f>[34]Kota_Bogor!J6</f>
        <v>673</v>
      </c>
      <c r="K24" s="36">
        <f>[34]Kota_Bogor!K6</f>
        <v>673</v>
      </c>
      <c r="L24" s="36">
        <f>[34]Kota_Bogor!L6</f>
        <v>673</v>
      </c>
      <c r="M24" s="36">
        <f>[34]Kota_Bogor!M6</f>
        <v>410</v>
      </c>
      <c r="N24" s="36">
        <f>[34]Kota_Bogor!N6</f>
        <v>410</v>
      </c>
      <c r="O24" s="36">
        <f>[34]Kota_Bogor!O6</f>
        <v>1244</v>
      </c>
      <c r="P24" s="36">
        <f>[34]Kota_Bogor!P6</f>
        <v>969</v>
      </c>
      <c r="Q24" s="36">
        <v>969</v>
      </c>
      <c r="R24" s="36">
        <v>1006</v>
      </c>
      <c r="S24" s="197">
        <v>960</v>
      </c>
      <c r="T24" s="197">
        <v>960</v>
      </c>
      <c r="U24" s="207">
        <v>1061</v>
      </c>
      <c r="V24" s="205">
        <v>631.67799999999966</v>
      </c>
      <c r="W24" s="197">
        <v>750</v>
      </c>
      <c r="X24" s="62">
        <v>750</v>
      </c>
      <c r="Y24" s="62">
        <v>321</v>
      </c>
      <c r="Z24" s="62">
        <v>321</v>
      </c>
      <c r="AA24" s="62">
        <v>320.7</v>
      </c>
      <c r="AB24" s="62">
        <v>31</v>
      </c>
      <c r="AC24" s="62">
        <v>86.447727512651994</v>
      </c>
    </row>
    <row r="25" spans="1:29" ht="20.100000000000001" customHeight="1" x14ac:dyDescent="0.2">
      <c r="A25" s="133">
        <v>20</v>
      </c>
      <c r="B25" s="59" t="s">
        <v>42</v>
      </c>
      <c r="C25" s="36">
        <f>[34]Kota_Sukabumi!C6</f>
        <v>360</v>
      </c>
      <c r="D25" s="36">
        <f>[34]Kota_Sukabumi!D6</f>
        <v>360</v>
      </c>
      <c r="E25" s="36">
        <f>[34]Kota_Sukabumi!E6</f>
        <v>348</v>
      </c>
      <c r="F25" s="36">
        <f>[34]Kota_Sukabumi!F6</f>
        <v>3309</v>
      </c>
      <c r="G25" s="36">
        <f>[34]Kota_Sukabumi!G6</f>
        <v>2315</v>
      </c>
      <c r="H25" s="36">
        <f>[34]Kota_Sukabumi!H6</f>
        <v>2314</v>
      </c>
      <c r="I25" s="36">
        <f>[34]Kota_Sukabumi!I6</f>
        <v>4628</v>
      </c>
      <c r="J25" s="36">
        <f>[34]Kota_Sukabumi!J6</f>
        <v>4455</v>
      </c>
      <c r="K25" s="36">
        <f>[34]Kota_Sukabumi!K6</f>
        <v>2316</v>
      </c>
      <c r="L25" s="36">
        <f>[34]Kota_Sukabumi!L6</f>
        <v>2365</v>
      </c>
      <c r="M25" s="36">
        <f>[34]Kota_Sukabumi!M6</f>
        <v>2305</v>
      </c>
      <c r="N25" s="36">
        <f>[34]Kota_Sukabumi!N6</f>
        <v>219</v>
      </c>
      <c r="O25" s="36">
        <f>[34]Kota_Sukabumi!O6</f>
        <v>2069</v>
      </c>
      <c r="P25" s="36">
        <f>[34]Kota_Sukabumi!P6</f>
        <v>2316</v>
      </c>
      <c r="Q25" s="36">
        <v>2316</v>
      </c>
      <c r="R25" s="36">
        <v>1859</v>
      </c>
      <c r="S25" s="197">
        <v>1912</v>
      </c>
      <c r="T25" s="197">
        <v>1741</v>
      </c>
      <c r="U25" s="207">
        <v>1725</v>
      </c>
      <c r="V25" s="205">
        <v>1618.4449999999997</v>
      </c>
      <c r="W25" s="197">
        <v>1543</v>
      </c>
      <c r="X25" s="62">
        <v>1532</v>
      </c>
      <c r="Y25" s="62">
        <v>1486</v>
      </c>
      <c r="Z25" s="62">
        <v>1464</v>
      </c>
      <c r="AA25" s="62">
        <v>1395</v>
      </c>
      <c r="AB25" s="62">
        <v>1546</v>
      </c>
      <c r="AC25" s="62">
        <v>1509.8590535789997</v>
      </c>
    </row>
    <row r="26" spans="1:29" ht="20.100000000000001" customHeight="1" x14ac:dyDescent="0.2">
      <c r="A26" s="133">
        <v>21</v>
      </c>
      <c r="B26" s="59" t="s">
        <v>43</v>
      </c>
      <c r="C26" s="36">
        <f>[34]Kota_Bandung!C6</f>
        <v>2811</v>
      </c>
      <c r="D26" s="36">
        <f>[34]Kota_Bandung!D6</f>
        <v>2812</v>
      </c>
      <c r="E26" s="36">
        <f>[34]Kota_Bandung!E6</f>
        <v>2858</v>
      </c>
      <c r="F26" s="36">
        <f>[34]Kota_Bandung!F6</f>
        <v>2492</v>
      </c>
      <c r="G26" s="36">
        <f>[34]Kota_Bandung!G6</f>
        <v>2446</v>
      </c>
      <c r="H26" s="36">
        <f>[34]Kota_Bandung!H6</f>
        <v>2347</v>
      </c>
      <c r="I26" s="36">
        <f>[34]Kota_Bandung!I6</f>
        <v>4250</v>
      </c>
      <c r="J26" s="36">
        <f>[34]Kota_Bandung!J6</f>
        <v>2143</v>
      </c>
      <c r="K26" s="36">
        <f>[34]Kota_Bandung!K6</f>
        <v>2143</v>
      </c>
      <c r="L26" s="36">
        <f>[34]Kota_Bandung!L6</f>
        <v>2103</v>
      </c>
      <c r="M26" s="36">
        <f>[34]Kota_Bandung!M6</f>
        <v>2125</v>
      </c>
      <c r="N26" s="36">
        <f>[34]Kota_Bandung!N6</f>
        <v>1357</v>
      </c>
      <c r="O26" s="36">
        <f>[34]Kota_Bandung!O6</f>
        <v>1773</v>
      </c>
      <c r="P26" s="36">
        <f>[34]Kota_Bandung!P6</f>
        <v>1734</v>
      </c>
      <c r="Q26" s="36">
        <v>1734</v>
      </c>
      <c r="R26" s="36">
        <v>1727</v>
      </c>
      <c r="S26" s="197">
        <v>1990</v>
      </c>
      <c r="T26" s="197">
        <v>1425</v>
      </c>
      <c r="U26" s="207">
        <v>1354</v>
      </c>
      <c r="V26" s="205">
        <v>1869.8739999999984</v>
      </c>
      <c r="W26" s="197">
        <v>1116</v>
      </c>
      <c r="X26" s="62">
        <v>988</v>
      </c>
      <c r="Y26" s="62">
        <v>736</v>
      </c>
      <c r="Z26" s="62">
        <v>712</v>
      </c>
      <c r="AA26" s="62">
        <v>613</v>
      </c>
      <c r="AB26" s="62">
        <v>1327</v>
      </c>
      <c r="AC26" s="62">
        <v>1009.3720904649023</v>
      </c>
    </row>
    <row r="27" spans="1:29" ht="20.100000000000001" customHeight="1" x14ac:dyDescent="0.2">
      <c r="A27" s="133">
        <v>22</v>
      </c>
      <c r="B27" s="59" t="s">
        <v>44</v>
      </c>
      <c r="C27" s="36">
        <f>[34]Kota_Cirebon!C6</f>
        <v>488</v>
      </c>
      <c r="D27" s="36">
        <f>[34]Kota_Cirebon!D6</f>
        <v>454</v>
      </c>
      <c r="E27" s="36">
        <f>[34]Kota_Cirebon!E6</f>
        <v>425</v>
      </c>
      <c r="F27" s="36">
        <f>[34]Kota_Cirebon!F6</f>
        <v>2400</v>
      </c>
      <c r="G27" s="36">
        <f>[34]Kota_Cirebon!G6</f>
        <v>2383</v>
      </c>
      <c r="H27" s="36">
        <f>[34]Kota_Cirebon!H6</f>
        <v>2383</v>
      </c>
      <c r="I27" s="36">
        <f>[34]Kota_Cirebon!I6</f>
        <v>303</v>
      </c>
      <c r="J27" s="36">
        <f>[34]Kota_Cirebon!J6</f>
        <v>522</v>
      </c>
      <c r="K27" s="36">
        <f>[34]Kota_Cirebon!K6</f>
        <v>261</v>
      </c>
      <c r="L27" s="36">
        <f>[34]Kota_Cirebon!L6</f>
        <v>261</v>
      </c>
      <c r="M27" s="36">
        <f>[34]Kota_Cirebon!M6</f>
        <v>337</v>
      </c>
      <c r="N27" s="36">
        <f>[34]Kota_Cirebon!N6</f>
        <v>360</v>
      </c>
      <c r="O27" s="36">
        <f>[34]Kota_Cirebon!O6</f>
        <v>345</v>
      </c>
      <c r="P27" s="36">
        <f>[34]Kota_Cirebon!P6</f>
        <v>345</v>
      </c>
      <c r="Q27" s="36">
        <v>345</v>
      </c>
      <c r="R27" s="36">
        <v>333</v>
      </c>
      <c r="S27" s="197">
        <v>333</v>
      </c>
      <c r="T27" s="197">
        <v>307</v>
      </c>
      <c r="U27" s="207">
        <v>273</v>
      </c>
      <c r="V27" s="205">
        <v>241.94500000000005</v>
      </c>
      <c r="W27" s="197">
        <v>257</v>
      </c>
      <c r="X27" s="62">
        <v>256</v>
      </c>
      <c r="Y27" s="62">
        <v>267</v>
      </c>
      <c r="Z27" s="62">
        <v>267.2</v>
      </c>
      <c r="AA27" s="62">
        <v>201.3</v>
      </c>
      <c r="AB27" s="62">
        <v>208</v>
      </c>
      <c r="AC27" s="62">
        <v>272.696255786042</v>
      </c>
    </row>
    <row r="28" spans="1:29" ht="20.100000000000001" customHeight="1" x14ac:dyDescent="0.2">
      <c r="A28" s="133">
        <v>23</v>
      </c>
      <c r="B28" s="59" t="s">
        <v>45</v>
      </c>
      <c r="C28" s="36">
        <f>[34]Kota_Bekasi!C6</f>
        <v>0</v>
      </c>
      <c r="D28" s="36">
        <f>[34]Kota_Bekasi!D6</f>
        <v>0</v>
      </c>
      <c r="E28" s="36">
        <f>[34]Kota_Bekasi!E6</f>
        <v>0</v>
      </c>
      <c r="F28" s="36">
        <f>[34]Kota_Bekasi!F6</f>
        <v>0</v>
      </c>
      <c r="G28" s="36">
        <f>[34]Kota_Bekasi!G6</f>
        <v>0</v>
      </c>
      <c r="H28" s="36">
        <f>[34]Kota_Bekasi!H6</f>
        <v>1123</v>
      </c>
      <c r="I28" s="36">
        <f>[34]Kota_Bekasi!I6</f>
        <v>909</v>
      </c>
      <c r="J28" s="36">
        <f>[34]Kota_Bekasi!J6</f>
        <v>862</v>
      </c>
      <c r="K28" s="36">
        <f>[34]Kota_Bekasi!K6</f>
        <v>897</v>
      </c>
      <c r="L28" s="36">
        <f>[34]Kota_Bekasi!L6</f>
        <v>861</v>
      </c>
      <c r="M28" s="36">
        <f>[34]Kota_Bekasi!M6</f>
        <v>861</v>
      </c>
      <c r="N28" s="36">
        <f>[34]Kota_Bekasi!N6</f>
        <v>637</v>
      </c>
      <c r="O28" s="36">
        <f>[34]Kota_Bekasi!O6</f>
        <v>1018</v>
      </c>
      <c r="P28" s="36">
        <f>[34]Kota_Bekasi!P6</f>
        <v>667</v>
      </c>
      <c r="Q28" s="36">
        <v>667</v>
      </c>
      <c r="R28" s="36">
        <v>667</v>
      </c>
      <c r="S28" s="197">
        <v>521</v>
      </c>
      <c r="T28" s="197">
        <v>469</v>
      </c>
      <c r="U28" s="207">
        <v>469</v>
      </c>
      <c r="V28" s="205">
        <v>709.60100000000023</v>
      </c>
      <c r="W28" s="197">
        <v>432</v>
      </c>
      <c r="X28" s="62">
        <v>475</v>
      </c>
      <c r="Y28" s="62">
        <v>499</v>
      </c>
      <c r="Z28" s="62">
        <v>464</v>
      </c>
      <c r="AA28" s="62">
        <v>454</v>
      </c>
      <c r="AB28" s="62">
        <v>295</v>
      </c>
      <c r="AC28" s="62">
        <v>531.61792448779988</v>
      </c>
    </row>
    <row r="29" spans="1:29" ht="20.100000000000001" customHeight="1" x14ac:dyDescent="0.2">
      <c r="A29" s="133">
        <v>24</v>
      </c>
      <c r="B29" s="59" t="s">
        <v>46</v>
      </c>
      <c r="C29" s="36">
        <f>[34]Kota_Depok!C6</f>
        <v>0</v>
      </c>
      <c r="D29" s="36">
        <f>[34]Kota_Depok!D6</f>
        <v>0</v>
      </c>
      <c r="E29" s="36">
        <f>[34]Kota_Depok!E6</f>
        <v>0</v>
      </c>
      <c r="F29" s="36">
        <f>[34]Kota_Depok!F6</f>
        <v>0</v>
      </c>
      <c r="G29" s="36">
        <f>[34]Kota_Depok!G6</f>
        <v>0</v>
      </c>
      <c r="H29" s="36">
        <f>[34]Kota_Depok!H6</f>
        <v>0</v>
      </c>
      <c r="I29" s="36">
        <f>[34]Kota_Depok!I6</f>
        <v>0</v>
      </c>
      <c r="J29" s="36">
        <f>[34]Kota_Depok!J6</f>
        <v>1521</v>
      </c>
      <c r="K29" s="36">
        <f>[34]Kota_Depok!K6</f>
        <v>1316</v>
      </c>
      <c r="L29" s="36">
        <f>[34]Kota_Depok!L6</f>
        <v>1238</v>
      </c>
      <c r="M29" s="36">
        <f>[34]Kota_Depok!M6</f>
        <v>4992</v>
      </c>
      <c r="N29" s="36">
        <f>[34]Kota_Depok!N6</f>
        <v>951</v>
      </c>
      <c r="O29" s="36">
        <f>[34]Kota_Depok!O6</f>
        <v>930</v>
      </c>
      <c r="P29" s="36">
        <f>[34]Kota_Depok!P6</f>
        <v>973</v>
      </c>
      <c r="Q29" s="36">
        <v>972</v>
      </c>
      <c r="R29" s="36">
        <v>973</v>
      </c>
      <c r="S29" s="197">
        <v>596</v>
      </c>
      <c r="T29" s="197">
        <v>589</v>
      </c>
      <c r="U29" s="207">
        <v>565</v>
      </c>
      <c r="V29" s="205">
        <v>246.0139999999999</v>
      </c>
      <c r="W29" s="197">
        <v>175</v>
      </c>
      <c r="X29" s="62">
        <v>164</v>
      </c>
      <c r="Y29" s="62">
        <v>150</v>
      </c>
      <c r="Z29" s="62">
        <v>123</v>
      </c>
      <c r="AA29" s="62">
        <v>109</v>
      </c>
      <c r="AB29" s="62">
        <v>0</v>
      </c>
      <c r="AC29" s="62">
        <v>7.3879501171400008</v>
      </c>
    </row>
    <row r="30" spans="1:29" ht="20.100000000000001" customHeight="1" x14ac:dyDescent="0.2">
      <c r="A30" s="133">
        <v>25</v>
      </c>
      <c r="B30" s="59" t="s">
        <v>47</v>
      </c>
      <c r="C30" s="39">
        <f>[34]kota_cimahi!C6</f>
        <v>0</v>
      </c>
      <c r="D30" s="39">
        <f>[34]kota_cimahi!D6</f>
        <v>0</v>
      </c>
      <c r="E30" s="39">
        <f>[34]kota_cimahi!E6</f>
        <v>0</v>
      </c>
      <c r="F30" s="39">
        <f>[34]kota_cimahi!F6</f>
        <v>0</v>
      </c>
      <c r="G30" s="39">
        <f>[34]kota_cimahi!G6</f>
        <v>0</v>
      </c>
      <c r="H30" s="39">
        <f>[34]kota_cimahi!H6</f>
        <v>0</v>
      </c>
      <c r="I30" s="39">
        <f>[34]kota_cimahi!I6</f>
        <v>0</v>
      </c>
      <c r="J30" s="39">
        <f>[34]kota_cimahi!J6</f>
        <v>0</v>
      </c>
      <c r="K30" s="39">
        <f>[34]kota_cimahi!K6</f>
        <v>0</v>
      </c>
      <c r="L30" s="39">
        <f>[34]kota_cimahi!L6</f>
        <v>0</v>
      </c>
      <c r="M30" s="39">
        <f>[34]kota_cimahi!M6</f>
        <v>293</v>
      </c>
      <c r="N30" s="39">
        <f>[34]kota_cimahi!N6</f>
        <v>151</v>
      </c>
      <c r="O30" s="39">
        <f>[34]kota_cimahi!O6</f>
        <v>293</v>
      </c>
      <c r="P30" s="39">
        <f>[34]kota_cimahi!P6</f>
        <v>293</v>
      </c>
      <c r="Q30" s="39">
        <v>293</v>
      </c>
      <c r="R30" s="39">
        <v>293</v>
      </c>
      <c r="S30" s="197">
        <v>293</v>
      </c>
      <c r="T30" s="197">
        <v>293</v>
      </c>
      <c r="U30" s="207">
        <v>275</v>
      </c>
      <c r="V30" s="205">
        <v>180.43399999999991</v>
      </c>
      <c r="W30" s="197">
        <v>296</v>
      </c>
      <c r="X30" s="62">
        <v>276</v>
      </c>
      <c r="Y30" s="62">
        <v>137</v>
      </c>
      <c r="Z30" s="62">
        <v>143</v>
      </c>
      <c r="AA30" s="62">
        <v>136</v>
      </c>
      <c r="AB30" s="62">
        <v>277</v>
      </c>
      <c r="AC30" s="62">
        <v>177.19580738495</v>
      </c>
    </row>
    <row r="31" spans="1:29" ht="20.100000000000001" customHeight="1" x14ac:dyDescent="0.2">
      <c r="A31" s="133">
        <v>26</v>
      </c>
      <c r="B31" s="59" t="s">
        <v>48</v>
      </c>
      <c r="C31" s="36">
        <f>[34]Kota_Tasikmalaya!C6</f>
        <v>0</v>
      </c>
      <c r="D31" s="36">
        <f>[34]Kota_Tasikmalaya!D6</f>
        <v>0</v>
      </c>
      <c r="E31" s="36">
        <f>[34]Kota_Tasikmalaya!E6</f>
        <v>0</v>
      </c>
      <c r="F31" s="36">
        <f>[34]Kota_Tasikmalaya!F6</f>
        <v>0</v>
      </c>
      <c r="G31" s="36">
        <f>[34]Kota_Tasikmalaya!G6</f>
        <v>0</v>
      </c>
      <c r="H31" s="36">
        <f>[34]Kota_Tasikmalaya!H6</f>
        <v>0</v>
      </c>
      <c r="I31" s="36">
        <f>[34]Kota_Tasikmalaya!I6</f>
        <v>0</v>
      </c>
      <c r="J31" s="36">
        <f>[34]Kota_Tasikmalaya!J6</f>
        <v>0</v>
      </c>
      <c r="K31" s="36">
        <f>[34]Kota_Tasikmalaya!K6</f>
        <v>0</v>
      </c>
      <c r="L31" s="36">
        <f>[34]Kota_Tasikmalaya!L6</f>
        <v>6405</v>
      </c>
      <c r="M31" s="36">
        <f>[34]Kota_Tasikmalaya!M6</f>
        <v>6422</v>
      </c>
      <c r="N31" s="36">
        <f>[34]Kota_Tasikmalaya!N6</f>
        <v>4992</v>
      </c>
      <c r="O31" s="36">
        <f>[34]Kota_Tasikmalaya!O6</f>
        <v>49573</v>
      </c>
      <c r="P31" s="36">
        <f>[34]Kota_Tasikmalaya!P6</f>
        <v>6269</v>
      </c>
      <c r="Q31" s="36">
        <v>6269</v>
      </c>
      <c r="R31" s="36">
        <v>6269</v>
      </c>
      <c r="S31" s="197">
        <v>6155</v>
      </c>
      <c r="T31" s="197">
        <v>6082</v>
      </c>
      <c r="U31" s="207">
        <v>6070</v>
      </c>
      <c r="V31" s="205">
        <v>6819.8299999999972</v>
      </c>
      <c r="W31" s="197">
        <v>5984</v>
      </c>
      <c r="X31" s="62">
        <v>5968</v>
      </c>
      <c r="Y31" s="62">
        <v>5947</v>
      </c>
      <c r="Z31" s="62">
        <v>5904.4</v>
      </c>
      <c r="AA31" s="62">
        <v>12024</v>
      </c>
      <c r="AB31" s="62">
        <v>5358</v>
      </c>
      <c r="AC31" s="62">
        <v>5373.14360685872</v>
      </c>
    </row>
    <row r="32" spans="1:29" ht="20.100000000000001" customHeight="1" x14ac:dyDescent="0.2">
      <c r="A32" s="133">
        <v>27</v>
      </c>
      <c r="B32" s="60" t="s">
        <v>49</v>
      </c>
      <c r="C32" s="36">
        <f>[34]Kota_Banjar!C6</f>
        <v>0</v>
      </c>
      <c r="D32" s="36">
        <f>[34]Kota_Banjar!D6</f>
        <v>0</v>
      </c>
      <c r="E32" s="36">
        <f>[34]Kota_Banjar!E6</f>
        <v>0</v>
      </c>
      <c r="F32" s="36">
        <f>[34]Kota_Banjar!F6</f>
        <v>0</v>
      </c>
      <c r="G32" s="36">
        <f>[34]Kota_Banjar!G6</f>
        <v>0</v>
      </c>
      <c r="H32" s="36">
        <f>[34]Kota_Banjar!H6</f>
        <v>0</v>
      </c>
      <c r="I32" s="36">
        <f>[34]Kota_Banjar!I6</f>
        <v>0</v>
      </c>
      <c r="J32" s="36">
        <f>[34]Kota_Banjar!J6</f>
        <v>0</v>
      </c>
      <c r="K32" s="36">
        <f>[34]Kota_Banjar!K6</f>
        <v>0</v>
      </c>
      <c r="L32" s="36">
        <f>[34]Kota_Banjar!L6</f>
        <v>3289</v>
      </c>
      <c r="M32" s="36">
        <f>[34]Kota_Banjar!M6</f>
        <v>3349</v>
      </c>
      <c r="N32" s="36">
        <f>[34]Kota_Banjar!N6</f>
        <v>3189</v>
      </c>
      <c r="O32" s="36">
        <f>[34]Kota_Banjar!O6</f>
        <v>3336</v>
      </c>
      <c r="P32" s="36">
        <f>[34]Kota_Banjar!P6</f>
        <v>3316</v>
      </c>
      <c r="Q32" s="36">
        <v>3310</v>
      </c>
      <c r="R32" s="36">
        <v>3310</v>
      </c>
      <c r="S32" s="197">
        <v>3318</v>
      </c>
      <c r="T32" s="197">
        <v>3318</v>
      </c>
      <c r="U32" s="207">
        <v>3318</v>
      </c>
      <c r="V32" s="205">
        <v>3053.6830000000014</v>
      </c>
      <c r="W32" s="197">
        <v>3318</v>
      </c>
      <c r="X32" s="62">
        <v>3318</v>
      </c>
      <c r="Y32" s="62">
        <v>3318</v>
      </c>
      <c r="Z32" s="62">
        <v>3313</v>
      </c>
      <c r="AA32" s="62">
        <v>3311</v>
      </c>
      <c r="AB32" s="62">
        <v>3107</v>
      </c>
      <c r="AC32" s="62">
        <v>3106.7059649041698</v>
      </c>
    </row>
    <row r="33" spans="1:29" ht="20.100000000000001" customHeight="1" thickBot="1" x14ac:dyDescent="0.25">
      <c r="A33" s="369" t="s">
        <v>105</v>
      </c>
      <c r="B33" s="370"/>
      <c r="C33" s="83"/>
      <c r="D33" s="83">
        <f t="shared" ref="D33:U33" si="0">SUM(D6:D32)</f>
        <v>970987</v>
      </c>
      <c r="E33" s="83">
        <f t="shared" si="0"/>
        <v>956714</v>
      </c>
      <c r="F33" s="83">
        <f t="shared" si="0"/>
        <v>940281</v>
      </c>
      <c r="G33" s="83">
        <f t="shared" si="0"/>
        <v>932161</v>
      </c>
      <c r="H33" s="83">
        <f t="shared" si="0"/>
        <v>932754</v>
      </c>
      <c r="I33" s="83">
        <f t="shared" si="0"/>
        <v>946741</v>
      </c>
      <c r="J33" s="83">
        <f t="shared" si="0"/>
        <v>944002</v>
      </c>
      <c r="K33" s="83">
        <f t="shared" si="0"/>
        <v>924871</v>
      </c>
      <c r="L33" s="83">
        <f t="shared" si="0"/>
        <v>913355</v>
      </c>
      <c r="M33" s="83">
        <f t="shared" si="0"/>
        <v>944042</v>
      </c>
      <c r="N33" s="83">
        <f t="shared" si="0"/>
        <v>789851</v>
      </c>
      <c r="O33" s="83">
        <f t="shared" si="0"/>
        <v>961029</v>
      </c>
      <c r="P33" s="83">
        <f t="shared" si="0"/>
        <v>923432</v>
      </c>
      <c r="Q33" s="83">
        <f t="shared" si="0"/>
        <v>934845</v>
      </c>
      <c r="R33" s="83">
        <f t="shared" si="0"/>
        <v>945544</v>
      </c>
      <c r="S33" s="200">
        <f t="shared" si="0"/>
        <v>937373</v>
      </c>
      <c r="T33" s="200">
        <f t="shared" si="0"/>
        <v>930268</v>
      </c>
      <c r="U33" s="200">
        <f t="shared" si="0"/>
        <v>930507</v>
      </c>
      <c r="V33" s="200">
        <f t="shared" ref="V33:Z33" si="1">SUM(V6:V32)</f>
        <v>925565.19299999939</v>
      </c>
      <c r="W33" s="200">
        <f t="shared" si="1"/>
        <v>925042</v>
      </c>
      <c r="X33" s="307">
        <f t="shared" si="1"/>
        <v>924307</v>
      </c>
      <c r="Y33" s="307">
        <f t="shared" si="1"/>
        <v>912794</v>
      </c>
      <c r="Z33" s="307">
        <f t="shared" si="1"/>
        <v>913975.7</v>
      </c>
      <c r="AA33" s="307">
        <f>SUM(AA6:AA32)</f>
        <v>911816.5</v>
      </c>
      <c r="AB33" s="307">
        <v>930334</v>
      </c>
      <c r="AC33" s="307">
        <f>SUM(AC6:AC32)</f>
        <v>928217.95212230366</v>
      </c>
    </row>
    <row r="34" spans="1:29" ht="15" customHeight="1" x14ac:dyDescent="0.2">
      <c r="A34" s="277" t="s">
        <v>663</v>
      </c>
      <c r="B34" s="282"/>
      <c r="C34" s="283"/>
      <c r="D34" s="283"/>
      <c r="E34" s="282"/>
      <c r="F34" s="283"/>
      <c r="G34" s="283"/>
      <c r="H34" s="284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85"/>
      <c r="V34" s="286"/>
      <c r="W34" s="277"/>
      <c r="X34" s="277"/>
      <c r="Y34" s="277"/>
      <c r="Z34" s="277"/>
      <c r="AA34" s="277"/>
      <c r="AB34" s="277"/>
      <c r="AC34" s="277"/>
    </row>
    <row r="35" spans="1:29" ht="15" customHeight="1" x14ac:dyDescent="0.2">
      <c r="A35" s="278" t="s">
        <v>664</v>
      </c>
      <c r="B35" s="282"/>
      <c r="C35" s="283"/>
      <c r="D35" s="283"/>
      <c r="E35" s="282"/>
      <c r="F35" s="283"/>
      <c r="G35" s="283"/>
      <c r="H35" s="284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85"/>
      <c r="V35" s="286"/>
      <c r="W35" s="277"/>
      <c r="X35" s="277"/>
      <c r="Y35" s="277"/>
      <c r="Z35" s="277"/>
      <c r="AA35" s="277"/>
      <c r="AB35" s="277"/>
      <c r="AC35" s="277"/>
    </row>
    <row r="36" spans="1:29" ht="15" customHeight="1" x14ac:dyDescent="0.2">
      <c r="A36" s="277" t="s">
        <v>580</v>
      </c>
      <c r="B36" s="282"/>
      <c r="C36" s="283"/>
      <c r="D36" s="283"/>
      <c r="E36" s="282"/>
      <c r="F36" s="283"/>
      <c r="G36" s="283"/>
      <c r="H36" s="284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87"/>
      <c r="U36" s="285"/>
      <c r="V36" s="286"/>
      <c r="W36" s="277"/>
      <c r="X36" s="277"/>
      <c r="Y36" s="277"/>
      <c r="Z36" s="277"/>
      <c r="AA36" s="277"/>
      <c r="AB36" s="277"/>
      <c r="AC36" s="277"/>
    </row>
    <row r="37" spans="1:29" ht="15" customHeight="1" x14ac:dyDescent="0.2">
      <c r="A37" s="277" t="s">
        <v>661</v>
      </c>
      <c r="B37" s="282"/>
      <c r="C37" s="283"/>
      <c r="D37" s="283"/>
      <c r="E37" s="282"/>
      <c r="F37" s="283"/>
      <c r="G37" s="283"/>
      <c r="H37" s="284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87"/>
      <c r="U37" s="285"/>
      <c r="V37" s="286"/>
      <c r="W37" s="277"/>
      <c r="X37" s="277"/>
      <c r="Y37" s="277"/>
      <c r="Z37" s="277"/>
      <c r="AA37" s="277"/>
      <c r="AB37" s="277"/>
      <c r="AC37" s="277"/>
    </row>
    <row r="38" spans="1:29" ht="15" customHeight="1" x14ac:dyDescent="0.2">
      <c r="A38" s="278" t="s">
        <v>581</v>
      </c>
      <c r="B38" s="282"/>
      <c r="C38" s="283"/>
      <c r="D38" s="283"/>
      <c r="E38" s="282"/>
      <c r="F38" s="283"/>
      <c r="G38" s="283"/>
      <c r="H38" s="284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85"/>
      <c r="V38" s="286"/>
      <c r="W38" s="277"/>
      <c r="X38" s="277"/>
      <c r="Y38" s="277"/>
      <c r="Z38" s="277"/>
      <c r="AA38" s="277"/>
      <c r="AB38" s="277"/>
      <c r="AC38" s="277"/>
    </row>
    <row r="39" spans="1:29" ht="15" customHeight="1" x14ac:dyDescent="0.2">
      <c r="A39" s="277" t="s">
        <v>662</v>
      </c>
      <c r="B39" s="9"/>
      <c r="C39" s="10"/>
      <c r="D39" s="10"/>
      <c r="E39" s="9"/>
      <c r="F39" s="10"/>
      <c r="G39" s="10"/>
      <c r="H39" s="11"/>
      <c r="U39" s="7"/>
      <c r="X39" s="6"/>
      <c r="Y39" s="6"/>
      <c r="Z39" s="6"/>
      <c r="AA39" s="6"/>
      <c r="AB39" s="6"/>
      <c r="AC39" s="6"/>
    </row>
    <row r="40" spans="1:29" ht="20.100000000000001" customHeight="1" x14ac:dyDescent="0.25">
      <c r="A40" s="13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53"/>
      <c r="W40" s="254"/>
      <c r="AC40" s="64"/>
    </row>
    <row r="41" spans="1:29" ht="20.100000000000001" customHeight="1" x14ac:dyDescent="0.2">
      <c r="A41" s="13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9" ht="20.100000000000001" customHeight="1" x14ac:dyDescent="0.2">
      <c r="A42" s="13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9" ht="20.100000000000001" customHeight="1" x14ac:dyDescent="0.2">
      <c r="A43" s="13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9" ht="20.100000000000001" customHeight="1" x14ac:dyDescent="0.2">
      <c r="A44" s="13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9" ht="20.100000000000001" customHeight="1" x14ac:dyDescent="0.2">
      <c r="A45" s="13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9" ht="20.100000000000001" customHeight="1" x14ac:dyDescent="0.2">
      <c r="A46" s="13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</sheetData>
  <mergeCells count="3">
    <mergeCell ref="A4:A5"/>
    <mergeCell ref="A33:B33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Q33 S33:V3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C141"/>
  <sheetViews>
    <sheetView showGridLines="0" workbookViewId="0">
      <selection sqref="A1:AD47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614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137" t="s">
        <v>615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136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228</v>
      </c>
      <c r="C6" s="36">
        <f>[35]cilacap!C6</f>
        <v>62085</v>
      </c>
      <c r="D6" s="36">
        <f>[35]cilacap!D6</f>
        <v>64082</v>
      </c>
      <c r="E6" s="36">
        <f>[35]cilacap!E6</f>
        <v>64281</v>
      </c>
      <c r="F6" s="36">
        <f>[35]cilacap!F6</f>
        <v>63690</v>
      </c>
      <c r="G6" s="36">
        <f>[35]cilacap!G6</f>
        <v>63565</v>
      </c>
      <c r="H6" s="36">
        <f>[35]cilacap!H6</f>
        <v>63565</v>
      </c>
      <c r="I6" s="36">
        <f>[35]cilacap!I6</f>
        <v>70852</v>
      </c>
      <c r="J6" s="36">
        <f>[35]cilacap!J6</f>
        <v>61851</v>
      </c>
      <c r="K6" s="36">
        <f>[35]cilacap!K6</f>
        <v>61851</v>
      </c>
      <c r="L6" s="36">
        <f>[35]cilacap!L6</f>
        <v>61855</v>
      </c>
      <c r="M6" s="36">
        <f>[35]cilacap!M6</f>
        <v>61616</v>
      </c>
      <c r="N6" s="36">
        <f>[35]cilacap!N6</f>
        <v>61473</v>
      </c>
      <c r="O6" s="36">
        <f>[35]cilacap!O6</f>
        <v>61457</v>
      </c>
      <c r="P6" s="36">
        <f>[35]cilacap!P6</f>
        <v>0</v>
      </c>
      <c r="Q6" s="36">
        <v>62445</v>
      </c>
      <c r="R6" s="36">
        <v>62443</v>
      </c>
      <c r="S6" s="197">
        <v>62898</v>
      </c>
      <c r="T6" s="197">
        <v>62950</v>
      </c>
      <c r="U6" s="197">
        <v>63702</v>
      </c>
      <c r="V6" s="227">
        <v>65507.449999999502</v>
      </c>
      <c r="W6" s="197">
        <v>63412</v>
      </c>
      <c r="X6" s="62">
        <v>64277</v>
      </c>
      <c r="Y6" s="62">
        <v>64692</v>
      </c>
      <c r="Z6" s="62">
        <v>64692</v>
      </c>
      <c r="AA6" s="62">
        <v>64692</v>
      </c>
      <c r="AB6" s="62">
        <v>65478</v>
      </c>
      <c r="AC6" s="62">
        <v>66526.663640218059</v>
      </c>
    </row>
    <row r="7" spans="1:29" ht="20.100000000000001" customHeight="1" x14ac:dyDescent="0.2">
      <c r="A7" s="133">
        <v>2</v>
      </c>
      <c r="B7" s="59" t="s">
        <v>223</v>
      </c>
      <c r="C7" s="36">
        <f>[35]banyumas!C6</f>
        <v>33181</v>
      </c>
      <c r="D7" s="36">
        <f>[35]banyumas!D6</f>
        <v>33863</v>
      </c>
      <c r="E7" s="36">
        <f>[35]banyumas!E6</f>
        <v>33695</v>
      </c>
      <c r="F7" s="36">
        <f>[35]banyumas!F6</f>
        <v>33626</v>
      </c>
      <c r="G7" s="36">
        <f>[35]banyumas!G6</f>
        <v>33047</v>
      </c>
      <c r="H7" s="36">
        <f>[35]banyumas!H6</f>
        <v>33047</v>
      </c>
      <c r="I7" s="36">
        <f>[35]banyumas!I6</f>
        <v>33499</v>
      </c>
      <c r="J7" s="36">
        <f>[35]banyumas!J6</f>
        <v>33022</v>
      </c>
      <c r="K7" s="36">
        <f>[35]banyumas!K6</f>
        <v>32515</v>
      </c>
      <c r="L7" s="36">
        <f>[35]banyumas!L6</f>
        <v>32944</v>
      </c>
      <c r="M7" s="36">
        <f>[35]banyumas!M6</f>
        <v>31832</v>
      </c>
      <c r="N7" s="36">
        <f>[35]banyumas!N6</f>
        <v>32703</v>
      </c>
      <c r="O7" s="36">
        <f>[35]banyumas!O6</f>
        <v>32704</v>
      </c>
      <c r="P7" s="36">
        <f>[35]banyumas!P6</f>
        <v>0</v>
      </c>
      <c r="Q7" s="36">
        <v>31160</v>
      </c>
      <c r="R7" s="36">
        <v>31911</v>
      </c>
      <c r="S7" s="197">
        <v>31971</v>
      </c>
      <c r="T7" s="197">
        <v>31969</v>
      </c>
      <c r="U7" s="197">
        <v>32011</v>
      </c>
      <c r="V7" s="205">
        <v>30646.525000000151</v>
      </c>
      <c r="W7" s="197">
        <v>31965</v>
      </c>
      <c r="X7" s="62">
        <v>31811</v>
      </c>
      <c r="Y7" s="62">
        <v>32282</v>
      </c>
      <c r="Z7" s="62">
        <v>32218</v>
      </c>
      <c r="AA7" s="62">
        <v>31870</v>
      </c>
      <c r="AB7" s="62">
        <v>30731</v>
      </c>
      <c r="AC7" s="62">
        <v>30896.311853895706</v>
      </c>
    </row>
    <row r="8" spans="1:29" ht="20.100000000000001" customHeight="1" x14ac:dyDescent="0.2">
      <c r="A8" s="133">
        <v>3</v>
      </c>
      <c r="B8" s="59" t="s">
        <v>240</v>
      </c>
      <c r="C8" s="36">
        <f>[35]purbalingga!C6</f>
        <v>22052</v>
      </c>
      <c r="D8" s="36">
        <f>[35]purbalingga!D6</f>
        <v>22094</v>
      </c>
      <c r="E8" s="36">
        <f>[35]purbalingga!E6</f>
        <v>22547</v>
      </c>
      <c r="F8" s="36">
        <f>[35]purbalingga!F6</f>
        <v>21410</v>
      </c>
      <c r="G8" s="36">
        <f>[35]purbalingga!G6</f>
        <v>21492</v>
      </c>
      <c r="H8" s="36">
        <f>[35]purbalingga!H6</f>
        <v>21301</v>
      </c>
      <c r="I8" s="36">
        <f>[35]purbalingga!I6</f>
        <v>20264</v>
      </c>
      <c r="J8" s="36">
        <f>[35]purbalingga!J6</f>
        <v>20084</v>
      </c>
      <c r="K8" s="36">
        <f>[35]purbalingga!K6</f>
        <v>20132</v>
      </c>
      <c r="L8" s="36">
        <f>[35]purbalingga!L6</f>
        <v>21922</v>
      </c>
      <c r="M8" s="36">
        <f>[35]purbalingga!M6</f>
        <v>21845</v>
      </c>
      <c r="N8" s="36">
        <f>[35]purbalingga!N6</f>
        <v>21508</v>
      </c>
      <c r="O8" s="36">
        <f>[35]purbalingga!O6</f>
        <v>21508</v>
      </c>
      <c r="P8" s="36">
        <f>[35]purbalingga!P6</f>
        <v>0</v>
      </c>
      <c r="Q8" s="36">
        <v>21110</v>
      </c>
      <c r="R8" s="36">
        <v>20417</v>
      </c>
      <c r="S8" s="197">
        <v>19802</v>
      </c>
      <c r="T8" s="197">
        <v>19684</v>
      </c>
      <c r="U8" s="197">
        <v>20268</v>
      </c>
      <c r="V8" s="205">
        <v>18274.442000000025</v>
      </c>
      <c r="W8" s="197">
        <v>20688</v>
      </c>
      <c r="X8" s="62">
        <v>20622</v>
      </c>
      <c r="Y8" s="62">
        <v>20322</v>
      </c>
      <c r="Z8" s="62">
        <v>20462.8</v>
      </c>
      <c r="AA8" s="62">
        <v>18982.099999999999</v>
      </c>
      <c r="AB8" s="62">
        <v>18854</v>
      </c>
      <c r="AC8" s="62">
        <v>19695.409204949319</v>
      </c>
    </row>
    <row r="9" spans="1:29" ht="20.100000000000001" customHeight="1" x14ac:dyDescent="0.2">
      <c r="A9" s="133">
        <v>4</v>
      </c>
      <c r="B9" s="59" t="s">
        <v>222</v>
      </c>
      <c r="C9" s="65">
        <f>[35]banjarnegara!C6</f>
        <v>16412</v>
      </c>
      <c r="D9" s="65">
        <f>[35]banjarnegara!D6</f>
        <v>16450</v>
      </c>
      <c r="E9" s="65">
        <f>[35]banjarnegara!E6</f>
        <v>16603</v>
      </c>
      <c r="F9" s="65">
        <f>[35]banjarnegara!F6</f>
        <v>16432</v>
      </c>
      <c r="G9" s="65">
        <f>[35]banjarnegara!G6</f>
        <v>15638</v>
      </c>
      <c r="H9" s="65">
        <f>[35]banjarnegara!H6</f>
        <v>15555</v>
      </c>
      <c r="I9" s="65">
        <f>[35]banjarnegara!I6</f>
        <v>16454</v>
      </c>
      <c r="J9" s="65">
        <f>[35]banjarnegara!J6</f>
        <v>15676</v>
      </c>
      <c r="K9" s="65">
        <f>[35]banjarnegara!K6</f>
        <v>16405</v>
      </c>
      <c r="L9" s="65">
        <f>[35]banjarnegara!L6</f>
        <v>15596</v>
      </c>
      <c r="M9" s="65">
        <f>[35]banjarnegara!M6</f>
        <v>15246</v>
      </c>
      <c r="N9" s="65">
        <f>[35]banjarnegara!N6</f>
        <v>15371</v>
      </c>
      <c r="O9" s="65">
        <f>[35]banjarnegara!O6</f>
        <v>15335</v>
      </c>
      <c r="P9" s="65">
        <f>[35]banjarnegara!P6</f>
        <v>0</v>
      </c>
      <c r="Q9" s="65">
        <v>14239</v>
      </c>
      <c r="R9" s="65">
        <v>14333</v>
      </c>
      <c r="S9" s="208">
        <v>14462</v>
      </c>
      <c r="T9" s="208">
        <v>14272</v>
      </c>
      <c r="U9" s="208">
        <v>14478</v>
      </c>
      <c r="V9" s="205">
        <v>12094.503000000013</v>
      </c>
      <c r="W9" s="208">
        <v>14764</v>
      </c>
      <c r="X9" s="324">
        <v>14369</v>
      </c>
      <c r="Y9" s="324">
        <v>14523.8</v>
      </c>
      <c r="Z9" s="324">
        <v>13493.300000000001</v>
      </c>
      <c r="AA9" s="324">
        <v>13311.400000000001</v>
      </c>
      <c r="AB9" s="62">
        <v>10248</v>
      </c>
      <c r="AC9" s="62">
        <v>12101.501638683618</v>
      </c>
    </row>
    <row r="10" spans="1:29" ht="20.100000000000001" customHeight="1" x14ac:dyDescent="0.2">
      <c r="A10" s="133">
        <v>5</v>
      </c>
      <c r="B10" s="59" t="s">
        <v>233</v>
      </c>
      <c r="C10" s="36">
        <f>[35]kebumen!C6</f>
        <v>39702</v>
      </c>
      <c r="D10" s="36">
        <f>[35]kebumen!D6</f>
        <v>39925</v>
      </c>
      <c r="E10" s="36">
        <f>[35]kebumen!E6</f>
        <v>39851</v>
      </c>
      <c r="F10" s="36">
        <f>[35]kebumen!F6</f>
        <v>39840</v>
      </c>
      <c r="G10" s="36">
        <f>[35]kebumen!G6</f>
        <v>39692</v>
      </c>
      <c r="H10" s="36">
        <f>[35]kebumen!H6</f>
        <v>39463</v>
      </c>
      <c r="I10" s="36">
        <f>[35]kebumen!I6</f>
        <v>39709</v>
      </c>
      <c r="J10" s="36">
        <f>[35]kebumen!J6</f>
        <v>39643</v>
      </c>
      <c r="K10" s="36">
        <f>[35]kebumen!K6</f>
        <v>39575</v>
      </c>
      <c r="L10" s="36">
        <f>[35]kebumen!L6</f>
        <v>39998</v>
      </c>
      <c r="M10" s="36">
        <f>[35]kebumen!M6</f>
        <v>38761</v>
      </c>
      <c r="N10" s="36">
        <f>[35]kebumen!N6</f>
        <v>38761</v>
      </c>
      <c r="O10" s="36">
        <f>[35]kebumen!O6</f>
        <v>39387</v>
      </c>
      <c r="P10" s="36">
        <f>[35]kebumen!P6</f>
        <v>0</v>
      </c>
      <c r="Q10" s="36">
        <v>39447</v>
      </c>
      <c r="R10" s="36">
        <v>39444</v>
      </c>
      <c r="S10" s="197">
        <v>39580</v>
      </c>
      <c r="T10" s="197">
        <v>39500</v>
      </c>
      <c r="U10" s="197">
        <v>39639</v>
      </c>
      <c r="V10" s="205">
        <v>42118.99799999997</v>
      </c>
      <c r="W10" s="197">
        <v>39704</v>
      </c>
      <c r="X10" s="62">
        <v>39714</v>
      </c>
      <c r="Y10" s="62">
        <v>39772</v>
      </c>
      <c r="Z10" s="62">
        <v>39819.199999999997</v>
      </c>
      <c r="AA10" s="62">
        <v>39819</v>
      </c>
      <c r="AB10" s="62">
        <v>43777</v>
      </c>
      <c r="AC10" s="62">
        <v>44085.104464395787</v>
      </c>
    </row>
    <row r="11" spans="1:29" ht="20.100000000000001" customHeight="1" x14ac:dyDescent="0.2">
      <c r="A11" s="133">
        <v>6</v>
      </c>
      <c r="B11" s="59" t="s">
        <v>241</v>
      </c>
      <c r="C11" s="36">
        <f>[35]purworejo!C6</f>
        <v>30271</v>
      </c>
      <c r="D11" s="36">
        <f>[35]purworejo!D6</f>
        <v>30269</v>
      </c>
      <c r="E11" s="36">
        <f>[35]purworejo!E6</f>
        <v>30201</v>
      </c>
      <c r="F11" s="36">
        <f>[35]purworejo!F6</f>
        <v>30206</v>
      </c>
      <c r="G11" s="36">
        <f>[35]purworejo!G6</f>
        <v>30143</v>
      </c>
      <c r="H11" s="36">
        <f>[35]purworejo!H6</f>
        <v>29643</v>
      </c>
      <c r="I11" s="36">
        <f>[35]purworejo!I6</f>
        <v>30192</v>
      </c>
      <c r="J11" s="36">
        <f>[35]purworejo!J6</f>
        <v>30192</v>
      </c>
      <c r="K11" s="36">
        <f>[35]purworejo!K6</f>
        <v>30145</v>
      </c>
      <c r="L11" s="36">
        <f>[35]purworejo!L6</f>
        <v>29558</v>
      </c>
      <c r="M11" s="36">
        <f>[35]purworejo!M6</f>
        <v>30621</v>
      </c>
      <c r="N11" s="36">
        <f>[35]purworejo!N6</f>
        <v>30355</v>
      </c>
      <c r="O11" s="36">
        <f>[35]purworejo!O6</f>
        <v>30689</v>
      </c>
      <c r="P11" s="36">
        <f>[35]purworejo!P6</f>
        <v>0</v>
      </c>
      <c r="Q11" s="36">
        <v>29228</v>
      </c>
      <c r="R11" s="36">
        <v>29309</v>
      </c>
      <c r="S11" s="197">
        <v>29303</v>
      </c>
      <c r="T11" s="197">
        <v>29390</v>
      </c>
      <c r="U11" s="197">
        <v>29335</v>
      </c>
      <c r="V11" s="205">
        <v>29794.240000000045</v>
      </c>
      <c r="W11" s="197">
        <v>29973</v>
      </c>
      <c r="X11" s="62">
        <v>29970</v>
      </c>
      <c r="Y11" s="62">
        <v>29723</v>
      </c>
      <c r="Z11" s="62">
        <v>29499</v>
      </c>
      <c r="AA11" s="62">
        <v>28715</v>
      </c>
      <c r="AB11" s="62">
        <v>28023</v>
      </c>
      <c r="AC11" s="62">
        <v>29796.249062076648</v>
      </c>
    </row>
    <row r="12" spans="1:29" ht="20.100000000000001" customHeight="1" x14ac:dyDescent="0.2">
      <c r="A12" s="133">
        <v>7</v>
      </c>
      <c r="B12" s="59" t="s">
        <v>249</v>
      </c>
      <c r="C12" s="36">
        <f>[35]wonosobo!C6</f>
        <v>18278</v>
      </c>
      <c r="D12" s="36">
        <f>[35]wonosobo!D6</f>
        <v>18198</v>
      </c>
      <c r="E12" s="36">
        <f>[35]wonosobo!E6</f>
        <v>16550</v>
      </c>
      <c r="F12" s="36">
        <f>[35]wonosobo!F6</f>
        <v>16904</v>
      </c>
      <c r="G12" s="36">
        <f>[35]wonosobo!G6</f>
        <v>16836</v>
      </c>
      <c r="H12" s="36">
        <f>[35]wonosobo!H6</f>
        <v>16799</v>
      </c>
      <c r="I12" s="36">
        <f>[35]wonosobo!I6</f>
        <v>18439</v>
      </c>
      <c r="J12" s="36">
        <f>[35]wonosobo!J6</f>
        <v>18350</v>
      </c>
      <c r="K12" s="36">
        <f>[35]wonosobo!K6</f>
        <v>18448</v>
      </c>
      <c r="L12" s="36">
        <f>[35]wonosobo!L6</f>
        <v>18287</v>
      </c>
      <c r="M12" s="36">
        <f>[35]wonosobo!M6</f>
        <v>18148</v>
      </c>
      <c r="N12" s="36">
        <f>[35]wonosobo!N6</f>
        <v>18073</v>
      </c>
      <c r="O12" s="36">
        <f>[35]wonosobo!O6</f>
        <v>17916</v>
      </c>
      <c r="P12" s="36">
        <f>[35]wonosobo!P6</f>
        <v>0</v>
      </c>
      <c r="Q12" s="36">
        <v>17041</v>
      </c>
      <c r="R12" s="36">
        <v>17041</v>
      </c>
      <c r="S12" s="197">
        <v>16791</v>
      </c>
      <c r="T12" s="197">
        <v>16791</v>
      </c>
      <c r="U12" s="197">
        <v>16013</v>
      </c>
      <c r="V12" s="205">
        <v>19001.316000000046</v>
      </c>
      <c r="W12" s="197">
        <v>15249</v>
      </c>
      <c r="X12" s="62">
        <v>15730</v>
      </c>
      <c r="Y12" s="62">
        <v>15096</v>
      </c>
      <c r="Z12" s="62">
        <v>14830</v>
      </c>
      <c r="AA12" s="62">
        <v>14583</v>
      </c>
      <c r="AB12" s="62">
        <v>11923</v>
      </c>
      <c r="AC12" s="62">
        <v>12043.538787173748</v>
      </c>
    </row>
    <row r="13" spans="1:29" ht="20.100000000000001" customHeight="1" x14ac:dyDescent="0.2">
      <c r="A13" s="133">
        <v>8</v>
      </c>
      <c r="B13" s="59" t="s">
        <v>237</v>
      </c>
      <c r="C13" s="36">
        <f>[35]magelang!C6</f>
        <v>37421</v>
      </c>
      <c r="D13" s="36">
        <f>[35]magelang!D6</f>
        <v>39204</v>
      </c>
      <c r="E13" s="36">
        <f>[35]magelang!E6</f>
        <v>38132</v>
      </c>
      <c r="F13" s="36">
        <f>[35]magelang!F6</f>
        <v>38516</v>
      </c>
      <c r="G13" s="36">
        <f>[35]magelang!G6</f>
        <v>38429</v>
      </c>
      <c r="H13" s="36">
        <f>[35]magelang!H6</f>
        <v>37893</v>
      </c>
      <c r="I13" s="36">
        <f>[35]magelang!I6</f>
        <v>37465</v>
      </c>
      <c r="J13" s="36">
        <f>[35]magelang!J6</f>
        <v>39549</v>
      </c>
      <c r="K13" s="36">
        <f>[35]magelang!K6</f>
        <v>37802</v>
      </c>
      <c r="L13" s="36">
        <f>[35]magelang!L6</f>
        <v>37079</v>
      </c>
      <c r="M13" s="36">
        <f>[35]magelang!M6</f>
        <v>35849</v>
      </c>
      <c r="N13" s="36">
        <f>[35]magelang!N6</f>
        <v>35308</v>
      </c>
      <c r="O13" s="36">
        <f>[35]magelang!O6</f>
        <v>35698</v>
      </c>
      <c r="P13" s="36">
        <f>[35]magelang!P6</f>
        <v>0</v>
      </c>
      <c r="Q13" s="36">
        <v>35355</v>
      </c>
      <c r="R13" s="36">
        <v>35366</v>
      </c>
      <c r="S13" s="197">
        <v>35374</v>
      </c>
      <c r="T13" s="197">
        <v>35988</v>
      </c>
      <c r="U13" s="197">
        <v>35651</v>
      </c>
      <c r="V13" s="205">
        <v>36800.448000000091</v>
      </c>
      <c r="W13" s="197">
        <v>34561</v>
      </c>
      <c r="X13" s="62">
        <v>34157</v>
      </c>
      <c r="Y13" s="62">
        <v>34245</v>
      </c>
      <c r="Z13" s="62">
        <v>34237</v>
      </c>
      <c r="AA13" s="62">
        <v>33685</v>
      </c>
      <c r="AB13" s="62">
        <v>27893</v>
      </c>
      <c r="AC13" s="62">
        <v>28690.962689981458</v>
      </c>
    </row>
    <row r="14" spans="1:29" ht="20.100000000000001" customHeight="1" x14ac:dyDescent="0.2">
      <c r="A14" s="133">
        <v>9</v>
      </c>
      <c r="B14" s="59" t="s">
        <v>226</v>
      </c>
      <c r="C14" s="36">
        <f>[35]boyolali!C6</f>
        <v>22808</v>
      </c>
      <c r="D14" s="36">
        <f>[35]boyolali!D6</f>
        <v>22840</v>
      </c>
      <c r="E14" s="36">
        <f>[35]boyolali!E6</f>
        <v>20224</v>
      </c>
      <c r="F14" s="36">
        <f>[35]boyolali!F6</f>
        <v>22602</v>
      </c>
      <c r="G14" s="36">
        <f>[35]boyolali!G6</f>
        <v>22589</v>
      </c>
      <c r="H14" s="36">
        <f>[35]boyolali!H6</f>
        <v>22606</v>
      </c>
      <c r="I14" s="36">
        <f>[35]boyolali!I6</f>
        <v>22776</v>
      </c>
      <c r="J14" s="36">
        <f>[35]boyolali!J6</f>
        <v>22039</v>
      </c>
      <c r="K14" s="36">
        <f>[35]boyolali!K6</f>
        <v>22149</v>
      </c>
      <c r="L14" s="36">
        <f>[35]boyolali!L6</f>
        <v>22669</v>
      </c>
      <c r="M14" s="36">
        <f>[35]boyolali!M6</f>
        <v>22921</v>
      </c>
      <c r="N14" s="36">
        <f>[35]boyolali!N6</f>
        <v>22690</v>
      </c>
      <c r="O14" s="36">
        <f>[35]boyolali!O6</f>
        <v>22761</v>
      </c>
      <c r="P14" s="36">
        <f>[35]boyolali!P6</f>
        <v>0</v>
      </c>
      <c r="Q14" s="36">
        <v>22567</v>
      </c>
      <c r="R14" s="36">
        <v>22694</v>
      </c>
      <c r="S14" s="197">
        <v>22818</v>
      </c>
      <c r="T14" s="198">
        <v>22742</v>
      </c>
      <c r="U14" s="197">
        <v>22715</v>
      </c>
      <c r="V14" s="205">
        <v>36776.971000000471</v>
      </c>
      <c r="W14" s="197">
        <v>22570</v>
      </c>
      <c r="X14" s="62">
        <v>22510</v>
      </c>
      <c r="Y14" s="62">
        <v>22490</v>
      </c>
      <c r="Z14" s="62">
        <v>22481</v>
      </c>
      <c r="AA14" s="62">
        <v>22502</v>
      </c>
      <c r="AB14" s="62">
        <v>25794</v>
      </c>
      <c r="AC14" s="62">
        <v>27521.694486096712</v>
      </c>
    </row>
    <row r="15" spans="1:29" ht="20.100000000000001" customHeight="1" x14ac:dyDescent="0.2">
      <c r="A15" s="133">
        <v>10</v>
      </c>
      <c r="B15" s="59" t="s">
        <v>235</v>
      </c>
      <c r="C15" s="36">
        <f>[35]klaten!C6</f>
        <v>33903</v>
      </c>
      <c r="D15" s="36">
        <f>[35]klaten!D6</f>
        <v>33893</v>
      </c>
      <c r="E15" s="36">
        <f>[35]klaten!E6</f>
        <v>33872</v>
      </c>
      <c r="F15" s="36">
        <f>[35]klaten!F6</f>
        <v>33866</v>
      </c>
      <c r="G15" s="36">
        <f>[35]klaten!G6</f>
        <v>33850</v>
      </c>
      <c r="H15" s="36">
        <f>[35]klaten!H6</f>
        <v>33519</v>
      </c>
      <c r="I15" s="36">
        <f>[35]klaten!I6</f>
        <v>33779</v>
      </c>
      <c r="J15" s="36">
        <f>[35]klaten!J6</f>
        <v>33670</v>
      </c>
      <c r="K15" s="36">
        <f>[35]klaten!K6</f>
        <v>33659</v>
      </c>
      <c r="L15" s="36">
        <f>[35]klaten!L6</f>
        <v>33636</v>
      </c>
      <c r="M15" s="36">
        <f>[35]klaten!M6</f>
        <v>32682</v>
      </c>
      <c r="N15" s="36">
        <f>[35]klaten!N6</f>
        <v>32934</v>
      </c>
      <c r="O15" s="36">
        <f>[35]klaten!O6</f>
        <v>32955</v>
      </c>
      <c r="P15" s="36">
        <f>[35]klaten!P6</f>
        <v>0</v>
      </c>
      <c r="Q15" s="36">
        <v>33206</v>
      </c>
      <c r="R15" s="36">
        <v>33199</v>
      </c>
      <c r="S15" s="197">
        <v>33352</v>
      </c>
      <c r="T15" s="197">
        <v>33324</v>
      </c>
      <c r="U15" s="197">
        <v>33277</v>
      </c>
      <c r="V15" s="205">
        <v>32800.013000000363</v>
      </c>
      <c r="W15" s="197">
        <v>33035</v>
      </c>
      <c r="X15" s="62">
        <v>33196</v>
      </c>
      <c r="Y15" s="62">
        <v>33216.600000000006</v>
      </c>
      <c r="Z15" s="62">
        <v>32355.5</v>
      </c>
      <c r="AA15" s="62">
        <v>32761.5</v>
      </c>
      <c r="AB15" s="62">
        <v>31040</v>
      </c>
      <c r="AC15" s="62">
        <v>31705.462730635416</v>
      </c>
    </row>
    <row r="16" spans="1:29" ht="20.100000000000001" customHeight="1" x14ac:dyDescent="0.2">
      <c r="A16" s="133">
        <v>11</v>
      </c>
      <c r="B16" s="59" t="s">
        <v>245</v>
      </c>
      <c r="C16" s="36">
        <f>[35]sukoharjo!C6</f>
        <v>21421</v>
      </c>
      <c r="D16" s="36">
        <f>[35]sukoharjo!D6</f>
        <v>21382</v>
      </c>
      <c r="E16" s="36">
        <f>[35]sukoharjo!E6</f>
        <v>21190</v>
      </c>
      <c r="F16" s="36">
        <f>[35]sukoharjo!F6</f>
        <v>21197</v>
      </c>
      <c r="G16" s="36">
        <f>[35]sukoharjo!G6</f>
        <v>20715</v>
      </c>
      <c r="H16" s="36">
        <f>[35]sukoharjo!H6</f>
        <v>20868</v>
      </c>
      <c r="I16" s="36">
        <f>[35]sukoharjo!I6</f>
        <v>21175</v>
      </c>
      <c r="J16" s="36">
        <f>[35]sukoharjo!J6</f>
        <v>21132</v>
      </c>
      <c r="K16" s="36">
        <f>[35]sukoharjo!K6</f>
        <v>21298</v>
      </c>
      <c r="L16" s="36">
        <f>[35]sukoharjo!L6</f>
        <v>21243</v>
      </c>
      <c r="M16" s="36">
        <f>[35]sukoharjo!M6</f>
        <v>20943</v>
      </c>
      <c r="N16" s="36">
        <f>[35]sukoharjo!N6</f>
        <v>21167</v>
      </c>
      <c r="O16" s="36">
        <f>[35]sukoharjo!O6</f>
        <v>21089</v>
      </c>
      <c r="P16" s="36">
        <f>[35]sukoharjo!P6</f>
        <v>0</v>
      </c>
      <c r="Q16" s="36">
        <v>21012</v>
      </c>
      <c r="R16" s="36">
        <v>21070</v>
      </c>
      <c r="S16" s="197">
        <v>21192</v>
      </c>
      <c r="T16" s="197">
        <v>21191</v>
      </c>
      <c r="U16" s="197">
        <v>20966</v>
      </c>
      <c r="V16" s="205">
        <v>24185.341000000233</v>
      </c>
      <c r="W16" s="197">
        <v>20542</v>
      </c>
      <c r="X16" s="62">
        <v>20508</v>
      </c>
      <c r="Y16" s="62">
        <v>18758</v>
      </c>
      <c r="Z16" s="62">
        <v>20489</v>
      </c>
      <c r="AA16" s="62">
        <v>20456</v>
      </c>
      <c r="AB16" s="62">
        <v>21231</v>
      </c>
      <c r="AC16" s="62">
        <v>21824.762682451354</v>
      </c>
    </row>
    <row r="17" spans="1:29" ht="20.100000000000001" customHeight="1" x14ac:dyDescent="0.2">
      <c r="A17" s="133">
        <v>12</v>
      </c>
      <c r="B17" s="59" t="s">
        <v>248</v>
      </c>
      <c r="C17" s="36">
        <f>[35]wonogiri!C6</f>
        <v>28563</v>
      </c>
      <c r="D17" s="36">
        <f>[35]wonogiri!D6</f>
        <v>31219</v>
      </c>
      <c r="E17" s="36">
        <f>[35]wonogiri!E6</f>
        <v>31776</v>
      </c>
      <c r="F17" s="36">
        <f>[35]wonogiri!F6</f>
        <v>31755</v>
      </c>
      <c r="G17" s="36">
        <f>[35]wonogiri!G6</f>
        <v>30479</v>
      </c>
      <c r="H17" s="36">
        <f>[35]wonogiri!H6</f>
        <v>30208</v>
      </c>
      <c r="I17" s="36">
        <f>[35]wonogiri!I6</f>
        <v>30593</v>
      </c>
      <c r="J17" s="36">
        <f>[35]wonogiri!J6</f>
        <v>30600</v>
      </c>
      <c r="K17" s="36">
        <f>[35]wonogiri!K6</f>
        <v>30974</v>
      </c>
      <c r="L17" s="36">
        <f>[35]wonogiri!L6</f>
        <v>30859</v>
      </c>
      <c r="M17" s="36">
        <f>[35]wonogiri!M6</f>
        <v>30769</v>
      </c>
      <c r="N17" s="36">
        <f>[35]wonogiri!N6</f>
        <v>30613</v>
      </c>
      <c r="O17" s="36">
        <f>[35]wonogiri!O6</f>
        <v>31884</v>
      </c>
      <c r="P17" s="36">
        <f>[35]wonogiri!P6</f>
        <v>0</v>
      </c>
      <c r="Q17" s="36">
        <v>31371</v>
      </c>
      <c r="R17" s="36">
        <v>30925</v>
      </c>
      <c r="S17" s="197">
        <v>31414</v>
      </c>
      <c r="T17" s="197">
        <v>30767</v>
      </c>
      <c r="U17" s="197">
        <v>33261</v>
      </c>
      <c r="V17" s="205">
        <v>49695.828000000387</v>
      </c>
      <c r="W17" s="197">
        <v>30309</v>
      </c>
      <c r="X17" s="62">
        <v>30704</v>
      </c>
      <c r="Y17" s="62">
        <v>30549</v>
      </c>
      <c r="Z17" s="62">
        <v>30533</v>
      </c>
      <c r="AA17" s="62">
        <v>29303</v>
      </c>
      <c r="AB17" s="62">
        <v>41331</v>
      </c>
      <c r="AC17" s="62">
        <v>44069.931167324212</v>
      </c>
    </row>
    <row r="18" spans="1:29" ht="20.100000000000001" customHeight="1" x14ac:dyDescent="0.2">
      <c r="A18" s="133">
        <v>13</v>
      </c>
      <c r="B18" s="59" t="s">
        <v>232</v>
      </c>
      <c r="C18" s="36">
        <f>[35]karanganyar!C6</f>
        <v>23321</v>
      </c>
      <c r="D18" s="36">
        <f>[35]karanganyar!D6</f>
        <v>23134</v>
      </c>
      <c r="E18" s="36">
        <f>[35]karanganyar!E6</f>
        <v>23265</v>
      </c>
      <c r="F18" s="36">
        <f>[35]karanganyar!F6</f>
        <v>23193</v>
      </c>
      <c r="G18" s="36">
        <f>[35]karanganyar!G6</f>
        <v>23048</v>
      </c>
      <c r="H18" s="36">
        <f>[35]karanganyar!H6</f>
        <v>22957</v>
      </c>
      <c r="I18" s="36">
        <f>[35]karanganyar!I6</f>
        <v>23414</v>
      </c>
      <c r="J18" s="36">
        <f>[35]karanganyar!J6</f>
        <v>23121</v>
      </c>
      <c r="K18" s="36">
        <f>[35]karanganyar!K6</f>
        <v>22960</v>
      </c>
      <c r="L18" s="36">
        <f>[35]karanganyar!L6</f>
        <v>22586</v>
      </c>
      <c r="M18" s="36">
        <f>[35]karanganyar!M6</f>
        <v>22998</v>
      </c>
      <c r="N18" s="36">
        <f>[35]karanganyar!N6</f>
        <v>22588</v>
      </c>
      <c r="O18" s="36">
        <f>[35]karanganyar!O6</f>
        <v>22479</v>
      </c>
      <c r="P18" s="36">
        <f>[35]karanganyar!P6</f>
        <v>0</v>
      </c>
      <c r="Q18" s="36">
        <v>21809</v>
      </c>
      <c r="R18" s="36">
        <v>21909</v>
      </c>
      <c r="S18" s="197">
        <v>22233</v>
      </c>
      <c r="T18" s="197">
        <v>21759</v>
      </c>
      <c r="U18" s="197">
        <v>21636</v>
      </c>
      <c r="V18" s="205">
        <v>26789.935000000303</v>
      </c>
      <c r="W18" s="197">
        <v>21401</v>
      </c>
      <c r="X18" s="62">
        <v>22080</v>
      </c>
      <c r="Y18" s="62">
        <v>22158</v>
      </c>
      <c r="Z18" s="62">
        <v>22025</v>
      </c>
      <c r="AA18" s="62">
        <v>21937</v>
      </c>
      <c r="AB18" s="62">
        <v>21925</v>
      </c>
      <c r="AC18" s="62">
        <v>22268.698753009867</v>
      </c>
    </row>
    <row r="19" spans="1:29" ht="20.100000000000001" customHeight="1" x14ac:dyDescent="0.2">
      <c r="A19" s="133">
        <v>14</v>
      </c>
      <c r="B19" s="59" t="s">
        <v>244</v>
      </c>
      <c r="C19" s="36">
        <f>[35]sragen!C6</f>
        <v>42426</v>
      </c>
      <c r="D19" s="36">
        <f>[35]sragen!D6</f>
        <v>39749</v>
      </c>
      <c r="E19" s="36">
        <f>[35]sragen!E6</f>
        <v>39754</v>
      </c>
      <c r="F19" s="36">
        <f>[35]sragen!F6</f>
        <v>39578</v>
      </c>
      <c r="G19" s="36">
        <f>[35]sragen!G6</f>
        <v>39574</v>
      </c>
      <c r="H19" s="36">
        <f>[35]sragen!H6</f>
        <v>39582</v>
      </c>
      <c r="I19" s="36">
        <f>[35]sragen!I6</f>
        <v>39935</v>
      </c>
      <c r="J19" s="36">
        <f>[35]sragen!J6</f>
        <v>39941</v>
      </c>
      <c r="K19" s="36">
        <f>[35]sragen!K6</f>
        <v>39662</v>
      </c>
      <c r="L19" s="36">
        <f>[35]sragen!L6</f>
        <v>39291</v>
      </c>
      <c r="M19" s="36">
        <f>[35]sragen!M6</f>
        <v>39230</v>
      </c>
      <c r="N19" s="36">
        <f>[35]sragen!N6</f>
        <v>39708</v>
      </c>
      <c r="O19" s="36">
        <f>[35]sragen!O6</f>
        <v>39859</v>
      </c>
      <c r="P19" s="36">
        <f>[35]sragen!P6</f>
        <v>0</v>
      </c>
      <c r="Q19" s="36">
        <v>40198</v>
      </c>
      <c r="R19" s="36">
        <v>40198</v>
      </c>
      <c r="S19" s="197">
        <v>39508</v>
      </c>
      <c r="T19" s="197">
        <v>39512</v>
      </c>
      <c r="U19" s="197">
        <v>39512</v>
      </c>
      <c r="V19" s="205">
        <v>48583.001999999251</v>
      </c>
      <c r="W19" s="197">
        <v>40182</v>
      </c>
      <c r="X19" s="62">
        <v>39907</v>
      </c>
      <c r="Y19" s="62">
        <v>39363</v>
      </c>
      <c r="Z19" s="62">
        <v>39625</v>
      </c>
      <c r="AA19" s="62">
        <v>39697.4</v>
      </c>
      <c r="AB19" s="62">
        <v>39719</v>
      </c>
      <c r="AC19" s="62">
        <v>45222.026247997281</v>
      </c>
    </row>
    <row r="20" spans="1:29" ht="20.100000000000001" customHeight="1" x14ac:dyDescent="0.2">
      <c r="A20" s="133">
        <v>15</v>
      </c>
      <c r="B20" s="59" t="s">
        <v>230</v>
      </c>
      <c r="C20" s="36">
        <f>[35]grobogan!C6</f>
        <v>60822</v>
      </c>
      <c r="D20" s="36">
        <f>[35]grobogan!D6</f>
        <v>60753</v>
      </c>
      <c r="E20" s="36">
        <f>[35]grobogan!E6</f>
        <v>60808</v>
      </c>
      <c r="F20" s="36">
        <f>[35]grobogan!F6</f>
        <v>60848</v>
      </c>
      <c r="G20" s="36">
        <f>[35]grobogan!G6</f>
        <v>60850</v>
      </c>
      <c r="H20" s="36">
        <f>[35]grobogan!H6</f>
        <v>60850</v>
      </c>
      <c r="I20" s="36">
        <f>[35]grobogan!I6</f>
        <v>62089</v>
      </c>
      <c r="J20" s="36">
        <f>[35]grobogan!J6</f>
        <v>59716</v>
      </c>
      <c r="K20" s="36">
        <f>[35]grobogan!K6</f>
        <v>60321</v>
      </c>
      <c r="L20" s="36">
        <f>[35]grobogan!L6</f>
        <v>63216</v>
      </c>
      <c r="M20" s="36">
        <f>[35]grobogan!M6</f>
        <v>62969</v>
      </c>
      <c r="N20" s="36">
        <f>[35]grobogan!N6</f>
        <v>63252</v>
      </c>
      <c r="O20" s="36">
        <f>[35]grobogan!O6</f>
        <v>63354</v>
      </c>
      <c r="P20" s="36">
        <f>[35]grobogan!P6</f>
        <v>0</v>
      </c>
      <c r="Q20" s="36">
        <v>63343</v>
      </c>
      <c r="R20" s="36">
        <v>63871</v>
      </c>
      <c r="S20" s="197">
        <v>63897</v>
      </c>
      <c r="T20" s="197">
        <v>64781</v>
      </c>
      <c r="U20" s="197">
        <v>64522</v>
      </c>
      <c r="V20" s="205">
        <v>90929.084999997955</v>
      </c>
      <c r="W20" s="197">
        <v>66124</v>
      </c>
      <c r="X20" s="62">
        <v>80155</v>
      </c>
      <c r="Y20" s="62">
        <v>80197</v>
      </c>
      <c r="Z20" s="62">
        <v>80255.899999999994</v>
      </c>
      <c r="AA20" s="62">
        <v>80994.900000000023</v>
      </c>
      <c r="AB20" s="62">
        <v>85441</v>
      </c>
      <c r="AC20" s="62">
        <v>90776.131351811244</v>
      </c>
    </row>
    <row r="21" spans="1:29" ht="20.100000000000001" customHeight="1" x14ac:dyDescent="0.2">
      <c r="A21" s="133">
        <v>16</v>
      </c>
      <c r="B21" s="59" t="s">
        <v>225</v>
      </c>
      <c r="C21" s="36">
        <f>[35]blora!C6</f>
        <v>46250</v>
      </c>
      <c r="D21" s="36">
        <f>[35]blora!D6</f>
        <v>46243</v>
      </c>
      <c r="E21" s="36">
        <f>[35]blora!E6</f>
        <v>46189</v>
      </c>
      <c r="F21" s="36">
        <f>[35]blora!F6</f>
        <v>46237</v>
      </c>
      <c r="G21" s="36">
        <f>[35]blora!G6</f>
        <v>46235</v>
      </c>
      <c r="H21" s="36">
        <f>[35]blora!H6</f>
        <v>46235</v>
      </c>
      <c r="I21" s="36">
        <f>[35]blora!I6</f>
        <v>47204</v>
      </c>
      <c r="J21" s="36">
        <f>[35]blora!J6</f>
        <v>46794</v>
      </c>
      <c r="K21" s="36">
        <f>[35]blora!K6</f>
        <v>46563</v>
      </c>
      <c r="L21" s="36">
        <f>[35]blora!L6</f>
        <v>45965</v>
      </c>
      <c r="M21" s="36">
        <f>[35]blora!M6</f>
        <v>45627</v>
      </c>
      <c r="N21" s="36">
        <f>[35]blora!N6</f>
        <v>45971</v>
      </c>
      <c r="O21" s="36">
        <f>[35]blora!O6</f>
        <v>46027</v>
      </c>
      <c r="P21" s="36">
        <f>[35]blora!P6</f>
        <v>0</v>
      </c>
      <c r="Q21" s="36">
        <v>46485</v>
      </c>
      <c r="R21" s="36">
        <v>46486</v>
      </c>
      <c r="S21" s="197">
        <v>47272</v>
      </c>
      <c r="T21" s="197">
        <v>46570</v>
      </c>
      <c r="U21" s="197">
        <v>45846</v>
      </c>
      <c r="V21" s="205">
        <v>71174.847999999562</v>
      </c>
      <c r="W21" s="197">
        <v>46540</v>
      </c>
      <c r="X21" s="62">
        <v>46079</v>
      </c>
      <c r="Y21" s="62">
        <v>45969</v>
      </c>
      <c r="Z21" s="62">
        <v>46345</v>
      </c>
      <c r="AA21" s="62">
        <v>46423</v>
      </c>
      <c r="AB21" s="62">
        <v>67342</v>
      </c>
      <c r="AC21" s="62">
        <v>69760.011840799154</v>
      </c>
    </row>
    <row r="22" spans="1:29" ht="20.100000000000001" customHeight="1" x14ac:dyDescent="0.2">
      <c r="A22" s="133">
        <v>17</v>
      </c>
      <c r="B22" s="59" t="s">
        <v>242</v>
      </c>
      <c r="C22" s="36">
        <f>[35]rembang!C6</f>
        <v>28888</v>
      </c>
      <c r="D22" s="36">
        <f>[35]rembang!D6</f>
        <v>10990</v>
      </c>
      <c r="E22" s="36">
        <f>[35]rembang!E6</f>
        <v>11437</v>
      </c>
      <c r="F22" s="36">
        <f>[35]rembang!F6</f>
        <v>11459</v>
      </c>
      <c r="G22" s="36">
        <f>[35]rembang!G6</f>
        <v>11395</v>
      </c>
      <c r="H22" s="36">
        <f>[35]rembang!H6</f>
        <v>11235</v>
      </c>
      <c r="I22" s="36">
        <f>[35]rembang!I6</f>
        <v>11560</v>
      </c>
      <c r="J22" s="36">
        <f>[35]rembang!J6</f>
        <v>11264</v>
      </c>
      <c r="K22" s="36">
        <f>[35]rembang!K6</f>
        <v>11286</v>
      </c>
      <c r="L22" s="36">
        <f>[35]rembang!L6</f>
        <v>11408</v>
      </c>
      <c r="M22" s="36">
        <f>[35]rembang!M6</f>
        <v>11151</v>
      </c>
      <c r="N22" s="36">
        <f>[35]rembang!N6</f>
        <v>9635</v>
      </c>
      <c r="O22" s="36">
        <f>[35]rembang!O6</f>
        <v>8434</v>
      </c>
      <c r="P22" s="36">
        <f>[35]rembang!P6</f>
        <v>0</v>
      </c>
      <c r="Q22" s="36">
        <v>29472</v>
      </c>
      <c r="R22" s="36">
        <v>28624</v>
      </c>
      <c r="S22" s="197">
        <v>28700</v>
      </c>
      <c r="T22" s="197">
        <v>28461</v>
      </c>
      <c r="U22" s="197">
        <v>28362</v>
      </c>
      <c r="V22" s="205">
        <v>40304.628000000128</v>
      </c>
      <c r="W22" s="197">
        <v>27210</v>
      </c>
      <c r="X22" s="62">
        <v>27642</v>
      </c>
      <c r="Y22" s="62">
        <v>26913.200000000001</v>
      </c>
      <c r="Z22" s="62">
        <v>27354.2</v>
      </c>
      <c r="AA22" s="62">
        <v>27560.2</v>
      </c>
      <c r="AB22" s="62">
        <v>37988</v>
      </c>
      <c r="AC22" s="62">
        <v>38016.621146402351</v>
      </c>
    </row>
    <row r="23" spans="1:29" ht="20.100000000000001" customHeight="1" x14ac:dyDescent="0.2">
      <c r="A23" s="133">
        <v>18</v>
      </c>
      <c r="B23" s="59" t="s">
        <v>566</v>
      </c>
      <c r="C23" s="36">
        <f>[35]pati!C6</f>
        <v>59420</v>
      </c>
      <c r="D23" s="36">
        <f>[35]pati!D6</f>
        <v>59840</v>
      </c>
      <c r="E23" s="36">
        <f>[35]pati!E6</f>
        <v>56498</v>
      </c>
      <c r="F23" s="36">
        <f>[35]pati!F6</f>
        <v>58603</v>
      </c>
      <c r="G23" s="36">
        <f>[35]pati!G6</f>
        <v>58837</v>
      </c>
      <c r="H23" s="36">
        <f>[35]pati!H6</f>
        <v>58816</v>
      </c>
      <c r="I23" s="36">
        <f>[35]pati!I6</f>
        <v>59147</v>
      </c>
      <c r="J23" s="36">
        <f>[35]pati!J6</f>
        <v>58504</v>
      </c>
      <c r="K23" s="36">
        <f>[35]pati!K6</f>
        <v>58314</v>
      </c>
      <c r="L23" s="36">
        <f>[35]pati!L6</f>
        <v>56336</v>
      </c>
      <c r="M23" s="36">
        <f>[35]pati!M6</f>
        <v>56432</v>
      </c>
      <c r="N23" s="36">
        <f>[35]pati!N6</f>
        <v>56043</v>
      </c>
      <c r="O23" s="36">
        <f>[35]pati!O6</f>
        <v>55553</v>
      </c>
      <c r="P23" s="36">
        <f>[35]pati!P6</f>
        <v>0</v>
      </c>
      <c r="Q23" s="36">
        <v>55704</v>
      </c>
      <c r="R23" s="36">
        <v>55804</v>
      </c>
      <c r="S23" s="197">
        <v>56336</v>
      </c>
      <c r="T23" s="197">
        <v>55947</v>
      </c>
      <c r="U23" s="197">
        <v>55962</v>
      </c>
      <c r="V23" s="205">
        <v>69026.31099999827</v>
      </c>
      <c r="W23" s="197">
        <v>52927</v>
      </c>
      <c r="X23" s="62">
        <v>52338</v>
      </c>
      <c r="Y23" s="62">
        <v>53549</v>
      </c>
      <c r="Z23" s="62">
        <v>53275</v>
      </c>
      <c r="AA23" s="62">
        <v>52856</v>
      </c>
      <c r="AB23" s="62">
        <v>57932</v>
      </c>
      <c r="AC23" s="62">
        <v>59470.720957643542</v>
      </c>
    </row>
    <row r="24" spans="1:29" ht="20.100000000000001" customHeight="1" x14ac:dyDescent="0.2">
      <c r="A24" s="133">
        <v>19</v>
      </c>
      <c r="B24" s="59" t="s">
        <v>236</v>
      </c>
      <c r="C24" s="36">
        <f>[35]kudus!C6</f>
        <v>16227</v>
      </c>
      <c r="D24" s="36">
        <f>[35]kudus!D6</f>
        <v>21790</v>
      </c>
      <c r="E24" s="36">
        <f>[35]kudus!E6</f>
        <v>21640</v>
      </c>
      <c r="F24" s="36">
        <f>[35]kudus!F6</f>
        <v>21637</v>
      </c>
      <c r="G24" s="36">
        <f>[35]kudus!G6</f>
        <v>21602</v>
      </c>
      <c r="H24" s="36">
        <f>[35]kudus!H6</f>
        <v>21573</v>
      </c>
      <c r="I24" s="36">
        <f>[35]kudus!I6</f>
        <v>21558</v>
      </c>
      <c r="J24" s="36">
        <f>[35]kudus!J6</f>
        <v>21573</v>
      </c>
      <c r="K24" s="36">
        <f>[35]kudus!K6</f>
        <v>21437</v>
      </c>
      <c r="L24" s="36">
        <f>[35]kudus!L6</f>
        <v>21437</v>
      </c>
      <c r="M24" s="36">
        <f>[35]kudus!M6</f>
        <v>19734</v>
      </c>
      <c r="N24" s="36">
        <f>[35]kudus!N6</f>
        <v>19219</v>
      </c>
      <c r="O24" s="36">
        <f>[35]kudus!O6</f>
        <v>19277</v>
      </c>
      <c r="P24" s="36">
        <f>[35]kudus!P6</f>
        <v>0</v>
      </c>
      <c r="Q24" s="36">
        <v>17682</v>
      </c>
      <c r="R24" s="36">
        <v>17682</v>
      </c>
      <c r="S24" s="197">
        <v>17252</v>
      </c>
      <c r="T24" s="197">
        <v>17274</v>
      </c>
      <c r="U24" s="197">
        <v>15514</v>
      </c>
      <c r="V24" s="205">
        <v>22197.262000000097</v>
      </c>
      <c r="W24" s="197">
        <v>14890</v>
      </c>
      <c r="X24" s="62">
        <v>14926</v>
      </c>
      <c r="Y24" s="62">
        <v>15054</v>
      </c>
      <c r="Z24" s="62">
        <v>14278</v>
      </c>
      <c r="AA24" s="62">
        <v>15028</v>
      </c>
      <c r="AB24" s="62">
        <v>19406</v>
      </c>
      <c r="AC24" s="62">
        <v>19984.065574634515</v>
      </c>
    </row>
    <row r="25" spans="1:29" ht="20.100000000000001" customHeight="1" x14ac:dyDescent="0.2">
      <c r="A25" s="133">
        <v>20</v>
      </c>
      <c r="B25" s="59" t="s">
        <v>231</v>
      </c>
      <c r="C25" s="36">
        <f>[35]jepara!C6</f>
        <v>26668</v>
      </c>
      <c r="D25" s="36">
        <f>[35]jepara!D6</f>
        <v>26571</v>
      </c>
      <c r="E25" s="36">
        <f>[35]jepara!E6</f>
        <v>26611</v>
      </c>
      <c r="F25" s="36">
        <f>[35]jepara!F6</f>
        <v>25501</v>
      </c>
      <c r="G25" s="36">
        <f>[35]jepara!G6</f>
        <v>26431</v>
      </c>
      <c r="H25" s="36">
        <f>[35]jepara!H6</f>
        <v>26430</v>
      </c>
      <c r="I25" s="36">
        <f>[35]jepara!I6</f>
        <v>28455</v>
      </c>
      <c r="J25" s="36">
        <f>[35]jepara!J6</f>
        <v>26426</v>
      </c>
      <c r="K25" s="36">
        <f>[35]jepara!K6</f>
        <v>26441</v>
      </c>
      <c r="L25" s="36">
        <f>[35]jepara!L6</f>
        <v>25938</v>
      </c>
      <c r="M25" s="36">
        <f>[35]jepara!M6</f>
        <v>25602</v>
      </c>
      <c r="N25" s="36">
        <f>[35]jepara!N6</f>
        <v>25602</v>
      </c>
      <c r="O25" s="36">
        <f>[35]jepara!O6</f>
        <v>25163</v>
      </c>
      <c r="P25" s="36">
        <f>[35]jepara!P6</f>
        <v>0</v>
      </c>
      <c r="Q25" s="36">
        <v>24820</v>
      </c>
      <c r="R25" s="36">
        <v>25619</v>
      </c>
      <c r="S25" s="197">
        <v>25611</v>
      </c>
      <c r="T25" s="197">
        <v>25315</v>
      </c>
      <c r="U25" s="197">
        <v>25952</v>
      </c>
      <c r="V25" s="205">
        <v>26726.366000000206</v>
      </c>
      <c r="W25" s="197">
        <v>24776</v>
      </c>
      <c r="X25" s="62">
        <v>24572</v>
      </c>
      <c r="Y25" s="62">
        <v>24163</v>
      </c>
      <c r="Z25" s="62">
        <v>24162</v>
      </c>
      <c r="AA25" s="62">
        <v>24053</v>
      </c>
      <c r="AB25" s="62">
        <v>26307</v>
      </c>
      <c r="AC25" s="62">
        <v>26409.936720179343</v>
      </c>
    </row>
    <row r="26" spans="1:29" ht="20.100000000000001" customHeight="1" x14ac:dyDescent="0.2">
      <c r="A26" s="133">
        <v>21</v>
      </c>
      <c r="B26" s="59" t="s">
        <v>229</v>
      </c>
      <c r="C26" s="36">
        <f>[35]demak!C6</f>
        <v>51570</v>
      </c>
      <c r="D26" s="36">
        <f>[35]demak!D6</f>
        <v>51568</v>
      </c>
      <c r="E26" s="36">
        <f>[35]demak!E6</f>
        <v>51420</v>
      </c>
      <c r="F26" s="36">
        <f>[35]demak!F6</f>
        <v>51360</v>
      </c>
      <c r="G26" s="36">
        <f>[35]demak!G6</f>
        <v>51293</v>
      </c>
      <c r="H26" s="36">
        <f>[35]demak!H6</f>
        <v>51289</v>
      </c>
      <c r="I26" s="36">
        <f>[35]demak!I6</f>
        <v>49734</v>
      </c>
      <c r="J26" s="36">
        <f>[35]demak!J6</f>
        <v>50756</v>
      </c>
      <c r="K26" s="36">
        <f>[35]demak!K6</f>
        <v>49589</v>
      </c>
      <c r="L26" s="36">
        <f>[35]demak!L6</f>
        <v>47369</v>
      </c>
      <c r="M26" s="36">
        <f>[35]demak!M6</f>
        <v>48260</v>
      </c>
      <c r="N26" s="36">
        <f>[35]demak!N6</f>
        <v>48499</v>
      </c>
      <c r="O26" s="36">
        <f>[35]demak!O6</f>
        <v>47454</v>
      </c>
      <c r="P26" s="36">
        <f>[35]demak!P6</f>
        <v>0</v>
      </c>
      <c r="Q26" s="36">
        <v>47588</v>
      </c>
      <c r="R26" s="36">
        <v>49001</v>
      </c>
      <c r="S26" s="197">
        <v>48110</v>
      </c>
      <c r="T26" s="197">
        <v>49809</v>
      </c>
      <c r="U26" s="197">
        <v>48965</v>
      </c>
      <c r="V26" s="205">
        <v>60207.039999999513</v>
      </c>
      <c r="W26" s="197">
        <v>48887</v>
      </c>
      <c r="X26" s="62">
        <v>48269</v>
      </c>
      <c r="Y26" s="62">
        <v>49001</v>
      </c>
      <c r="Z26" s="62">
        <v>49951</v>
      </c>
      <c r="AA26" s="62">
        <v>49335</v>
      </c>
      <c r="AB26" s="62">
        <v>59274</v>
      </c>
      <c r="AC26" s="62">
        <v>59379.339172394342</v>
      </c>
    </row>
    <row r="27" spans="1:29" ht="20.100000000000001" customHeight="1" x14ac:dyDescent="0.2">
      <c r="A27" s="133">
        <v>22</v>
      </c>
      <c r="B27" s="59" t="s">
        <v>243</v>
      </c>
      <c r="C27" s="36">
        <f>[35]semarang!C6</f>
        <v>25543</v>
      </c>
      <c r="D27" s="36">
        <f>[35]semarang!D6</f>
        <v>24517</v>
      </c>
      <c r="E27" s="36">
        <f>[35]semarang!E6</f>
        <v>24087</v>
      </c>
      <c r="F27" s="36">
        <f>[35]semarang!F6</f>
        <v>24641</v>
      </c>
      <c r="G27" s="36">
        <f>[35]semarang!G6</f>
        <v>24565</v>
      </c>
      <c r="H27" s="36">
        <f>[35]semarang!H6</f>
        <v>23776</v>
      </c>
      <c r="I27" s="36">
        <f>[35]semarang!I6</f>
        <v>24032</v>
      </c>
      <c r="J27" s="36">
        <f>[35]semarang!J6</f>
        <v>24007</v>
      </c>
      <c r="K27" s="36">
        <f>[35]semarang!K6</f>
        <v>24088</v>
      </c>
      <c r="L27" s="36">
        <f>[35]semarang!L6</f>
        <v>24413</v>
      </c>
      <c r="M27" s="36">
        <f>[35]semarang!M6</f>
        <v>24000</v>
      </c>
      <c r="N27" s="36">
        <f>[35]semarang!N6</f>
        <v>23856</v>
      </c>
      <c r="O27" s="36">
        <f>[35]semarang!O6</f>
        <v>23859</v>
      </c>
      <c r="P27" s="36">
        <f>[35]semarang!P6</f>
        <v>0</v>
      </c>
      <c r="Q27" s="36">
        <v>24358</v>
      </c>
      <c r="R27" s="36">
        <v>24071</v>
      </c>
      <c r="S27" s="197">
        <v>23578</v>
      </c>
      <c r="T27" s="197">
        <v>24079</v>
      </c>
      <c r="U27" s="197">
        <v>23076</v>
      </c>
      <c r="V27" s="205">
        <v>23911.003000000062</v>
      </c>
      <c r="W27" s="197">
        <v>22810</v>
      </c>
      <c r="X27" s="62">
        <v>22695</v>
      </c>
      <c r="Y27" s="62">
        <v>22473</v>
      </c>
      <c r="Z27" s="62">
        <v>22549.200000000001</v>
      </c>
      <c r="AA27" s="62">
        <v>22404.300000000003</v>
      </c>
      <c r="AB27" s="62">
        <v>20683</v>
      </c>
      <c r="AC27" s="62">
        <v>22033.987580627563</v>
      </c>
    </row>
    <row r="28" spans="1:29" ht="20.100000000000001" customHeight="1" x14ac:dyDescent="0.2">
      <c r="A28" s="133">
        <v>23</v>
      </c>
      <c r="B28" s="59" t="s">
        <v>247</v>
      </c>
      <c r="C28" s="36">
        <f>[35]temanggung!C6</f>
        <v>20959</v>
      </c>
      <c r="D28" s="36">
        <f>[35]temanggung!D6</f>
        <v>20367</v>
      </c>
      <c r="E28" s="36">
        <f>[35]temanggung!E6</f>
        <v>20377</v>
      </c>
      <c r="F28" s="36">
        <f>[35]temanggung!F6</f>
        <v>20221</v>
      </c>
      <c r="G28" s="36">
        <f>[35]temanggung!G6</f>
        <v>20377</v>
      </c>
      <c r="H28" s="36">
        <f>[35]temanggung!H6</f>
        <v>20242</v>
      </c>
      <c r="I28" s="36">
        <f>[35]temanggung!I6</f>
        <v>20534</v>
      </c>
      <c r="J28" s="36">
        <f>[35]temanggung!J6</f>
        <v>20453</v>
      </c>
      <c r="K28" s="36">
        <f>[35]temanggung!K6</f>
        <v>20646</v>
      </c>
      <c r="L28" s="36">
        <f>[35]temanggung!L6</f>
        <v>20520</v>
      </c>
      <c r="M28" s="36">
        <f>[35]temanggung!M6</f>
        <v>20448</v>
      </c>
      <c r="N28" s="36">
        <f>[35]temanggung!N6</f>
        <v>20420</v>
      </c>
      <c r="O28" s="36">
        <f>[35]temanggung!O6</f>
        <v>20060</v>
      </c>
      <c r="P28" s="36">
        <f>[35]temanggung!P6</f>
        <v>0</v>
      </c>
      <c r="Q28" s="36">
        <v>20097</v>
      </c>
      <c r="R28" s="36">
        <v>19926</v>
      </c>
      <c r="S28" s="197">
        <v>19427</v>
      </c>
      <c r="T28" s="197">
        <v>19748</v>
      </c>
      <c r="U28" s="197">
        <v>19991</v>
      </c>
      <c r="V28" s="205">
        <v>17012.945000000014</v>
      </c>
      <c r="W28" s="197">
        <v>19255</v>
      </c>
      <c r="X28" s="62">
        <v>19609</v>
      </c>
      <c r="Y28" s="62">
        <v>20064</v>
      </c>
      <c r="Z28" s="62">
        <v>20122</v>
      </c>
      <c r="AA28" s="62">
        <v>20414</v>
      </c>
      <c r="AB28" s="62">
        <v>16625</v>
      </c>
      <c r="AC28" s="62">
        <v>17641.687958221512</v>
      </c>
    </row>
    <row r="29" spans="1:29" ht="20.100000000000001" customHeight="1" x14ac:dyDescent="0.2">
      <c r="A29" s="133">
        <v>24</v>
      </c>
      <c r="B29" s="59" t="s">
        <v>234</v>
      </c>
      <c r="C29" s="66">
        <f>[35]kendal!C6</f>
        <v>28864</v>
      </c>
      <c r="D29" s="67">
        <f>[35]kendal!D6</f>
        <v>28835</v>
      </c>
      <c r="E29" s="67">
        <f>[35]kendal!E6</f>
        <v>28595</v>
      </c>
      <c r="F29" s="67">
        <f>[35]kendal!F6</f>
        <v>27797</v>
      </c>
      <c r="G29" s="67">
        <f>[35]kendal!G6</f>
        <v>27677</v>
      </c>
      <c r="H29" s="67">
        <f>[35]kendal!H6</f>
        <v>26876</v>
      </c>
      <c r="I29" s="67">
        <f>[35]kendal!I6</f>
        <v>26702</v>
      </c>
      <c r="J29" s="67">
        <f>[35]kendal!J6</f>
        <v>27733</v>
      </c>
      <c r="K29" s="67">
        <f>[35]kendal!K6</f>
        <v>27410</v>
      </c>
      <c r="L29" s="67">
        <f>[35]kendal!L6</f>
        <v>26630</v>
      </c>
      <c r="M29" s="67">
        <f>[35]kendal!M6</f>
        <v>26581</v>
      </c>
      <c r="N29" s="67">
        <f>[35]kendal!N6</f>
        <v>26231</v>
      </c>
      <c r="O29" s="67">
        <f>[35]kendal!O6</f>
        <v>26214</v>
      </c>
      <c r="P29" s="67">
        <f>[35]kendal!P6</f>
        <v>0</v>
      </c>
      <c r="Q29" s="67">
        <v>26196</v>
      </c>
      <c r="R29" s="67">
        <v>26094</v>
      </c>
      <c r="S29" s="197">
        <v>26117</v>
      </c>
      <c r="T29" s="197">
        <v>26117</v>
      </c>
      <c r="U29" s="197">
        <v>25812</v>
      </c>
      <c r="V29" s="205">
        <v>26177.288000000095</v>
      </c>
      <c r="W29" s="197">
        <v>25579</v>
      </c>
      <c r="X29" s="62">
        <v>25371</v>
      </c>
      <c r="Y29" s="62">
        <v>25288</v>
      </c>
      <c r="Z29" s="62">
        <v>24941</v>
      </c>
      <c r="AA29" s="62">
        <v>23599.100000000002</v>
      </c>
      <c r="AB29" s="62">
        <v>24347</v>
      </c>
      <c r="AC29" s="62">
        <v>24334.792718521741</v>
      </c>
    </row>
    <row r="30" spans="1:29" ht="20.100000000000001" customHeight="1" x14ac:dyDescent="0.2">
      <c r="A30" s="133">
        <v>25</v>
      </c>
      <c r="B30" s="59" t="s">
        <v>224</v>
      </c>
      <c r="C30" s="36">
        <f>[35]batang!C6</f>
        <v>22455</v>
      </c>
      <c r="D30" s="36">
        <f>[35]batang!D6</f>
        <v>22475</v>
      </c>
      <c r="E30" s="36">
        <f>[35]batang!E6</f>
        <v>22475</v>
      </c>
      <c r="F30" s="36">
        <f>[35]batang!F6</f>
        <v>22537</v>
      </c>
      <c r="G30" s="36">
        <f>[35]batang!G6</f>
        <v>22538</v>
      </c>
      <c r="H30" s="36">
        <f>[35]batang!H6</f>
        <v>22537</v>
      </c>
      <c r="I30" s="36">
        <f>[35]batang!I6</f>
        <v>22537</v>
      </c>
      <c r="J30" s="36">
        <f>[35]batang!J6</f>
        <v>22537</v>
      </c>
      <c r="K30" s="36">
        <f>[35]batang!K6</f>
        <v>22501</v>
      </c>
      <c r="L30" s="36">
        <f>[35]batang!L6</f>
        <v>22559</v>
      </c>
      <c r="M30" s="36">
        <f>[35]batang!M6</f>
        <v>18988</v>
      </c>
      <c r="N30" s="36">
        <f>[35]batang!N6</f>
        <v>18395</v>
      </c>
      <c r="O30" s="36">
        <f>[35]batang!O6</f>
        <v>18553</v>
      </c>
      <c r="P30" s="36">
        <f>[35]batang!P6</f>
        <v>0</v>
      </c>
      <c r="Q30" s="36">
        <v>19616</v>
      </c>
      <c r="R30" s="36">
        <v>18383</v>
      </c>
      <c r="S30" s="197">
        <v>18172</v>
      </c>
      <c r="T30" s="197">
        <v>18955</v>
      </c>
      <c r="U30" s="197">
        <v>18817</v>
      </c>
      <c r="V30" s="205">
        <v>19384.492000000097</v>
      </c>
      <c r="W30" s="197">
        <v>21006</v>
      </c>
      <c r="X30" s="62">
        <v>21118</v>
      </c>
      <c r="Y30" s="62">
        <v>20353</v>
      </c>
      <c r="Z30" s="62">
        <v>21189</v>
      </c>
      <c r="AA30" s="62">
        <v>20117.3</v>
      </c>
      <c r="AB30" s="62">
        <v>18305</v>
      </c>
      <c r="AC30" s="62">
        <v>18304.490990888673</v>
      </c>
    </row>
    <row r="31" spans="1:29" ht="20.100000000000001" customHeight="1" x14ac:dyDescent="0.2">
      <c r="A31" s="133">
        <v>26</v>
      </c>
      <c r="B31" s="59" t="s">
        <v>238</v>
      </c>
      <c r="C31" s="36">
        <f>[35]pekalongan!C6</f>
        <v>26496</v>
      </c>
      <c r="D31" s="36">
        <f>[35]pekalongan!D6</f>
        <v>22864</v>
      </c>
      <c r="E31" s="36">
        <f>[35]pekalongan!E6</f>
        <v>23472</v>
      </c>
      <c r="F31" s="36">
        <f>[35]pekalongan!F6</f>
        <v>23475</v>
      </c>
      <c r="G31" s="36">
        <f>[35]pekalongan!G6</f>
        <v>23209</v>
      </c>
      <c r="H31" s="36">
        <f>[35]pekalongan!H6</f>
        <v>23206</v>
      </c>
      <c r="I31" s="36">
        <f>[35]pekalongan!I6</f>
        <v>26482</v>
      </c>
      <c r="J31" s="36">
        <f>[35]pekalongan!J6</f>
        <v>26471</v>
      </c>
      <c r="K31" s="36">
        <f>[35]pekalongan!K6</f>
        <v>26214</v>
      </c>
      <c r="L31" s="36">
        <f>[35]pekalongan!L6</f>
        <v>26097</v>
      </c>
      <c r="M31" s="36">
        <f>[35]pekalongan!M6</f>
        <v>25821</v>
      </c>
      <c r="N31" s="36">
        <f>[35]pekalongan!N6</f>
        <v>26121</v>
      </c>
      <c r="O31" s="36">
        <f>[35]pekalongan!O6</f>
        <v>26075</v>
      </c>
      <c r="P31" s="36">
        <f>[35]pekalongan!P6</f>
        <v>0</v>
      </c>
      <c r="Q31" s="36">
        <v>24752</v>
      </c>
      <c r="R31" s="36">
        <v>24412</v>
      </c>
      <c r="S31" s="197">
        <v>24404</v>
      </c>
      <c r="T31" s="197">
        <v>24080</v>
      </c>
      <c r="U31" s="197">
        <v>24323</v>
      </c>
      <c r="V31" s="205">
        <v>23131.489000000067</v>
      </c>
      <c r="W31" s="197">
        <v>23483</v>
      </c>
      <c r="X31" s="62">
        <v>23606</v>
      </c>
      <c r="Y31" s="62">
        <v>22236</v>
      </c>
      <c r="Z31" s="62">
        <v>21911</v>
      </c>
      <c r="AA31" s="62">
        <v>21075</v>
      </c>
      <c r="AB31" s="62">
        <v>5969</v>
      </c>
      <c r="AC31" s="62">
        <v>22431.440822646913</v>
      </c>
    </row>
    <row r="32" spans="1:29" ht="20.100000000000001" customHeight="1" x14ac:dyDescent="0.2">
      <c r="A32" s="133">
        <v>27</v>
      </c>
      <c r="B32" s="59" t="s">
        <v>239</v>
      </c>
      <c r="C32" s="36">
        <f>[35]pemalang!C6</f>
        <v>38525</v>
      </c>
      <c r="D32" s="36">
        <f>[35]pemalang!D6</f>
        <v>38559</v>
      </c>
      <c r="E32" s="36">
        <f>[35]pemalang!E6</f>
        <v>41020</v>
      </c>
      <c r="F32" s="36">
        <f>[35]pemalang!F6</f>
        <v>38745</v>
      </c>
      <c r="G32" s="36">
        <f>[35]pemalang!G6</f>
        <v>37872</v>
      </c>
      <c r="H32" s="36">
        <f>[35]pemalang!H6</f>
        <v>37871</v>
      </c>
      <c r="I32" s="36">
        <f>[35]pemalang!I6</f>
        <v>38475</v>
      </c>
      <c r="J32" s="36">
        <f>[35]pemalang!J6</f>
        <v>38356</v>
      </c>
      <c r="K32" s="36">
        <f>[35]pemalang!K6</f>
        <v>40218</v>
      </c>
      <c r="L32" s="36">
        <f>[35]pemalang!L6</f>
        <v>40218</v>
      </c>
      <c r="M32" s="36">
        <f>[35]pemalang!M6</f>
        <v>39688</v>
      </c>
      <c r="N32" s="36">
        <f>[35]pemalang!N6</f>
        <v>38814</v>
      </c>
      <c r="O32" s="36">
        <f>[35]pemalang!O6</f>
        <v>37149</v>
      </c>
      <c r="P32" s="36">
        <f>[35]pemalang!P6</f>
        <v>0</v>
      </c>
      <c r="Q32" s="36">
        <v>36645</v>
      </c>
      <c r="R32" s="36">
        <v>38018</v>
      </c>
      <c r="S32" s="197">
        <v>36392</v>
      </c>
      <c r="T32" s="197">
        <v>36392</v>
      </c>
      <c r="U32" s="197">
        <v>37283</v>
      </c>
      <c r="V32" s="205">
        <v>32109.528000000086</v>
      </c>
      <c r="W32" s="197">
        <v>38270</v>
      </c>
      <c r="X32" s="62">
        <v>37774</v>
      </c>
      <c r="Y32" s="62">
        <v>37704</v>
      </c>
      <c r="Z32" s="62">
        <v>36171.300000000003</v>
      </c>
      <c r="AA32" s="62">
        <v>35791</v>
      </c>
      <c r="AB32" s="62">
        <v>34981</v>
      </c>
      <c r="AC32" s="62">
        <v>35527.563681918771</v>
      </c>
    </row>
    <row r="33" spans="1:29" ht="20.100000000000001" customHeight="1" x14ac:dyDescent="0.2">
      <c r="A33" s="133">
        <v>28</v>
      </c>
      <c r="B33" s="59" t="s">
        <v>246</v>
      </c>
      <c r="C33" s="36">
        <f>[35]tegal!C6</f>
        <v>40709</v>
      </c>
      <c r="D33" s="36">
        <f>[35]tegal!D6</f>
        <v>40184</v>
      </c>
      <c r="E33" s="36">
        <f>[35]tegal!E6</f>
        <v>40317</v>
      </c>
      <c r="F33" s="36">
        <f>[35]tegal!F6</f>
        <v>40487</v>
      </c>
      <c r="G33" s="36">
        <f>[35]tegal!G6</f>
        <v>40426</v>
      </c>
      <c r="H33" s="36">
        <f>[35]tegal!H6</f>
        <v>40398</v>
      </c>
      <c r="I33" s="36">
        <f>[35]tegal!I6</f>
        <v>41099</v>
      </c>
      <c r="J33" s="36">
        <f>[35]tegal!J6</f>
        <v>40871</v>
      </c>
      <c r="K33" s="36">
        <f>[35]tegal!K6</f>
        <v>40890</v>
      </c>
      <c r="L33" s="36">
        <f>[35]tegal!L6</f>
        <v>39716</v>
      </c>
      <c r="M33" s="36">
        <f>[35]tegal!M6</f>
        <v>39716</v>
      </c>
      <c r="N33" s="36">
        <f>[35]tegal!N6</f>
        <v>38994</v>
      </c>
      <c r="O33" s="36">
        <f>[35]tegal!O6</f>
        <v>38257</v>
      </c>
      <c r="P33" s="36">
        <f>[35]tegal!P6</f>
        <v>0</v>
      </c>
      <c r="Q33" s="36">
        <v>38018</v>
      </c>
      <c r="R33" s="36">
        <v>37095</v>
      </c>
      <c r="S33" s="197">
        <v>37744</v>
      </c>
      <c r="T33" s="197">
        <v>37695</v>
      </c>
      <c r="U33" s="197">
        <v>38827</v>
      </c>
      <c r="V33" s="205">
        <v>39814.740999999776</v>
      </c>
      <c r="W33" s="197">
        <v>36546</v>
      </c>
      <c r="X33" s="62">
        <v>37212</v>
      </c>
      <c r="Y33" s="62">
        <v>36880</v>
      </c>
      <c r="Z33" s="62">
        <v>37397</v>
      </c>
      <c r="AA33" s="62">
        <v>36170</v>
      </c>
      <c r="AB33" s="62">
        <v>18292</v>
      </c>
      <c r="AC33" s="62">
        <v>38965.167999577425</v>
      </c>
    </row>
    <row r="34" spans="1:29" ht="20.100000000000001" customHeight="1" x14ac:dyDescent="0.2">
      <c r="A34" s="133">
        <v>29</v>
      </c>
      <c r="B34" s="59" t="s">
        <v>227</v>
      </c>
      <c r="C34" s="36">
        <f>[35]brebes!C6</f>
        <v>69868</v>
      </c>
      <c r="D34" s="36">
        <f>[35]brebes!D6</f>
        <v>66333</v>
      </c>
      <c r="E34" s="36">
        <f>[35]brebes!E6</f>
        <v>65718</v>
      </c>
      <c r="F34" s="36">
        <f>[35]brebes!F6</f>
        <v>65072</v>
      </c>
      <c r="G34" s="36">
        <f>[35]brebes!G6</f>
        <v>63675</v>
      </c>
      <c r="H34" s="36">
        <f>[35]brebes!H6</f>
        <v>63589</v>
      </c>
      <c r="I34" s="36">
        <f>[35]brebes!I6</f>
        <v>64143</v>
      </c>
      <c r="J34" s="36">
        <f>[35]brebes!J6</f>
        <v>61354</v>
      </c>
      <c r="K34" s="36">
        <f>[35]brebes!K6</f>
        <v>62793</v>
      </c>
      <c r="L34" s="36">
        <f>[35]brebes!L6</f>
        <v>61248</v>
      </c>
      <c r="M34" s="36">
        <f>[35]brebes!M6</f>
        <v>61021</v>
      </c>
      <c r="N34" s="36">
        <f>[35]brebes!N6</f>
        <v>61096</v>
      </c>
      <c r="O34" s="36">
        <f>[35]brebes!O6</f>
        <v>60515</v>
      </c>
      <c r="P34" s="36">
        <f>[35]brebes!P6</f>
        <v>0</v>
      </c>
      <c r="Q34" s="36">
        <v>60974</v>
      </c>
      <c r="R34" s="36">
        <v>61715</v>
      </c>
      <c r="S34" s="197">
        <v>60130</v>
      </c>
      <c r="T34" s="197">
        <v>60644</v>
      </c>
      <c r="U34" s="197">
        <v>59274</v>
      </c>
      <c r="V34" s="205">
        <v>60827.790999999525</v>
      </c>
      <c r="W34" s="197">
        <v>60341</v>
      </c>
      <c r="X34" s="62">
        <v>59835</v>
      </c>
      <c r="Y34" s="62">
        <v>62290</v>
      </c>
      <c r="Z34" s="62">
        <v>61765</v>
      </c>
      <c r="AA34" s="62">
        <v>58637</v>
      </c>
      <c r="AB34" s="62">
        <v>65051</v>
      </c>
      <c r="AC34" s="62">
        <v>65107.997102528207</v>
      </c>
    </row>
    <row r="35" spans="1:29" ht="20.100000000000001" customHeight="1" x14ac:dyDescent="0.2">
      <c r="A35" s="133">
        <v>30</v>
      </c>
      <c r="B35" s="59" t="s">
        <v>50</v>
      </c>
      <c r="C35" s="36">
        <f>[35]kotamagelang!C6</f>
        <v>312</v>
      </c>
      <c r="D35" s="36">
        <f>[35]kotamagelang!D6</f>
        <v>313</v>
      </c>
      <c r="E35" s="36">
        <f>[35]kotamagelang!E6</f>
        <v>313</v>
      </c>
      <c r="F35" s="36">
        <f>[35]kotamagelang!F6</f>
        <v>264</v>
      </c>
      <c r="G35" s="36">
        <f>[35]kotamagelang!G6</f>
        <v>267</v>
      </c>
      <c r="H35" s="36">
        <f>[35]kotamagelang!H6</f>
        <v>267</v>
      </c>
      <c r="I35" s="36">
        <f>[35]kotamagelang!I6</f>
        <v>0</v>
      </c>
      <c r="J35" s="36">
        <f>[35]kotamagelang!J6</f>
        <v>267</v>
      </c>
      <c r="K35" s="36">
        <f>[35]kotamagelang!K6</f>
        <v>267</v>
      </c>
      <c r="L35" s="36">
        <f>[35]kotamagelang!L6</f>
        <v>221</v>
      </c>
      <c r="M35" s="36">
        <f>[35]kotamagelang!M6</f>
        <v>219</v>
      </c>
      <c r="N35" s="36">
        <f>[35]kotamagelang!N6</f>
        <v>219</v>
      </c>
      <c r="O35" s="36">
        <f>[35]kotamagelang!O6</f>
        <v>214</v>
      </c>
      <c r="P35" s="36">
        <f>[35]kotamagelang!P6</f>
        <v>0</v>
      </c>
      <c r="Q35" s="36">
        <v>213</v>
      </c>
      <c r="R35" s="36">
        <v>212</v>
      </c>
      <c r="S35" s="197">
        <v>212</v>
      </c>
      <c r="T35" s="197">
        <v>211</v>
      </c>
      <c r="U35" s="197">
        <v>211</v>
      </c>
      <c r="V35" s="205">
        <v>212.73200000000003</v>
      </c>
      <c r="W35" s="197">
        <v>210</v>
      </c>
      <c r="X35" s="62">
        <v>210</v>
      </c>
      <c r="Y35" s="62">
        <v>208.6</v>
      </c>
      <c r="Z35" s="62">
        <v>208.39999999999998</v>
      </c>
      <c r="AA35" s="62">
        <v>206.39999999999998</v>
      </c>
      <c r="AB35" s="62">
        <v>161</v>
      </c>
      <c r="AC35" s="62">
        <v>170.95386999627499</v>
      </c>
    </row>
    <row r="36" spans="1:29" ht="20.100000000000001" customHeight="1" x14ac:dyDescent="0.2">
      <c r="A36" s="133">
        <v>31</v>
      </c>
      <c r="B36" s="59" t="s">
        <v>51</v>
      </c>
      <c r="C36" s="36">
        <f>[35]kotasurakarta!C6</f>
        <v>168</v>
      </c>
      <c r="D36" s="36">
        <f>[35]kotasurakarta!D6</f>
        <v>158</v>
      </c>
      <c r="E36" s="36">
        <f>[35]kotasurakarta!E6</f>
        <v>158</v>
      </c>
      <c r="F36" s="36">
        <f>[35]kotasurakarta!F6</f>
        <v>147</v>
      </c>
      <c r="G36" s="36">
        <f>[35]kotasurakarta!G6</f>
        <v>117</v>
      </c>
      <c r="H36" s="36">
        <f>[35]kotasurakarta!H6</f>
        <v>126</v>
      </c>
      <c r="I36" s="36">
        <f>[35]kotasurakarta!I6</f>
        <v>131</v>
      </c>
      <c r="J36" s="36">
        <f>[35]kotasurakarta!J6</f>
        <v>126</v>
      </c>
      <c r="K36" s="36">
        <f>[35]kotasurakarta!K6</f>
        <v>124</v>
      </c>
      <c r="L36" s="36">
        <f>[35]kotasurakarta!L6</f>
        <v>108</v>
      </c>
      <c r="M36" s="36">
        <f>[35]kotasurakarta!M6</f>
        <v>108</v>
      </c>
      <c r="N36" s="36">
        <f>[35]kotasurakarta!N6</f>
        <v>175</v>
      </c>
      <c r="O36" s="36">
        <f>[35]kotasurakarta!O6</f>
        <v>99</v>
      </c>
      <c r="P36" s="36">
        <f>[35]kotasurakarta!P6</f>
        <v>0</v>
      </c>
      <c r="Q36" s="36">
        <v>101</v>
      </c>
      <c r="R36" s="36">
        <v>101</v>
      </c>
      <c r="S36" s="197">
        <v>120</v>
      </c>
      <c r="T36" s="197">
        <v>100</v>
      </c>
      <c r="U36" s="197">
        <v>95</v>
      </c>
      <c r="V36" s="205">
        <v>182.21500000000015</v>
      </c>
      <c r="W36" s="197">
        <v>79</v>
      </c>
      <c r="X36" s="62">
        <v>73</v>
      </c>
      <c r="Y36" s="62">
        <v>81</v>
      </c>
      <c r="Z36" s="62">
        <v>75</v>
      </c>
      <c r="AA36" s="62">
        <v>75</v>
      </c>
      <c r="AB36" s="62">
        <v>80</v>
      </c>
      <c r="AC36" s="62">
        <v>80.500914176000009</v>
      </c>
    </row>
    <row r="37" spans="1:29" ht="20.100000000000001" customHeight="1" x14ac:dyDescent="0.2">
      <c r="A37" s="133">
        <v>32</v>
      </c>
      <c r="B37" s="59" t="s">
        <v>52</v>
      </c>
      <c r="C37" s="36">
        <f>[35]kotasalatiga!C6</f>
        <v>154</v>
      </c>
      <c r="D37" s="36">
        <f>[35]kotasalatiga!D6</f>
        <v>859</v>
      </c>
      <c r="E37" s="36">
        <f>[35]kotasalatiga!E6</f>
        <v>820</v>
      </c>
      <c r="F37" s="36">
        <f>[35]kotasalatiga!F6</f>
        <v>788</v>
      </c>
      <c r="G37" s="36">
        <f>[35]kotasalatiga!G6</f>
        <v>791</v>
      </c>
      <c r="H37" s="36">
        <f>[35]kotasalatiga!H6</f>
        <v>791</v>
      </c>
      <c r="I37" s="36">
        <f>[35]kotasalatiga!I6</f>
        <v>791</v>
      </c>
      <c r="J37" s="36">
        <f>[35]kotasalatiga!J6</f>
        <v>791</v>
      </c>
      <c r="K37" s="36">
        <f>[35]kotasalatiga!K6</f>
        <v>790</v>
      </c>
      <c r="L37" s="36">
        <f>[35]kotasalatiga!L6</f>
        <v>790</v>
      </c>
      <c r="M37" s="36">
        <f>[35]kotasalatiga!M6</f>
        <v>790</v>
      </c>
      <c r="N37" s="36">
        <f>[35]kotasalatiga!N6</f>
        <v>780</v>
      </c>
      <c r="O37" s="36">
        <f>[35]kotasalatiga!O6</f>
        <v>780</v>
      </c>
      <c r="P37" s="36">
        <f>[35]kotasalatiga!P6</f>
        <v>0</v>
      </c>
      <c r="Q37" s="36">
        <v>772</v>
      </c>
      <c r="R37" s="36">
        <v>770</v>
      </c>
      <c r="S37" s="197">
        <v>772</v>
      </c>
      <c r="T37" s="197">
        <v>765</v>
      </c>
      <c r="U37" s="197">
        <v>760</v>
      </c>
      <c r="V37" s="205">
        <v>631.29199999999958</v>
      </c>
      <c r="W37" s="197">
        <v>751</v>
      </c>
      <c r="X37" s="62">
        <v>724</v>
      </c>
      <c r="Y37" s="62">
        <v>674</v>
      </c>
      <c r="Z37" s="62">
        <v>674</v>
      </c>
      <c r="AA37" s="62">
        <v>674</v>
      </c>
      <c r="AB37" s="62">
        <v>619</v>
      </c>
      <c r="AC37" s="62">
        <v>623.50092291599117</v>
      </c>
    </row>
    <row r="38" spans="1:29" ht="20.100000000000001" customHeight="1" x14ac:dyDescent="0.2">
      <c r="A38" s="133">
        <v>33</v>
      </c>
      <c r="B38" s="59" t="s">
        <v>53</v>
      </c>
      <c r="C38" s="36">
        <f>[35]kotasemarang!C6</f>
        <v>4442</v>
      </c>
      <c r="D38" s="36">
        <f>[35]kotasemarang!D6</f>
        <v>4427</v>
      </c>
      <c r="E38" s="36">
        <f>[35]kotasemarang!E6</f>
        <v>4041</v>
      </c>
      <c r="F38" s="36">
        <f>[35]kotasemarang!F6</f>
        <v>3959</v>
      </c>
      <c r="G38" s="36">
        <f>[35]kotasemarang!G6</f>
        <v>3951</v>
      </c>
      <c r="H38" s="36">
        <f>[35]kotasemarang!H6</f>
        <v>3959</v>
      </c>
      <c r="I38" s="36">
        <f>[35]kotasemarang!I6</f>
        <v>3932</v>
      </c>
      <c r="J38" s="36">
        <f>[35]kotasemarang!J6</f>
        <v>4008</v>
      </c>
      <c r="K38" s="36">
        <f>[35]kotasemarang!K6</f>
        <v>3545</v>
      </c>
      <c r="L38" s="36">
        <f>[35]kotasemarang!L6</f>
        <v>3716</v>
      </c>
      <c r="M38" s="36">
        <f>[35]kotasemarang!M6</f>
        <v>3905</v>
      </c>
      <c r="N38" s="36">
        <f>[35]kotasemarang!N6</f>
        <v>3895</v>
      </c>
      <c r="O38" s="36">
        <f>[35]kotasemarang!O6</f>
        <v>3895</v>
      </c>
      <c r="P38" s="36">
        <f>[35]kotasemarang!P6</f>
        <v>0</v>
      </c>
      <c r="Q38" s="36">
        <v>3740</v>
      </c>
      <c r="R38" s="36">
        <v>3765</v>
      </c>
      <c r="S38" s="197">
        <v>3765</v>
      </c>
      <c r="T38" s="197">
        <v>3789</v>
      </c>
      <c r="U38" s="197">
        <v>3196</v>
      </c>
      <c r="V38" s="205">
        <v>3280.5729999999967</v>
      </c>
      <c r="W38" s="197">
        <v>3218</v>
      </c>
      <c r="X38" s="62">
        <v>3179</v>
      </c>
      <c r="Y38" s="62">
        <v>3368</v>
      </c>
      <c r="Z38" s="62">
        <v>2679.3999999999996</v>
      </c>
      <c r="AA38" s="62">
        <v>2433.9999999999995</v>
      </c>
      <c r="AB38" s="62">
        <v>2387</v>
      </c>
      <c r="AC38" s="62">
        <v>2645.0033282256754</v>
      </c>
    </row>
    <row r="39" spans="1:29" ht="20.100000000000001" customHeight="1" x14ac:dyDescent="0.2">
      <c r="A39" s="133">
        <v>34</v>
      </c>
      <c r="B39" s="59" t="s">
        <v>54</v>
      </c>
      <c r="C39" s="36">
        <f>[35]kotapekalongan!C6</f>
        <v>3440</v>
      </c>
      <c r="D39" s="36">
        <f>[35]kotapekalongan!D6</f>
        <v>1714</v>
      </c>
      <c r="E39" s="36">
        <f>[35]kotapekalongan!E6</f>
        <v>1681</v>
      </c>
      <c r="F39" s="36">
        <f>[35]kotapekalongan!F6</f>
        <v>1647</v>
      </c>
      <c r="G39" s="36">
        <f>[35]kotapekalongan!G6</f>
        <v>2006</v>
      </c>
      <c r="H39" s="36">
        <f>[35]kotapekalongan!H6</f>
        <v>1978</v>
      </c>
      <c r="I39" s="36">
        <f>[35]kotapekalongan!I6</f>
        <v>1395</v>
      </c>
      <c r="J39" s="36">
        <f>[35]kotapekalongan!J6</f>
        <v>1366</v>
      </c>
      <c r="K39" s="36">
        <f>[35]kotapekalongan!K6</f>
        <v>1337</v>
      </c>
      <c r="L39" s="36">
        <f>[35]kotapekalongan!L6</f>
        <v>1296</v>
      </c>
      <c r="M39" s="36">
        <f>[35]kotapekalongan!M6</f>
        <v>1274</v>
      </c>
      <c r="N39" s="36">
        <f>[35]kotapekalongan!N6</f>
        <v>1261</v>
      </c>
      <c r="O39" s="36">
        <f>[35]kotapekalongan!O6</f>
        <v>1261</v>
      </c>
      <c r="P39" s="36">
        <f>[35]kotapekalongan!P6</f>
        <v>0</v>
      </c>
      <c r="Q39" s="36">
        <v>1283</v>
      </c>
      <c r="R39" s="36">
        <v>1181</v>
      </c>
      <c r="S39" s="197">
        <v>1164</v>
      </c>
      <c r="T39" s="197">
        <v>1107</v>
      </c>
      <c r="U39" s="197">
        <v>1046</v>
      </c>
      <c r="V39" s="205">
        <v>787.56400000000008</v>
      </c>
      <c r="W39" s="197">
        <v>1023</v>
      </c>
      <c r="X39" s="62">
        <v>1018</v>
      </c>
      <c r="Y39" s="62">
        <v>996</v>
      </c>
      <c r="Z39" s="62">
        <v>992</v>
      </c>
      <c r="AA39" s="62">
        <v>980</v>
      </c>
      <c r="AB39" s="62">
        <v>940</v>
      </c>
      <c r="AC39" s="62">
        <v>955.78212600784718</v>
      </c>
    </row>
    <row r="40" spans="1:29" ht="20.100000000000001" customHeight="1" x14ac:dyDescent="0.2">
      <c r="A40" s="133">
        <v>35</v>
      </c>
      <c r="B40" s="60" t="s">
        <v>55</v>
      </c>
      <c r="C40" s="36">
        <f>[35]kotategal!C6</f>
        <v>1071</v>
      </c>
      <c r="D40" s="36">
        <f>[35]kotategal!D6</f>
        <v>1089</v>
      </c>
      <c r="E40" s="36">
        <f>[35]kotategal!E6</f>
        <v>1073</v>
      </c>
      <c r="F40" s="36">
        <f>[35]kotategal!F6</f>
        <v>1066</v>
      </c>
      <c r="G40" s="36">
        <f>[35]kotategal!G6</f>
        <v>1062</v>
      </c>
      <c r="H40" s="36">
        <f>[35]kotategal!H6</f>
        <v>1059</v>
      </c>
      <c r="I40" s="36">
        <f>[35]kotategal!I6</f>
        <v>1059</v>
      </c>
      <c r="J40" s="36">
        <f>[35]kotategal!J6</f>
        <v>1059</v>
      </c>
      <c r="K40" s="36">
        <f>[35]kotategal!K6</f>
        <v>1059</v>
      </c>
      <c r="L40" s="36">
        <f>[35]kotategal!L6</f>
        <v>929</v>
      </c>
      <c r="M40" s="36">
        <f>[35]kotategal!M6</f>
        <v>1000</v>
      </c>
      <c r="N40" s="36">
        <f>[35]kotategal!N6</f>
        <v>913</v>
      </c>
      <c r="O40" s="36">
        <f>[35]kotategal!O6</f>
        <v>968</v>
      </c>
      <c r="P40" s="36">
        <f>[35]kotategal!P6</f>
        <v>0</v>
      </c>
      <c r="Q40" s="36">
        <v>895</v>
      </c>
      <c r="R40" s="36">
        <v>895</v>
      </c>
      <c r="S40" s="197">
        <v>895</v>
      </c>
      <c r="T40" s="197">
        <v>793</v>
      </c>
      <c r="U40" s="197">
        <v>672</v>
      </c>
      <c r="V40" s="205">
        <v>752.85200000000009</v>
      </c>
      <c r="W40" s="197">
        <v>700</v>
      </c>
      <c r="X40" s="62">
        <v>687</v>
      </c>
      <c r="Y40" s="62">
        <v>609</v>
      </c>
      <c r="Z40" s="62">
        <v>610</v>
      </c>
      <c r="AA40" s="62">
        <v>610</v>
      </c>
      <c r="AB40" s="62">
        <v>521</v>
      </c>
      <c r="AC40" s="62">
        <v>592.76031553407006</v>
      </c>
    </row>
    <row r="41" spans="1:29" ht="20.100000000000001" customHeight="1" thickBot="1" x14ac:dyDescent="0.25">
      <c r="A41" s="369" t="s">
        <v>106</v>
      </c>
      <c r="B41" s="370"/>
      <c r="C41" s="83">
        <f>SUM(C6:C40)</f>
        <v>1004695</v>
      </c>
      <c r="D41" s="83">
        <f t="shared" ref="D41:P41" si="0">SUM(D6:D40)</f>
        <v>986751</v>
      </c>
      <c r="E41" s="83">
        <f t="shared" si="0"/>
        <v>980691</v>
      </c>
      <c r="F41" s="83">
        <f t="shared" si="0"/>
        <v>979306</v>
      </c>
      <c r="G41" s="83">
        <f t="shared" si="0"/>
        <v>974273</v>
      </c>
      <c r="H41" s="83">
        <f t="shared" si="0"/>
        <v>970109</v>
      </c>
      <c r="I41" s="83">
        <f t="shared" si="0"/>
        <v>989605</v>
      </c>
      <c r="J41" s="83">
        <f t="shared" si="0"/>
        <v>973302</v>
      </c>
      <c r="K41" s="83">
        <f t="shared" si="0"/>
        <v>973408</v>
      </c>
      <c r="L41" s="83">
        <f t="shared" si="0"/>
        <v>967653</v>
      </c>
      <c r="M41" s="83">
        <f t="shared" si="0"/>
        <v>956795</v>
      </c>
      <c r="N41" s="83">
        <f t="shared" si="0"/>
        <v>952643</v>
      </c>
      <c r="O41" s="83">
        <f t="shared" si="0"/>
        <v>948882</v>
      </c>
      <c r="P41" s="83">
        <f t="shared" si="0"/>
        <v>0</v>
      </c>
      <c r="Q41" s="83">
        <f t="shared" ref="Q41:W41" si="1">SUM(Q6:Q40)</f>
        <v>962942</v>
      </c>
      <c r="R41" s="83">
        <f t="shared" si="1"/>
        <v>963984</v>
      </c>
      <c r="S41" s="200">
        <f t="shared" si="1"/>
        <v>960768</v>
      </c>
      <c r="T41" s="200">
        <f t="shared" si="1"/>
        <v>962471</v>
      </c>
      <c r="U41" s="200">
        <f t="shared" si="1"/>
        <v>960970</v>
      </c>
      <c r="V41" s="200">
        <f t="shared" si="1"/>
        <v>1101851.0569999965</v>
      </c>
      <c r="W41" s="200">
        <f t="shared" si="1"/>
        <v>952980</v>
      </c>
      <c r="X41" s="307">
        <f>SUM(X6:X40)</f>
        <v>966647</v>
      </c>
      <c r="Y41" s="307">
        <f>SUM(Y6:Y40)</f>
        <v>965261.2</v>
      </c>
      <c r="Z41" s="307">
        <f>SUM(Z6:Z40)</f>
        <v>963665.2</v>
      </c>
      <c r="AA41" s="307">
        <f>SUM(AA6:AA40)</f>
        <v>951751.60000000009</v>
      </c>
      <c r="AB41" s="307">
        <v>980618</v>
      </c>
      <c r="AC41" s="307">
        <f>SUM(AC6:AC40)</f>
        <v>1049660.7745045405</v>
      </c>
    </row>
    <row r="42" spans="1:29" ht="15" customHeight="1" x14ac:dyDescent="0.2">
      <c r="A42" s="277" t="s">
        <v>663</v>
      </c>
      <c r="B42" s="282"/>
      <c r="C42" s="283"/>
      <c r="D42" s="283"/>
      <c r="E42" s="282"/>
      <c r="F42" s="283"/>
      <c r="G42" s="283"/>
      <c r="H42" s="284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85"/>
      <c r="V42" s="286"/>
      <c r="W42" s="277"/>
      <c r="X42" s="277"/>
      <c r="Y42" s="277"/>
      <c r="Z42" s="277"/>
      <c r="AA42" s="277"/>
      <c r="AB42" s="277"/>
      <c r="AC42" s="277"/>
    </row>
    <row r="43" spans="1:29" ht="15" customHeight="1" x14ac:dyDescent="0.2">
      <c r="A43" s="278" t="s">
        <v>664</v>
      </c>
      <c r="B43" s="282"/>
      <c r="C43" s="283"/>
      <c r="D43" s="283"/>
      <c r="E43" s="282"/>
      <c r="F43" s="283"/>
      <c r="G43" s="283"/>
      <c r="H43" s="284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85"/>
      <c r="V43" s="286"/>
      <c r="W43" s="277"/>
      <c r="X43" s="277"/>
      <c r="Y43" s="277"/>
      <c r="Z43" s="277"/>
      <c r="AA43" s="277"/>
      <c r="AB43" s="277"/>
      <c r="AC43" s="277"/>
    </row>
    <row r="44" spans="1:29" ht="15" customHeight="1" x14ac:dyDescent="0.2">
      <c r="A44" s="277" t="s">
        <v>580</v>
      </c>
      <c r="B44" s="282"/>
      <c r="C44" s="283"/>
      <c r="D44" s="283"/>
      <c r="E44" s="282"/>
      <c r="F44" s="283"/>
      <c r="G44" s="283"/>
      <c r="H44" s="284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87"/>
      <c r="U44" s="285"/>
      <c r="V44" s="286"/>
      <c r="W44" s="277"/>
      <c r="X44" s="277"/>
      <c r="Y44" s="277"/>
      <c r="Z44" s="277"/>
      <c r="AA44" s="277"/>
      <c r="AB44" s="277"/>
      <c r="AC44" s="277"/>
    </row>
    <row r="45" spans="1:29" ht="15" customHeight="1" x14ac:dyDescent="0.2">
      <c r="A45" s="277" t="s">
        <v>661</v>
      </c>
      <c r="B45" s="282"/>
      <c r="C45" s="283"/>
      <c r="D45" s="283"/>
      <c r="E45" s="282"/>
      <c r="F45" s="283"/>
      <c r="G45" s="283"/>
      <c r="H45" s="284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87"/>
      <c r="U45" s="285"/>
      <c r="V45" s="286"/>
      <c r="W45" s="277"/>
      <c r="X45" s="277"/>
      <c r="Y45" s="277"/>
      <c r="Z45" s="277"/>
      <c r="AA45" s="277"/>
      <c r="AB45" s="277"/>
      <c r="AC45" s="277"/>
    </row>
    <row r="46" spans="1:29" ht="15" customHeight="1" x14ac:dyDescent="0.2">
      <c r="A46" s="278" t="s">
        <v>581</v>
      </c>
      <c r="B46" s="282"/>
      <c r="C46" s="283"/>
      <c r="D46" s="283"/>
      <c r="E46" s="282"/>
      <c r="F46" s="283"/>
      <c r="G46" s="283"/>
      <c r="H46" s="284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85"/>
      <c r="V46" s="286"/>
      <c r="W46" s="277"/>
      <c r="X46" s="277"/>
      <c r="Y46" s="277"/>
      <c r="Z46" s="277"/>
      <c r="AA46" s="277"/>
      <c r="AB46" s="277"/>
      <c r="AC46" s="277"/>
    </row>
    <row r="47" spans="1:29" ht="15" customHeight="1" x14ac:dyDescent="0.2">
      <c r="A47" s="277" t="s">
        <v>662</v>
      </c>
      <c r="B47" s="9"/>
      <c r="C47" s="10"/>
      <c r="D47" s="10"/>
      <c r="E47" s="9"/>
      <c r="F47" s="10"/>
      <c r="G47" s="10"/>
      <c r="H47" s="11"/>
      <c r="U47" s="7"/>
      <c r="X47" s="6"/>
      <c r="Y47" s="6"/>
      <c r="Z47" s="6"/>
      <c r="AA47" s="6"/>
      <c r="AB47" s="6"/>
      <c r="AC47" s="6"/>
    </row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</sheetData>
  <mergeCells count="3">
    <mergeCell ref="A4:A5"/>
    <mergeCell ref="A41:B41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41:V41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C127"/>
  <sheetViews>
    <sheetView showGridLines="0" workbookViewId="0">
      <selection sqref="A1:AD17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616</v>
      </c>
      <c r="B1" s="12"/>
      <c r="C1" s="12"/>
      <c r="D1" s="12"/>
      <c r="E1" s="13"/>
      <c r="F1" s="12"/>
      <c r="G1" s="12"/>
      <c r="H1" s="14"/>
      <c r="I1" s="12"/>
      <c r="J1" s="12"/>
      <c r="K1" s="12"/>
    </row>
    <row r="2" spans="1:29" ht="20.100000000000001" customHeight="1" x14ac:dyDescent="0.2">
      <c r="A2" s="137" t="s">
        <v>617</v>
      </c>
      <c r="B2" s="12"/>
      <c r="C2" s="12"/>
      <c r="D2" s="12"/>
      <c r="E2" s="13"/>
      <c r="F2" s="12"/>
      <c r="G2" s="12"/>
      <c r="H2" s="14"/>
      <c r="I2" s="12"/>
      <c r="J2" s="12"/>
      <c r="K2" s="12"/>
    </row>
    <row r="3" spans="1:29" ht="20.100000000000001" customHeight="1" thickBot="1" x14ac:dyDescent="0.3">
      <c r="A3" s="136"/>
      <c r="B3" s="12"/>
      <c r="C3" s="12"/>
      <c r="D3" s="12"/>
      <c r="E3" s="13"/>
      <c r="F3" s="12"/>
      <c r="G3" s="12"/>
      <c r="H3" s="14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202</v>
      </c>
      <c r="C6" s="36">
        <f>[36]KulonProgo!C6</f>
        <v>7366</v>
      </c>
      <c r="D6" s="36">
        <f>[36]KulonProgo!D6</f>
        <v>10818</v>
      </c>
      <c r="E6" s="36">
        <f>[36]KulonProgo!E6</f>
        <v>10803</v>
      </c>
      <c r="F6" s="36">
        <f>[36]KulonProgo!F6</f>
        <v>10838</v>
      </c>
      <c r="G6" s="36">
        <f>[36]KulonProgo!G6</f>
        <v>10824</v>
      </c>
      <c r="H6" s="36">
        <f>[36]KulonProgo!H6</f>
        <v>10813</v>
      </c>
      <c r="I6" s="36">
        <f>[36]KulonProgo!I6</f>
        <v>10948</v>
      </c>
      <c r="J6" s="36">
        <f>[36]KulonProgo!J6</f>
        <v>11122</v>
      </c>
      <c r="K6" s="36">
        <f>[36]KulonProgo!K6</f>
        <v>10939</v>
      </c>
      <c r="L6" s="36">
        <f>[36]KulonProgo!L6</f>
        <v>10772</v>
      </c>
      <c r="M6" s="36">
        <f>[36]KulonProgo!M6</f>
        <v>10288</v>
      </c>
      <c r="N6" s="36">
        <f>[36]KulonProgo!N6</f>
        <v>10411</v>
      </c>
      <c r="O6" s="36">
        <f>[36]KulonProgo!O6</f>
        <v>10374</v>
      </c>
      <c r="P6" s="36">
        <f>[36]KulonProgo!P6</f>
        <v>0</v>
      </c>
      <c r="Q6" s="36">
        <v>10039</v>
      </c>
      <c r="R6" s="36">
        <v>10241</v>
      </c>
      <c r="S6" s="197">
        <v>10228</v>
      </c>
      <c r="T6" s="197">
        <v>10279</v>
      </c>
      <c r="U6" s="207">
        <v>10285</v>
      </c>
      <c r="V6" s="227">
        <v>9950.3710000000083</v>
      </c>
      <c r="W6" s="227">
        <v>10144</v>
      </c>
      <c r="X6" s="323">
        <v>10143</v>
      </c>
      <c r="Y6" s="323">
        <v>9806</v>
      </c>
      <c r="Z6" s="310">
        <v>10164</v>
      </c>
      <c r="AA6" s="310">
        <v>10038</v>
      </c>
      <c r="AB6" s="62">
        <v>11053</v>
      </c>
      <c r="AC6" s="62">
        <v>11008.169027494188</v>
      </c>
    </row>
    <row r="7" spans="1:29" ht="20.100000000000001" customHeight="1" x14ac:dyDescent="0.2">
      <c r="A7" s="133">
        <v>2</v>
      </c>
      <c r="B7" s="59" t="s">
        <v>201</v>
      </c>
      <c r="C7" s="36">
        <f>[36]Bantul!C6</f>
        <v>17041</v>
      </c>
      <c r="D7" s="36">
        <f>[36]Bantul!D6</f>
        <v>16918</v>
      </c>
      <c r="E7" s="36">
        <f>[36]Bantul!E6</f>
        <v>16860</v>
      </c>
      <c r="F7" s="36">
        <f>[36]Bantul!F6</f>
        <v>16830</v>
      </c>
      <c r="G7" s="36">
        <f>[36]Bantul!G6</f>
        <v>16640</v>
      </c>
      <c r="H7" s="36">
        <f>[36]Bantul!H6</f>
        <v>16596</v>
      </c>
      <c r="I7" s="36">
        <f>[36]Bantul!I6</f>
        <v>16559</v>
      </c>
      <c r="J7" s="36">
        <f>[36]Bantul!J6</f>
        <v>16440</v>
      </c>
      <c r="K7" s="36">
        <f>[36]Bantul!K6</f>
        <v>16395</v>
      </c>
      <c r="L7" s="36">
        <f>[36]Bantul!L6</f>
        <v>16310</v>
      </c>
      <c r="M7" s="36">
        <f>[36]Bantul!M6</f>
        <v>16198</v>
      </c>
      <c r="N7" s="36">
        <f>[36]Bantul!N6</f>
        <v>15474</v>
      </c>
      <c r="O7" s="36">
        <f>[36]Bantul!O6</f>
        <v>15880</v>
      </c>
      <c r="P7" s="36">
        <f>[36]Bantul!P6</f>
        <v>0</v>
      </c>
      <c r="Q7" s="36">
        <v>14491</v>
      </c>
      <c r="R7" s="36">
        <v>14291</v>
      </c>
      <c r="S7" s="197">
        <v>14386</v>
      </c>
      <c r="T7" s="197">
        <v>14599</v>
      </c>
      <c r="U7" s="207">
        <v>14400</v>
      </c>
      <c r="V7" s="205">
        <v>14427.838000000093</v>
      </c>
      <c r="W7" s="205">
        <v>14535</v>
      </c>
      <c r="X7" s="323">
        <v>14129</v>
      </c>
      <c r="Y7" s="323">
        <v>14116</v>
      </c>
      <c r="Z7" s="310">
        <v>14067</v>
      </c>
      <c r="AA7" s="310">
        <v>14303</v>
      </c>
      <c r="AB7" s="62">
        <v>14857</v>
      </c>
      <c r="AC7" s="62">
        <v>14945.185155606028</v>
      </c>
    </row>
    <row r="8" spans="1:29" ht="20.100000000000001" customHeight="1" x14ac:dyDescent="0.2">
      <c r="A8" s="133">
        <v>3</v>
      </c>
      <c r="B8" s="59" t="s">
        <v>565</v>
      </c>
      <c r="C8" s="36">
        <f>[36]GunungKidul!C6</f>
        <v>8013</v>
      </c>
      <c r="D8" s="36">
        <f>[36]GunungKidul!D6</f>
        <v>8331</v>
      </c>
      <c r="E8" s="36">
        <f>[36]GunungKidul!E6</f>
        <v>8065</v>
      </c>
      <c r="F8" s="36">
        <f>[36]GunungKidul!F6</f>
        <v>8067</v>
      </c>
      <c r="G8" s="36">
        <f>[36]GunungKidul!G6</f>
        <v>8066</v>
      </c>
      <c r="H8" s="36">
        <f>[36]GunungKidul!H6</f>
        <v>7857</v>
      </c>
      <c r="I8" s="36">
        <f>[36]GunungKidul!I6</f>
        <v>8100</v>
      </c>
      <c r="J8" s="36">
        <f>[36]GunungKidul!J6</f>
        <v>7635</v>
      </c>
      <c r="K8" s="36">
        <f>[36]GunungKidul!K6</f>
        <v>7639</v>
      </c>
      <c r="L8" s="36">
        <f>[36]GunungKidul!L6</f>
        <v>7630</v>
      </c>
      <c r="M8" s="36">
        <f>[36]GunungKidul!M6</f>
        <v>7629</v>
      </c>
      <c r="N8" s="36">
        <f>[36]GunungKidul!N6</f>
        <v>7727</v>
      </c>
      <c r="O8" s="36">
        <f>[36]GunungKidul!O6</f>
        <v>7624</v>
      </c>
      <c r="P8" s="36">
        <f>[36]GunungKidul!P6</f>
        <v>0</v>
      </c>
      <c r="Q8" s="36">
        <v>7865</v>
      </c>
      <c r="R8" s="36">
        <v>7865</v>
      </c>
      <c r="S8" s="197">
        <v>7828</v>
      </c>
      <c r="T8" s="197">
        <v>7855</v>
      </c>
      <c r="U8" s="207">
        <v>7850</v>
      </c>
      <c r="V8" s="205">
        <v>28071.10700000024</v>
      </c>
      <c r="W8" s="205">
        <v>7852</v>
      </c>
      <c r="X8" s="323">
        <v>7854</v>
      </c>
      <c r="Y8" s="323">
        <v>7718</v>
      </c>
      <c r="Z8" s="310">
        <v>7862</v>
      </c>
      <c r="AA8" s="310">
        <v>7861</v>
      </c>
      <c r="AB8" s="62">
        <v>31896</v>
      </c>
      <c r="AC8" s="62">
        <v>31973.492184368049</v>
      </c>
    </row>
    <row r="9" spans="1:29" ht="20.100000000000001" customHeight="1" x14ac:dyDescent="0.2">
      <c r="A9" s="133">
        <v>4</v>
      </c>
      <c r="B9" s="59" t="s">
        <v>203</v>
      </c>
      <c r="C9" s="36">
        <f>[36]Sleman!C6</f>
        <v>25344</v>
      </c>
      <c r="D9" s="36">
        <f>[36]Sleman!D6</f>
        <v>24830</v>
      </c>
      <c r="E9" s="36">
        <f>[36]Sleman!E6</f>
        <v>24662</v>
      </c>
      <c r="F9" s="36">
        <f>[36]Sleman!F6</f>
        <v>24586</v>
      </c>
      <c r="G9" s="36">
        <f>[36]Sleman!G6</f>
        <v>24381</v>
      </c>
      <c r="H9" s="36">
        <f>[36]Sleman!H6</f>
        <v>24323</v>
      </c>
      <c r="I9" s="36">
        <f>[36]Sleman!I6</f>
        <v>24493</v>
      </c>
      <c r="J9" s="36">
        <f>[36]Sleman!J6</f>
        <v>23483</v>
      </c>
      <c r="K9" s="36">
        <f>[36]Sleman!K6</f>
        <v>23426</v>
      </c>
      <c r="L9" s="36">
        <f>[36]Sleman!L6</f>
        <v>23403</v>
      </c>
      <c r="M9" s="36">
        <f>[36]Sleman!M6</f>
        <v>23361</v>
      </c>
      <c r="N9" s="36">
        <f>[36]Sleman!N6</f>
        <v>23255</v>
      </c>
      <c r="O9" s="36">
        <f>[36]Sleman!O6</f>
        <v>23191</v>
      </c>
      <c r="P9" s="36">
        <f>[36]Sleman!P6</f>
        <v>0</v>
      </c>
      <c r="Q9" s="36">
        <v>23051</v>
      </c>
      <c r="R9" s="36">
        <v>22855</v>
      </c>
      <c r="S9" s="197">
        <v>22803</v>
      </c>
      <c r="T9" s="197">
        <v>22708</v>
      </c>
      <c r="U9" s="207">
        <v>22675</v>
      </c>
      <c r="V9" s="205">
        <v>19330.588000000163</v>
      </c>
      <c r="W9" s="205">
        <v>22530</v>
      </c>
      <c r="X9" s="323">
        <v>22230</v>
      </c>
      <c r="Y9" s="323">
        <v>21856</v>
      </c>
      <c r="Z9" s="310">
        <v>21834</v>
      </c>
      <c r="AA9" s="310">
        <v>19083</v>
      </c>
      <c r="AB9" s="62">
        <v>18129</v>
      </c>
      <c r="AC9" s="62">
        <v>18294.93144353374</v>
      </c>
    </row>
    <row r="10" spans="1:29" ht="20.100000000000001" customHeight="1" x14ac:dyDescent="0.2">
      <c r="A10" s="133">
        <v>5</v>
      </c>
      <c r="B10" s="60" t="s">
        <v>155</v>
      </c>
      <c r="C10" s="36">
        <f>[36]KotaYogyakarta!C6</f>
        <v>281</v>
      </c>
      <c r="D10" s="36">
        <f>[36]KotaYogyakarta!D6</f>
        <v>253</v>
      </c>
      <c r="E10" s="36">
        <f>[36]KotaYogyakarta!E6</f>
        <v>232</v>
      </c>
      <c r="F10" s="36">
        <f>[36]KotaYogyakarta!F6</f>
        <v>194</v>
      </c>
      <c r="G10" s="36">
        <f>[36]KotaYogyakarta!G6</f>
        <v>185</v>
      </c>
      <c r="H10" s="36">
        <f>[36]KotaYogyakarta!H6</f>
        <v>179</v>
      </c>
      <c r="I10" s="36">
        <f>[36]KotaYogyakarta!I6</f>
        <v>167</v>
      </c>
      <c r="J10" s="36">
        <f>[36]KotaYogyakarta!J6</f>
        <v>154</v>
      </c>
      <c r="K10" s="36">
        <f>[36]KotaYogyakarta!K6</f>
        <v>143</v>
      </c>
      <c r="L10" s="36">
        <f>[36]KotaYogyakarta!L6</f>
        <v>138</v>
      </c>
      <c r="M10" s="36">
        <f>[36]KotaYogyakarta!M6</f>
        <v>136</v>
      </c>
      <c r="N10" s="36">
        <f>[36]KotaYogyakarta!N6</f>
        <v>115</v>
      </c>
      <c r="O10" s="36">
        <f>[36]KotaYogyakarta!O6</f>
        <v>119</v>
      </c>
      <c r="P10" s="36">
        <f>[36]KotaYogyakarta!P6</f>
        <v>0</v>
      </c>
      <c r="Q10" s="36">
        <v>94</v>
      </c>
      <c r="R10" s="36">
        <v>80</v>
      </c>
      <c r="S10" s="197">
        <v>80</v>
      </c>
      <c r="T10" s="197">
        <v>82</v>
      </c>
      <c r="U10" s="207">
        <v>81</v>
      </c>
      <c r="V10" s="205">
        <v>88.509999999999991</v>
      </c>
      <c r="W10" s="205">
        <v>65</v>
      </c>
      <c r="X10" s="323">
        <v>61</v>
      </c>
      <c r="Y10" s="323">
        <v>57</v>
      </c>
      <c r="Z10" s="310">
        <v>57.6</v>
      </c>
      <c r="AA10" s="310">
        <v>58</v>
      </c>
      <c r="AB10" s="62">
        <v>55</v>
      </c>
      <c r="AC10" s="62">
        <v>51.301788176369861</v>
      </c>
    </row>
    <row r="11" spans="1:29" ht="20.100000000000001" customHeight="1" thickBot="1" x14ac:dyDescent="0.25">
      <c r="A11" s="369" t="s">
        <v>582</v>
      </c>
      <c r="B11" s="370"/>
      <c r="C11" s="83">
        <f>SUM(C6:C10)</f>
        <v>58045</v>
      </c>
      <c r="D11" s="83">
        <f t="shared" ref="D11:W11" si="0">SUM(D6:D10)</f>
        <v>61150</v>
      </c>
      <c r="E11" s="83">
        <f t="shared" si="0"/>
        <v>60622</v>
      </c>
      <c r="F11" s="83">
        <f t="shared" si="0"/>
        <v>60515</v>
      </c>
      <c r="G11" s="83">
        <f t="shared" si="0"/>
        <v>60096</v>
      </c>
      <c r="H11" s="83">
        <f t="shared" si="0"/>
        <v>59768</v>
      </c>
      <c r="I11" s="83">
        <f t="shared" si="0"/>
        <v>60267</v>
      </c>
      <c r="J11" s="83">
        <f t="shared" si="0"/>
        <v>58834</v>
      </c>
      <c r="K11" s="83">
        <f t="shared" si="0"/>
        <v>58542</v>
      </c>
      <c r="L11" s="83">
        <f t="shared" si="0"/>
        <v>58253</v>
      </c>
      <c r="M11" s="83">
        <f t="shared" si="0"/>
        <v>57612</v>
      </c>
      <c r="N11" s="83">
        <f t="shared" si="0"/>
        <v>56982</v>
      </c>
      <c r="O11" s="83">
        <f t="shared" si="0"/>
        <v>57188</v>
      </c>
      <c r="P11" s="83">
        <f t="shared" si="0"/>
        <v>0</v>
      </c>
      <c r="Q11" s="83">
        <f t="shared" si="0"/>
        <v>55540</v>
      </c>
      <c r="R11" s="83">
        <f t="shared" si="0"/>
        <v>55332</v>
      </c>
      <c r="S11" s="200">
        <f t="shared" si="0"/>
        <v>55325</v>
      </c>
      <c r="T11" s="200">
        <f t="shared" si="0"/>
        <v>55523</v>
      </c>
      <c r="U11" s="200">
        <f t="shared" si="0"/>
        <v>55291</v>
      </c>
      <c r="V11" s="200">
        <f t="shared" si="0"/>
        <v>71868.414000000499</v>
      </c>
      <c r="W11" s="200">
        <f t="shared" si="0"/>
        <v>55126</v>
      </c>
      <c r="X11" s="307">
        <f>SUM(X6:X10)</f>
        <v>54417</v>
      </c>
      <c r="Y11" s="307">
        <f>SUM(Y6:Y10)</f>
        <v>53553</v>
      </c>
      <c r="Z11" s="307">
        <f>SUM(Z6:Z10)</f>
        <v>53984.6</v>
      </c>
      <c r="AA11" s="307">
        <f>SUM(AA6:AA10)</f>
        <v>51343</v>
      </c>
      <c r="AB11" s="307">
        <v>75990</v>
      </c>
      <c r="AC11" s="307">
        <f>SUM(AC6:AC10)</f>
        <v>76273.079599178367</v>
      </c>
    </row>
    <row r="12" spans="1:29" ht="15" customHeight="1" x14ac:dyDescent="0.2">
      <c r="A12" s="277" t="s">
        <v>663</v>
      </c>
      <c r="B12" s="282"/>
      <c r="C12" s="283"/>
      <c r="D12" s="283"/>
      <c r="E12" s="282"/>
      <c r="F12" s="283"/>
      <c r="G12" s="283"/>
      <c r="H12" s="284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85"/>
      <c r="V12" s="286"/>
      <c r="W12" s="277"/>
      <c r="X12" s="277"/>
      <c r="Y12" s="277"/>
      <c r="Z12" s="277"/>
      <c r="AA12" s="277"/>
      <c r="AB12" s="277"/>
      <c r="AC12" s="277"/>
    </row>
    <row r="13" spans="1:29" ht="15" customHeight="1" x14ac:dyDescent="0.2">
      <c r="A13" s="278" t="s">
        <v>664</v>
      </c>
      <c r="B13" s="282"/>
      <c r="C13" s="283"/>
      <c r="D13" s="283"/>
      <c r="E13" s="282"/>
      <c r="F13" s="283"/>
      <c r="G13" s="283"/>
      <c r="H13" s="284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85"/>
      <c r="V13" s="286"/>
      <c r="W13" s="277"/>
      <c r="X13" s="277"/>
      <c r="Y13" s="277"/>
      <c r="Z13" s="277"/>
      <c r="AA13" s="277"/>
      <c r="AB13" s="277"/>
      <c r="AC13" s="277"/>
    </row>
    <row r="14" spans="1:29" ht="15" customHeight="1" x14ac:dyDescent="0.2">
      <c r="A14" s="277" t="s">
        <v>580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8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7" t="s">
        <v>661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8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8" t="s">
        <v>581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7" t="s">
        <v>662</v>
      </c>
      <c r="B17" s="9"/>
      <c r="C17" s="10"/>
      <c r="D17" s="10"/>
      <c r="E17" s="9"/>
      <c r="F17" s="10"/>
      <c r="G17" s="10"/>
      <c r="H17" s="11"/>
      <c r="U17" s="7"/>
      <c r="X17" s="6"/>
      <c r="Y17" s="6"/>
      <c r="Z17" s="6"/>
      <c r="AA17" s="6"/>
      <c r="AB17" s="6"/>
      <c r="AC17" s="6"/>
    </row>
    <row r="18" spans="1:29" ht="20.100000000000001" customHeight="1" x14ac:dyDescent="0.2">
      <c r="A18" s="13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69"/>
    </row>
    <row r="19" spans="1:29" ht="20.100000000000001" customHeight="1" x14ac:dyDescent="0.2">
      <c r="A19" s="13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9"/>
    </row>
    <row r="20" spans="1:29" ht="20.100000000000001" customHeight="1" x14ac:dyDescent="0.2">
      <c r="A20" s="13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3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3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3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3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3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3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</sheetData>
  <mergeCells count="3">
    <mergeCell ref="A4:A5"/>
    <mergeCell ref="A11:B11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1:V11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C141"/>
  <sheetViews>
    <sheetView showGridLines="0" workbookViewId="0">
      <selection sqref="A1:AD50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618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137" t="s">
        <v>619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136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267</v>
      </c>
      <c r="C6" s="36">
        <f>[37]Pacitan!C6</f>
        <v>13402</v>
      </c>
      <c r="D6" s="36">
        <f>[37]Pacitan!D6</f>
        <v>13482</v>
      </c>
      <c r="E6" s="36">
        <f>[37]Pacitan!E6</f>
        <v>12680</v>
      </c>
      <c r="F6" s="36">
        <f>[37]Pacitan!F6</f>
        <v>12847</v>
      </c>
      <c r="G6" s="36">
        <f>[37]Pacitan!G6</f>
        <v>12844</v>
      </c>
      <c r="H6" s="36">
        <f>[37]Pacitan!H6</f>
        <v>12523</v>
      </c>
      <c r="I6" s="36">
        <f>[37]Pacitan!I6</f>
        <v>13077</v>
      </c>
      <c r="J6" s="36">
        <f>[37]Pacitan!J6</f>
        <v>13465</v>
      </c>
      <c r="K6" s="36">
        <f>[37]Pacitan!K6</f>
        <v>13579</v>
      </c>
      <c r="L6" s="36">
        <f>[37]Pacitan!L6</f>
        <v>13136</v>
      </c>
      <c r="M6" s="36">
        <f>[37]Pacitan!M6</f>
        <v>13102</v>
      </c>
      <c r="N6" s="36">
        <f>[37]Pacitan!N6</f>
        <v>12886</v>
      </c>
      <c r="O6" s="36">
        <f>[37]Pacitan!O6</f>
        <v>13031</v>
      </c>
      <c r="P6" s="36">
        <f>[37]Pacitan!P6</f>
        <v>0</v>
      </c>
      <c r="Q6" s="36">
        <v>13018</v>
      </c>
      <c r="R6" s="36">
        <v>13016</v>
      </c>
      <c r="S6" s="197">
        <v>13024</v>
      </c>
      <c r="T6" s="197">
        <v>13040</v>
      </c>
      <c r="U6" s="207">
        <v>12945</v>
      </c>
      <c r="V6" s="227">
        <v>19515.63</v>
      </c>
      <c r="W6" s="227">
        <v>12743</v>
      </c>
      <c r="X6" s="62">
        <v>12418</v>
      </c>
      <c r="Y6" s="62">
        <v>12303</v>
      </c>
      <c r="Z6" s="62">
        <v>12411</v>
      </c>
      <c r="AA6" s="62">
        <v>12689</v>
      </c>
      <c r="AB6" s="62">
        <v>12707</v>
      </c>
      <c r="AC6" s="62">
        <v>11798.427476387151</v>
      </c>
    </row>
    <row r="7" spans="1:29" ht="20.100000000000001" customHeight="1" x14ac:dyDescent="0.2">
      <c r="A7" s="133">
        <v>2</v>
      </c>
      <c r="B7" s="59" t="s">
        <v>270</v>
      </c>
      <c r="C7" s="36">
        <f>[37]Ponorogo!C6</f>
        <v>34889</v>
      </c>
      <c r="D7" s="36">
        <f>[37]Ponorogo!D6</f>
        <v>34926</v>
      </c>
      <c r="E7" s="36">
        <f>[37]Ponorogo!E6</f>
        <v>35572</v>
      </c>
      <c r="F7" s="36">
        <f>[37]Ponorogo!F6</f>
        <v>35419</v>
      </c>
      <c r="G7" s="36">
        <f>[37]Ponorogo!G6</f>
        <v>35379</v>
      </c>
      <c r="H7" s="36">
        <f>[37]Ponorogo!H6</f>
        <v>35000</v>
      </c>
      <c r="I7" s="36">
        <f>[37]Ponorogo!I6</f>
        <v>35000</v>
      </c>
      <c r="J7" s="36">
        <f>[37]Ponorogo!J6</f>
        <v>35000</v>
      </c>
      <c r="K7" s="36">
        <f>[37]Ponorogo!K6</f>
        <v>35000</v>
      </c>
      <c r="L7" s="36">
        <f>[37]Ponorogo!L6</f>
        <v>35000</v>
      </c>
      <c r="M7" s="36">
        <f>[37]Ponorogo!M6</f>
        <v>34867</v>
      </c>
      <c r="N7" s="36">
        <f>[37]Ponorogo!N6</f>
        <v>33737</v>
      </c>
      <c r="O7" s="36">
        <f>[37]Ponorogo!O6</f>
        <v>34867</v>
      </c>
      <c r="P7" s="36">
        <f>[37]Ponorogo!P6</f>
        <v>0</v>
      </c>
      <c r="Q7" s="36">
        <v>34867</v>
      </c>
      <c r="R7" s="36">
        <v>34800</v>
      </c>
      <c r="S7" s="197">
        <v>34800</v>
      </c>
      <c r="T7" s="197">
        <v>34800</v>
      </c>
      <c r="U7" s="207">
        <v>34800</v>
      </c>
      <c r="V7" s="205">
        <v>33816.427000000207</v>
      </c>
      <c r="W7" s="205">
        <v>34326</v>
      </c>
      <c r="X7" s="62">
        <v>34338</v>
      </c>
      <c r="Y7" s="62">
        <v>34352</v>
      </c>
      <c r="Z7" s="62">
        <v>34547</v>
      </c>
      <c r="AA7" s="62">
        <v>34536</v>
      </c>
      <c r="AB7" s="62">
        <v>35676</v>
      </c>
      <c r="AC7" s="62">
        <v>34937.764879331073</v>
      </c>
    </row>
    <row r="8" spans="1:29" ht="20.100000000000001" customHeight="1" x14ac:dyDescent="0.2">
      <c r="A8" s="133">
        <v>3</v>
      </c>
      <c r="B8" s="59" t="s">
        <v>276</v>
      </c>
      <c r="C8" s="36">
        <f>[37]Trenggalek!C6</f>
        <v>12103</v>
      </c>
      <c r="D8" s="36">
        <f>[37]Trenggalek!D6</f>
        <v>11224</v>
      </c>
      <c r="E8" s="36">
        <f>[37]Trenggalek!E6</f>
        <v>11224</v>
      </c>
      <c r="F8" s="36">
        <f>[37]Trenggalek!F6</f>
        <v>11122</v>
      </c>
      <c r="G8" s="36">
        <f>[37]Trenggalek!G6</f>
        <v>11153</v>
      </c>
      <c r="H8" s="36">
        <f>[37]Trenggalek!H6</f>
        <v>11228</v>
      </c>
      <c r="I8" s="36">
        <f>[37]Trenggalek!I6</f>
        <v>11045</v>
      </c>
      <c r="J8" s="36">
        <f>[37]Trenggalek!J6</f>
        <v>10975</v>
      </c>
      <c r="K8" s="36">
        <f>[37]Trenggalek!K6</f>
        <v>11575</v>
      </c>
      <c r="L8" s="36">
        <f>[37]Trenggalek!L6</f>
        <v>10999</v>
      </c>
      <c r="M8" s="36">
        <f>[37]Trenggalek!M6</f>
        <v>10991</v>
      </c>
      <c r="N8" s="36">
        <f>[37]Trenggalek!N6</f>
        <v>10713</v>
      </c>
      <c r="O8" s="36">
        <f>[37]Trenggalek!O6</f>
        <v>10984</v>
      </c>
      <c r="P8" s="36">
        <f>[37]Trenggalek!P6</f>
        <v>0</v>
      </c>
      <c r="Q8" s="36">
        <v>11523</v>
      </c>
      <c r="R8" s="36">
        <v>11523</v>
      </c>
      <c r="S8" s="197">
        <v>11583</v>
      </c>
      <c r="T8" s="197">
        <v>11782</v>
      </c>
      <c r="U8" s="207">
        <v>11938</v>
      </c>
      <c r="V8" s="205">
        <v>9629.5380000000059</v>
      </c>
      <c r="W8" s="205">
        <v>11864</v>
      </c>
      <c r="X8" s="62">
        <v>11628</v>
      </c>
      <c r="Y8" s="62">
        <v>11939</v>
      </c>
      <c r="Z8" s="62">
        <v>12380</v>
      </c>
      <c r="AA8" s="62">
        <v>12638</v>
      </c>
      <c r="AB8" s="62">
        <v>12070</v>
      </c>
      <c r="AC8" s="62">
        <v>12048.140922969775</v>
      </c>
    </row>
    <row r="9" spans="1:29" ht="20.100000000000001" customHeight="1" x14ac:dyDescent="0.2">
      <c r="A9" s="133">
        <v>4</v>
      </c>
      <c r="B9" s="59" t="s">
        <v>278</v>
      </c>
      <c r="C9" s="36">
        <f>[37]Tulungagung!C6</f>
        <v>24121</v>
      </c>
      <c r="D9" s="36">
        <f>[37]Tulungagung!D6</f>
        <v>23230</v>
      </c>
      <c r="E9" s="36">
        <f>[37]Tulungagung!E6</f>
        <v>23270</v>
      </c>
      <c r="F9" s="36">
        <f>[37]Tulungagung!F6</f>
        <v>23190</v>
      </c>
      <c r="G9" s="36">
        <f>[37]Tulungagung!G6</f>
        <v>23059</v>
      </c>
      <c r="H9" s="36">
        <f>[37]Tulungagung!H6</f>
        <v>22813</v>
      </c>
      <c r="I9" s="36">
        <f>[37]Tulungagung!I6</f>
        <v>23755</v>
      </c>
      <c r="J9" s="36">
        <f>[37]Tulungagung!J6</f>
        <v>23392</v>
      </c>
      <c r="K9" s="36">
        <f>[37]Tulungagung!K6</f>
        <v>23392</v>
      </c>
      <c r="L9" s="36">
        <f>[37]Tulungagung!L6</f>
        <v>23392</v>
      </c>
      <c r="M9" s="36">
        <f>[37]Tulungagung!M6</f>
        <v>23441</v>
      </c>
      <c r="N9" s="36">
        <f>[37]Tulungagung!N6</f>
        <v>22889</v>
      </c>
      <c r="O9" s="36">
        <f>[37]Tulungagung!O6</f>
        <v>23607</v>
      </c>
      <c r="P9" s="36">
        <f>[37]Tulungagung!P6</f>
        <v>0</v>
      </c>
      <c r="Q9" s="36">
        <v>26738</v>
      </c>
      <c r="R9" s="36">
        <v>25206</v>
      </c>
      <c r="S9" s="197">
        <v>25363</v>
      </c>
      <c r="T9" s="197">
        <v>25368</v>
      </c>
      <c r="U9" s="207">
        <v>25201</v>
      </c>
      <c r="V9" s="205">
        <v>24612.859000000077</v>
      </c>
      <c r="W9" s="205">
        <v>25361</v>
      </c>
      <c r="X9" s="62">
        <v>25873</v>
      </c>
      <c r="Y9" s="62">
        <v>25864</v>
      </c>
      <c r="Z9" s="62">
        <v>25806</v>
      </c>
      <c r="AA9" s="62">
        <v>25787</v>
      </c>
      <c r="AB9" s="62">
        <v>25681</v>
      </c>
      <c r="AC9" s="62">
        <v>25414.793584199324</v>
      </c>
    </row>
    <row r="10" spans="1:29" ht="20.100000000000001" customHeight="1" x14ac:dyDescent="0.2">
      <c r="A10" s="133">
        <v>5</v>
      </c>
      <c r="B10" s="59" t="s">
        <v>252</v>
      </c>
      <c r="C10" s="36">
        <f>[37]Blitar!C6</f>
        <v>32931</v>
      </c>
      <c r="D10" s="36">
        <f>[37]Blitar!D6</f>
        <v>32846</v>
      </c>
      <c r="E10" s="36">
        <f>[37]Blitar!E6</f>
        <v>31871</v>
      </c>
      <c r="F10" s="36">
        <f>[37]Blitar!F6</f>
        <v>32030</v>
      </c>
      <c r="G10" s="36">
        <f>[37]Blitar!G6</f>
        <v>31987</v>
      </c>
      <c r="H10" s="36">
        <f>[37]Blitar!H6</f>
        <v>31985</v>
      </c>
      <c r="I10" s="36">
        <f>[37]Blitar!I6</f>
        <v>31678</v>
      </c>
      <c r="J10" s="36">
        <f>[37]Blitar!J6</f>
        <v>31675</v>
      </c>
      <c r="K10" s="36">
        <f>[37]Blitar!K6</f>
        <v>32250</v>
      </c>
      <c r="L10" s="36">
        <f>[37]Blitar!L6</f>
        <v>31609</v>
      </c>
      <c r="M10" s="36">
        <f>[37]Blitar!M6</f>
        <v>30973</v>
      </c>
      <c r="N10" s="36">
        <f>[37]Blitar!N6</f>
        <v>30364</v>
      </c>
      <c r="O10" s="36">
        <f>[37]Blitar!O6</f>
        <v>30622</v>
      </c>
      <c r="P10" s="36">
        <f>[37]Blitar!P6</f>
        <v>0</v>
      </c>
      <c r="Q10" s="36">
        <v>30622</v>
      </c>
      <c r="R10" s="36">
        <v>30860</v>
      </c>
      <c r="S10" s="197">
        <v>30990</v>
      </c>
      <c r="T10" s="197">
        <v>31048</v>
      </c>
      <c r="U10" s="207">
        <v>31108</v>
      </c>
      <c r="V10" s="205">
        <v>25273.50100000004</v>
      </c>
      <c r="W10" s="205">
        <v>31111</v>
      </c>
      <c r="X10" s="62">
        <v>31056</v>
      </c>
      <c r="Y10" s="62">
        <v>30994</v>
      </c>
      <c r="Z10" s="62">
        <v>30920</v>
      </c>
      <c r="AA10" s="62">
        <v>31674</v>
      </c>
      <c r="AB10" s="62">
        <v>33337</v>
      </c>
      <c r="AC10" s="62">
        <v>32552.653662386398</v>
      </c>
    </row>
    <row r="11" spans="1:29" ht="20.100000000000001" customHeight="1" x14ac:dyDescent="0.2">
      <c r="A11" s="133">
        <v>6</v>
      </c>
      <c r="B11" s="59" t="s">
        <v>258</v>
      </c>
      <c r="C11" s="36">
        <f>[37]Kediri!C6</f>
        <v>48630</v>
      </c>
      <c r="D11" s="36">
        <f>[37]Kediri!D6</f>
        <v>47699</v>
      </c>
      <c r="E11" s="36">
        <f>[37]Kediri!E6</f>
        <v>48164</v>
      </c>
      <c r="F11" s="36">
        <f>[37]Kediri!F6</f>
        <v>48378</v>
      </c>
      <c r="G11" s="36">
        <f>[37]Kediri!G6</f>
        <v>48340</v>
      </c>
      <c r="H11" s="36">
        <f>[37]Kediri!H6</f>
        <v>47878</v>
      </c>
      <c r="I11" s="36">
        <f>[37]Kediri!I6</f>
        <v>45781</v>
      </c>
      <c r="J11" s="36">
        <f>[37]Kediri!J6</f>
        <v>45849</v>
      </c>
      <c r="K11" s="36">
        <f>[37]Kediri!K6</f>
        <v>45517</v>
      </c>
      <c r="L11" s="36">
        <f>[37]Kediri!L6</f>
        <v>45649</v>
      </c>
      <c r="M11" s="36">
        <f>[37]Kediri!M6</f>
        <v>42610</v>
      </c>
      <c r="N11" s="36">
        <f>[37]Kediri!N6</f>
        <v>41843</v>
      </c>
      <c r="O11" s="36">
        <f>[37]Kediri!O6</f>
        <v>42530</v>
      </c>
      <c r="P11" s="36">
        <f>[37]Kediri!P6</f>
        <v>0</v>
      </c>
      <c r="Q11" s="36">
        <v>42423</v>
      </c>
      <c r="R11" s="36">
        <v>41807</v>
      </c>
      <c r="S11" s="197">
        <v>38956</v>
      </c>
      <c r="T11" s="197">
        <v>39415</v>
      </c>
      <c r="U11" s="207">
        <v>40951</v>
      </c>
      <c r="V11" s="205">
        <v>38928.825000000135</v>
      </c>
      <c r="W11" s="205">
        <v>41229</v>
      </c>
      <c r="X11" s="62">
        <v>39147</v>
      </c>
      <c r="Y11" s="62">
        <v>38201</v>
      </c>
      <c r="Z11" s="62">
        <v>36683</v>
      </c>
      <c r="AA11" s="62">
        <v>35388</v>
      </c>
      <c r="AB11" s="62">
        <v>45501</v>
      </c>
      <c r="AC11" s="62">
        <v>44331.552974473678</v>
      </c>
    </row>
    <row r="12" spans="1:29" ht="20.100000000000001" customHeight="1" x14ac:dyDescent="0.2">
      <c r="A12" s="133">
        <v>7</v>
      </c>
      <c r="B12" s="59" t="s">
        <v>263</v>
      </c>
      <c r="C12" s="36">
        <f>[37]Malang!C6</f>
        <v>49430</v>
      </c>
      <c r="D12" s="36">
        <f>[37]Malang!D6</f>
        <v>37740</v>
      </c>
      <c r="E12" s="36">
        <f>[37]Malang!E6</f>
        <v>41333</v>
      </c>
      <c r="F12" s="36">
        <f>[37]Malang!F6</f>
        <v>44703</v>
      </c>
      <c r="G12" s="36">
        <f>[37]Malang!G6</f>
        <v>44515</v>
      </c>
      <c r="H12" s="36">
        <f>[37]Malang!H6</f>
        <v>44347</v>
      </c>
      <c r="I12" s="36">
        <f>[37]Malang!I6</f>
        <v>47513</v>
      </c>
      <c r="J12" s="36">
        <f>[37]Malang!J6</f>
        <v>47191</v>
      </c>
      <c r="K12" s="36">
        <f>[37]Malang!K6</f>
        <v>47716</v>
      </c>
      <c r="L12" s="36">
        <f>[37]Malang!L6</f>
        <v>44402</v>
      </c>
      <c r="M12" s="36">
        <f>[37]Malang!M6</f>
        <v>42764</v>
      </c>
      <c r="N12" s="36">
        <f>[37]Malang!N6</f>
        <v>41035</v>
      </c>
      <c r="O12" s="36">
        <f>[37]Malang!O6</f>
        <v>43330</v>
      </c>
      <c r="P12" s="36">
        <f>[37]Malang!P6</f>
        <v>0</v>
      </c>
      <c r="Q12" s="36">
        <v>43894</v>
      </c>
      <c r="R12" s="36">
        <v>44656</v>
      </c>
      <c r="S12" s="197">
        <v>43426</v>
      </c>
      <c r="T12" s="197">
        <v>43855</v>
      </c>
      <c r="U12" s="207">
        <v>43812</v>
      </c>
      <c r="V12" s="205">
        <v>45523.926000000145</v>
      </c>
      <c r="W12" s="205">
        <v>39820</v>
      </c>
      <c r="X12" s="62">
        <v>40537</v>
      </c>
      <c r="Y12" s="62">
        <v>36824</v>
      </c>
      <c r="Z12" s="62">
        <v>36477</v>
      </c>
      <c r="AA12" s="62">
        <v>37322</v>
      </c>
      <c r="AB12" s="62">
        <v>45734</v>
      </c>
      <c r="AC12" s="62">
        <v>44374.849977259641</v>
      </c>
    </row>
    <row r="13" spans="1:29" ht="20.100000000000001" customHeight="1" x14ac:dyDescent="0.2">
      <c r="A13" s="133">
        <v>8</v>
      </c>
      <c r="B13" s="59" t="s">
        <v>260</v>
      </c>
      <c r="C13" s="36">
        <f>[37]Lumajang!C6</f>
        <v>35710</v>
      </c>
      <c r="D13" s="36">
        <f>[37]Lumajang!D6</f>
        <v>34416</v>
      </c>
      <c r="E13" s="36">
        <f>[37]Lumajang!E6</f>
        <v>34528</v>
      </c>
      <c r="F13" s="36">
        <f>[37]Lumajang!F6</f>
        <v>34013</v>
      </c>
      <c r="G13" s="36">
        <f>[37]Lumajang!G6</f>
        <v>34003</v>
      </c>
      <c r="H13" s="36">
        <f>[37]Lumajang!H6</f>
        <v>33912</v>
      </c>
      <c r="I13" s="36">
        <f>[37]Lumajang!I6</f>
        <v>34098</v>
      </c>
      <c r="J13" s="36">
        <f>[37]Lumajang!J6</f>
        <v>34149</v>
      </c>
      <c r="K13" s="36">
        <f>[37]Lumajang!K6</f>
        <v>33488</v>
      </c>
      <c r="L13" s="36">
        <f>[37]Lumajang!L6</f>
        <v>32832</v>
      </c>
      <c r="M13" s="36">
        <f>[37]Lumajang!M6</f>
        <v>35756</v>
      </c>
      <c r="N13" s="36">
        <f>[37]Lumajang!N6</f>
        <v>33752</v>
      </c>
      <c r="O13" s="36">
        <f>[37]Lumajang!O6</f>
        <v>33543</v>
      </c>
      <c r="P13" s="36">
        <f>[37]Lumajang!P6</f>
        <v>0</v>
      </c>
      <c r="Q13" s="36">
        <v>32768</v>
      </c>
      <c r="R13" s="36">
        <v>33280</v>
      </c>
      <c r="S13" s="197">
        <v>34056</v>
      </c>
      <c r="T13" s="197">
        <v>34581</v>
      </c>
      <c r="U13" s="207">
        <v>34607</v>
      </c>
      <c r="V13" s="205">
        <v>31929.341000000019</v>
      </c>
      <c r="W13" s="205">
        <v>34030</v>
      </c>
      <c r="X13" s="62">
        <v>34416</v>
      </c>
      <c r="Y13" s="62">
        <v>33991</v>
      </c>
      <c r="Z13" s="62">
        <v>35421</v>
      </c>
      <c r="AA13" s="62">
        <v>34696</v>
      </c>
      <c r="AB13" s="62">
        <v>36602</v>
      </c>
      <c r="AC13" s="62">
        <v>34597.324486309408</v>
      </c>
    </row>
    <row r="14" spans="1:29" ht="20.100000000000001" customHeight="1" x14ac:dyDescent="0.2">
      <c r="A14" s="133">
        <v>9</v>
      </c>
      <c r="B14" s="59" t="s">
        <v>256</v>
      </c>
      <c r="C14" s="36">
        <f>[37]Jember!C6</f>
        <v>86207</v>
      </c>
      <c r="D14" s="36">
        <f>[37]Jember!D6</f>
        <v>84605</v>
      </c>
      <c r="E14" s="36">
        <f>[37]Jember!E6</f>
        <v>79607</v>
      </c>
      <c r="F14" s="36">
        <f>[37]Jember!F6</f>
        <v>79727</v>
      </c>
      <c r="G14" s="36">
        <f>[37]Jember!G6</f>
        <v>80649</v>
      </c>
      <c r="H14" s="36">
        <f>[37]Jember!H6</f>
        <v>80397</v>
      </c>
      <c r="I14" s="36">
        <f>[37]Jember!I6</f>
        <v>84693</v>
      </c>
      <c r="J14" s="36">
        <f>[37]Jember!J6</f>
        <v>85132</v>
      </c>
      <c r="K14" s="36">
        <f>[37]Jember!K6</f>
        <v>86869</v>
      </c>
      <c r="L14" s="36">
        <f>[37]Jember!L6</f>
        <v>85314</v>
      </c>
      <c r="M14" s="36">
        <f>[37]Jember!M6</f>
        <v>81127</v>
      </c>
      <c r="N14" s="36">
        <f>[37]Jember!N6</f>
        <v>80639</v>
      </c>
      <c r="O14" s="36">
        <f>[37]Jember!O6</f>
        <v>79678</v>
      </c>
      <c r="P14" s="36">
        <f>[37]Jember!P6</f>
        <v>0</v>
      </c>
      <c r="Q14" s="36">
        <v>79294</v>
      </c>
      <c r="R14" s="36">
        <v>80501</v>
      </c>
      <c r="S14" s="197">
        <v>80520</v>
      </c>
      <c r="T14" s="197">
        <v>81286</v>
      </c>
      <c r="U14" s="207">
        <v>79643</v>
      </c>
      <c r="V14" s="205">
        <v>69341.914999999761</v>
      </c>
      <c r="W14" s="205">
        <v>74592</v>
      </c>
      <c r="X14" s="62">
        <v>76963</v>
      </c>
      <c r="Y14" s="62">
        <v>78457</v>
      </c>
      <c r="Z14" s="62">
        <v>78410</v>
      </c>
      <c r="AA14" s="62">
        <v>78387</v>
      </c>
      <c r="AB14" s="62">
        <v>85727</v>
      </c>
      <c r="AC14" s="62">
        <v>80122.58129519163</v>
      </c>
    </row>
    <row r="15" spans="1:29" ht="20.100000000000001" customHeight="1" x14ac:dyDescent="0.2">
      <c r="A15" s="133">
        <v>10</v>
      </c>
      <c r="B15" s="59" t="s">
        <v>251</v>
      </c>
      <c r="C15" s="36">
        <f>[37]Banyuwangi!C6</f>
        <v>68063</v>
      </c>
      <c r="D15" s="36">
        <f>[37]Banyuwangi!D6</f>
        <v>66592</v>
      </c>
      <c r="E15" s="36">
        <f>[37]Banyuwangi!E6</f>
        <v>66585</v>
      </c>
      <c r="F15" s="36">
        <f>[37]Banyuwangi!F6</f>
        <v>66410</v>
      </c>
      <c r="G15" s="36">
        <f>[37]Banyuwangi!G6</f>
        <v>66958</v>
      </c>
      <c r="H15" s="36">
        <f>[37]Banyuwangi!H6</f>
        <v>66878</v>
      </c>
      <c r="I15" s="36">
        <f>[37]Banyuwangi!I6</f>
        <v>66966</v>
      </c>
      <c r="J15" s="36">
        <f>[37]Banyuwangi!J6</f>
        <v>65674</v>
      </c>
      <c r="K15" s="36">
        <f>[37]Banyuwangi!K6</f>
        <v>65764</v>
      </c>
      <c r="L15" s="36">
        <f>[37]Banyuwangi!L6</f>
        <v>65557</v>
      </c>
      <c r="M15" s="36">
        <f>[37]Banyuwangi!M6</f>
        <v>61106</v>
      </c>
      <c r="N15" s="36">
        <f>[37]Banyuwangi!N6</f>
        <v>59673</v>
      </c>
      <c r="O15" s="36">
        <f>[37]Banyuwangi!O6</f>
        <v>57780</v>
      </c>
      <c r="P15" s="36">
        <f>[37]Banyuwangi!P6</f>
        <v>0</v>
      </c>
      <c r="Q15" s="36">
        <v>61125</v>
      </c>
      <c r="R15" s="36">
        <v>61806</v>
      </c>
      <c r="S15" s="197">
        <v>62132</v>
      </c>
      <c r="T15" s="197">
        <v>62132</v>
      </c>
      <c r="U15" s="207">
        <v>61752</v>
      </c>
      <c r="V15" s="205">
        <v>50336.635000000017</v>
      </c>
      <c r="W15" s="205">
        <v>59819</v>
      </c>
      <c r="X15" s="62">
        <v>59070</v>
      </c>
      <c r="Y15" s="62">
        <v>55597</v>
      </c>
      <c r="Z15" s="62">
        <v>52045</v>
      </c>
      <c r="AA15" s="62">
        <v>48125</v>
      </c>
      <c r="AB15" s="62">
        <v>69628</v>
      </c>
      <c r="AC15" s="62">
        <v>68095.010569707578</v>
      </c>
    </row>
    <row r="16" spans="1:29" ht="20.100000000000001" customHeight="1" x14ac:dyDescent="0.2">
      <c r="A16" s="133">
        <v>11</v>
      </c>
      <c r="B16" s="59" t="s">
        <v>254</v>
      </c>
      <c r="C16" s="36">
        <f>[37]Bondowoso!C6</f>
        <v>31174</v>
      </c>
      <c r="D16" s="36">
        <f>[37]Bondowoso!D6</f>
        <v>30830</v>
      </c>
      <c r="E16" s="36">
        <f>[37]Bondowoso!E6</f>
        <v>30735</v>
      </c>
      <c r="F16" s="36">
        <f>[37]Bondowoso!F6</f>
        <v>29206</v>
      </c>
      <c r="G16" s="36">
        <f>[37]Bondowoso!G6</f>
        <v>30826</v>
      </c>
      <c r="H16" s="36">
        <f>[37]Bondowoso!H6</f>
        <v>30826</v>
      </c>
      <c r="I16" s="36">
        <f>[37]Bondowoso!I6</f>
        <v>31683</v>
      </c>
      <c r="J16" s="36">
        <f>[37]Bondowoso!J6</f>
        <v>31035</v>
      </c>
      <c r="K16" s="36">
        <f>[37]Bondowoso!K6</f>
        <v>32548</v>
      </c>
      <c r="L16" s="36">
        <f>[37]Bondowoso!L6</f>
        <v>32478</v>
      </c>
      <c r="M16" s="36">
        <f>[37]Bondowoso!M6</f>
        <v>31507</v>
      </c>
      <c r="N16" s="36">
        <f>[37]Bondowoso!N6</f>
        <v>31121</v>
      </c>
      <c r="O16" s="36">
        <f>[37]Bondowoso!O6</f>
        <v>30822</v>
      </c>
      <c r="P16" s="36">
        <f>[37]Bondowoso!P6</f>
        <v>0</v>
      </c>
      <c r="Q16" s="36">
        <v>32385</v>
      </c>
      <c r="R16" s="36">
        <v>32385</v>
      </c>
      <c r="S16" s="197">
        <v>32682</v>
      </c>
      <c r="T16" s="197">
        <v>33264</v>
      </c>
      <c r="U16" s="207">
        <v>33257</v>
      </c>
      <c r="V16" s="205">
        <v>42485.244000000035</v>
      </c>
      <c r="W16" s="205">
        <v>34080</v>
      </c>
      <c r="X16" s="62">
        <v>34030</v>
      </c>
      <c r="Y16" s="62">
        <v>34053</v>
      </c>
      <c r="Z16" s="62">
        <v>35562</v>
      </c>
      <c r="AA16" s="62">
        <v>35969</v>
      </c>
      <c r="AB16" s="62">
        <v>39581</v>
      </c>
      <c r="AC16" s="62">
        <v>35758.41321346246</v>
      </c>
    </row>
    <row r="17" spans="1:29" ht="20.100000000000001" customHeight="1" x14ac:dyDescent="0.2">
      <c r="A17" s="133">
        <v>12</v>
      </c>
      <c r="B17" s="59" t="s">
        <v>274</v>
      </c>
      <c r="C17" s="36">
        <f>[37]Situbondo!C6</f>
        <v>36159</v>
      </c>
      <c r="D17" s="36">
        <f>[37]Situbondo!D6</f>
        <v>32713</v>
      </c>
      <c r="E17" s="36">
        <f>[37]Situbondo!E6</f>
        <v>30316</v>
      </c>
      <c r="F17" s="36">
        <f>[37]Situbondo!F6</f>
        <v>30341</v>
      </c>
      <c r="G17" s="36">
        <f>[37]Situbondo!G6</f>
        <v>30269</v>
      </c>
      <c r="H17" s="36">
        <f>[37]Situbondo!H6</f>
        <v>30269</v>
      </c>
      <c r="I17" s="36">
        <f>[37]Situbondo!I6</f>
        <v>30294</v>
      </c>
      <c r="J17" s="36">
        <f>[37]Situbondo!J6</f>
        <v>30233</v>
      </c>
      <c r="K17" s="36">
        <f>[37]Situbondo!K6</f>
        <v>30997</v>
      </c>
      <c r="L17" s="36">
        <f>[37]Situbondo!L6</f>
        <v>32050</v>
      </c>
      <c r="M17" s="36">
        <f>[37]Situbondo!M6</f>
        <v>30875</v>
      </c>
      <c r="N17" s="36">
        <f>[37]Situbondo!N6</f>
        <v>28672</v>
      </c>
      <c r="O17" s="36">
        <f>[37]Situbondo!O6</f>
        <v>27184</v>
      </c>
      <c r="P17" s="36">
        <f>[37]Situbondo!P6</f>
        <v>0</v>
      </c>
      <c r="Q17" s="36">
        <v>29444</v>
      </c>
      <c r="R17" s="36">
        <v>29700</v>
      </c>
      <c r="S17" s="197">
        <v>33295</v>
      </c>
      <c r="T17" s="197">
        <v>31531</v>
      </c>
      <c r="U17" s="207">
        <v>32131</v>
      </c>
      <c r="V17" s="205">
        <v>37170.83799999996</v>
      </c>
      <c r="W17" s="205">
        <v>32310</v>
      </c>
      <c r="X17" s="62">
        <v>32301</v>
      </c>
      <c r="Y17" s="62">
        <v>31369</v>
      </c>
      <c r="Z17" s="62">
        <v>29428</v>
      </c>
      <c r="AA17" s="62">
        <v>29428</v>
      </c>
      <c r="AB17" s="62">
        <v>33869</v>
      </c>
      <c r="AC17" s="62">
        <v>32815.397649754108</v>
      </c>
    </row>
    <row r="18" spans="1:29" ht="20.100000000000001" customHeight="1" x14ac:dyDescent="0.2">
      <c r="A18" s="133">
        <v>13</v>
      </c>
      <c r="B18" s="59" t="s">
        <v>271</v>
      </c>
      <c r="C18" s="36">
        <f>[37]Probolinggo!C6</f>
        <v>37359</v>
      </c>
      <c r="D18" s="36">
        <f>[37]Probolinggo!D6</f>
        <v>34740</v>
      </c>
      <c r="E18" s="36">
        <f>[37]Probolinggo!E6</f>
        <v>37791</v>
      </c>
      <c r="F18" s="36">
        <f>[37]Probolinggo!F6</f>
        <v>37810</v>
      </c>
      <c r="G18" s="36">
        <f>[37]Probolinggo!G6</f>
        <v>37801</v>
      </c>
      <c r="H18" s="36">
        <f>[37]Probolinggo!H6</f>
        <v>37612</v>
      </c>
      <c r="I18" s="36">
        <f>[37]Probolinggo!I6</f>
        <v>37612</v>
      </c>
      <c r="J18" s="36">
        <f>[37]Probolinggo!J6</f>
        <v>37310</v>
      </c>
      <c r="K18" s="36">
        <f>[37]Probolinggo!K6</f>
        <v>37310</v>
      </c>
      <c r="L18" s="36">
        <f>[37]Probolinggo!L6</f>
        <v>37293</v>
      </c>
      <c r="M18" s="36">
        <f>[37]Probolinggo!M6</f>
        <v>36308</v>
      </c>
      <c r="N18" s="36">
        <f>[37]Probolinggo!N6</f>
        <v>36031</v>
      </c>
      <c r="O18" s="36">
        <f>[37]Probolinggo!O6</f>
        <v>35318</v>
      </c>
      <c r="P18" s="36">
        <f>[37]Probolinggo!P6</f>
        <v>0</v>
      </c>
      <c r="Q18" s="36">
        <v>36015</v>
      </c>
      <c r="R18" s="36">
        <v>36017</v>
      </c>
      <c r="S18" s="197">
        <v>36150</v>
      </c>
      <c r="T18" s="197">
        <v>36273</v>
      </c>
      <c r="U18" s="207">
        <v>36131</v>
      </c>
      <c r="V18" s="205">
        <v>48784.574000000095</v>
      </c>
      <c r="W18" s="205">
        <v>36376</v>
      </c>
      <c r="X18" s="62">
        <v>36198</v>
      </c>
      <c r="Y18" s="62">
        <v>36138</v>
      </c>
      <c r="Z18" s="62">
        <v>36200</v>
      </c>
      <c r="AA18" s="62">
        <v>35955</v>
      </c>
      <c r="AB18" s="62">
        <v>40537</v>
      </c>
      <c r="AC18" s="62">
        <v>39771.257786267837</v>
      </c>
    </row>
    <row r="19" spans="1:29" ht="20.100000000000001" customHeight="1" x14ac:dyDescent="0.2">
      <c r="A19" s="133">
        <v>14</v>
      </c>
      <c r="B19" s="59" t="s">
        <v>269</v>
      </c>
      <c r="C19" s="36">
        <f>[37]Pasuruan!C6</f>
        <v>41582</v>
      </c>
      <c r="D19" s="36">
        <f>[37]Pasuruan!D6</f>
        <v>39918</v>
      </c>
      <c r="E19" s="36">
        <f>[37]Pasuruan!E6</f>
        <v>39900</v>
      </c>
      <c r="F19" s="36">
        <f>[37]Pasuruan!F6</f>
        <v>39849</v>
      </c>
      <c r="G19" s="36">
        <f>[37]Pasuruan!G6</f>
        <v>39770</v>
      </c>
      <c r="H19" s="36">
        <f>[37]Pasuruan!H6</f>
        <v>39551</v>
      </c>
      <c r="I19" s="36">
        <f>[37]Pasuruan!I6</f>
        <v>39790</v>
      </c>
      <c r="J19" s="36">
        <f>[37]Pasuruan!J6</f>
        <v>39754</v>
      </c>
      <c r="K19" s="36">
        <f>[37]Pasuruan!K6</f>
        <v>39754</v>
      </c>
      <c r="L19" s="36">
        <f>[37]Pasuruan!L6</f>
        <v>40606</v>
      </c>
      <c r="M19" s="36">
        <f>[37]Pasuruan!M6</f>
        <v>38979</v>
      </c>
      <c r="N19" s="36">
        <f>[37]Pasuruan!N6</f>
        <v>36450</v>
      </c>
      <c r="O19" s="36">
        <f>[37]Pasuruan!O6</f>
        <v>41707</v>
      </c>
      <c r="P19" s="36">
        <f>[37]Pasuruan!P6</f>
        <v>0</v>
      </c>
      <c r="Q19" s="36">
        <v>38717</v>
      </c>
      <c r="R19" s="36">
        <v>38701</v>
      </c>
      <c r="S19" s="197">
        <v>39216</v>
      </c>
      <c r="T19" s="197">
        <v>39177</v>
      </c>
      <c r="U19" s="207">
        <v>39641</v>
      </c>
      <c r="V19" s="205">
        <v>37008.274000000085</v>
      </c>
      <c r="W19" s="205">
        <v>40189</v>
      </c>
      <c r="X19" s="62">
        <v>40203</v>
      </c>
      <c r="Y19" s="62">
        <v>39636</v>
      </c>
      <c r="Z19" s="62">
        <v>39719</v>
      </c>
      <c r="AA19" s="62">
        <v>40269</v>
      </c>
      <c r="AB19" s="62">
        <v>37805</v>
      </c>
      <c r="AC19" s="62">
        <v>35539.374449329705</v>
      </c>
    </row>
    <row r="20" spans="1:29" ht="20.100000000000001" customHeight="1" x14ac:dyDescent="0.2">
      <c r="A20" s="133">
        <v>15</v>
      </c>
      <c r="B20" s="59" t="s">
        <v>273</v>
      </c>
      <c r="C20" s="36">
        <f>[37]Sidoarjo!C6</f>
        <v>27470</v>
      </c>
      <c r="D20" s="36">
        <f>[37]Sidoarjo!D6</f>
        <v>28121</v>
      </c>
      <c r="E20" s="36">
        <f>[37]Sidoarjo!E6</f>
        <v>28865</v>
      </c>
      <c r="F20" s="36">
        <f>[37]Sidoarjo!F6</f>
        <v>27050</v>
      </c>
      <c r="G20" s="36">
        <f>[37]Sidoarjo!G6</f>
        <v>26992</v>
      </c>
      <c r="H20" s="36">
        <f>[37]Sidoarjo!H6</f>
        <v>26783</v>
      </c>
      <c r="I20" s="36">
        <f>[37]Sidoarjo!I6</f>
        <v>28078</v>
      </c>
      <c r="J20" s="36">
        <f>[37]Sidoarjo!J6</f>
        <v>26807</v>
      </c>
      <c r="K20" s="36">
        <f>[37]Sidoarjo!K6</f>
        <v>27914</v>
      </c>
      <c r="L20" s="36">
        <f>[37]Sidoarjo!L6</f>
        <v>24850</v>
      </c>
      <c r="M20" s="36">
        <f>[37]Sidoarjo!M6</f>
        <v>25298</v>
      </c>
      <c r="N20" s="36">
        <f>[37]Sidoarjo!N6</f>
        <v>25298</v>
      </c>
      <c r="O20" s="36">
        <f>[37]Sidoarjo!O6</f>
        <v>24643</v>
      </c>
      <c r="P20" s="36">
        <f>[37]Sidoarjo!P6</f>
        <v>0</v>
      </c>
      <c r="Q20" s="36">
        <v>22791</v>
      </c>
      <c r="R20" s="36">
        <v>22822</v>
      </c>
      <c r="S20" s="197">
        <v>22845</v>
      </c>
      <c r="T20" s="197">
        <v>22701</v>
      </c>
      <c r="U20" s="207">
        <v>21736</v>
      </c>
      <c r="V20" s="205">
        <v>25444.496000000083</v>
      </c>
      <c r="W20" s="205">
        <v>21090</v>
      </c>
      <c r="X20" s="62">
        <v>20771</v>
      </c>
      <c r="Y20" s="62">
        <v>17517</v>
      </c>
      <c r="Z20" s="62">
        <v>17402</v>
      </c>
      <c r="AA20" s="62">
        <v>17541</v>
      </c>
      <c r="AB20" s="62">
        <v>23060</v>
      </c>
      <c r="AC20" s="62">
        <v>23093.014267601848</v>
      </c>
    </row>
    <row r="21" spans="1:29" ht="20.100000000000001" customHeight="1" x14ac:dyDescent="0.2">
      <c r="A21" s="133">
        <v>16</v>
      </c>
      <c r="B21" s="59" t="s">
        <v>264</v>
      </c>
      <c r="C21" s="36">
        <f>[37]Mojokerto!C6</f>
        <v>36693</v>
      </c>
      <c r="D21" s="36">
        <f>[37]Mojokerto!D6</f>
        <v>34690</v>
      </c>
      <c r="E21" s="36">
        <f>[37]Mojokerto!E6</f>
        <v>36858</v>
      </c>
      <c r="F21" s="36">
        <f>[37]Mojokerto!F6</f>
        <v>36859</v>
      </c>
      <c r="G21" s="36">
        <f>[37]Mojokerto!G6</f>
        <v>36714</v>
      </c>
      <c r="H21" s="36">
        <f>[37]Mojokerto!H6</f>
        <v>36548</v>
      </c>
      <c r="I21" s="36">
        <f>[37]Mojokerto!I6</f>
        <v>36548</v>
      </c>
      <c r="J21" s="36">
        <f>[37]Mojokerto!J6</f>
        <v>35975</v>
      </c>
      <c r="K21" s="36">
        <f>[37]Mojokerto!K6</f>
        <v>39016</v>
      </c>
      <c r="L21" s="36">
        <f>[37]Mojokerto!L6</f>
        <v>37185</v>
      </c>
      <c r="M21" s="36">
        <f>[37]Mojokerto!M6</f>
        <v>29455</v>
      </c>
      <c r="N21" s="36">
        <f>[37]Mojokerto!N6</f>
        <v>29561</v>
      </c>
      <c r="O21" s="36">
        <f>[37]Mojokerto!O6</f>
        <v>31616</v>
      </c>
      <c r="P21" s="36">
        <f>[37]Mojokerto!P6</f>
        <v>0</v>
      </c>
      <c r="Q21" s="36">
        <v>29691</v>
      </c>
      <c r="R21" s="36">
        <v>30135</v>
      </c>
      <c r="S21" s="197">
        <v>30017</v>
      </c>
      <c r="T21" s="197">
        <v>29590</v>
      </c>
      <c r="U21" s="207">
        <v>29421</v>
      </c>
      <c r="V21" s="205">
        <v>29709.793000000132</v>
      </c>
      <c r="W21" s="205">
        <v>30599</v>
      </c>
      <c r="X21" s="62">
        <v>30837</v>
      </c>
      <c r="Y21" s="62">
        <v>31453</v>
      </c>
      <c r="Z21" s="62">
        <v>30809</v>
      </c>
      <c r="AA21" s="62">
        <v>30261</v>
      </c>
      <c r="AB21" s="62">
        <v>37398</v>
      </c>
      <c r="AC21" s="62">
        <v>37246.608947509121</v>
      </c>
    </row>
    <row r="22" spans="1:29" ht="20.100000000000001" customHeight="1" x14ac:dyDescent="0.2">
      <c r="A22" s="133">
        <v>17</v>
      </c>
      <c r="B22" s="59" t="s">
        <v>257</v>
      </c>
      <c r="C22" s="36">
        <f>[37]Jombang!C6</f>
        <v>45873</v>
      </c>
      <c r="D22" s="36">
        <f>[37]Jombang!D6</f>
        <v>47475</v>
      </c>
      <c r="E22" s="36">
        <f>[37]Jombang!E6</f>
        <v>48133</v>
      </c>
      <c r="F22" s="36">
        <f>[37]Jombang!F6</f>
        <v>48167</v>
      </c>
      <c r="G22" s="36">
        <f>[37]Jombang!G6</f>
        <v>48044</v>
      </c>
      <c r="H22" s="36">
        <f>[37]Jombang!H6</f>
        <v>47997</v>
      </c>
      <c r="I22" s="36">
        <f>[37]Jombang!I6</f>
        <v>49343</v>
      </c>
      <c r="J22" s="36">
        <f>[37]Jombang!J6</f>
        <v>49357</v>
      </c>
      <c r="K22" s="36">
        <f>[37]Jombang!K6</f>
        <v>51199</v>
      </c>
      <c r="L22" s="36">
        <f>[37]Jombang!L6</f>
        <v>47322</v>
      </c>
      <c r="M22" s="36">
        <f>[37]Jombang!M6</f>
        <v>46537</v>
      </c>
      <c r="N22" s="36">
        <f>[37]Jombang!N6</f>
        <v>43546</v>
      </c>
      <c r="O22" s="36">
        <f>[37]Jombang!O6</f>
        <v>42422</v>
      </c>
      <c r="P22" s="36">
        <f>[37]Jombang!P6</f>
        <v>0</v>
      </c>
      <c r="Q22" s="36">
        <v>44522</v>
      </c>
      <c r="R22" s="36">
        <v>42813</v>
      </c>
      <c r="S22" s="197">
        <v>42828</v>
      </c>
      <c r="T22" s="197">
        <v>42665</v>
      </c>
      <c r="U22" s="207">
        <v>42938</v>
      </c>
      <c r="V22" s="205">
        <v>42897.066000000254</v>
      </c>
      <c r="W22" s="205">
        <v>43091</v>
      </c>
      <c r="X22" s="62">
        <v>43430</v>
      </c>
      <c r="Y22" s="62">
        <v>41977</v>
      </c>
      <c r="Z22" s="62">
        <v>43284</v>
      </c>
      <c r="AA22" s="62">
        <v>43344</v>
      </c>
      <c r="AB22" s="62">
        <v>45960</v>
      </c>
      <c r="AC22" s="62">
        <v>40668.700628095568</v>
      </c>
    </row>
    <row r="23" spans="1:29" ht="20.100000000000001" customHeight="1" x14ac:dyDescent="0.2">
      <c r="A23" s="133">
        <v>18</v>
      </c>
      <c r="B23" s="59" t="s">
        <v>265</v>
      </c>
      <c r="C23" s="36">
        <f>[37]Nganjuk!C6</f>
        <v>42899</v>
      </c>
      <c r="D23" s="36">
        <f>[37]Nganjuk!D6</f>
        <v>42153</v>
      </c>
      <c r="E23" s="36">
        <f>[37]Nganjuk!E6</f>
        <v>41806</v>
      </c>
      <c r="F23" s="36">
        <f>[37]Nganjuk!F6</f>
        <v>41801</v>
      </c>
      <c r="G23" s="36">
        <f>[37]Nganjuk!G6</f>
        <v>41816</v>
      </c>
      <c r="H23" s="36">
        <f>[37]Nganjuk!H6</f>
        <v>41765</v>
      </c>
      <c r="I23" s="36">
        <f>[37]Nganjuk!I6</f>
        <v>42035</v>
      </c>
      <c r="J23" s="36">
        <f>[37]Nganjuk!J6</f>
        <v>42066</v>
      </c>
      <c r="K23" s="36">
        <f>[37]Nganjuk!K6</f>
        <v>42066</v>
      </c>
      <c r="L23" s="36">
        <f>[37]Nganjuk!L6</f>
        <v>41851</v>
      </c>
      <c r="M23" s="36">
        <f>[37]Nganjuk!M6</f>
        <v>41527</v>
      </c>
      <c r="N23" s="36">
        <f>[37]Nganjuk!N6</f>
        <v>41557</v>
      </c>
      <c r="O23" s="36">
        <f>[37]Nganjuk!O6</f>
        <v>41929</v>
      </c>
      <c r="P23" s="36">
        <f>[37]Nganjuk!P6</f>
        <v>0</v>
      </c>
      <c r="Q23" s="36">
        <v>41904</v>
      </c>
      <c r="R23" s="36">
        <v>41904</v>
      </c>
      <c r="S23" s="197">
        <v>41647</v>
      </c>
      <c r="T23" s="197">
        <v>41859</v>
      </c>
      <c r="U23" s="207">
        <v>41859</v>
      </c>
      <c r="V23" s="205">
        <v>41214.614000000234</v>
      </c>
      <c r="W23" s="205">
        <v>41135</v>
      </c>
      <c r="X23" s="62">
        <v>42603</v>
      </c>
      <c r="Y23" s="62">
        <v>41481</v>
      </c>
      <c r="Z23" s="62">
        <v>41027</v>
      </c>
      <c r="AA23" s="62">
        <v>40824</v>
      </c>
      <c r="AB23" s="62">
        <v>48282</v>
      </c>
      <c r="AC23" s="62">
        <v>46173.978217731514</v>
      </c>
    </row>
    <row r="24" spans="1:29" ht="20.100000000000001" customHeight="1" x14ac:dyDescent="0.2">
      <c r="A24" s="133">
        <v>19</v>
      </c>
      <c r="B24" s="59" t="s">
        <v>261</v>
      </c>
      <c r="C24" s="36">
        <f>[37]Madiun!C6</f>
        <v>33285</v>
      </c>
      <c r="D24" s="36">
        <f>[37]Madiun!D6</f>
        <v>32763</v>
      </c>
      <c r="E24" s="36">
        <f>[37]Madiun!E6</f>
        <v>36350</v>
      </c>
      <c r="F24" s="36">
        <f>[37]Madiun!F6</f>
        <v>32471</v>
      </c>
      <c r="G24" s="36">
        <f>[37]Madiun!G6</f>
        <v>32473</v>
      </c>
      <c r="H24" s="36">
        <f>[37]Madiun!H6</f>
        <v>32131</v>
      </c>
      <c r="I24" s="36">
        <f>[37]Madiun!I6</f>
        <v>32137</v>
      </c>
      <c r="J24" s="36">
        <f>[37]Madiun!J6</f>
        <v>32170</v>
      </c>
      <c r="K24" s="36">
        <f>[37]Madiun!K6</f>
        <v>31926</v>
      </c>
      <c r="L24" s="36">
        <f>[37]Madiun!L6</f>
        <v>32182</v>
      </c>
      <c r="M24" s="36">
        <f>[37]Madiun!M6</f>
        <v>32078</v>
      </c>
      <c r="N24" s="36">
        <f>[37]Madiun!N6</f>
        <v>31700</v>
      </c>
      <c r="O24" s="36">
        <f>[37]Madiun!O6</f>
        <v>31645</v>
      </c>
      <c r="P24" s="36">
        <f>[37]Madiun!P6</f>
        <v>0</v>
      </c>
      <c r="Q24" s="36">
        <v>30024</v>
      </c>
      <c r="R24" s="36">
        <v>31044</v>
      </c>
      <c r="S24" s="197">
        <v>31477</v>
      </c>
      <c r="T24" s="197">
        <v>30312</v>
      </c>
      <c r="U24" s="207">
        <v>30591</v>
      </c>
      <c r="V24" s="205">
        <v>30369.59900000018</v>
      </c>
      <c r="W24" s="205">
        <v>30930</v>
      </c>
      <c r="X24" s="62">
        <v>31002</v>
      </c>
      <c r="Y24" s="62">
        <v>30741</v>
      </c>
      <c r="Z24" s="62">
        <v>31619.9</v>
      </c>
      <c r="AA24" s="62">
        <v>32031</v>
      </c>
      <c r="AB24" s="62">
        <v>33116</v>
      </c>
      <c r="AC24" s="62">
        <v>31565.303695147675</v>
      </c>
    </row>
    <row r="25" spans="1:29" ht="20.100000000000001" customHeight="1" x14ac:dyDescent="0.2">
      <c r="A25" s="133">
        <v>20</v>
      </c>
      <c r="B25" s="59" t="s">
        <v>262</v>
      </c>
      <c r="C25" s="36">
        <f>[37]Magetan!C6</f>
        <v>29364</v>
      </c>
      <c r="D25" s="36">
        <f>[37]Magetan!D6</f>
        <v>29347</v>
      </c>
      <c r="E25" s="36">
        <f>[37]Magetan!E6</f>
        <v>29172</v>
      </c>
      <c r="F25" s="36">
        <f>[37]Magetan!F6</f>
        <v>29141</v>
      </c>
      <c r="G25" s="36">
        <f>[37]Magetan!G6</f>
        <v>29140</v>
      </c>
      <c r="H25" s="36">
        <f>[37]Magetan!H6</f>
        <v>28664</v>
      </c>
      <c r="I25" s="36">
        <f>[37]Magetan!I6</f>
        <v>31023</v>
      </c>
      <c r="J25" s="36">
        <f>[37]Magetan!J6</f>
        <v>28666</v>
      </c>
      <c r="K25" s="36">
        <f>[37]Magetan!K6</f>
        <v>28666</v>
      </c>
      <c r="L25" s="36">
        <f>[37]Magetan!L6</f>
        <v>28495</v>
      </c>
      <c r="M25" s="36">
        <f>[37]Magetan!M6</f>
        <v>26882</v>
      </c>
      <c r="N25" s="36">
        <f>[37]Magetan!N6</f>
        <v>25993</v>
      </c>
      <c r="O25" s="36">
        <f>[37]Magetan!O6</f>
        <v>23009</v>
      </c>
      <c r="P25" s="36">
        <f>[37]Magetan!P6</f>
        <v>0</v>
      </c>
      <c r="Q25" s="36">
        <v>22075</v>
      </c>
      <c r="R25" s="36">
        <v>21823</v>
      </c>
      <c r="S25" s="197">
        <v>23045</v>
      </c>
      <c r="T25" s="197">
        <v>22617</v>
      </c>
      <c r="U25" s="207">
        <v>22576</v>
      </c>
      <c r="V25" s="205">
        <v>21626.796000000086</v>
      </c>
      <c r="W25" s="205">
        <v>22944</v>
      </c>
      <c r="X25" s="62">
        <v>22599</v>
      </c>
      <c r="Y25" s="62">
        <v>22828</v>
      </c>
      <c r="Z25" s="62">
        <v>22733</v>
      </c>
      <c r="AA25" s="62">
        <v>22983</v>
      </c>
      <c r="AB25" s="62">
        <v>27176</v>
      </c>
      <c r="AC25" s="62">
        <v>24742.728316492034</v>
      </c>
    </row>
    <row r="26" spans="1:29" ht="20.100000000000001" customHeight="1" x14ac:dyDescent="0.2">
      <c r="A26" s="133">
        <v>21</v>
      </c>
      <c r="B26" s="59" t="s">
        <v>266</v>
      </c>
      <c r="C26" s="36">
        <f>[37]Ngawi!C6</f>
        <v>50856</v>
      </c>
      <c r="D26" s="36">
        <f>[37]Ngawi!D6</f>
        <v>50832</v>
      </c>
      <c r="E26" s="36">
        <f>[37]Ngawi!E6</f>
        <v>50669</v>
      </c>
      <c r="F26" s="36">
        <f>[37]Ngawi!F6</f>
        <v>50696</v>
      </c>
      <c r="G26" s="36">
        <f>[37]Ngawi!G6</f>
        <v>50695</v>
      </c>
      <c r="H26" s="36">
        <f>[37]Ngawi!H6</f>
        <v>50647</v>
      </c>
      <c r="I26" s="36">
        <f>[37]Ngawi!I6</f>
        <v>50647</v>
      </c>
      <c r="J26" s="36">
        <f>[37]Ngawi!J6</f>
        <v>50503</v>
      </c>
      <c r="K26" s="36">
        <f>[37]Ngawi!K6</f>
        <v>50412</v>
      </c>
      <c r="L26" s="36">
        <f>[37]Ngawi!L6</f>
        <v>50643</v>
      </c>
      <c r="M26" s="36">
        <f>[37]Ngawi!M6</f>
        <v>49932</v>
      </c>
      <c r="N26" s="36">
        <f>[37]Ngawi!N6</f>
        <v>48723</v>
      </c>
      <c r="O26" s="36">
        <f>[37]Ngawi!O6</f>
        <v>49727</v>
      </c>
      <c r="P26" s="36">
        <f>[37]Ngawi!P6</f>
        <v>0</v>
      </c>
      <c r="Q26" s="36">
        <v>48736</v>
      </c>
      <c r="R26" s="36">
        <v>47796</v>
      </c>
      <c r="S26" s="197">
        <v>47806</v>
      </c>
      <c r="T26" s="197">
        <v>47802</v>
      </c>
      <c r="U26" s="207">
        <v>47464</v>
      </c>
      <c r="V26" s="205">
        <v>46029.576000000241</v>
      </c>
      <c r="W26" s="205">
        <v>48291</v>
      </c>
      <c r="X26" s="62">
        <v>47207</v>
      </c>
      <c r="Y26" s="62">
        <v>47607</v>
      </c>
      <c r="Z26" s="62">
        <v>47425</v>
      </c>
      <c r="AA26" s="62">
        <v>47605</v>
      </c>
      <c r="AB26" s="62">
        <v>50942</v>
      </c>
      <c r="AC26" s="62">
        <v>50104.53411757596</v>
      </c>
    </row>
    <row r="27" spans="1:29" ht="20.100000000000001" customHeight="1" x14ac:dyDescent="0.2">
      <c r="A27" s="133">
        <v>22</v>
      </c>
      <c r="B27" s="59" t="s">
        <v>253</v>
      </c>
      <c r="C27" s="36">
        <f>[37]Bojonegoro!C6</f>
        <v>73522</v>
      </c>
      <c r="D27" s="36">
        <f>[37]Bojonegoro!D6</f>
        <v>73560</v>
      </c>
      <c r="E27" s="36">
        <f>[37]Bojonegoro!E6</f>
        <v>73562</v>
      </c>
      <c r="F27" s="36">
        <f>[37]Bojonegoro!F6</f>
        <v>74672</v>
      </c>
      <c r="G27" s="36">
        <f>[37]Bojonegoro!G6</f>
        <v>74659</v>
      </c>
      <c r="H27" s="36">
        <f>[37]Bojonegoro!H6</f>
        <v>74555</v>
      </c>
      <c r="I27" s="36">
        <f>[37]Bojonegoro!I6</f>
        <v>72679</v>
      </c>
      <c r="J27" s="36">
        <f>[37]Bojonegoro!J6</f>
        <v>74999</v>
      </c>
      <c r="K27" s="36">
        <f>[37]Bojonegoro!K6</f>
        <v>74999</v>
      </c>
      <c r="L27" s="36">
        <f>[37]Bojonegoro!L6</f>
        <v>75090</v>
      </c>
      <c r="M27" s="36">
        <f>[37]Bojonegoro!M6</f>
        <v>73207</v>
      </c>
      <c r="N27" s="36">
        <f>[37]Bojonegoro!N6</f>
        <v>65807</v>
      </c>
      <c r="O27" s="36">
        <f>[37]Bojonegoro!O6</f>
        <v>73917</v>
      </c>
      <c r="P27" s="36">
        <f>[37]Bojonegoro!P6</f>
        <v>0</v>
      </c>
      <c r="Q27" s="36">
        <v>75546</v>
      </c>
      <c r="R27" s="36">
        <v>76406</v>
      </c>
      <c r="S27" s="197">
        <v>76125</v>
      </c>
      <c r="T27" s="197">
        <v>76601</v>
      </c>
      <c r="U27" s="207">
        <v>75659</v>
      </c>
      <c r="V27" s="205">
        <v>77390.756000000314</v>
      </c>
      <c r="W27" s="205">
        <v>78683</v>
      </c>
      <c r="X27" s="62">
        <v>77636</v>
      </c>
      <c r="Y27" s="62">
        <v>77522</v>
      </c>
      <c r="Z27" s="62">
        <v>77998.8</v>
      </c>
      <c r="AA27" s="62">
        <v>78116</v>
      </c>
      <c r="AB27" s="62">
        <v>89285</v>
      </c>
      <c r="AC27" s="62">
        <v>83197.421443643296</v>
      </c>
    </row>
    <row r="28" spans="1:29" ht="20.100000000000001" customHeight="1" x14ac:dyDescent="0.2">
      <c r="A28" s="133">
        <v>23</v>
      </c>
      <c r="B28" s="59" t="s">
        <v>277</v>
      </c>
      <c r="C28" s="36">
        <f>[37]Tuban!C6</f>
        <v>55319</v>
      </c>
      <c r="D28" s="36">
        <f>[37]Tuban!D6</f>
        <v>55266</v>
      </c>
      <c r="E28" s="36">
        <f>[37]Tuban!E6</f>
        <v>53501</v>
      </c>
      <c r="F28" s="36">
        <f>[37]Tuban!F6</f>
        <v>55491</v>
      </c>
      <c r="G28" s="36">
        <f>[37]Tuban!G6</f>
        <v>55469</v>
      </c>
      <c r="H28" s="36">
        <f>[37]Tuban!H6</f>
        <v>55373</v>
      </c>
      <c r="I28" s="36">
        <f>[37]Tuban!I6</f>
        <v>55373</v>
      </c>
      <c r="J28" s="36">
        <f>[37]Tuban!J6</f>
        <v>57664</v>
      </c>
      <c r="K28" s="36">
        <f>[37]Tuban!K6</f>
        <v>55197</v>
      </c>
      <c r="L28" s="36">
        <f>[37]Tuban!L6</f>
        <v>55193</v>
      </c>
      <c r="M28" s="36">
        <f>[37]Tuban!M6</f>
        <v>54986</v>
      </c>
      <c r="N28" s="36">
        <f>[37]Tuban!N6</f>
        <v>50138</v>
      </c>
      <c r="O28" s="36">
        <f>[37]Tuban!O6</f>
        <v>55115</v>
      </c>
      <c r="P28" s="36">
        <f>[37]Tuban!P6</f>
        <v>0</v>
      </c>
      <c r="Q28" s="36">
        <v>54595</v>
      </c>
      <c r="R28" s="36">
        <v>55117</v>
      </c>
      <c r="S28" s="197">
        <v>52063</v>
      </c>
      <c r="T28" s="197">
        <v>54912</v>
      </c>
      <c r="U28" s="207">
        <v>55103</v>
      </c>
      <c r="V28" s="205">
        <v>52814.693000000232</v>
      </c>
      <c r="W28" s="205">
        <v>55443</v>
      </c>
      <c r="X28" s="62">
        <v>55117</v>
      </c>
      <c r="Y28" s="62">
        <v>55739</v>
      </c>
      <c r="Z28" s="62">
        <v>55914</v>
      </c>
      <c r="AA28" s="62">
        <v>56230</v>
      </c>
      <c r="AB28" s="62">
        <v>75455</v>
      </c>
      <c r="AC28" s="62">
        <v>66534.047505076276</v>
      </c>
    </row>
    <row r="29" spans="1:29" ht="20.100000000000001" customHeight="1" x14ac:dyDescent="0.2">
      <c r="A29" s="133">
        <v>24</v>
      </c>
      <c r="B29" s="59" t="s">
        <v>259</v>
      </c>
      <c r="C29" s="62">
        <f>[37]Lamongan!C6</f>
        <v>86057</v>
      </c>
      <c r="D29" s="62">
        <f>[37]Lamongan!D6</f>
        <v>85144</v>
      </c>
      <c r="E29" s="62">
        <f>[37]Lamongan!E6</f>
        <v>86306</v>
      </c>
      <c r="F29" s="62">
        <f>[37]Lamongan!F6</f>
        <v>85876</v>
      </c>
      <c r="G29" s="62">
        <f>[37]Lamongan!G6</f>
        <v>86491</v>
      </c>
      <c r="H29" s="62">
        <f>[37]Lamongan!H6</f>
        <v>86229</v>
      </c>
      <c r="I29" s="62">
        <f>[37]Lamongan!I6</f>
        <v>85332</v>
      </c>
      <c r="J29" s="62">
        <f>[37]Lamongan!J6</f>
        <v>86306</v>
      </c>
      <c r="K29" s="62">
        <f>[37]Lamongan!K6</f>
        <v>85004</v>
      </c>
      <c r="L29" s="62">
        <f>[37]Lamongan!L6</f>
        <v>84332</v>
      </c>
      <c r="M29" s="62">
        <f>[37]Lamongan!M6</f>
        <v>77321</v>
      </c>
      <c r="N29" s="62">
        <f>[37]Lamongan!N6</f>
        <v>76050</v>
      </c>
      <c r="O29" s="62">
        <f>[37]Lamongan!O6</f>
        <v>81857</v>
      </c>
      <c r="P29" s="62">
        <f>[37]Lamongan!P6</f>
        <v>0</v>
      </c>
      <c r="Q29" s="62">
        <v>83408</v>
      </c>
      <c r="R29" s="62">
        <v>87729</v>
      </c>
      <c r="S29" s="197">
        <v>83742</v>
      </c>
      <c r="T29" s="197">
        <v>82826</v>
      </c>
      <c r="U29" s="207">
        <v>83144</v>
      </c>
      <c r="V29" s="205">
        <v>84734.664999998859</v>
      </c>
      <c r="W29" s="205">
        <v>84237</v>
      </c>
      <c r="X29" s="62">
        <v>83844</v>
      </c>
      <c r="Y29" s="62">
        <v>85122</v>
      </c>
      <c r="Z29" s="62">
        <v>83601</v>
      </c>
      <c r="AA29" s="62">
        <v>83560</v>
      </c>
      <c r="AB29" s="62">
        <v>105079</v>
      </c>
      <c r="AC29" s="62">
        <v>99386.96562492357</v>
      </c>
    </row>
    <row r="30" spans="1:29" ht="20.100000000000001" customHeight="1" x14ac:dyDescent="0.2">
      <c r="A30" s="133">
        <v>25</v>
      </c>
      <c r="B30" s="59" t="s">
        <v>255</v>
      </c>
      <c r="C30" s="36">
        <f>[37]Gresik!C6</f>
        <v>41318</v>
      </c>
      <c r="D30" s="36">
        <f>[37]Gresik!D6</f>
        <v>38376</v>
      </c>
      <c r="E30" s="36">
        <f>[37]Gresik!E6</f>
        <v>39639</v>
      </c>
      <c r="F30" s="36">
        <f>[37]Gresik!F6</f>
        <v>40662</v>
      </c>
      <c r="G30" s="36">
        <f>[37]Gresik!G6</f>
        <v>40602</v>
      </c>
      <c r="H30" s="36">
        <f>[37]Gresik!H6</f>
        <v>39531</v>
      </c>
      <c r="I30" s="36">
        <f>[37]Gresik!I6</f>
        <v>47077</v>
      </c>
      <c r="J30" s="36">
        <f>[37]Gresik!J6</f>
        <v>39539</v>
      </c>
      <c r="K30" s="36">
        <f>[37]Gresik!K6</f>
        <v>39050</v>
      </c>
      <c r="L30" s="36">
        <f>[37]Gresik!L6</f>
        <v>38892</v>
      </c>
      <c r="M30" s="36">
        <f>[37]Gresik!M6</f>
        <v>37527</v>
      </c>
      <c r="N30" s="36">
        <f>[37]Gresik!N6</f>
        <v>35418</v>
      </c>
      <c r="O30" s="36">
        <f>[37]Gresik!O6</f>
        <v>37195</v>
      </c>
      <c r="P30" s="36">
        <f>[37]Gresik!P6</f>
        <v>0</v>
      </c>
      <c r="Q30" s="36">
        <v>37150</v>
      </c>
      <c r="R30" s="36">
        <v>37055</v>
      </c>
      <c r="S30" s="197">
        <v>36767</v>
      </c>
      <c r="T30" s="197">
        <v>37381</v>
      </c>
      <c r="U30" s="207">
        <v>36683</v>
      </c>
      <c r="V30" s="205">
        <v>36195.697000000189</v>
      </c>
      <c r="W30" s="205">
        <v>37786</v>
      </c>
      <c r="X30" s="62">
        <v>37875</v>
      </c>
      <c r="Y30" s="62">
        <v>37558</v>
      </c>
      <c r="Z30" s="62">
        <v>37294.5</v>
      </c>
      <c r="AA30" s="62">
        <v>35111</v>
      </c>
      <c r="AB30" s="62">
        <v>43573</v>
      </c>
      <c r="AC30" s="62">
        <v>41212.394616711332</v>
      </c>
    </row>
    <row r="31" spans="1:29" ht="20.100000000000001" customHeight="1" x14ac:dyDescent="0.2">
      <c r="A31" s="133">
        <v>26</v>
      </c>
      <c r="B31" s="59" t="s">
        <v>250</v>
      </c>
      <c r="C31" s="36">
        <f>[37]Bangkalan!C6</f>
        <v>28077</v>
      </c>
      <c r="D31" s="36">
        <f>[37]Bangkalan!D6</f>
        <v>29869</v>
      </c>
      <c r="E31" s="36">
        <f>[37]Bangkalan!E6</f>
        <v>30554</v>
      </c>
      <c r="F31" s="36">
        <f>[37]Bangkalan!F6</f>
        <v>29917</v>
      </c>
      <c r="G31" s="36">
        <f>[37]Bangkalan!G6</f>
        <v>29887</v>
      </c>
      <c r="H31" s="36">
        <f>[37]Bangkalan!H6</f>
        <v>29285</v>
      </c>
      <c r="I31" s="36">
        <f>[37]Bangkalan!I6</f>
        <v>29181</v>
      </c>
      <c r="J31" s="36">
        <f>[37]Bangkalan!J6</f>
        <v>29207</v>
      </c>
      <c r="K31" s="36">
        <f>[37]Bangkalan!K6</f>
        <v>29683</v>
      </c>
      <c r="L31" s="36">
        <f>[37]Bangkalan!L6</f>
        <v>29046</v>
      </c>
      <c r="M31" s="36">
        <f>[37]Bangkalan!M6</f>
        <v>28970</v>
      </c>
      <c r="N31" s="36">
        <f>[37]Bangkalan!N6</f>
        <v>27741</v>
      </c>
      <c r="O31" s="36">
        <f>[37]Bangkalan!O6</f>
        <v>28882</v>
      </c>
      <c r="P31" s="36">
        <f>[37]Bangkalan!P6</f>
        <v>0</v>
      </c>
      <c r="Q31" s="36">
        <v>28439</v>
      </c>
      <c r="R31" s="36">
        <v>28710</v>
      </c>
      <c r="S31" s="197">
        <v>28971</v>
      </c>
      <c r="T31" s="197">
        <v>29380</v>
      </c>
      <c r="U31" s="207">
        <v>29378</v>
      </c>
      <c r="V31" s="205">
        <v>43062.976000000082</v>
      </c>
      <c r="W31" s="205">
        <v>29000</v>
      </c>
      <c r="X31" s="62">
        <v>29540</v>
      </c>
      <c r="Y31" s="62">
        <v>29180</v>
      </c>
      <c r="Z31" s="62">
        <v>29180</v>
      </c>
      <c r="AA31" s="62">
        <v>29180</v>
      </c>
      <c r="AB31" s="62">
        <v>36022</v>
      </c>
      <c r="AC31" s="62">
        <v>35383.552624403288</v>
      </c>
    </row>
    <row r="32" spans="1:29" ht="20.100000000000001" customHeight="1" x14ac:dyDescent="0.2">
      <c r="A32" s="133">
        <v>27</v>
      </c>
      <c r="B32" s="59" t="s">
        <v>272</v>
      </c>
      <c r="C32" s="36">
        <f>[37]Sampang!C6</f>
        <v>20718</v>
      </c>
      <c r="D32" s="36">
        <f>[37]Sampang!D6</f>
        <v>20720</v>
      </c>
      <c r="E32" s="36">
        <f>[37]Sampang!E6</f>
        <v>20555</v>
      </c>
      <c r="F32" s="36">
        <f>[37]Sampang!F6</f>
        <v>20629</v>
      </c>
      <c r="G32" s="36">
        <f>[37]Sampang!G6</f>
        <v>20596</v>
      </c>
      <c r="H32" s="36">
        <f>[37]Sampang!H6</f>
        <v>20567</v>
      </c>
      <c r="I32" s="36">
        <f>[37]Sampang!I6</f>
        <v>20561</v>
      </c>
      <c r="J32" s="36">
        <f>[37]Sampang!J6</f>
        <v>20556</v>
      </c>
      <c r="K32" s="36">
        <f>[37]Sampang!K6</f>
        <v>20550</v>
      </c>
      <c r="L32" s="36">
        <f>[37]Sampang!L6</f>
        <v>20563</v>
      </c>
      <c r="M32" s="36">
        <f>[37]Sampang!M6</f>
        <v>20129</v>
      </c>
      <c r="N32" s="36">
        <f>[37]Sampang!N6</f>
        <v>20491</v>
      </c>
      <c r="O32" s="36">
        <f>[37]Sampang!O6</f>
        <v>20545</v>
      </c>
      <c r="P32" s="36">
        <f>[37]Sampang!P6</f>
        <v>0</v>
      </c>
      <c r="Q32" s="36">
        <v>17758</v>
      </c>
      <c r="R32" s="36">
        <v>18385</v>
      </c>
      <c r="S32" s="197">
        <v>16410</v>
      </c>
      <c r="T32" s="197">
        <v>20506</v>
      </c>
      <c r="U32" s="207">
        <v>20090</v>
      </c>
      <c r="V32" s="205">
        <v>45779.807000000059</v>
      </c>
      <c r="W32" s="205">
        <v>20115</v>
      </c>
      <c r="X32" s="62">
        <v>20087</v>
      </c>
      <c r="Y32" s="62">
        <v>20215</v>
      </c>
      <c r="Z32" s="62">
        <v>20587</v>
      </c>
      <c r="AA32" s="62">
        <v>20587</v>
      </c>
      <c r="AB32" s="62">
        <v>38466</v>
      </c>
      <c r="AC32" s="62">
        <v>30847.964790659622</v>
      </c>
    </row>
    <row r="33" spans="1:29" ht="20.100000000000001" customHeight="1" x14ac:dyDescent="0.2">
      <c r="A33" s="133">
        <v>28</v>
      </c>
      <c r="B33" s="59" t="s">
        <v>268</v>
      </c>
      <c r="C33" s="36">
        <f>[37]Pamekasan!C6</f>
        <v>12527</v>
      </c>
      <c r="D33" s="36">
        <f>[37]Pamekasan!D6</f>
        <v>12528</v>
      </c>
      <c r="E33" s="36">
        <f>[37]Pamekasan!E6</f>
        <v>12526</v>
      </c>
      <c r="F33" s="36">
        <f>[37]Pamekasan!F6</f>
        <v>12526</v>
      </c>
      <c r="G33" s="36">
        <f>[37]Pamekasan!G6</f>
        <v>12528</v>
      </c>
      <c r="H33" s="36">
        <f>[37]Pamekasan!H6</f>
        <v>12528</v>
      </c>
      <c r="I33" s="36">
        <f>[37]Pamekasan!I6</f>
        <v>13326</v>
      </c>
      <c r="J33" s="36">
        <f>[37]Pamekasan!J6</f>
        <v>13313</v>
      </c>
      <c r="K33" s="36">
        <f>[37]Pamekasan!K6</f>
        <v>12241</v>
      </c>
      <c r="L33" s="36">
        <f>[37]Pamekasan!L6</f>
        <v>12866</v>
      </c>
      <c r="M33" s="36">
        <f>[37]Pamekasan!M6</f>
        <v>12612</v>
      </c>
      <c r="N33" s="36">
        <f>[37]Pamekasan!N6</f>
        <v>11882</v>
      </c>
      <c r="O33" s="36">
        <f>[37]Pamekasan!O6</f>
        <v>12779</v>
      </c>
      <c r="P33" s="36">
        <f>[37]Pamekasan!P6</f>
        <v>0</v>
      </c>
      <c r="Q33" s="36">
        <v>12923</v>
      </c>
      <c r="R33" s="36">
        <v>13632</v>
      </c>
      <c r="S33" s="197">
        <v>13617</v>
      </c>
      <c r="T33" s="197">
        <v>14118</v>
      </c>
      <c r="U33" s="207">
        <v>15725</v>
      </c>
      <c r="V33" s="205">
        <v>26003.366000000016</v>
      </c>
      <c r="W33" s="205">
        <v>17048</v>
      </c>
      <c r="X33" s="62">
        <v>17056</v>
      </c>
      <c r="Y33" s="62">
        <v>18672</v>
      </c>
      <c r="Z33" s="62">
        <v>17794</v>
      </c>
      <c r="AA33" s="62">
        <v>17711</v>
      </c>
      <c r="AB33" s="62">
        <v>27324</v>
      </c>
      <c r="AC33" s="62">
        <v>24473.44791871931</v>
      </c>
    </row>
    <row r="34" spans="1:29" ht="20.100000000000001" customHeight="1" x14ac:dyDescent="0.2">
      <c r="A34" s="133">
        <v>29</v>
      </c>
      <c r="B34" s="59" t="s">
        <v>275</v>
      </c>
      <c r="C34" s="36">
        <f>[37]Sumenep!C6</f>
        <v>22886</v>
      </c>
      <c r="D34" s="36">
        <f>[37]Sumenep!D6</f>
        <v>22606</v>
      </c>
      <c r="E34" s="36">
        <f>[37]Sumenep!E6</f>
        <v>21527</v>
      </c>
      <c r="F34" s="36">
        <f>[37]Sumenep!F6</f>
        <v>22266</v>
      </c>
      <c r="G34" s="36">
        <f>[37]Sumenep!G6</f>
        <v>22077</v>
      </c>
      <c r="H34" s="36">
        <f>[37]Sumenep!H6</f>
        <v>22075</v>
      </c>
      <c r="I34" s="36">
        <f>[37]Sumenep!I6</f>
        <v>22330</v>
      </c>
      <c r="J34" s="36">
        <f>[37]Sumenep!J6</f>
        <v>22459</v>
      </c>
      <c r="K34" s="36">
        <f>[37]Sumenep!K6</f>
        <v>22510</v>
      </c>
      <c r="L34" s="36">
        <f>[37]Sumenep!L6</f>
        <v>22516</v>
      </c>
      <c r="M34" s="36">
        <f>[37]Sumenep!M6</f>
        <v>22552</v>
      </c>
      <c r="N34" s="36">
        <f>[37]Sumenep!N6</f>
        <v>22209</v>
      </c>
      <c r="O34" s="36">
        <f>[37]Sumenep!O6</f>
        <v>22872</v>
      </c>
      <c r="P34" s="36">
        <f>[37]Sumenep!P6</f>
        <v>0</v>
      </c>
      <c r="Q34" s="36">
        <v>22582</v>
      </c>
      <c r="R34" s="36">
        <v>27373</v>
      </c>
      <c r="S34" s="197">
        <v>25088</v>
      </c>
      <c r="T34" s="197">
        <v>24312</v>
      </c>
      <c r="U34" s="207">
        <v>24312</v>
      </c>
      <c r="V34" s="205">
        <v>20649.687000000013</v>
      </c>
      <c r="W34" s="205">
        <v>24477</v>
      </c>
      <c r="X34" s="62">
        <v>24834</v>
      </c>
      <c r="Y34" s="62">
        <v>25330</v>
      </c>
      <c r="Z34" s="62">
        <v>25330</v>
      </c>
      <c r="AA34" s="62">
        <v>25330</v>
      </c>
      <c r="AB34" s="62">
        <v>35804</v>
      </c>
      <c r="AC34" s="62">
        <v>35543.437152440267</v>
      </c>
    </row>
    <row r="35" spans="1:29" ht="20.100000000000001" customHeight="1" x14ac:dyDescent="0.2">
      <c r="A35" s="133">
        <v>30</v>
      </c>
      <c r="B35" s="59" t="s">
        <v>56</v>
      </c>
      <c r="C35" s="36">
        <f>[37]kotakediri!C6</f>
        <v>0</v>
      </c>
      <c r="D35" s="36">
        <f>[37]kotakediri!D6</f>
        <v>0</v>
      </c>
      <c r="E35" s="36">
        <f>[37]kotakediri!E6</f>
        <v>0</v>
      </c>
      <c r="F35" s="36">
        <f>[37]kotakediri!F6</f>
        <v>0</v>
      </c>
      <c r="G35" s="36">
        <f>[37]kotakediri!G6</f>
        <v>0</v>
      </c>
      <c r="H35" s="36">
        <f>[37]kotakediri!H6</f>
        <v>0</v>
      </c>
      <c r="I35" s="36">
        <f>[37]kotakediri!I6</f>
        <v>0</v>
      </c>
      <c r="J35" s="36">
        <f>[37]kotakediri!J6</f>
        <v>0</v>
      </c>
      <c r="K35" s="36">
        <f>[37]kotakediri!K6</f>
        <v>0</v>
      </c>
      <c r="L35" s="36">
        <f>[37]kotakediri!L6</f>
        <v>0</v>
      </c>
      <c r="M35" s="36">
        <f>[37]kotakediri!M6</f>
        <v>0</v>
      </c>
      <c r="N35" s="36">
        <f>[37]kotakediri!N6</f>
        <v>0</v>
      </c>
      <c r="O35" s="36">
        <f>[37]kotakediri!O6</f>
        <v>0</v>
      </c>
      <c r="P35" s="36">
        <f>[37]kotakediri!P6</f>
        <v>0</v>
      </c>
      <c r="Q35" s="36">
        <v>1228</v>
      </c>
      <c r="R35" s="36">
        <v>1284</v>
      </c>
      <c r="S35" s="197">
        <v>1376</v>
      </c>
      <c r="T35" s="197">
        <v>1338</v>
      </c>
      <c r="U35" s="207">
        <v>1328</v>
      </c>
      <c r="V35" s="205">
        <v>1733.0589999999991</v>
      </c>
      <c r="W35" s="205">
        <v>1097</v>
      </c>
      <c r="X35" s="62">
        <v>952</v>
      </c>
      <c r="Y35" s="62">
        <v>1005</v>
      </c>
      <c r="Z35" s="62">
        <v>1000</v>
      </c>
      <c r="AA35" s="62">
        <v>927</v>
      </c>
      <c r="AB35" s="62">
        <v>2655</v>
      </c>
      <c r="AC35" s="62">
        <v>1987.8947671322064</v>
      </c>
    </row>
    <row r="36" spans="1:29" ht="20.100000000000001" customHeight="1" x14ac:dyDescent="0.2">
      <c r="A36" s="133">
        <v>31</v>
      </c>
      <c r="B36" s="59" t="s">
        <v>57</v>
      </c>
      <c r="C36" s="36">
        <f>[37]KotaBlitar!C6</f>
        <v>2207</v>
      </c>
      <c r="D36" s="36">
        <f>[37]KotaBlitar!D6</f>
        <v>1303</v>
      </c>
      <c r="E36" s="36">
        <f>[37]KotaBlitar!E6</f>
        <v>1294</v>
      </c>
      <c r="F36" s="36">
        <f>[37]KotaBlitar!F6</f>
        <v>1282</v>
      </c>
      <c r="G36" s="36">
        <f>[37]KotaBlitar!G6</f>
        <v>1280</v>
      </c>
      <c r="H36" s="36">
        <f>[37]KotaBlitar!H6</f>
        <v>1269</v>
      </c>
      <c r="I36" s="36">
        <f>[37]KotaBlitar!I6</f>
        <v>1264</v>
      </c>
      <c r="J36" s="36">
        <f>[37]KotaBlitar!J6</f>
        <v>1248</v>
      </c>
      <c r="K36" s="36">
        <f>[37]KotaBlitar!K6</f>
        <v>1243</v>
      </c>
      <c r="L36" s="36">
        <f>[37]KotaBlitar!L6</f>
        <v>1243</v>
      </c>
      <c r="M36" s="36">
        <f>[37]KotaBlitar!M6</f>
        <v>1234</v>
      </c>
      <c r="N36" s="36">
        <f>[37]KotaBlitar!N6</f>
        <v>1234</v>
      </c>
      <c r="O36" s="36">
        <f>[37]KotaBlitar!O6</f>
        <v>1180</v>
      </c>
      <c r="P36" s="36">
        <f>[37]KotaBlitar!P6</f>
        <v>0</v>
      </c>
      <c r="Q36" s="36">
        <v>1144</v>
      </c>
      <c r="R36" s="36">
        <v>1144</v>
      </c>
      <c r="S36" s="197">
        <v>1141</v>
      </c>
      <c r="T36" s="197">
        <v>1141</v>
      </c>
      <c r="U36" s="207">
        <v>1134</v>
      </c>
      <c r="V36" s="205">
        <v>797.35199999999998</v>
      </c>
      <c r="W36" s="205">
        <v>1120</v>
      </c>
      <c r="X36" s="62">
        <v>1104</v>
      </c>
      <c r="Y36" s="62">
        <v>1097</v>
      </c>
      <c r="Z36" s="62">
        <v>1088</v>
      </c>
      <c r="AA36" s="62">
        <v>1065</v>
      </c>
      <c r="AB36" s="62">
        <v>896</v>
      </c>
      <c r="AC36" s="62">
        <v>936.54186601392996</v>
      </c>
    </row>
    <row r="37" spans="1:29" ht="20.100000000000001" customHeight="1" x14ac:dyDescent="0.2">
      <c r="A37" s="133">
        <v>32</v>
      </c>
      <c r="B37" s="59" t="s">
        <v>58</v>
      </c>
      <c r="C37" s="36">
        <f>[37]KotaMalang!C6</f>
        <v>2154</v>
      </c>
      <c r="D37" s="36">
        <f>[37]KotaMalang!D6</f>
        <v>2131</v>
      </c>
      <c r="E37" s="36">
        <f>[37]KotaMalang!E6</f>
        <v>2080</v>
      </c>
      <c r="F37" s="36">
        <f>[37]KotaMalang!F6</f>
        <v>2003</v>
      </c>
      <c r="G37" s="36">
        <f>[37]KotaMalang!G6</f>
        <v>1921</v>
      </c>
      <c r="H37" s="36">
        <f>[37]KotaMalang!H6</f>
        <v>1727</v>
      </c>
      <c r="I37" s="36">
        <f>[37]KotaMalang!I6</f>
        <v>1726</v>
      </c>
      <c r="J37" s="36">
        <f>[37]KotaMalang!J6</f>
        <v>1672</v>
      </c>
      <c r="K37" s="36">
        <f>[37]KotaMalang!K6</f>
        <v>1578</v>
      </c>
      <c r="L37" s="36" t="e">
        <f>[37]KotaMalang!L6</f>
        <v>#REF!</v>
      </c>
      <c r="M37" s="36">
        <f>[37]KotaMalang!M6</f>
        <v>1388</v>
      </c>
      <c r="N37" s="36">
        <f>[37]KotaMalang!N6</f>
        <v>1388</v>
      </c>
      <c r="O37" s="36">
        <f>[37]KotaMalang!O6</f>
        <v>1382</v>
      </c>
      <c r="P37" s="36">
        <f>[37]KotaMalang!P6</f>
        <v>0</v>
      </c>
      <c r="Q37" s="36">
        <v>1123</v>
      </c>
      <c r="R37" s="36">
        <v>1130</v>
      </c>
      <c r="S37" s="197">
        <v>1098</v>
      </c>
      <c r="T37" s="198">
        <v>1070</v>
      </c>
      <c r="U37" s="207">
        <v>1070</v>
      </c>
      <c r="V37" s="205">
        <v>1638.9279999999992</v>
      </c>
      <c r="W37" s="205">
        <v>943</v>
      </c>
      <c r="X37" s="308">
        <v>926</v>
      </c>
      <c r="Y37" s="308">
        <v>865</v>
      </c>
      <c r="Z37" s="308">
        <v>844</v>
      </c>
      <c r="AA37" s="308">
        <v>821</v>
      </c>
      <c r="AB37" s="62">
        <v>1237</v>
      </c>
      <c r="AC37" s="62">
        <v>1215.9596135664174</v>
      </c>
    </row>
    <row r="38" spans="1:29" ht="20.100000000000001" customHeight="1" x14ac:dyDescent="0.2">
      <c r="A38" s="133">
        <v>33</v>
      </c>
      <c r="B38" s="59" t="s">
        <v>59</v>
      </c>
      <c r="C38" s="36">
        <f>[37]KotaProbolinggo!C6</f>
        <v>2437</v>
      </c>
      <c r="D38" s="36">
        <f>[37]KotaProbolinggo!D6</f>
        <v>2348</v>
      </c>
      <c r="E38" s="36">
        <f>[37]KotaProbolinggo!E6</f>
        <v>2282</v>
      </c>
      <c r="F38" s="36">
        <f>[37]KotaProbolinggo!F6</f>
        <v>2283</v>
      </c>
      <c r="G38" s="36">
        <f>[37]KotaProbolinggo!G6</f>
        <v>2213</v>
      </c>
      <c r="H38" s="36">
        <f>[37]KotaProbolinggo!H6</f>
        <v>2203</v>
      </c>
      <c r="I38" s="36">
        <f>[37]KotaProbolinggo!I6</f>
        <v>2203</v>
      </c>
      <c r="J38" s="36">
        <f>[37]KotaProbolinggo!J6</f>
        <v>2183</v>
      </c>
      <c r="K38" s="36">
        <f>[37]KotaProbolinggo!K6</f>
        <v>2181</v>
      </c>
      <c r="L38" s="36">
        <f>[37]KotaProbolinggo!L6</f>
        <v>2157</v>
      </c>
      <c r="M38" s="36">
        <f>[37]KotaProbolinggo!M6</f>
        <v>2126</v>
      </c>
      <c r="N38" s="36">
        <f>[37]KotaProbolinggo!N6</f>
        <v>2125</v>
      </c>
      <c r="O38" s="36">
        <f>[37]KotaProbolinggo!O6</f>
        <v>1971</v>
      </c>
      <c r="P38" s="36">
        <f>[37]KotaProbolinggo!P6</f>
        <v>0</v>
      </c>
      <c r="Q38" s="36">
        <v>1995</v>
      </c>
      <c r="R38" s="36">
        <v>1963</v>
      </c>
      <c r="S38" s="197">
        <v>1963</v>
      </c>
      <c r="T38" s="197">
        <v>1866</v>
      </c>
      <c r="U38" s="207">
        <v>1865</v>
      </c>
      <c r="V38" s="205">
        <v>2797.5479999999998</v>
      </c>
      <c r="W38" s="205">
        <v>1832</v>
      </c>
      <c r="X38" s="62">
        <v>1764</v>
      </c>
      <c r="Y38" s="62">
        <v>1807</v>
      </c>
      <c r="Z38" s="62">
        <v>1793</v>
      </c>
      <c r="AA38" s="62">
        <v>1793</v>
      </c>
      <c r="AB38" s="62">
        <v>2372</v>
      </c>
      <c r="AC38" s="62">
        <v>2231.6048995630304</v>
      </c>
    </row>
    <row r="39" spans="1:29" ht="20.100000000000001" customHeight="1" x14ac:dyDescent="0.2">
      <c r="A39" s="133">
        <v>34</v>
      </c>
      <c r="B39" s="59" t="s">
        <v>60</v>
      </c>
      <c r="C39" s="36">
        <f>[37]KotaPasuruan!C6</f>
        <v>1441</v>
      </c>
      <c r="D39" s="36">
        <f>[37]KotaPasuruan!D6</f>
        <v>1448</v>
      </c>
      <c r="E39" s="36">
        <f>[37]KotaPasuruan!E6</f>
        <v>1431</v>
      </c>
      <c r="F39" s="36">
        <f>[37]KotaPasuruan!F6</f>
        <v>1425</v>
      </c>
      <c r="G39" s="36">
        <f>[37]KotaPasuruan!G6</f>
        <v>1345</v>
      </c>
      <c r="H39" s="36">
        <f>[37]KotaPasuruan!H6</f>
        <v>1349</v>
      </c>
      <c r="I39" s="36">
        <f>[37]KotaPasuruan!I6</f>
        <v>1348</v>
      </c>
      <c r="J39" s="36">
        <f>[37]KotaPasuruan!J6</f>
        <v>2244</v>
      </c>
      <c r="K39" s="36">
        <f>[37]KotaPasuruan!K6</f>
        <v>2222</v>
      </c>
      <c r="L39" s="36">
        <f>[37]KotaPasuruan!L6</f>
        <v>1233</v>
      </c>
      <c r="M39" s="36">
        <f>[37]KotaPasuruan!M6</f>
        <v>1210</v>
      </c>
      <c r="N39" s="36">
        <f>[37]KotaPasuruan!N6</f>
        <v>1226</v>
      </c>
      <c r="O39" s="36">
        <f>[37]KotaPasuruan!O6</f>
        <v>1188</v>
      </c>
      <c r="P39" s="36">
        <f>[37]KotaPasuruan!P6</f>
        <v>0</v>
      </c>
      <c r="Q39" s="36">
        <v>1194</v>
      </c>
      <c r="R39" s="36">
        <v>1210</v>
      </c>
      <c r="S39" s="197">
        <v>1210</v>
      </c>
      <c r="T39" s="197">
        <v>1167</v>
      </c>
      <c r="U39" s="207">
        <v>1153</v>
      </c>
      <c r="V39" s="205">
        <v>1335.9259999999992</v>
      </c>
      <c r="W39" s="205">
        <v>1101</v>
      </c>
      <c r="X39" s="62">
        <v>1093</v>
      </c>
      <c r="Y39" s="62">
        <v>1093</v>
      </c>
      <c r="Z39" s="62">
        <v>1071</v>
      </c>
      <c r="AA39" s="62">
        <v>1045</v>
      </c>
      <c r="AB39" s="62">
        <v>1084</v>
      </c>
      <c r="AC39" s="62">
        <v>888.40129410999782</v>
      </c>
    </row>
    <row r="40" spans="1:29" ht="20.100000000000001" customHeight="1" x14ac:dyDescent="0.2">
      <c r="A40" s="133">
        <v>35</v>
      </c>
      <c r="B40" s="59" t="s">
        <v>61</v>
      </c>
      <c r="C40" s="36">
        <f>[37]KotaMojokerto!C6</f>
        <v>729</v>
      </c>
      <c r="D40" s="36">
        <f>[37]KotaMojokerto!D6</f>
        <v>776</v>
      </c>
      <c r="E40" s="36">
        <f>[37]KotaMojokerto!E6</f>
        <v>802</v>
      </c>
      <c r="F40" s="36">
        <f>[37]KotaMojokerto!F6</f>
        <v>677</v>
      </c>
      <c r="G40" s="36">
        <f>[37]KotaMojokerto!G6</f>
        <v>666</v>
      </c>
      <c r="H40" s="36">
        <f>[37]KotaMojokerto!H6</f>
        <v>597</v>
      </c>
      <c r="I40" s="36">
        <f>[37]KotaMojokerto!I6</f>
        <v>606</v>
      </c>
      <c r="J40" s="36">
        <f>[37]KotaMojokerto!J6</f>
        <v>609</v>
      </c>
      <c r="K40" s="36">
        <f>[37]KotaMojokerto!K6</f>
        <v>629</v>
      </c>
      <c r="L40" s="36">
        <f>[37]KotaMojokerto!L6</f>
        <v>517</v>
      </c>
      <c r="M40" s="36">
        <f>[37]KotaMojokerto!M6</f>
        <v>628</v>
      </c>
      <c r="N40" s="36">
        <f>[37]KotaMojokerto!N6</f>
        <v>653</v>
      </c>
      <c r="O40" s="36">
        <f>[37]KotaMojokerto!O6</f>
        <v>633</v>
      </c>
      <c r="P40" s="36">
        <f>[37]KotaMojokerto!P6</f>
        <v>0</v>
      </c>
      <c r="Q40" s="36">
        <v>604</v>
      </c>
      <c r="R40" s="36">
        <v>604</v>
      </c>
      <c r="S40" s="197">
        <v>601</v>
      </c>
      <c r="T40" s="197">
        <v>601</v>
      </c>
      <c r="U40" s="207">
        <v>591</v>
      </c>
      <c r="V40" s="205">
        <v>375.61999999999995</v>
      </c>
      <c r="W40" s="205">
        <v>584</v>
      </c>
      <c r="X40" s="62">
        <v>520</v>
      </c>
      <c r="Y40" s="62">
        <v>511</v>
      </c>
      <c r="Z40" s="62">
        <v>470</v>
      </c>
      <c r="AA40" s="62">
        <v>477</v>
      </c>
      <c r="AB40" s="62">
        <v>456</v>
      </c>
      <c r="AC40" s="62">
        <v>439.03397135425911</v>
      </c>
    </row>
    <row r="41" spans="1:29" ht="20.100000000000001" customHeight="1" x14ac:dyDescent="0.2">
      <c r="A41" s="133">
        <v>36</v>
      </c>
      <c r="B41" s="59" t="s">
        <v>62</v>
      </c>
      <c r="C41" s="36">
        <f>[37]KotaMadiun!C6</f>
        <v>1262</v>
      </c>
      <c r="D41" s="36">
        <f>[37]KotaMadiun!D6</f>
        <v>1224</v>
      </c>
      <c r="E41" s="36">
        <f>[37]KotaMadiun!E6</f>
        <v>1154</v>
      </c>
      <c r="F41" s="36">
        <f>[37]KotaMadiun!F6</f>
        <v>1154</v>
      </c>
      <c r="G41" s="36">
        <f>[37]KotaMadiun!G6</f>
        <v>1140</v>
      </c>
      <c r="H41" s="36">
        <f>[37]KotaMadiun!H6</f>
        <v>1139</v>
      </c>
      <c r="I41" s="36">
        <f>[37]KotaMadiun!I6</f>
        <v>1139</v>
      </c>
      <c r="J41" s="36">
        <f>[37]KotaMadiun!J6</f>
        <v>1130</v>
      </c>
      <c r="K41" s="36">
        <f>[37]KotaMadiun!K6</f>
        <v>1126</v>
      </c>
      <c r="L41" s="36">
        <f>[37]KotaMadiun!L6</f>
        <v>1122</v>
      </c>
      <c r="M41" s="36">
        <f>[37]KotaMadiun!M6</f>
        <v>1113</v>
      </c>
      <c r="N41" s="36">
        <f>[37]KotaMadiun!N6</f>
        <v>1046</v>
      </c>
      <c r="O41" s="36">
        <f>[37]KotaMadiun!O6</f>
        <v>1100</v>
      </c>
      <c r="P41" s="36">
        <f>[37]KotaMadiun!P6</f>
        <v>0</v>
      </c>
      <c r="Q41" s="36">
        <v>1101</v>
      </c>
      <c r="R41" s="36">
        <v>1101</v>
      </c>
      <c r="S41" s="197">
        <v>1098</v>
      </c>
      <c r="T41" s="197">
        <v>1098</v>
      </c>
      <c r="U41" s="207">
        <v>1098</v>
      </c>
      <c r="V41" s="205">
        <v>816.08199999999954</v>
      </c>
      <c r="W41" s="205">
        <v>906</v>
      </c>
      <c r="X41" s="62">
        <v>893</v>
      </c>
      <c r="Y41" s="62">
        <v>887</v>
      </c>
      <c r="Z41" s="62">
        <v>914</v>
      </c>
      <c r="AA41" s="62">
        <v>871</v>
      </c>
      <c r="AB41" s="62">
        <v>1077</v>
      </c>
      <c r="AC41" s="62">
        <v>1038.9391265122417</v>
      </c>
    </row>
    <row r="42" spans="1:29" ht="20.100000000000001" customHeight="1" x14ac:dyDescent="0.2">
      <c r="A42" s="133">
        <v>37</v>
      </c>
      <c r="B42" s="59" t="s">
        <v>63</v>
      </c>
      <c r="C42" s="36">
        <f>[37]KotaSurabaya!C6</f>
        <v>3217</v>
      </c>
      <c r="D42" s="36">
        <f>[37]KotaSurabaya!D6</f>
        <v>3071</v>
      </c>
      <c r="E42" s="36">
        <f>[37]KotaSurabaya!E6</f>
        <v>2447</v>
      </c>
      <c r="F42" s="36">
        <f>[37]KotaSurabaya!F6</f>
        <v>2193</v>
      </c>
      <c r="G42" s="36">
        <f>[37]KotaSurabaya!G6</f>
        <v>2206</v>
      </c>
      <c r="H42" s="36">
        <f>[37]KotaSurabaya!H6</f>
        <v>2129</v>
      </c>
      <c r="I42" s="36">
        <f>[37]KotaSurabaya!I6</f>
        <v>2147</v>
      </c>
      <c r="J42" s="36">
        <f>[37]KotaSurabaya!J6</f>
        <v>2692</v>
      </c>
      <c r="K42" s="36">
        <f>[37]KotaSurabaya!K6</f>
        <v>2119</v>
      </c>
      <c r="L42" s="36">
        <f>[37]KotaSurabaya!L6</f>
        <v>2609</v>
      </c>
      <c r="M42" s="36">
        <f>[37]KotaSurabaya!M6</f>
        <v>2463</v>
      </c>
      <c r="N42" s="36">
        <f>[37]KotaSurabaya!N6</f>
        <v>1336</v>
      </c>
      <c r="O42" s="36">
        <f>[37]KotaSurabaya!O6</f>
        <v>1429</v>
      </c>
      <c r="P42" s="36">
        <f>[37]KotaSurabaya!P6</f>
        <v>0</v>
      </c>
      <c r="Q42" s="36">
        <v>1464</v>
      </c>
      <c r="R42" s="36">
        <v>1497</v>
      </c>
      <c r="S42" s="197">
        <v>1746</v>
      </c>
      <c r="T42" s="197">
        <v>1754</v>
      </c>
      <c r="U42" s="207">
        <v>1642</v>
      </c>
      <c r="V42" s="205">
        <v>2210.2579999999989</v>
      </c>
      <c r="W42" s="205">
        <v>1577</v>
      </c>
      <c r="X42" s="62">
        <v>1423</v>
      </c>
      <c r="Y42" s="62">
        <v>1353</v>
      </c>
      <c r="Z42" s="62">
        <v>1397.4999999999998</v>
      </c>
      <c r="AA42" s="62">
        <v>1194.3</v>
      </c>
      <c r="AB42" s="62">
        <v>2232</v>
      </c>
      <c r="AC42" s="62">
        <v>2226.043856365844</v>
      </c>
    </row>
    <row r="43" spans="1:29" ht="20.100000000000001" customHeight="1" x14ac:dyDescent="0.2">
      <c r="A43" s="133">
        <v>38</v>
      </c>
      <c r="B43" s="60" t="s">
        <v>64</v>
      </c>
      <c r="C43" s="36">
        <f>[37]KotaBatu!C6</f>
        <v>0</v>
      </c>
      <c r="D43" s="36">
        <f>[37]KotaBatu!D6</f>
        <v>0</v>
      </c>
      <c r="E43" s="36">
        <f>[37]KotaBatu!E6</f>
        <v>0</v>
      </c>
      <c r="F43" s="36">
        <f>[37]KotaBatu!F6</f>
        <v>0</v>
      </c>
      <c r="G43" s="36">
        <f>[37]KotaBatu!G6</f>
        <v>0</v>
      </c>
      <c r="H43" s="36">
        <f>[37]KotaBatu!H6</f>
        <v>0</v>
      </c>
      <c r="I43" s="36">
        <f>[37]KotaBatu!I6</f>
        <v>0</v>
      </c>
      <c r="J43" s="36">
        <f>[37]KotaBatu!J6</f>
        <v>0</v>
      </c>
      <c r="K43" s="36">
        <f>[37]KotaBatu!K6</f>
        <v>0</v>
      </c>
      <c r="L43" s="36">
        <f>[37]KotaBatu!L6</f>
        <v>2134</v>
      </c>
      <c r="M43" s="36">
        <f>[37]KotaBatu!M6</f>
        <v>1883</v>
      </c>
      <c r="N43" s="36">
        <f>[37]KotaBatu!N6</f>
        <v>1876</v>
      </c>
      <c r="O43" s="36">
        <f>[37]KotaBatu!O6</f>
        <v>1915</v>
      </c>
      <c r="P43" s="36">
        <f>[37]KotaBatu!P6</f>
        <v>0</v>
      </c>
      <c r="Q43" s="36">
        <v>1775</v>
      </c>
      <c r="R43" s="36">
        <v>1643</v>
      </c>
      <c r="S43" s="197">
        <v>1643</v>
      </c>
      <c r="T43" s="197">
        <v>2107</v>
      </c>
      <c r="U43" s="207">
        <v>1972</v>
      </c>
      <c r="V43" s="205">
        <v>2888.8189999999995</v>
      </c>
      <c r="W43" s="205">
        <v>1042</v>
      </c>
      <c r="X43" s="62">
        <v>474</v>
      </c>
      <c r="Y43" s="62">
        <v>474</v>
      </c>
      <c r="Z43" s="62">
        <v>432</v>
      </c>
      <c r="AA43" s="62">
        <v>403</v>
      </c>
      <c r="AB43" s="62">
        <v>3952</v>
      </c>
      <c r="AC43" s="62">
        <v>1613.0549783141164</v>
      </c>
    </row>
    <row r="44" spans="1:29" ht="20.100000000000001" customHeight="1" thickBot="1" x14ac:dyDescent="0.25">
      <c r="A44" s="369" t="s">
        <v>108</v>
      </c>
      <c r="B44" s="370"/>
      <c r="C44" s="83">
        <f>SUM(C6:C43)</f>
        <v>1172071</v>
      </c>
      <c r="D44" s="83">
        <f t="shared" ref="D44:U44" si="0">SUM(D6:D43)</f>
        <v>1140712</v>
      </c>
      <c r="E44" s="83">
        <f t="shared" si="0"/>
        <v>1145089</v>
      </c>
      <c r="F44" s="83">
        <f t="shared" si="0"/>
        <v>1144286</v>
      </c>
      <c r="G44" s="83">
        <f t="shared" si="0"/>
        <v>1146507</v>
      </c>
      <c r="H44" s="83">
        <f t="shared" si="0"/>
        <v>1140310</v>
      </c>
      <c r="I44" s="83">
        <f t="shared" si="0"/>
        <v>1159088</v>
      </c>
      <c r="J44" s="83">
        <f t="shared" si="0"/>
        <v>1152199</v>
      </c>
      <c r="K44" s="83">
        <f t="shared" si="0"/>
        <v>1157290</v>
      </c>
      <c r="L44" s="83" t="e">
        <f t="shared" si="0"/>
        <v>#REF!</v>
      </c>
      <c r="M44" s="83">
        <f t="shared" si="0"/>
        <v>1105464</v>
      </c>
      <c r="N44" s="83">
        <f t="shared" si="0"/>
        <v>1066803</v>
      </c>
      <c r="O44" s="83">
        <f t="shared" si="0"/>
        <v>1093954</v>
      </c>
      <c r="P44" s="83">
        <f t="shared" si="0"/>
        <v>0</v>
      </c>
      <c r="Q44" s="83">
        <f t="shared" si="0"/>
        <v>1096605</v>
      </c>
      <c r="R44" s="83">
        <f t="shared" si="0"/>
        <v>1108578</v>
      </c>
      <c r="S44" s="200">
        <f t="shared" si="0"/>
        <v>1100517</v>
      </c>
      <c r="T44" s="200">
        <f t="shared" si="0"/>
        <v>1107276</v>
      </c>
      <c r="U44" s="200">
        <f t="shared" si="0"/>
        <v>1106449</v>
      </c>
      <c r="V44" s="200">
        <f t="shared" ref="V44:Z44" si="1">SUM(V6:V43)</f>
        <v>1152874.7060000012</v>
      </c>
      <c r="W44" s="200">
        <f t="shared" si="1"/>
        <v>1102921</v>
      </c>
      <c r="X44" s="307">
        <f t="shared" si="1"/>
        <v>1101765</v>
      </c>
      <c r="Y44" s="307">
        <f t="shared" si="1"/>
        <v>1091752</v>
      </c>
      <c r="Z44" s="307">
        <f t="shared" si="1"/>
        <v>1087017.7000000002</v>
      </c>
      <c r="AA44" s="307">
        <f>SUM(AA6:AA43)</f>
        <v>1081873.3</v>
      </c>
      <c r="AB44" s="307">
        <v>1287356</v>
      </c>
      <c r="AC44" s="307">
        <f>SUM(AC6:AC43)</f>
        <v>1214909.1171666929</v>
      </c>
    </row>
    <row r="45" spans="1:29" ht="15" customHeight="1" x14ac:dyDescent="0.2">
      <c r="A45" s="277" t="s">
        <v>663</v>
      </c>
      <c r="B45" s="282"/>
      <c r="C45" s="283"/>
      <c r="D45" s="283"/>
      <c r="E45" s="282"/>
      <c r="F45" s="283"/>
      <c r="G45" s="283"/>
      <c r="H45" s="284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85"/>
      <c r="V45" s="286"/>
      <c r="W45" s="277"/>
      <c r="X45" s="277"/>
      <c r="Y45" s="277"/>
      <c r="Z45" s="277"/>
      <c r="AA45" s="277"/>
      <c r="AB45" s="277"/>
      <c r="AC45" s="277"/>
    </row>
    <row r="46" spans="1:29" ht="15" customHeight="1" x14ac:dyDescent="0.2">
      <c r="A46" s="278" t="s">
        <v>664</v>
      </c>
      <c r="B46" s="282"/>
      <c r="C46" s="283"/>
      <c r="D46" s="283"/>
      <c r="E46" s="282"/>
      <c r="F46" s="283"/>
      <c r="G46" s="283"/>
      <c r="H46" s="284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85"/>
      <c r="V46" s="286"/>
      <c r="W46" s="277"/>
      <c r="X46" s="277"/>
      <c r="Y46" s="277"/>
      <c r="Z46" s="277"/>
      <c r="AA46" s="277"/>
      <c r="AB46" s="277"/>
      <c r="AC46" s="277"/>
    </row>
    <row r="47" spans="1:29" ht="15" customHeight="1" x14ac:dyDescent="0.2">
      <c r="A47" s="277" t="s">
        <v>580</v>
      </c>
      <c r="B47" s="282"/>
      <c r="C47" s="283"/>
      <c r="D47" s="283"/>
      <c r="E47" s="282"/>
      <c r="F47" s="283"/>
      <c r="G47" s="283"/>
      <c r="H47" s="284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87"/>
      <c r="U47" s="285"/>
      <c r="V47" s="286"/>
      <c r="W47" s="277"/>
      <c r="X47" s="277"/>
      <c r="Y47" s="277"/>
      <c r="Z47" s="277"/>
      <c r="AA47" s="277"/>
      <c r="AB47" s="277"/>
      <c r="AC47" s="277"/>
    </row>
    <row r="48" spans="1:29" ht="15" customHeight="1" x14ac:dyDescent="0.2">
      <c r="A48" s="277" t="s">
        <v>661</v>
      </c>
      <c r="B48" s="282"/>
      <c r="C48" s="283"/>
      <c r="D48" s="283"/>
      <c r="E48" s="282"/>
      <c r="F48" s="283"/>
      <c r="G48" s="283"/>
      <c r="H48" s="284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87"/>
      <c r="U48" s="285"/>
      <c r="V48" s="286"/>
      <c r="W48" s="277"/>
      <c r="X48" s="277"/>
      <c r="Y48" s="277"/>
      <c r="Z48" s="277"/>
      <c r="AA48" s="277"/>
      <c r="AB48" s="277"/>
      <c r="AC48" s="277"/>
    </row>
    <row r="49" spans="1:29" ht="15" customHeight="1" x14ac:dyDescent="0.2">
      <c r="A49" s="278" t="s">
        <v>581</v>
      </c>
      <c r="B49" s="282"/>
      <c r="C49" s="283"/>
      <c r="D49" s="283"/>
      <c r="E49" s="282"/>
      <c r="F49" s="283"/>
      <c r="G49" s="283"/>
      <c r="H49" s="284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85"/>
      <c r="V49" s="286"/>
      <c r="W49" s="277"/>
      <c r="X49" s="277"/>
      <c r="Y49" s="277"/>
      <c r="Z49" s="277"/>
      <c r="AA49" s="277"/>
      <c r="AB49" s="277"/>
      <c r="AC49" s="277"/>
    </row>
    <row r="50" spans="1:29" ht="15" customHeight="1" x14ac:dyDescent="0.2">
      <c r="A50" s="277" t="s">
        <v>662</v>
      </c>
      <c r="B50" s="9"/>
      <c r="C50" s="10"/>
      <c r="D50" s="10"/>
      <c r="E50" s="9"/>
      <c r="F50" s="10"/>
      <c r="G50" s="10"/>
      <c r="H50" s="11"/>
      <c r="U50" s="7"/>
      <c r="X50" s="6"/>
      <c r="Y50" s="6"/>
      <c r="Z50" s="6"/>
      <c r="AA50" s="6"/>
      <c r="AB50" s="6"/>
      <c r="AC50" s="6"/>
    </row>
    <row r="51" spans="1:29" ht="20.100000000000001" customHeight="1" x14ac:dyDescent="0.2"/>
    <row r="52" spans="1:29" ht="20.100000000000001" customHeight="1" x14ac:dyDescent="0.2"/>
    <row r="53" spans="1:29" ht="20.100000000000001" customHeight="1" x14ac:dyDescent="0.2"/>
    <row r="54" spans="1:29" ht="20.100000000000001" customHeight="1" x14ac:dyDescent="0.2"/>
    <row r="55" spans="1:29" ht="20.100000000000001" customHeight="1" x14ac:dyDescent="0.2"/>
    <row r="56" spans="1:29" ht="20.100000000000001" customHeight="1" x14ac:dyDescent="0.2"/>
    <row r="57" spans="1:29" ht="20.100000000000001" customHeight="1" x14ac:dyDescent="0.2"/>
    <row r="58" spans="1:29" ht="20.100000000000001" customHeight="1" x14ac:dyDescent="0.2"/>
    <row r="59" spans="1:29" ht="20.100000000000001" customHeight="1" x14ac:dyDescent="0.2"/>
    <row r="60" spans="1:29" ht="20.100000000000001" customHeight="1" x14ac:dyDescent="0.2"/>
    <row r="61" spans="1:29" ht="20.100000000000001" customHeight="1" x14ac:dyDescent="0.2"/>
    <row r="62" spans="1:29" ht="20.100000000000001" customHeight="1" x14ac:dyDescent="0.2"/>
    <row r="63" spans="1:29" ht="20.100000000000001" customHeight="1" x14ac:dyDescent="0.2"/>
    <row r="64" spans="1:29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</sheetData>
  <mergeCells count="3">
    <mergeCell ref="A4:A5"/>
    <mergeCell ref="A44:B44"/>
    <mergeCell ref="C4:AC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horizontalDpi="4294967293" r:id="rId1"/>
  <ignoredErrors>
    <ignoredError sqref="S44:V4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C120"/>
  <sheetViews>
    <sheetView showGridLines="0" workbookViewId="0">
      <selection sqref="A1:AD20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620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137" t="s">
        <v>621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136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198</v>
      </c>
      <c r="C6" s="36">
        <f>[38]Pandeglang!C6</f>
        <v>0</v>
      </c>
      <c r="D6" s="36">
        <f>[38]Pandeglang!D6</f>
        <v>0</v>
      </c>
      <c r="E6" s="36">
        <f>[38]Pandeglang!E6</f>
        <v>0</v>
      </c>
      <c r="F6" s="36">
        <f>[38]Pandeglang!F6</f>
        <v>0</v>
      </c>
      <c r="G6" s="36">
        <f>[38]Pandeglang!G6</f>
        <v>0</v>
      </c>
      <c r="H6" s="36">
        <f>[38]Pandeglang!H6</f>
        <v>0</v>
      </c>
      <c r="I6" s="36">
        <f>[38]Pandeglang!I6</f>
        <v>0</v>
      </c>
      <c r="J6" s="36">
        <f>[38]Pandeglang!J6</f>
        <v>0</v>
      </c>
      <c r="K6" s="36">
        <f>[38]Pandeglang!K6</f>
        <v>58530</v>
      </c>
      <c r="L6" s="36">
        <f>[38]Pandeglang!L6</f>
        <v>64264</v>
      </c>
      <c r="M6" s="36">
        <f>[38]Pandeglang!M6</f>
        <v>56416</v>
      </c>
      <c r="N6" s="36">
        <f>[38]Pandeglang!N6</f>
        <v>52596</v>
      </c>
      <c r="O6" s="36">
        <f>[38]Pandeglang!O6</f>
        <v>53241</v>
      </c>
      <c r="P6" s="36">
        <f>[38]Pandeglang!P6</f>
        <v>0</v>
      </c>
      <c r="Q6" s="36">
        <v>53951</v>
      </c>
      <c r="R6" s="36">
        <v>53581</v>
      </c>
      <c r="S6" s="197">
        <v>54640</v>
      </c>
      <c r="T6" s="197">
        <v>54447</v>
      </c>
      <c r="U6" s="207">
        <v>55145</v>
      </c>
      <c r="V6" s="227">
        <v>47153</v>
      </c>
      <c r="W6" s="197">
        <v>54080</v>
      </c>
      <c r="X6" s="62">
        <v>54541</v>
      </c>
      <c r="Y6" s="62">
        <v>54541</v>
      </c>
      <c r="Z6" s="62">
        <v>54540</v>
      </c>
      <c r="AA6" s="62">
        <v>54327</v>
      </c>
      <c r="AB6" s="62">
        <v>50848</v>
      </c>
      <c r="AC6" s="62">
        <v>52640.033025386925</v>
      </c>
    </row>
    <row r="7" spans="1:29" ht="20.100000000000001" customHeight="1" x14ac:dyDescent="0.2">
      <c r="A7" s="133">
        <v>2</v>
      </c>
      <c r="B7" s="59" t="s">
        <v>197</v>
      </c>
      <c r="C7" s="36">
        <f>[38]Lebak!C6</f>
        <v>0</v>
      </c>
      <c r="D7" s="36">
        <f>[38]Lebak!D6</f>
        <v>0</v>
      </c>
      <c r="E7" s="36">
        <f>[38]Lebak!E6</f>
        <v>0</v>
      </c>
      <c r="F7" s="36">
        <f>[38]Lebak!F6</f>
        <v>0</v>
      </c>
      <c r="G7" s="36">
        <f>[38]Lebak!G6</f>
        <v>0</v>
      </c>
      <c r="H7" s="36">
        <f>[38]Lebak!H6</f>
        <v>0</v>
      </c>
      <c r="I7" s="36">
        <f>[38]Lebak!I6</f>
        <v>0</v>
      </c>
      <c r="J7" s="36">
        <f>[38]Lebak!J6</f>
        <v>0</v>
      </c>
      <c r="K7" s="36">
        <f>[38]Lebak!K6</f>
        <v>44319</v>
      </c>
      <c r="L7" s="36">
        <f>[38]Lebak!L6</f>
        <v>44227</v>
      </c>
      <c r="M7" s="36">
        <f>[38]Lebak!M6</f>
        <v>46201</v>
      </c>
      <c r="N7" s="36">
        <f>[38]Lebak!N6</f>
        <v>43055</v>
      </c>
      <c r="O7" s="36">
        <f>[38]Lebak!O6</f>
        <v>44216</v>
      </c>
      <c r="P7" s="36">
        <f>[38]Lebak!P6</f>
        <v>0</v>
      </c>
      <c r="Q7" s="36">
        <v>44636</v>
      </c>
      <c r="R7" s="36">
        <v>44554</v>
      </c>
      <c r="S7" s="197">
        <v>44418</v>
      </c>
      <c r="T7" s="197">
        <v>44839</v>
      </c>
      <c r="U7" s="207">
        <v>45388</v>
      </c>
      <c r="V7" s="205">
        <v>40150</v>
      </c>
      <c r="W7" s="197">
        <v>45843</v>
      </c>
      <c r="X7" s="62">
        <v>47572</v>
      </c>
      <c r="Y7" s="62">
        <v>49444</v>
      </c>
      <c r="Z7" s="62">
        <v>53946</v>
      </c>
      <c r="AA7" s="62">
        <v>51479.1</v>
      </c>
      <c r="AB7" s="62">
        <v>47790</v>
      </c>
      <c r="AC7" s="62">
        <v>51296.925004512872</v>
      </c>
    </row>
    <row r="8" spans="1:29" ht="20.100000000000001" customHeight="1" x14ac:dyDescent="0.2">
      <c r="A8" s="133">
        <v>3</v>
      </c>
      <c r="B8" s="59" t="s">
        <v>200</v>
      </c>
      <c r="C8" s="36">
        <f>[38]Tangerang!C6</f>
        <v>0</v>
      </c>
      <c r="D8" s="36">
        <f>[38]Tangerang!D6</f>
        <v>0</v>
      </c>
      <c r="E8" s="36">
        <f>[38]Tangerang!E6</f>
        <v>0</v>
      </c>
      <c r="F8" s="36">
        <f>[38]Tangerang!F6</f>
        <v>0</v>
      </c>
      <c r="G8" s="36">
        <f>[38]Tangerang!G6</f>
        <v>0</v>
      </c>
      <c r="H8" s="36">
        <f>[38]Tangerang!H6</f>
        <v>0</v>
      </c>
      <c r="I8" s="36">
        <f>[38]Tangerang!I6</f>
        <v>0</v>
      </c>
      <c r="J8" s="36">
        <f>[38]Tangerang!J6</f>
        <v>0</v>
      </c>
      <c r="K8" s="36">
        <f>[38]Tangerang!K6</f>
        <v>41554</v>
      </c>
      <c r="L8" s="36">
        <f>[38]Tangerang!L6</f>
        <v>41721</v>
      </c>
      <c r="M8" s="36">
        <f>[38]Tangerang!M6</f>
        <v>80944</v>
      </c>
      <c r="N8" s="36">
        <f>[38]Tangerang!N6</f>
        <v>40582</v>
      </c>
      <c r="O8" s="36">
        <f>[38]Tangerang!O6</f>
        <v>40582</v>
      </c>
      <c r="P8" s="36">
        <f>[38]Tangerang!P6</f>
        <v>0</v>
      </c>
      <c r="Q8" s="36">
        <v>41113</v>
      </c>
      <c r="R8" s="36">
        <v>40685</v>
      </c>
      <c r="S8" s="197">
        <v>39803</v>
      </c>
      <c r="T8" s="197">
        <v>40595</v>
      </c>
      <c r="U8" s="207">
        <v>40512</v>
      </c>
      <c r="V8" s="205">
        <v>42702</v>
      </c>
      <c r="W8" s="197">
        <v>38644</v>
      </c>
      <c r="X8" s="62">
        <v>38644</v>
      </c>
      <c r="Y8" s="62">
        <v>36934</v>
      </c>
      <c r="Z8" s="62">
        <v>36635</v>
      </c>
      <c r="AA8" s="62">
        <v>36043</v>
      </c>
      <c r="AB8" s="62">
        <v>39046</v>
      </c>
      <c r="AC8" s="62">
        <v>39388.534228978104</v>
      </c>
    </row>
    <row r="9" spans="1:29" ht="20.100000000000001" customHeight="1" x14ac:dyDescent="0.2">
      <c r="A9" s="133">
        <v>4</v>
      </c>
      <c r="B9" s="59" t="s">
        <v>199</v>
      </c>
      <c r="C9" s="36">
        <f>[38]Serang!C6</f>
        <v>0</v>
      </c>
      <c r="D9" s="36">
        <f>[38]Serang!D6</f>
        <v>0</v>
      </c>
      <c r="E9" s="36">
        <f>[38]Serang!E6</f>
        <v>0</v>
      </c>
      <c r="F9" s="36">
        <f>[38]Serang!F6</f>
        <v>0</v>
      </c>
      <c r="G9" s="36">
        <f>[38]Serang!G6</f>
        <v>0</v>
      </c>
      <c r="H9" s="36">
        <f>[38]Serang!H6</f>
        <v>0</v>
      </c>
      <c r="I9" s="36">
        <f>[38]Serang!I6</f>
        <v>0</v>
      </c>
      <c r="J9" s="36">
        <f>[38]Serang!J6</f>
        <v>0</v>
      </c>
      <c r="K9" s="36">
        <f>[38]Serang!K6</f>
        <v>53691</v>
      </c>
      <c r="L9" s="36">
        <f>[38]Serang!L6</f>
        <v>52882</v>
      </c>
      <c r="M9" s="36">
        <f>[38]Serang!M6</f>
        <v>59259</v>
      </c>
      <c r="N9" s="36">
        <f>[38]Serang!N6</f>
        <v>53613</v>
      </c>
      <c r="O9" s="36">
        <f>[38]Serang!O6</f>
        <v>53347</v>
      </c>
      <c r="P9" s="36">
        <f>[38]Serang!P6</f>
        <v>0</v>
      </c>
      <c r="Q9" s="36">
        <v>44881</v>
      </c>
      <c r="R9" s="36">
        <v>44970</v>
      </c>
      <c r="S9" s="197">
        <v>45533</v>
      </c>
      <c r="T9" s="197">
        <v>45519</v>
      </c>
      <c r="U9" s="207">
        <v>45193</v>
      </c>
      <c r="V9" s="205">
        <v>49543</v>
      </c>
      <c r="W9" s="197">
        <v>45024</v>
      </c>
      <c r="X9" s="62">
        <v>48861</v>
      </c>
      <c r="Y9" s="62">
        <v>48095</v>
      </c>
      <c r="Z9" s="62">
        <v>47548.800000000003</v>
      </c>
      <c r="AA9" s="62">
        <v>47683.7</v>
      </c>
      <c r="AB9" s="62">
        <v>49268</v>
      </c>
      <c r="AC9" s="62">
        <v>49462.567992465796</v>
      </c>
    </row>
    <row r="10" spans="1:29" ht="20.100000000000001" customHeight="1" x14ac:dyDescent="0.2">
      <c r="A10" s="133">
        <v>5</v>
      </c>
      <c r="B10" s="59" t="s">
        <v>156</v>
      </c>
      <c r="C10" s="36">
        <f>[38]Kota_tangerang!C6</f>
        <v>0</v>
      </c>
      <c r="D10" s="36">
        <f>[38]Kota_tangerang!D6</f>
        <v>0</v>
      </c>
      <c r="E10" s="36">
        <f>[38]Kota_tangerang!E6</f>
        <v>0</v>
      </c>
      <c r="F10" s="36">
        <f>[38]Kota_tangerang!F6</f>
        <v>0</v>
      </c>
      <c r="G10" s="36">
        <f>[38]Kota_tangerang!G6</f>
        <v>0</v>
      </c>
      <c r="H10" s="36">
        <f>[38]Kota_tangerang!H6</f>
        <v>0</v>
      </c>
      <c r="I10" s="36">
        <f>[38]Kota_tangerang!I6</f>
        <v>0</v>
      </c>
      <c r="J10" s="36">
        <f>[38]Kota_tangerang!J6</f>
        <v>0</v>
      </c>
      <c r="K10" s="36">
        <f>[38]Kota_tangerang!K6</f>
        <v>1592</v>
      </c>
      <c r="L10" s="36">
        <f>[38]Kota_tangerang!L6</f>
        <v>1592</v>
      </c>
      <c r="M10" s="36">
        <f>[38]Kota_tangerang!M6</f>
        <v>1767</v>
      </c>
      <c r="N10" s="36">
        <f>[38]Kota_tangerang!N6</f>
        <v>1763</v>
      </c>
      <c r="O10" s="36">
        <f>[38]Kota_tangerang!O6</f>
        <v>1763</v>
      </c>
      <c r="P10" s="36">
        <f>[38]Kota_tangerang!P6</f>
        <v>0</v>
      </c>
      <c r="Q10" s="36">
        <v>940</v>
      </c>
      <c r="R10" s="36">
        <v>996</v>
      </c>
      <c r="S10" s="197">
        <v>897</v>
      </c>
      <c r="T10" s="197">
        <v>742</v>
      </c>
      <c r="U10" s="207">
        <v>663</v>
      </c>
      <c r="V10" s="205">
        <v>1310</v>
      </c>
      <c r="W10" s="197">
        <v>690</v>
      </c>
      <c r="X10" s="62">
        <v>618</v>
      </c>
      <c r="Y10" s="62">
        <v>460</v>
      </c>
      <c r="Z10" s="62">
        <v>460</v>
      </c>
      <c r="AA10" s="62">
        <v>368.4</v>
      </c>
      <c r="AB10" s="62">
        <v>1133</v>
      </c>
      <c r="AC10" s="62">
        <v>1142.6691529017</v>
      </c>
    </row>
    <row r="11" spans="1:29" ht="20.100000000000001" customHeight="1" x14ac:dyDescent="0.2">
      <c r="A11" s="133">
        <v>6</v>
      </c>
      <c r="B11" s="59" t="s">
        <v>65</v>
      </c>
      <c r="C11" s="36">
        <f>[38]Kota_cilegon!C6</f>
        <v>0</v>
      </c>
      <c r="D11" s="36">
        <f>[38]Kota_cilegon!D6</f>
        <v>0</v>
      </c>
      <c r="E11" s="36">
        <f>[38]Kota_cilegon!E6</f>
        <v>0</v>
      </c>
      <c r="F11" s="36">
        <f>[38]Kota_cilegon!F6</f>
        <v>0</v>
      </c>
      <c r="G11" s="36">
        <f>[38]Kota_cilegon!G6</f>
        <v>0</v>
      </c>
      <c r="H11" s="36">
        <f>[38]Kota_cilegon!H6</f>
        <v>0</v>
      </c>
      <c r="I11" s="36">
        <f>[38]Kota_cilegon!I6</f>
        <v>0</v>
      </c>
      <c r="J11" s="36">
        <f>[38]Kota_cilegon!J6</f>
        <v>0</v>
      </c>
      <c r="K11" s="36">
        <f>[38]Kota_cilegon!K6</f>
        <v>2360</v>
      </c>
      <c r="L11" s="36">
        <f>[38]Kota_cilegon!L6</f>
        <v>4600</v>
      </c>
      <c r="M11" s="36">
        <f>[38]Kota_cilegon!M6</f>
        <v>2351</v>
      </c>
      <c r="N11" s="36">
        <f>[38]Kota_cilegon!N6</f>
        <v>2079</v>
      </c>
      <c r="O11" s="36">
        <f>[38]Kota_cilegon!O6</f>
        <v>2170</v>
      </c>
      <c r="P11" s="36">
        <f>[38]Kota_cilegon!P6</f>
        <v>0</v>
      </c>
      <c r="Q11" s="36">
        <v>2172</v>
      </c>
      <c r="R11" s="36">
        <v>2160</v>
      </c>
      <c r="S11" s="197">
        <v>2085</v>
      </c>
      <c r="T11" s="197">
        <v>2096</v>
      </c>
      <c r="U11" s="207">
        <v>1753</v>
      </c>
      <c r="V11" s="205">
        <v>1965</v>
      </c>
      <c r="W11" s="197">
        <v>1746</v>
      </c>
      <c r="X11" s="62">
        <v>1786</v>
      </c>
      <c r="Y11" s="62">
        <v>1618</v>
      </c>
      <c r="Z11" s="62">
        <v>1601.9</v>
      </c>
      <c r="AA11" s="62">
        <v>1531.9</v>
      </c>
      <c r="AB11" s="62">
        <v>1672</v>
      </c>
      <c r="AC11" s="62">
        <v>1690.7823453122301</v>
      </c>
    </row>
    <row r="12" spans="1:29" ht="20.100000000000001" customHeight="1" x14ac:dyDescent="0.2">
      <c r="A12" s="133">
        <v>7</v>
      </c>
      <c r="B12" s="59" t="s">
        <v>66</v>
      </c>
      <c r="C12" s="36">
        <f>[38]Kota_serang!C6</f>
        <v>0</v>
      </c>
      <c r="D12" s="36">
        <f>[38]Kota_serang!D6</f>
        <v>0</v>
      </c>
      <c r="E12" s="36">
        <f>[38]Kota_serang!E6</f>
        <v>0</v>
      </c>
      <c r="F12" s="36">
        <f>[38]Kota_serang!F6</f>
        <v>0</v>
      </c>
      <c r="G12" s="36">
        <f>[38]Kota_serang!G6</f>
        <v>0</v>
      </c>
      <c r="H12" s="36">
        <f>[38]Kota_serang!H6</f>
        <v>0</v>
      </c>
      <c r="I12" s="36">
        <f>[38]Kota_serang!I6</f>
        <v>0</v>
      </c>
      <c r="J12" s="36">
        <f>[38]Kota_serang!J6</f>
        <v>0</v>
      </c>
      <c r="K12" s="36">
        <f>[38]Kota_serang!K6</f>
        <v>0</v>
      </c>
      <c r="L12" s="36">
        <f>[38]Kota_serang!L6</f>
        <v>0</v>
      </c>
      <c r="M12" s="36">
        <f>[38]Kota_serang!M6</f>
        <v>0</v>
      </c>
      <c r="N12" s="36">
        <f>[38]Kota_serang!N6</f>
        <v>0</v>
      </c>
      <c r="O12" s="36">
        <f>[38]Kota_serang!O6</f>
        <v>0</v>
      </c>
      <c r="P12" s="36">
        <f>[38]Kota_serang!P6</f>
        <v>0</v>
      </c>
      <c r="Q12" s="36">
        <v>8525</v>
      </c>
      <c r="R12" s="36">
        <v>8525</v>
      </c>
      <c r="S12" s="197">
        <v>8321</v>
      </c>
      <c r="T12" s="197">
        <v>8321</v>
      </c>
      <c r="U12" s="207">
        <v>8321</v>
      </c>
      <c r="V12" s="205">
        <v>8197</v>
      </c>
      <c r="W12" s="197">
        <v>8476</v>
      </c>
      <c r="X12" s="62">
        <v>8355</v>
      </c>
      <c r="Y12" s="62">
        <v>8325</v>
      </c>
      <c r="Z12" s="62">
        <v>8325</v>
      </c>
      <c r="AA12" s="62">
        <v>7939</v>
      </c>
      <c r="AB12" s="62">
        <v>8456</v>
      </c>
      <c r="AC12" s="62">
        <v>8475.3441947333231</v>
      </c>
    </row>
    <row r="13" spans="1:29" ht="20.100000000000001" customHeight="1" x14ac:dyDescent="0.2">
      <c r="A13" s="133">
        <v>8</v>
      </c>
      <c r="B13" s="60" t="s">
        <v>67</v>
      </c>
      <c r="C13" s="36">
        <f>[38]Kota_Tangsel!C6</f>
        <v>0</v>
      </c>
      <c r="D13" s="36">
        <f>[38]Kota_Tangsel!D6</f>
        <v>0</v>
      </c>
      <c r="E13" s="36">
        <f>[38]Kota_Tangsel!E6</f>
        <v>0</v>
      </c>
      <c r="F13" s="36">
        <f>[38]Kota_Tangsel!F6</f>
        <v>0</v>
      </c>
      <c r="G13" s="36">
        <f>[38]Kota_Tangsel!G6</f>
        <v>0</v>
      </c>
      <c r="H13" s="36">
        <f>[38]Kota_Tangsel!H6</f>
        <v>0</v>
      </c>
      <c r="I13" s="36">
        <f>[38]Kota_Tangsel!I6</f>
        <v>0</v>
      </c>
      <c r="J13" s="36">
        <f>[38]Kota_Tangsel!J6</f>
        <v>0</v>
      </c>
      <c r="K13" s="36">
        <f>[38]Kota_Tangsel!K6</f>
        <v>0</v>
      </c>
      <c r="L13" s="36">
        <f>[38]Kota_Tangsel!L6</f>
        <v>0</v>
      </c>
      <c r="M13" s="36">
        <f>[38]Kota_Tangsel!M6</f>
        <v>0</v>
      </c>
      <c r="N13" s="36">
        <f>[38]Kota_Tangsel!N6</f>
        <v>0</v>
      </c>
      <c r="O13" s="36">
        <f>[38]Kota_Tangsel!O6</f>
        <v>0</v>
      </c>
      <c r="P13" s="36">
        <f>[38]Kota_Tangsel!P6</f>
        <v>0</v>
      </c>
      <c r="Q13" s="36">
        <v>152</v>
      </c>
      <c r="R13" s="36">
        <v>112</v>
      </c>
      <c r="S13" s="197">
        <v>112</v>
      </c>
      <c r="T13" s="197">
        <v>185</v>
      </c>
      <c r="U13" s="207">
        <v>190</v>
      </c>
      <c r="V13" s="205">
        <v>0</v>
      </c>
      <c r="W13" s="197">
        <v>213</v>
      </c>
      <c r="X13" s="62">
        <v>103</v>
      </c>
      <c r="Y13" s="62">
        <v>75</v>
      </c>
      <c r="Z13" s="62">
        <v>66</v>
      </c>
      <c r="AA13" s="62">
        <v>36</v>
      </c>
      <c r="AB13" s="62">
        <v>71</v>
      </c>
      <c r="AC13" s="62">
        <v>238.12779417800002</v>
      </c>
    </row>
    <row r="14" spans="1:29" ht="20.100000000000001" customHeight="1" thickBot="1" x14ac:dyDescent="0.25">
      <c r="A14" s="369" t="s">
        <v>109</v>
      </c>
      <c r="B14" s="370"/>
      <c r="C14" s="83">
        <f>SUM(C6:C13)</f>
        <v>0</v>
      </c>
      <c r="D14" s="83">
        <f t="shared" ref="D14:W14" si="0">SUM(D6:D13)</f>
        <v>0</v>
      </c>
      <c r="E14" s="83">
        <f t="shared" si="0"/>
        <v>0</v>
      </c>
      <c r="F14" s="83">
        <f t="shared" si="0"/>
        <v>0</v>
      </c>
      <c r="G14" s="83">
        <f t="shared" si="0"/>
        <v>0</v>
      </c>
      <c r="H14" s="83">
        <f t="shared" si="0"/>
        <v>0</v>
      </c>
      <c r="I14" s="83">
        <f t="shared" si="0"/>
        <v>0</v>
      </c>
      <c r="J14" s="83">
        <f t="shared" si="0"/>
        <v>0</v>
      </c>
      <c r="K14" s="83">
        <f t="shared" si="0"/>
        <v>202046</v>
      </c>
      <c r="L14" s="83">
        <f t="shared" si="0"/>
        <v>209286</v>
      </c>
      <c r="M14" s="83">
        <f t="shared" si="0"/>
        <v>246938</v>
      </c>
      <c r="N14" s="83">
        <f t="shared" si="0"/>
        <v>193688</v>
      </c>
      <c r="O14" s="83">
        <f t="shared" si="0"/>
        <v>195319</v>
      </c>
      <c r="P14" s="83">
        <f t="shared" si="0"/>
        <v>0</v>
      </c>
      <c r="Q14" s="83">
        <f t="shared" si="0"/>
        <v>196370</v>
      </c>
      <c r="R14" s="83">
        <f t="shared" si="0"/>
        <v>195583</v>
      </c>
      <c r="S14" s="200">
        <f t="shared" si="0"/>
        <v>195809</v>
      </c>
      <c r="T14" s="200">
        <f t="shared" si="0"/>
        <v>196744</v>
      </c>
      <c r="U14" s="200">
        <f t="shared" si="0"/>
        <v>197165</v>
      </c>
      <c r="V14" s="200">
        <f t="shared" si="0"/>
        <v>191020</v>
      </c>
      <c r="W14" s="200">
        <f t="shared" si="0"/>
        <v>194716</v>
      </c>
      <c r="X14" s="307">
        <f>SUM(X6:X13)</f>
        <v>200480</v>
      </c>
      <c r="Y14" s="307">
        <f>SUM(Y6:Y13)</f>
        <v>199492</v>
      </c>
      <c r="Z14" s="307">
        <f>SUM(Z6:Z13)</f>
        <v>203122.69999999998</v>
      </c>
      <c r="AA14" s="307">
        <f>SUM(AA6:AA13)</f>
        <v>199408.09999999998</v>
      </c>
      <c r="AB14" s="307">
        <v>198284</v>
      </c>
      <c r="AC14" s="307">
        <f>SUM(AC6:AC13)</f>
        <v>204334.98373846899</v>
      </c>
    </row>
    <row r="15" spans="1:29" ht="15" customHeight="1" x14ac:dyDescent="0.2">
      <c r="A15" s="277" t="s">
        <v>663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8" t="s">
        <v>664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7" t="s">
        <v>580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8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7" t="s">
        <v>661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8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8" t="s">
        <v>581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662</v>
      </c>
      <c r="B20" s="9"/>
      <c r="C20" s="10"/>
      <c r="D20" s="10"/>
      <c r="E20" s="9"/>
      <c r="F20" s="10"/>
      <c r="G20" s="10"/>
      <c r="H20" s="11"/>
      <c r="U20" s="7"/>
      <c r="X20" s="6"/>
      <c r="Y20" s="6"/>
      <c r="Z20" s="6"/>
      <c r="AA20" s="6"/>
      <c r="AB20" s="6"/>
      <c r="AC20" s="6"/>
    </row>
    <row r="21" spans="1:29" ht="20.100000000000001" customHeight="1" x14ac:dyDescent="0.2">
      <c r="A21" s="13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3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3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</sheetData>
  <mergeCells count="3">
    <mergeCell ref="A4:A5"/>
    <mergeCell ref="A14:B14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4:V14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G128"/>
  <sheetViews>
    <sheetView showGridLines="0" topLeftCell="A2" workbookViewId="0">
      <selection activeCell="A2" sqref="A2:AD21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6" width="6.5703125" style="6" hidden="1" customWidth="1"/>
    <col min="7" max="7" width="5.7109375" style="6" hidden="1" customWidth="1"/>
    <col min="8" max="15" width="6.570312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33" ht="20.100000000000001" customHeight="1" x14ac:dyDescent="0.2">
      <c r="A1" s="136" t="s">
        <v>622</v>
      </c>
      <c r="B1" s="10"/>
      <c r="C1" s="10"/>
      <c r="D1" s="10"/>
      <c r="E1" s="25"/>
      <c r="F1" s="10"/>
      <c r="G1" s="10"/>
      <c r="H1" s="26"/>
      <c r="I1" s="10"/>
      <c r="J1" s="10"/>
      <c r="K1" s="10"/>
    </row>
    <row r="2" spans="1:33" ht="20.100000000000001" customHeight="1" x14ac:dyDescent="0.2">
      <c r="A2" s="137" t="s">
        <v>623</v>
      </c>
      <c r="B2" s="10"/>
      <c r="C2" s="10"/>
      <c r="D2" s="10"/>
      <c r="E2" s="25"/>
      <c r="F2" s="10"/>
      <c r="G2" s="10"/>
      <c r="H2" s="26"/>
      <c r="I2" s="10"/>
      <c r="J2" s="10"/>
      <c r="K2" s="10"/>
    </row>
    <row r="3" spans="1:33" ht="20.100000000000001" customHeight="1" thickBot="1" x14ac:dyDescent="0.3">
      <c r="A3" s="136"/>
      <c r="B3" s="10"/>
      <c r="C3" s="10"/>
      <c r="D3" s="10"/>
      <c r="E3" s="25"/>
      <c r="F3" s="10"/>
      <c r="G3" s="10"/>
      <c r="H3" s="2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33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33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  <c r="AE5" s="10"/>
      <c r="AF5" s="10"/>
      <c r="AG5" s="10"/>
    </row>
    <row r="6" spans="1:33" ht="20.100000000000001" customHeight="1" x14ac:dyDescent="0.25">
      <c r="A6" s="133">
        <v>1</v>
      </c>
      <c r="B6" s="112" t="s">
        <v>194</v>
      </c>
      <c r="C6" s="36">
        <f>[39]Jembrana!C6</f>
        <v>8280</v>
      </c>
      <c r="D6" s="36">
        <f>[39]Jembrana!D6</f>
        <v>8906</v>
      </c>
      <c r="E6" s="36">
        <f>[39]Jembrana!E6</f>
        <v>8897</v>
      </c>
      <c r="F6" s="36">
        <f>[39]Jembrana!F6</f>
        <v>8259</v>
      </c>
      <c r="G6" s="36">
        <f>[39]Jembrana!G6</f>
        <v>8174</v>
      </c>
      <c r="H6" s="36">
        <f>[39]Jembrana!H6</f>
        <v>8043</v>
      </c>
      <c r="I6" s="36">
        <f>[39]Jembrana!I6</f>
        <v>7859</v>
      </c>
      <c r="J6" s="36">
        <f>[39]Jembrana!J6</f>
        <v>7637</v>
      </c>
      <c r="K6" s="36">
        <f>[39]Jembrana!K6</f>
        <v>6883</v>
      </c>
      <c r="L6" s="36">
        <f>[39]Jembrana!L6</f>
        <v>6224</v>
      </c>
      <c r="M6" s="36">
        <f>[39]Jembrana!M6</f>
        <v>6917</v>
      </c>
      <c r="N6" s="36">
        <f>[39]Jembrana!N6</f>
        <v>6683</v>
      </c>
      <c r="O6" s="36">
        <f>[39]Jembrana!O6</f>
        <v>6492</v>
      </c>
      <c r="P6" s="36">
        <f>[39]Jembrana!P6</f>
        <v>0</v>
      </c>
      <c r="Q6" s="36">
        <v>6540</v>
      </c>
      <c r="R6" s="36">
        <v>6430</v>
      </c>
      <c r="S6" s="197">
        <v>5522</v>
      </c>
      <c r="T6" s="197">
        <v>6769</v>
      </c>
      <c r="U6" s="207">
        <v>6705</v>
      </c>
      <c r="V6" s="227">
        <v>7057.29</v>
      </c>
      <c r="W6" s="197">
        <v>6811</v>
      </c>
      <c r="X6" s="62">
        <v>6784</v>
      </c>
      <c r="Y6" s="62">
        <v>6765</v>
      </c>
      <c r="Z6" s="62">
        <v>6757</v>
      </c>
      <c r="AA6" s="62">
        <v>6700</v>
      </c>
      <c r="AB6" s="62">
        <v>6950</v>
      </c>
      <c r="AC6" s="62">
        <v>7139.6798493801207</v>
      </c>
      <c r="AE6" s="330"/>
      <c r="AF6" s="331"/>
      <c r="AG6" s="10"/>
    </row>
    <row r="7" spans="1:33" ht="20.100000000000001" customHeight="1" x14ac:dyDescent="0.25">
      <c r="A7" s="133">
        <v>2</v>
      </c>
      <c r="B7" s="59" t="s">
        <v>196</v>
      </c>
      <c r="C7" s="36">
        <f>[39]Tabanan!C6</f>
        <v>24493</v>
      </c>
      <c r="D7" s="36">
        <f>[39]Tabanan!D6</f>
        <v>24122</v>
      </c>
      <c r="E7" s="36">
        <f>[39]Tabanan!E6</f>
        <v>24015</v>
      </c>
      <c r="F7" s="36">
        <f>[39]Tabanan!F6</f>
        <v>23999</v>
      </c>
      <c r="G7" s="36">
        <f>[39]Tabanan!G6</f>
        <v>23729</v>
      </c>
      <c r="H7" s="36">
        <f>[39]Tabanan!H6</f>
        <v>23729</v>
      </c>
      <c r="I7" s="36">
        <f>[39]Tabanan!I6</f>
        <v>23428</v>
      </c>
      <c r="J7" s="36">
        <f>[39]Tabanan!J6</f>
        <v>23358</v>
      </c>
      <c r="K7" s="36">
        <f>[39]Tabanan!K6</f>
        <v>23014</v>
      </c>
      <c r="L7" s="36">
        <f>[39]Tabanan!L6</f>
        <v>22806</v>
      </c>
      <c r="M7" s="36">
        <f>[39]Tabanan!M6</f>
        <v>22287</v>
      </c>
      <c r="N7" s="36">
        <f>[39]Tabanan!N6</f>
        <v>19488</v>
      </c>
      <c r="O7" s="36">
        <f>[39]Tabanan!O6</f>
        <v>21815</v>
      </c>
      <c r="P7" s="36">
        <f>[39]Tabanan!P6</f>
        <v>0</v>
      </c>
      <c r="Q7" s="36">
        <v>22212</v>
      </c>
      <c r="R7" s="36">
        <v>22278</v>
      </c>
      <c r="S7" s="197">
        <v>22465</v>
      </c>
      <c r="T7" s="197">
        <v>22315</v>
      </c>
      <c r="U7" s="207">
        <v>21480</v>
      </c>
      <c r="V7" s="205">
        <v>21432.43</v>
      </c>
      <c r="W7" s="197">
        <v>21460</v>
      </c>
      <c r="X7" s="62">
        <v>19780</v>
      </c>
      <c r="Y7" s="62">
        <v>20664</v>
      </c>
      <c r="Z7" s="62">
        <v>21308</v>
      </c>
      <c r="AA7" s="62">
        <v>19729</v>
      </c>
      <c r="AB7" s="62">
        <v>19230</v>
      </c>
      <c r="AC7" s="62">
        <v>19611.384847066707</v>
      </c>
      <c r="AE7" s="332"/>
      <c r="AF7" s="333"/>
      <c r="AG7" s="10"/>
    </row>
    <row r="8" spans="1:33" ht="20.100000000000001" customHeight="1" x14ac:dyDescent="0.25">
      <c r="A8" s="133">
        <v>3</v>
      </c>
      <c r="B8" s="59" t="s">
        <v>190</v>
      </c>
      <c r="C8" s="36">
        <f>[39]Badung!C6</f>
        <v>11956</v>
      </c>
      <c r="D8" s="36">
        <f>[39]Badung!D6</f>
        <v>11831</v>
      </c>
      <c r="E8" s="36">
        <f>[39]Badung!E6</f>
        <v>11872</v>
      </c>
      <c r="F8" s="36">
        <f>[39]Badung!F6</f>
        <v>11724</v>
      </c>
      <c r="G8" s="36">
        <f>[39]Badung!G6</f>
        <v>11575</v>
      </c>
      <c r="H8" s="36">
        <f>[39]Badung!H6</f>
        <v>11469</v>
      </c>
      <c r="I8" s="36">
        <f>[39]Badung!I6</f>
        <v>10827</v>
      </c>
      <c r="J8" s="36">
        <f>[39]Badung!J6</f>
        <v>10705</v>
      </c>
      <c r="K8" s="36">
        <f>[39]Badung!K6</f>
        <v>12395</v>
      </c>
      <c r="L8" s="36">
        <f>[39]Badung!L6</f>
        <v>10400</v>
      </c>
      <c r="M8" s="36">
        <f>[39]Badung!M6</f>
        <v>10257</v>
      </c>
      <c r="N8" s="36">
        <f>[39]Badung!N6</f>
        <v>10297</v>
      </c>
      <c r="O8" s="36">
        <f>[39]Badung!O6</f>
        <v>10117</v>
      </c>
      <c r="P8" s="36">
        <f>[39]Badung!P6</f>
        <v>0</v>
      </c>
      <c r="Q8" s="36">
        <v>10120</v>
      </c>
      <c r="R8" s="36">
        <v>10174</v>
      </c>
      <c r="S8" s="197">
        <v>9312</v>
      </c>
      <c r="T8" s="197">
        <v>10115</v>
      </c>
      <c r="U8" s="207">
        <v>10184</v>
      </c>
      <c r="V8" s="205">
        <v>10178.16</v>
      </c>
      <c r="W8" s="197">
        <v>9147</v>
      </c>
      <c r="X8" s="62">
        <v>9219</v>
      </c>
      <c r="Y8" s="62">
        <v>9105</v>
      </c>
      <c r="Z8" s="62">
        <v>8909.4</v>
      </c>
      <c r="AA8" s="62">
        <v>9364.9</v>
      </c>
      <c r="AB8" s="62">
        <v>9068</v>
      </c>
      <c r="AC8" s="62">
        <v>9104.9770336743477</v>
      </c>
      <c r="AE8" s="332"/>
      <c r="AF8" s="333"/>
      <c r="AG8" s="10"/>
    </row>
    <row r="9" spans="1:33" ht="20.100000000000001" customHeight="1" x14ac:dyDescent="0.25">
      <c r="A9" s="133">
        <v>4</v>
      </c>
      <c r="B9" s="59" t="s">
        <v>193</v>
      </c>
      <c r="C9" s="36">
        <f>[39]Gianyar!C6</f>
        <v>15627</v>
      </c>
      <c r="D9" s="36">
        <f>[39]Gianyar!D6</f>
        <v>15444</v>
      </c>
      <c r="E9" s="36">
        <f>[39]Gianyar!E6</f>
        <v>15363</v>
      </c>
      <c r="F9" s="36">
        <f>[39]Gianyar!F6</f>
        <v>15343</v>
      </c>
      <c r="G9" s="36">
        <f>[39]Gianyar!G6</f>
        <v>15322</v>
      </c>
      <c r="H9" s="36">
        <f>[39]Gianyar!H6</f>
        <v>15227</v>
      </c>
      <c r="I9" s="36">
        <f>[39]Gianyar!I6</f>
        <v>15203</v>
      </c>
      <c r="J9" s="36">
        <f>[39]Gianyar!J6</f>
        <v>15219</v>
      </c>
      <c r="K9" s="36">
        <f>[39]Gianyar!K6</f>
        <v>14966</v>
      </c>
      <c r="L9" s="36">
        <f>[39]Gianyar!L6</f>
        <v>14945</v>
      </c>
      <c r="M9" s="36">
        <f>[39]Gianyar!M6</f>
        <v>14937</v>
      </c>
      <c r="N9" s="36">
        <f>[39]Gianyar!N6</f>
        <v>14264</v>
      </c>
      <c r="O9" s="36">
        <f>[39]Gianyar!O6</f>
        <v>14856</v>
      </c>
      <c r="P9" s="36">
        <f>[39]Gianyar!P6</f>
        <v>0</v>
      </c>
      <c r="Q9" s="36">
        <v>14787</v>
      </c>
      <c r="R9" s="36">
        <v>14747</v>
      </c>
      <c r="S9" s="197">
        <v>14722</v>
      </c>
      <c r="T9" s="197">
        <v>14785</v>
      </c>
      <c r="U9" s="207">
        <v>14547</v>
      </c>
      <c r="V9" s="205">
        <v>14539.7</v>
      </c>
      <c r="W9" s="197">
        <v>14123</v>
      </c>
      <c r="X9" s="62">
        <v>14228</v>
      </c>
      <c r="Y9" s="62">
        <v>13445</v>
      </c>
      <c r="Z9" s="62">
        <v>13846</v>
      </c>
      <c r="AA9" s="62">
        <v>13514</v>
      </c>
      <c r="AB9" s="62">
        <v>11556</v>
      </c>
      <c r="AC9" s="62">
        <v>11780.804665107451</v>
      </c>
      <c r="AE9" s="332"/>
      <c r="AF9" s="333"/>
      <c r="AG9" s="10"/>
    </row>
    <row r="10" spans="1:33" ht="20.100000000000001" customHeight="1" x14ac:dyDescent="0.25">
      <c r="A10" s="133">
        <v>5</v>
      </c>
      <c r="B10" s="59" t="s">
        <v>195</v>
      </c>
      <c r="C10" s="36">
        <f>[39]Klungkung!C6</f>
        <v>4089</v>
      </c>
      <c r="D10" s="36">
        <f>[39]Klungkung!D6</f>
        <v>4068</v>
      </c>
      <c r="E10" s="36">
        <f>[39]Klungkung!E6</f>
        <v>4064</v>
      </c>
      <c r="F10" s="36">
        <f>[39]Klungkung!F6</f>
        <v>4053</v>
      </c>
      <c r="G10" s="36">
        <f>[39]Klungkung!G6</f>
        <v>4046</v>
      </c>
      <c r="H10" s="36">
        <f>[39]Klungkung!H6</f>
        <v>4047</v>
      </c>
      <c r="I10" s="36">
        <f>[39]Klungkung!I6</f>
        <v>4016</v>
      </c>
      <c r="J10" s="36">
        <f>[39]Klungkung!J6</f>
        <v>4013</v>
      </c>
      <c r="K10" s="36">
        <f>[39]Klungkung!K6</f>
        <v>3985</v>
      </c>
      <c r="L10" s="36">
        <f>[39]Klungkung!L6</f>
        <v>3965</v>
      </c>
      <c r="M10" s="36">
        <f>[39]Klungkung!M6</f>
        <v>3963</v>
      </c>
      <c r="N10" s="36">
        <f>[39]Klungkung!N6</f>
        <v>3903</v>
      </c>
      <c r="O10" s="36">
        <f>[39]Klungkung!O6</f>
        <v>3888</v>
      </c>
      <c r="P10" s="36">
        <f>[39]Klungkung!P6</f>
        <v>0</v>
      </c>
      <c r="Q10" s="36">
        <v>3882</v>
      </c>
      <c r="R10" s="36">
        <v>3875</v>
      </c>
      <c r="S10" s="197">
        <v>3876</v>
      </c>
      <c r="T10" s="197">
        <v>3876</v>
      </c>
      <c r="U10" s="207">
        <v>3771</v>
      </c>
      <c r="V10" s="205">
        <v>4002.8</v>
      </c>
      <c r="W10" s="197">
        <v>3657</v>
      </c>
      <c r="X10" s="62">
        <v>3523</v>
      </c>
      <c r="Y10" s="62">
        <v>3562</v>
      </c>
      <c r="Z10" s="62">
        <v>3490</v>
      </c>
      <c r="AA10" s="62">
        <v>3168.8</v>
      </c>
      <c r="AB10" s="62">
        <v>3575</v>
      </c>
      <c r="AC10" s="62">
        <v>3572.2235168030297</v>
      </c>
      <c r="AE10" s="332"/>
      <c r="AF10" s="333"/>
      <c r="AG10" s="10"/>
    </row>
    <row r="11" spans="1:33" ht="20.100000000000001" customHeight="1" x14ac:dyDescent="0.25">
      <c r="A11" s="133">
        <v>6</v>
      </c>
      <c r="B11" s="59" t="s">
        <v>191</v>
      </c>
      <c r="C11" s="36">
        <f>[39]Bangli!C6</f>
        <v>2960</v>
      </c>
      <c r="D11" s="36">
        <f>[39]Bangli!D6</f>
        <v>2955</v>
      </c>
      <c r="E11" s="36">
        <f>[39]Bangli!E6</f>
        <v>2917</v>
      </c>
      <c r="F11" s="36">
        <f>[39]Bangli!F6</f>
        <v>2906</v>
      </c>
      <c r="G11" s="36">
        <f>[39]Bangli!G6</f>
        <v>2887</v>
      </c>
      <c r="H11" s="36">
        <f>[39]Bangli!H6</f>
        <v>2887</v>
      </c>
      <c r="I11" s="36">
        <f>[39]Bangli!I6</f>
        <v>2888</v>
      </c>
      <c r="J11" s="36">
        <f>[39]Bangli!J6</f>
        <v>2888</v>
      </c>
      <c r="K11" s="36">
        <f>[39]Bangli!K6</f>
        <v>2888</v>
      </c>
      <c r="L11" s="36">
        <f>[39]Bangli!L6</f>
        <v>2888</v>
      </c>
      <c r="M11" s="36">
        <f>[39]Bangli!M6</f>
        <v>2888</v>
      </c>
      <c r="N11" s="36">
        <f>[39]Bangli!N6</f>
        <v>2689</v>
      </c>
      <c r="O11" s="36">
        <f>[39]Bangli!O6</f>
        <v>2860</v>
      </c>
      <c r="P11" s="36">
        <f>[39]Bangli!P6</f>
        <v>0</v>
      </c>
      <c r="Q11" s="36">
        <v>2890</v>
      </c>
      <c r="R11" s="36">
        <v>2882</v>
      </c>
      <c r="S11" s="197">
        <v>2853</v>
      </c>
      <c r="T11" s="197">
        <v>2834</v>
      </c>
      <c r="U11" s="207">
        <v>2900</v>
      </c>
      <c r="V11" s="205">
        <v>2753.51</v>
      </c>
      <c r="W11" s="197">
        <v>2803</v>
      </c>
      <c r="X11" s="62">
        <v>2851</v>
      </c>
      <c r="Y11" s="62">
        <v>2759</v>
      </c>
      <c r="Z11" s="62">
        <v>2759</v>
      </c>
      <c r="AA11" s="62">
        <v>2812</v>
      </c>
      <c r="AB11" s="62">
        <v>2097</v>
      </c>
      <c r="AC11" s="62">
        <v>2210.4473378361618</v>
      </c>
      <c r="AE11" s="332"/>
      <c r="AF11" s="333"/>
      <c r="AG11" s="10"/>
    </row>
    <row r="12" spans="1:33" ht="20.100000000000001" customHeight="1" x14ac:dyDescent="0.25">
      <c r="A12" s="133">
        <v>7</v>
      </c>
      <c r="B12" s="59" t="s">
        <v>564</v>
      </c>
      <c r="C12" s="36">
        <f>'[39]Karang Asam'!C6</f>
        <v>7538</v>
      </c>
      <c r="D12" s="36">
        <f>'[39]Karang Asam'!D6</f>
        <v>7531</v>
      </c>
      <c r="E12" s="36">
        <f>'[39]Karang Asam'!E6</f>
        <v>7530</v>
      </c>
      <c r="F12" s="36">
        <f>'[39]Karang Asam'!F6</f>
        <v>7339</v>
      </c>
      <c r="G12" s="36">
        <f>'[39]Karang Asam'!G6</f>
        <v>7308</v>
      </c>
      <c r="H12" s="36">
        <f>'[39]Karang Asam'!H6</f>
        <v>7125</v>
      </c>
      <c r="I12" s="36">
        <f>'[39]Karang Asam'!I6</f>
        <v>7099</v>
      </c>
      <c r="J12" s="36">
        <f>'[39]Karang Asam'!J6</f>
        <v>6601</v>
      </c>
      <c r="K12" s="36">
        <f>'[39]Karang Asam'!K6</f>
        <v>6891</v>
      </c>
      <c r="L12" s="36">
        <f>'[39]Karang Asam'!L6</f>
        <v>6959</v>
      </c>
      <c r="M12" s="36">
        <f>'[39]Karang Asam'!M6</f>
        <v>6785</v>
      </c>
      <c r="N12" s="36">
        <f>'[39]Karang Asam'!N6</f>
        <v>6496</v>
      </c>
      <c r="O12" s="36">
        <f>'[39]Karang Asam'!O6</f>
        <v>6924</v>
      </c>
      <c r="P12" s="36">
        <f>'[39]Karang Asam'!P6</f>
        <v>0</v>
      </c>
      <c r="Q12" s="36">
        <v>6764</v>
      </c>
      <c r="R12" s="36">
        <v>6939</v>
      </c>
      <c r="S12" s="197">
        <v>6730</v>
      </c>
      <c r="T12" s="197">
        <v>7091</v>
      </c>
      <c r="U12" s="207">
        <v>6949</v>
      </c>
      <c r="V12" s="205">
        <v>7114.64</v>
      </c>
      <c r="W12" s="197">
        <v>7038</v>
      </c>
      <c r="X12" s="62">
        <v>6999</v>
      </c>
      <c r="Y12" s="62">
        <v>6610</v>
      </c>
      <c r="Z12" s="62">
        <v>6320</v>
      </c>
      <c r="AA12" s="62">
        <v>6623.6</v>
      </c>
      <c r="AB12" s="62">
        <v>6092</v>
      </c>
      <c r="AC12" s="62">
        <v>6584.1438476445601</v>
      </c>
      <c r="AE12" s="332"/>
      <c r="AF12" s="333"/>
      <c r="AG12" s="10"/>
    </row>
    <row r="13" spans="1:33" ht="20.100000000000001" customHeight="1" x14ac:dyDescent="0.25">
      <c r="A13" s="133">
        <v>8</v>
      </c>
      <c r="B13" s="59" t="s">
        <v>192</v>
      </c>
      <c r="C13" s="36">
        <f>[39]Buleleng!C6</f>
        <v>11856</v>
      </c>
      <c r="D13" s="36">
        <f>[39]Buleleng!D6</f>
        <v>11821</v>
      </c>
      <c r="E13" s="36">
        <f>[39]Buleleng!E6</f>
        <v>11700</v>
      </c>
      <c r="F13" s="36">
        <f>[39]Buleleng!F6</f>
        <v>11670</v>
      </c>
      <c r="G13" s="36">
        <f>[39]Buleleng!G6</f>
        <v>11410</v>
      </c>
      <c r="H13" s="36">
        <f>[39]Buleleng!H6</f>
        <v>11361</v>
      </c>
      <c r="I13" s="36">
        <f>[39]Buleleng!I6</f>
        <v>11580</v>
      </c>
      <c r="J13" s="36">
        <f>[39]Buleleng!J6</f>
        <v>11560</v>
      </c>
      <c r="K13" s="36">
        <f>[39]Buleleng!K6</f>
        <v>11472</v>
      </c>
      <c r="L13" s="36">
        <f>[39]Buleleng!L6</f>
        <v>11169</v>
      </c>
      <c r="M13" s="36">
        <f>[39]Buleleng!M6</f>
        <v>11011</v>
      </c>
      <c r="N13" s="36">
        <f>[39]Buleleng!N6</f>
        <v>10213</v>
      </c>
      <c r="O13" s="36">
        <f>[39]Buleleng!O6</f>
        <v>10491</v>
      </c>
      <c r="P13" s="36">
        <f>[39]Buleleng!P6</f>
        <v>0</v>
      </c>
      <c r="Q13" s="36">
        <v>10339</v>
      </c>
      <c r="R13" s="36">
        <v>10831</v>
      </c>
      <c r="S13" s="197">
        <v>11012</v>
      </c>
      <c r="T13" s="197">
        <v>11008</v>
      </c>
      <c r="U13" s="207">
        <v>10927</v>
      </c>
      <c r="V13" s="205">
        <v>10930.45</v>
      </c>
      <c r="W13" s="197">
        <v>10880</v>
      </c>
      <c r="X13" s="62">
        <v>10762</v>
      </c>
      <c r="Y13" s="62">
        <v>10611</v>
      </c>
      <c r="Z13" s="62">
        <v>10430</v>
      </c>
      <c r="AA13" s="62">
        <v>10079</v>
      </c>
      <c r="AB13" s="62">
        <v>8381</v>
      </c>
      <c r="AC13" s="62">
        <v>8860.6571966817446</v>
      </c>
      <c r="AE13" s="332"/>
      <c r="AF13" s="333"/>
      <c r="AG13" s="10"/>
    </row>
    <row r="14" spans="1:33" ht="20.100000000000001" customHeight="1" x14ac:dyDescent="0.25">
      <c r="A14" s="133">
        <v>9</v>
      </c>
      <c r="B14" s="60" t="s">
        <v>68</v>
      </c>
      <c r="C14" s="36">
        <f>[39]Denpasar!C6</f>
        <v>3671</v>
      </c>
      <c r="D14" s="36">
        <f>[39]Denpasar!D6</f>
        <v>3632</v>
      </c>
      <c r="E14" s="36">
        <f>[39]Denpasar!E6</f>
        <v>3459</v>
      </c>
      <c r="F14" s="36">
        <f>[39]Denpasar!F6</f>
        <v>3447</v>
      </c>
      <c r="G14" s="36">
        <f>[39]Denpasar!G6</f>
        <v>3314</v>
      </c>
      <c r="H14" s="36">
        <f>[39]Denpasar!H6</f>
        <v>3205</v>
      </c>
      <c r="I14" s="36">
        <f>[39]Denpasar!I6</f>
        <v>3165</v>
      </c>
      <c r="J14" s="36">
        <f>[39]Denpasar!J6</f>
        <v>3147</v>
      </c>
      <c r="K14" s="36">
        <f>[39]Denpasar!K6</f>
        <v>3031</v>
      </c>
      <c r="L14" s="36">
        <f>[39]Denpasar!L6</f>
        <v>2882</v>
      </c>
      <c r="M14" s="36">
        <f>[39]Denpasar!M6</f>
        <v>2856</v>
      </c>
      <c r="N14" s="36">
        <f>[39]Denpasar!N6</f>
        <v>2814</v>
      </c>
      <c r="O14" s="36">
        <f>[39]Denpasar!O6</f>
        <v>2768</v>
      </c>
      <c r="P14" s="36">
        <f>[39]Denpasar!P6</f>
        <v>0</v>
      </c>
      <c r="Q14" s="36">
        <v>2717</v>
      </c>
      <c r="R14" s="36">
        <v>2717</v>
      </c>
      <c r="S14" s="197">
        <v>2693</v>
      </c>
      <c r="T14" s="197">
        <v>2632</v>
      </c>
      <c r="U14" s="207">
        <v>2597</v>
      </c>
      <c r="V14" s="228">
        <v>2457.58</v>
      </c>
      <c r="W14" s="197">
        <v>2506</v>
      </c>
      <c r="X14" s="62">
        <v>2509</v>
      </c>
      <c r="Y14" s="62">
        <v>2401</v>
      </c>
      <c r="Z14" s="62">
        <v>2277</v>
      </c>
      <c r="AA14" s="62">
        <v>2287</v>
      </c>
      <c r="AB14" s="62">
        <v>2131</v>
      </c>
      <c r="AC14" s="62">
        <v>2131.5612561237849</v>
      </c>
      <c r="AE14" s="332"/>
      <c r="AF14" s="333"/>
      <c r="AG14" s="10"/>
    </row>
    <row r="15" spans="1:33" ht="20.100000000000001" customHeight="1" thickBot="1" x14ac:dyDescent="0.3">
      <c r="A15" s="369" t="s">
        <v>110</v>
      </c>
      <c r="B15" s="370"/>
      <c r="C15" s="83">
        <f t="shared" ref="C15:W15" si="0">SUM(C6:C14)</f>
        <v>90470</v>
      </c>
      <c r="D15" s="83">
        <f t="shared" si="0"/>
        <v>90310</v>
      </c>
      <c r="E15" s="83">
        <f t="shared" si="0"/>
        <v>89817</v>
      </c>
      <c r="F15" s="83">
        <f t="shared" si="0"/>
        <v>88740</v>
      </c>
      <c r="G15" s="83">
        <f t="shared" si="0"/>
        <v>87765</v>
      </c>
      <c r="H15" s="83">
        <f t="shared" si="0"/>
        <v>87093</v>
      </c>
      <c r="I15" s="83">
        <f t="shared" si="0"/>
        <v>86065</v>
      </c>
      <c r="J15" s="83">
        <f t="shared" si="0"/>
        <v>85128</v>
      </c>
      <c r="K15" s="83">
        <f t="shared" si="0"/>
        <v>85525</v>
      </c>
      <c r="L15" s="83">
        <f t="shared" si="0"/>
        <v>82238</v>
      </c>
      <c r="M15" s="83">
        <f t="shared" si="0"/>
        <v>81901</v>
      </c>
      <c r="N15" s="83">
        <f t="shared" si="0"/>
        <v>76847</v>
      </c>
      <c r="O15" s="83">
        <f t="shared" si="0"/>
        <v>80211</v>
      </c>
      <c r="P15" s="83">
        <f t="shared" si="0"/>
        <v>0</v>
      </c>
      <c r="Q15" s="83">
        <f t="shared" si="0"/>
        <v>80251</v>
      </c>
      <c r="R15" s="83">
        <f t="shared" si="0"/>
        <v>80873</v>
      </c>
      <c r="S15" s="200">
        <f t="shared" si="0"/>
        <v>79185</v>
      </c>
      <c r="T15" s="200">
        <f t="shared" si="0"/>
        <v>81425</v>
      </c>
      <c r="U15" s="200">
        <f t="shared" si="0"/>
        <v>80060</v>
      </c>
      <c r="V15" s="200">
        <f t="shared" si="0"/>
        <v>80466.560000000012</v>
      </c>
      <c r="W15" s="200">
        <f t="shared" si="0"/>
        <v>78425</v>
      </c>
      <c r="X15" s="307">
        <f>SUM(X6:X14)</f>
        <v>76655</v>
      </c>
      <c r="Y15" s="307">
        <f>SUM(Y6:Y14)</f>
        <v>75922</v>
      </c>
      <c r="Z15" s="307">
        <f>SUM(Z6:Z14)</f>
        <v>76096.399999999994</v>
      </c>
      <c r="AA15" s="307">
        <f>SUM(AA6:AA14)</f>
        <v>74278.3</v>
      </c>
      <c r="AB15" s="307">
        <v>69078</v>
      </c>
      <c r="AC15" s="307">
        <f>SUM(AC6:AC14)</f>
        <v>70995.879550317899</v>
      </c>
      <c r="AE15" s="332"/>
      <c r="AF15" s="333"/>
      <c r="AG15" s="10"/>
    </row>
    <row r="16" spans="1:33" ht="15" customHeight="1" x14ac:dyDescent="0.2">
      <c r="A16" s="277" t="s">
        <v>663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8" t="s">
        <v>664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7" t="s">
        <v>580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8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661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8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8" t="s">
        <v>581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7" t="s">
        <v>662</v>
      </c>
      <c r="B21" s="9"/>
      <c r="C21" s="10"/>
      <c r="D21" s="10"/>
      <c r="E21" s="9"/>
      <c r="F21" s="10"/>
      <c r="G21" s="10"/>
      <c r="H21" s="11"/>
      <c r="U21" s="7"/>
      <c r="X21" s="6"/>
      <c r="Y21" s="6"/>
      <c r="Z21" s="6"/>
      <c r="AA21" s="6"/>
      <c r="AB21" s="6"/>
      <c r="AC21" s="6"/>
    </row>
    <row r="22" spans="1:29" ht="20.100000000000001" customHeight="1" x14ac:dyDescent="0.2">
      <c r="A22" s="13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3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3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3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3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</sheetData>
  <mergeCells count="3">
    <mergeCell ref="A4:A5"/>
    <mergeCell ref="A15:B15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5:V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88"/>
  <sheetViews>
    <sheetView showGridLines="0" tabSelected="1" zoomScaleNormal="100" workbookViewId="0">
      <selection activeCell="AC13" sqref="AC13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6" width="8" style="6" hidden="1" customWidth="1"/>
    <col min="17" max="20" width="15.7109375" style="6" hidden="1" customWidth="1"/>
    <col min="21" max="21" width="15.7109375" style="7" hidden="1" customWidth="1"/>
    <col min="22" max="22" width="15.7109375" style="168" hidden="1" customWidth="1"/>
    <col min="23" max="24" width="15.7109375" style="6" hidden="1" customWidth="1"/>
    <col min="25" max="29" width="15.7109375" style="6" customWidth="1"/>
    <col min="30" max="16384" width="9.140625" style="6"/>
  </cols>
  <sheetData>
    <row r="1" spans="1:29" ht="20.100000000000001" customHeight="1" x14ac:dyDescent="0.25">
      <c r="A1" s="5" t="s">
        <v>588</v>
      </c>
    </row>
    <row r="2" spans="1:29" ht="20.100000000000001" customHeight="1" x14ac:dyDescent="0.2">
      <c r="A2" s="8" t="s">
        <v>589</v>
      </c>
    </row>
    <row r="3" spans="1:29" ht="20.100000000000001" customHeight="1" thickBot="1" x14ac:dyDescent="0.3">
      <c r="A3" s="70"/>
      <c r="B3" s="7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71"/>
      <c r="T3" s="71"/>
      <c r="U3" s="252"/>
      <c r="V3" s="238"/>
      <c r="W3" s="244"/>
      <c r="X3" s="244"/>
      <c r="Y3" s="244"/>
      <c r="Z3" s="244"/>
      <c r="AA3" s="244"/>
      <c r="AB3" s="244"/>
      <c r="AC3" s="244" t="s">
        <v>131</v>
      </c>
    </row>
    <row r="4" spans="1:29" ht="20.100000000000001" customHeight="1" thickTop="1" x14ac:dyDescent="0.2">
      <c r="A4" s="355" t="s">
        <v>0</v>
      </c>
      <c r="B4" s="357" t="s">
        <v>135</v>
      </c>
      <c r="C4" s="361" t="s">
        <v>136</v>
      </c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</row>
    <row r="5" spans="1:29" ht="20.100000000000001" customHeight="1" thickBot="1" x14ac:dyDescent="0.25">
      <c r="A5" s="356"/>
      <c r="B5" s="358"/>
      <c r="C5" s="68">
        <v>1993</v>
      </c>
      <c r="D5" s="69">
        <v>1994</v>
      </c>
      <c r="E5" s="69">
        <v>1995</v>
      </c>
      <c r="F5" s="69">
        <v>1996</v>
      </c>
      <c r="G5" s="69">
        <v>1997</v>
      </c>
      <c r="H5" s="69">
        <v>1998</v>
      </c>
      <c r="I5" s="69">
        <v>1999</v>
      </c>
      <c r="J5" s="69">
        <v>2000</v>
      </c>
      <c r="K5" s="69">
        <v>2001</v>
      </c>
      <c r="L5" s="69">
        <v>2002</v>
      </c>
      <c r="M5" s="69">
        <v>2003</v>
      </c>
      <c r="N5" s="69">
        <v>2004</v>
      </c>
      <c r="O5" s="69">
        <v>2005</v>
      </c>
      <c r="P5" s="69">
        <v>2006</v>
      </c>
      <c r="Q5" s="157">
        <v>2007</v>
      </c>
      <c r="R5" s="157">
        <v>2008</v>
      </c>
      <c r="S5" s="157">
        <v>2009</v>
      </c>
      <c r="T5" s="157">
        <v>2010</v>
      </c>
      <c r="U5" s="157">
        <v>2011</v>
      </c>
      <c r="V5" s="157">
        <v>2012</v>
      </c>
      <c r="W5" s="157">
        <v>2013</v>
      </c>
      <c r="X5" s="157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45">
        <v>1</v>
      </c>
      <c r="B6" s="43" t="s">
        <v>95</v>
      </c>
      <c r="C6" s="46" t="e">
        <f>Aceh!C29</f>
        <v>#REF!</v>
      </c>
      <c r="D6" s="47" t="e">
        <f>Aceh!D29</f>
        <v>#REF!</v>
      </c>
      <c r="E6" s="47" t="e">
        <f>Aceh!E29</f>
        <v>#REF!</v>
      </c>
      <c r="F6" s="47" t="e">
        <f>Aceh!F29</f>
        <v>#REF!</v>
      </c>
      <c r="G6" s="47" t="e">
        <f>Aceh!G29</f>
        <v>#REF!</v>
      </c>
      <c r="H6" s="47" t="e">
        <f>Aceh!H29</f>
        <v>#REF!</v>
      </c>
      <c r="I6" s="47" t="e">
        <f>Aceh!I29</f>
        <v>#REF!</v>
      </c>
      <c r="J6" s="47" t="e">
        <f>Aceh!J29</f>
        <v>#REF!</v>
      </c>
      <c r="K6" s="47" t="e">
        <f>Aceh!K29</f>
        <v>#REF!</v>
      </c>
      <c r="L6" s="47" t="e">
        <f>Aceh!L29</f>
        <v>#REF!</v>
      </c>
      <c r="M6" s="47" t="e">
        <f>Aceh!M29</f>
        <v>#REF!</v>
      </c>
      <c r="N6" s="47" t="e">
        <f>Aceh!N29</f>
        <v>#REF!</v>
      </c>
      <c r="O6" s="47" t="e">
        <f>Aceh!O29</f>
        <v>#REF!</v>
      </c>
      <c r="P6" s="47" t="e">
        <f>Aceh!P29</f>
        <v>#REF!</v>
      </c>
      <c r="Q6" s="47">
        <f>Aceh!Q29</f>
        <v>312803</v>
      </c>
      <c r="R6" s="47">
        <f>Aceh!R29</f>
        <v>323010</v>
      </c>
      <c r="S6" s="188">
        <f>Aceh!S29</f>
        <v>359751</v>
      </c>
      <c r="T6" s="188">
        <f>Aceh!T29</f>
        <v>313649</v>
      </c>
      <c r="U6" s="188">
        <f>Aceh!U29</f>
        <v>307556</v>
      </c>
      <c r="V6" s="188">
        <f>Aceh!V29</f>
        <v>297336.37999999995</v>
      </c>
      <c r="W6" s="188">
        <f>Aceh!W29</f>
        <v>300808</v>
      </c>
      <c r="X6" s="300">
        <f>Aceh!X29</f>
        <v>294129</v>
      </c>
      <c r="Y6" s="300">
        <f>Aceh!Y29</f>
        <v>290336.5</v>
      </c>
      <c r="Z6" s="300">
        <f>Aceh!Z29</f>
        <v>293067.30000000005</v>
      </c>
      <c r="AA6" s="300">
        <f>Aceh!AA29</f>
        <v>294482.7</v>
      </c>
      <c r="AB6" s="300">
        <v>193308</v>
      </c>
      <c r="AC6" s="300">
        <f>Aceh!AC29</f>
        <v>213997.40768498904</v>
      </c>
    </row>
    <row r="7" spans="1:29" ht="20.100000000000001" customHeight="1" x14ac:dyDescent="0.2">
      <c r="A7" s="45">
        <v>2</v>
      </c>
      <c r="B7" s="43" t="s">
        <v>97</v>
      </c>
      <c r="C7" s="46">
        <f>'Sumut '!C39</f>
        <v>539470</v>
      </c>
      <c r="D7" s="47">
        <f>'Sumut '!D39</f>
        <v>550767</v>
      </c>
      <c r="E7" s="47">
        <f>'Sumut '!E39</f>
        <v>540576</v>
      </c>
      <c r="F7" s="47">
        <f>'Sumut '!F39</f>
        <v>536414</v>
      </c>
      <c r="G7" s="47">
        <f>'Sumut '!G39</f>
        <v>532807</v>
      </c>
      <c r="H7" s="47">
        <f>'Sumut '!H39</f>
        <v>563800</v>
      </c>
      <c r="I7" s="47">
        <f>'Sumut '!I39</f>
        <v>564120</v>
      </c>
      <c r="J7" s="47">
        <f>'Sumut '!J39</f>
        <v>496823</v>
      </c>
      <c r="K7" s="47">
        <f>'Sumut '!K39</f>
        <v>505199</v>
      </c>
      <c r="L7" s="47">
        <f>'Sumut '!L39</f>
        <v>556365</v>
      </c>
      <c r="M7" s="47">
        <f>'Sumut '!M39</f>
        <v>530316</v>
      </c>
      <c r="N7" s="47">
        <f>'Sumut '!N39</f>
        <v>550673</v>
      </c>
      <c r="O7" s="47">
        <f>'Sumut '!O39</f>
        <v>575249</v>
      </c>
      <c r="P7" s="47">
        <f>'Sumut '!P39</f>
        <v>462466</v>
      </c>
      <c r="Q7" s="47">
        <f>'Sumut '!Q39</f>
        <v>453372</v>
      </c>
      <c r="R7" s="47">
        <f>'Sumut '!R39</f>
        <v>478521</v>
      </c>
      <c r="S7" s="188">
        <f>'Sumut '!S39</f>
        <v>464256</v>
      </c>
      <c r="T7" s="188">
        <f>'Sumut '!T39</f>
        <v>468724</v>
      </c>
      <c r="U7" s="188">
        <f>'Sumut '!U39</f>
        <v>468442</v>
      </c>
      <c r="V7" s="188">
        <f>'Sumut '!V39</f>
        <v>423190.32</v>
      </c>
      <c r="W7" s="188">
        <f>'Sumut '!W39</f>
        <v>438346</v>
      </c>
      <c r="X7" s="300">
        <f>'Sumut '!X39</f>
        <v>433043</v>
      </c>
      <c r="Y7" s="300">
        <f>'Sumut '!Y39</f>
        <v>423465</v>
      </c>
      <c r="Z7" s="300">
        <f>'Sumut '!Z39</f>
        <v>423029.30000000005</v>
      </c>
      <c r="AA7" s="300">
        <f>'Sumut '!AA39</f>
        <v>415675.1</v>
      </c>
      <c r="AB7" s="300">
        <v>245801</v>
      </c>
      <c r="AC7" s="300">
        <f>'Sumut '!AC39</f>
        <v>308667.22957625357</v>
      </c>
    </row>
    <row r="8" spans="1:29" ht="20.100000000000001" customHeight="1" x14ac:dyDescent="0.2">
      <c r="A8" s="45">
        <v>3</v>
      </c>
      <c r="B8" s="43" t="s">
        <v>21</v>
      </c>
      <c r="C8" s="46">
        <f>SumBar!C25</f>
        <v>236160</v>
      </c>
      <c r="D8" s="47">
        <f>SumBar!D25</f>
        <v>227347</v>
      </c>
      <c r="E8" s="47">
        <f>SumBar!E25</f>
        <v>227656</v>
      </c>
      <c r="F8" s="47">
        <f>SumBar!F25</f>
        <v>234001</v>
      </c>
      <c r="G8" s="47">
        <f>SumBar!G25</f>
        <v>236652</v>
      </c>
      <c r="H8" s="47">
        <f>SumBar!H25</f>
        <v>238652</v>
      </c>
      <c r="I8" s="47">
        <f>SumBar!I25</f>
        <v>227908</v>
      </c>
      <c r="J8" s="47">
        <f>SumBar!J25</f>
        <v>230696</v>
      </c>
      <c r="K8" s="47">
        <f>SumBar!K25</f>
        <v>229641</v>
      </c>
      <c r="L8" s="47">
        <f>SumBar!L25</f>
        <v>243406</v>
      </c>
      <c r="M8" s="47">
        <f>SumBar!M25</f>
        <v>233194</v>
      </c>
      <c r="N8" s="47">
        <f>SumBar!N25</f>
        <v>241992</v>
      </c>
      <c r="O8" s="47">
        <f>SumBar!O25</f>
        <v>237862</v>
      </c>
      <c r="P8" s="47">
        <f>SumBar!P25</f>
        <v>90596</v>
      </c>
      <c r="Q8" s="47">
        <f>SumBar!Q25</f>
        <v>227355</v>
      </c>
      <c r="R8" s="47">
        <f>SumBar!R25</f>
        <v>225623</v>
      </c>
      <c r="S8" s="188">
        <f>SumBar!S25</f>
        <v>228176</v>
      </c>
      <c r="T8" s="188">
        <f>SumBar!T25</f>
        <v>229693</v>
      </c>
      <c r="U8" s="188">
        <f>SumBar!U25</f>
        <v>231463</v>
      </c>
      <c r="V8" s="188">
        <f>SumBar!V25</f>
        <v>229368.35</v>
      </c>
      <c r="W8" s="188">
        <f>SumBar!W25</f>
        <v>224182</v>
      </c>
      <c r="X8" s="300">
        <f>SumBar!X25</f>
        <v>225890</v>
      </c>
      <c r="Y8" s="300">
        <f>SumBar!Y25</f>
        <v>226377</v>
      </c>
      <c r="Z8" s="300">
        <f>SumBar!Z25</f>
        <v>222481.6</v>
      </c>
      <c r="AA8" s="300">
        <f>SumBar!AA25</f>
        <v>222020.80000000002</v>
      </c>
      <c r="AB8" s="300">
        <v>197800</v>
      </c>
      <c r="AC8" s="300">
        <f>SumBar!AC25</f>
        <v>194281.78700891946</v>
      </c>
    </row>
    <row r="9" spans="1:29" ht="20.100000000000001" customHeight="1" x14ac:dyDescent="0.2">
      <c r="A9" s="45">
        <v>4</v>
      </c>
      <c r="B9" s="43" t="s">
        <v>98</v>
      </c>
      <c r="C9" s="46">
        <f>Riau!C18</f>
        <v>213799</v>
      </c>
      <c r="D9" s="47">
        <f>Riau!D18</f>
        <v>207688</v>
      </c>
      <c r="E9" s="47">
        <f>Riau!E18</f>
        <v>206560</v>
      </c>
      <c r="F9" s="47">
        <f>Riau!F18</f>
        <v>215295</v>
      </c>
      <c r="G9" s="47">
        <f>Riau!G18</f>
        <v>216760</v>
      </c>
      <c r="H9" s="47">
        <f>Riau!H18</f>
        <v>216582</v>
      </c>
      <c r="I9" s="47">
        <f>Riau!I18</f>
        <v>121887</v>
      </c>
      <c r="J9" s="47">
        <f>Riau!J18</f>
        <v>105764</v>
      </c>
      <c r="K9" s="47">
        <f>Riau!K18</f>
        <v>110846</v>
      </c>
      <c r="L9" s="47">
        <f>Riau!L18</f>
        <v>110846</v>
      </c>
      <c r="M9" s="47">
        <f>Riau!M18</f>
        <v>114973</v>
      </c>
      <c r="N9" s="47">
        <f>Riau!N18</f>
        <v>132154</v>
      </c>
      <c r="O9" s="47">
        <f>Riau!O18</f>
        <v>119578</v>
      </c>
      <c r="P9" s="47">
        <f>Riau!P18</f>
        <v>0</v>
      </c>
      <c r="Q9" s="47">
        <f>Riau!Q18</f>
        <v>128242</v>
      </c>
      <c r="R9" s="47">
        <f>Riau!R18</f>
        <v>122255</v>
      </c>
      <c r="S9" s="188">
        <f>Riau!S18</f>
        <v>122738</v>
      </c>
      <c r="T9" s="188">
        <f>Riau!T18</f>
        <v>115961</v>
      </c>
      <c r="U9" s="188">
        <f>Riau!U18</f>
        <v>115897</v>
      </c>
      <c r="V9" s="188">
        <f>Riau!V18</f>
        <v>110166.39</v>
      </c>
      <c r="W9" s="188">
        <f>Riau!W18</f>
        <v>93338</v>
      </c>
      <c r="X9" s="300">
        <f>Riau!X18</f>
        <v>87594</v>
      </c>
      <c r="Y9" s="300">
        <f>Riau!Y18</f>
        <v>72005</v>
      </c>
      <c r="Z9" s="300">
        <f>Riau!Z18</f>
        <v>72151.199999999997</v>
      </c>
      <c r="AA9" s="300">
        <f>Riau!AA18</f>
        <v>70016.399999999994</v>
      </c>
      <c r="AB9" s="300">
        <v>86247</v>
      </c>
      <c r="AC9" s="300">
        <f>Riau!AC18</f>
        <v>62689.363532474854</v>
      </c>
    </row>
    <row r="10" spans="1:29" ht="20.100000000000001" customHeight="1" x14ac:dyDescent="0.2">
      <c r="A10" s="45">
        <v>5</v>
      </c>
      <c r="B10" s="43" t="s">
        <v>99</v>
      </c>
      <c r="C10" s="46">
        <f>Jambi!C17</f>
        <v>69868</v>
      </c>
      <c r="D10" s="47">
        <f>Jambi!D17</f>
        <v>58043</v>
      </c>
      <c r="E10" s="47">
        <f>Jambi!E17</f>
        <v>58460</v>
      </c>
      <c r="F10" s="47">
        <f>Jambi!F17</f>
        <v>58445</v>
      </c>
      <c r="G10" s="47">
        <f>Jambi!G17</f>
        <v>57588</v>
      </c>
      <c r="H10" s="47">
        <f>Jambi!H17</f>
        <v>59658</v>
      </c>
      <c r="I10" s="47">
        <f>Jambi!I17</f>
        <v>49619</v>
      </c>
      <c r="J10" s="47">
        <f>Jambi!J17</f>
        <v>142880</v>
      </c>
      <c r="K10" s="47">
        <f>Jambi!K17</f>
        <v>141245</v>
      </c>
      <c r="L10" s="47">
        <f>Jambi!L17</f>
        <v>109295</v>
      </c>
      <c r="M10" s="47">
        <f>Jambi!M17</f>
        <v>124151</v>
      </c>
      <c r="N10" s="47">
        <f>Jambi!N17</f>
        <v>125316</v>
      </c>
      <c r="O10" s="47">
        <f>Jambi!O17</f>
        <v>161213</v>
      </c>
      <c r="P10" s="47">
        <f>Jambi!P17</f>
        <v>0</v>
      </c>
      <c r="Q10" s="47">
        <f>Jambi!Q17</f>
        <v>117543</v>
      </c>
      <c r="R10" s="47">
        <f>Jambi!R17</f>
        <v>116212</v>
      </c>
      <c r="S10" s="188">
        <f>Jambi!S17</f>
        <v>117336</v>
      </c>
      <c r="T10" s="188">
        <f>Jambi!T17</f>
        <v>112434</v>
      </c>
      <c r="U10" s="188">
        <f>Jambi!U17</f>
        <v>113757</v>
      </c>
      <c r="V10" s="188">
        <f>Jambi!V17</f>
        <v>112174.02</v>
      </c>
      <c r="W10" s="188">
        <f>Jambi!W17</f>
        <v>113546</v>
      </c>
      <c r="X10" s="300">
        <f>Jambi!X17</f>
        <v>101195</v>
      </c>
      <c r="Y10" s="300">
        <f>Jambi!Y17</f>
        <v>94735</v>
      </c>
      <c r="Z10" s="300">
        <f>Jambi!Z17</f>
        <v>96588.1</v>
      </c>
      <c r="AA10" s="300">
        <f>Jambi!AA17</f>
        <v>97690</v>
      </c>
      <c r="AB10" s="300">
        <v>111147</v>
      </c>
      <c r="AC10" s="300">
        <f>Jambi!AC17</f>
        <v>68349.342406471842</v>
      </c>
    </row>
    <row r="11" spans="1:29" ht="20.100000000000001" customHeight="1" x14ac:dyDescent="0.2">
      <c r="A11" s="45">
        <v>6</v>
      </c>
      <c r="B11" s="43" t="s">
        <v>100</v>
      </c>
      <c r="C11" s="46">
        <f>'SumSel '!C23</f>
        <v>500859</v>
      </c>
      <c r="D11" s="47">
        <f>'SumSel '!D23</f>
        <v>502856</v>
      </c>
      <c r="E11" s="47">
        <f>'SumSel '!E23</f>
        <v>503327</v>
      </c>
      <c r="F11" s="47">
        <f>'SumSel '!F23</f>
        <v>505521</v>
      </c>
      <c r="G11" s="47">
        <f>'SumSel '!G23</f>
        <v>493678</v>
      </c>
      <c r="H11" s="47">
        <f>'SumSel '!H23</f>
        <v>504147</v>
      </c>
      <c r="I11" s="47">
        <f>'SumSel '!I23</f>
        <v>442877</v>
      </c>
      <c r="J11" s="47">
        <f>'SumSel '!J23</f>
        <v>430454</v>
      </c>
      <c r="K11" s="47">
        <f>'SumSel '!K23</f>
        <v>439668</v>
      </c>
      <c r="L11" s="47">
        <f>'SumSel '!L23</f>
        <v>459240</v>
      </c>
      <c r="M11" s="47">
        <f>'SumSel '!M23</f>
        <v>512510</v>
      </c>
      <c r="N11" s="47">
        <f>'SumSel '!N23</f>
        <v>532247</v>
      </c>
      <c r="O11" s="47">
        <f>'SumSel '!O23</f>
        <v>550818</v>
      </c>
      <c r="P11" s="47">
        <f>'SumSel '!P23</f>
        <v>0</v>
      </c>
      <c r="Q11" s="47">
        <f>'SumSel '!Q23</f>
        <v>530204</v>
      </c>
      <c r="R11" s="47">
        <f>'SumSel '!R23</f>
        <v>577821</v>
      </c>
      <c r="S11" s="188">
        <f>'SumSel '!S23</f>
        <v>611072</v>
      </c>
      <c r="T11" s="188">
        <f>'SumSel '!T23</f>
        <v>611386</v>
      </c>
      <c r="U11" s="188">
        <f>'SumSel '!U23</f>
        <v>629355</v>
      </c>
      <c r="V11" s="188">
        <f>'SumSel '!V23</f>
        <v>617916.19999999995</v>
      </c>
      <c r="W11" s="188">
        <f>'SumSel '!W23</f>
        <v>612424</v>
      </c>
      <c r="X11" s="300">
        <f>'SumSel '!X23</f>
        <v>616753</v>
      </c>
      <c r="Y11" s="300">
        <f>'SumSel '!Y23</f>
        <v>620632</v>
      </c>
      <c r="Z11" s="300">
        <f>'SumSel '!Z23</f>
        <v>615183.80000000005</v>
      </c>
      <c r="AA11" s="300">
        <f>'SumSel '!AA23</f>
        <v>621903.20000000007</v>
      </c>
      <c r="AB11" s="300">
        <v>387237</v>
      </c>
      <c r="AC11" s="300">
        <f>'SumSel '!AC23</f>
        <v>470602.37227522797</v>
      </c>
    </row>
    <row r="12" spans="1:29" ht="20.100000000000001" customHeight="1" x14ac:dyDescent="0.2">
      <c r="A12" s="45">
        <v>7</v>
      </c>
      <c r="B12" s="43" t="s">
        <v>101</v>
      </c>
      <c r="C12" s="46">
        <f>Bengkulu!C16</f>
        <v>20125</v>
      </c>
      <c r="D12" s="47">
        <f>Bengkulu!D16</f>
        <v>81829</v>
      </c>
      <c r="E12" s="47">
        <f>Bengkulu!E16</f>
        <v>0</v>
      </c>
      <c r="F12" s="47">
        <f>Bengkulu!F16</f>
        <v>85641</v>
      </c>
      <c r="G12" s="47">
        <f>Bengkulu!G16</f>
        <v>86202</v>
      </c>
      <c r="H12" s="47">
        <f>Bengkulu!H16</f>
        <v>92940</v>
      </c>
      <c r="I12" s="47">
        <f>Bengkulu!I16</f>
        <v>69547</v>
      </c>
      <c r="J12" s="47">
        <f>Bengkulu!J16</f>
        <v>81259</v>
      </c>
      <c r="K12" s="47">
        <f>Bengkulu!K16</f>
        <v>83113</v>
      </c>
      <c r="L12" s="47">
        <f>Bengkulu!L16</f>
        <v>88362</v>
      </c>
      <c r="M12" s="47">
        <f>Bengkulu!M16</f>
        <v>98361</v>
      </c>
      <c r="N12" s="47">
        <f>Bengkulu!N16</f>
        <v>85641</v>
      </c>
      <c r="O12" s="47">
        <f>Bengkulu!O16</f>
        <v>77353</v>
      </c>
      <c r="P12" s="47">
        <f>Bengkulu!P16</f>
        <v>0</v>
      </c>
      <c r="Q12" s="47">
        <f>Bengkulu!Q16</f>
        <v>93779</v>
      </c>
      <c r="R12" s="47">
        <f>Bengkulu!R16</f>
        <v>89244</v>
      </c>
      <c r="S12" s="188">
        <f>Bengkulu!S16</f>
        <v>89614</v>
      </c>
      <c r="T12" s="188">
        <f>Bengkulu!T16</f>
        <v>92976</v>
      </c>
      <c r="U12" s="188">
        <f>Bengkulu!U16</f>
        <v>90217</v>
      </c>
      <c r="V12" s="188">
        <f>Bengkulu!V16</f>
        <v>82116.479999999996</v>
      </c>
      <c r="W12" s="188">
        <f>Bengkulu!W16</f>
        <v>93382</v>
      </c>
      <c r="X12" s="300">
        <f>Bengkulu!X16</f>
        <v>88756</v>
      </c>
      <c r="Y12" s="300">
        <f>Bengkulu!Y16</f>
        <v>85130.4</v>
      </c>
      <c r="Z12" s="300">
        <f>Bengkulu!Z16</f>
        <v>83448.800000000003</v>
      </c>
      <c r="AA12" s="300">
        <f>Bengkulu!AA16</f>
        <v>82428.899999999994</v>
      </c>
      <c r="AB12" s="300">
        <v>47968</v>
      </c>
      <c r="AC12" s="300">
        <f>Bengkulu!AC16</f>
        <v>50840.211417213504</v>
      </c>
    </row>
    <row r="13" spans="1:29" ht="20.100000000000001" customHeight="1" x14ac:dyDescent="0.2">
      <c r="A13" s="45">
        <v>8</v>
      </c>
      <c r="B13" s="43" t="s">
        <v>102</v>
      </c>
      <c r="C13" s="46" t="e">
        <f>Lampung!C21</f>
        <v>#REF!</v>
      </c>
      <c r="D13" s="47" t="e">
        <f>Lampung!D21</f>
        <v>#REF!</v>
      </c>
      <c r="E13" s="47" t="e">
        <f>Lampung!E21</f>
        <v>#REF!</v>
      </c>
      <c r="F13" s="47" t="e">
        <f>Lampung!F21</f>
        <v>#REF!</v>
      </c>
      <c r="G13" s="47" t="e">
        <f>Lampung!G21</f>
        <v>#REF!</v>
      </c>
      <c r="H13" s="47" t="e">
        <f>Lampung!H21</f>
        <v>#REF!</v>
      </c>
      <c r="I13" s="47" t="e">
        <f>Lampung!I21</f>
        <v>#REF!</v>
      </c>
      <c r="J13" s="47" t="e">
        <f>Lampung!J21</f>
        <v>#REF!</v>
      </c>
      <c r="K13" s="47" t="e">
        <f>Lampung!K21</f>
        <v>#REF!</v>
      </c>
      <c r="L13" s="47" t="e">
        <f>Lampung!L21</f>
        <v>#REF!</v>
      </c>
      <c r="M13" s="47" t="e">
        <f>Lampung!M21</f>
        <v>#REF!</v>
      </c>
      <c r="N13" s="47" t="e">
        <f>Lampung!N21</f>
        <v>#REF!</v>
      </c>
      <c r="O13" s="47" t="e">
        <f>Lampung!O21</f>
        <v>#REF!</v>
      </c>
      <c r="P13" s="47" t="e">
        <f>Lampung!P21</f>
        <v>#REF!</v>
      </c>
      <c r="Q13" s="47">
        <f>Lampung!Q21</f>
        <v>342507</v>
      </c>
      <c r="R13" s="47">
        <f>Lampung!R21</f>
        <v>348732</v>
      </c>
      <c r="S13" s="188">
        <f>Lampung!S21</f>
        <v>349144</v>
      </c>
      <c r="T13" s="188">
        <f>Lampung!T21</f>
        <v>345437</v>
      </c>
      <c r="U13" s="188">
        <f>Lampung!U21</f>
        <v>348435</v>
      </c>
      <c r="V13" s="188">
        <f>Lampung!V21</f>
        <v>342778.35999999993</v>
      </c>
      <c r="W13" s="188">
        <f>Lampung!W21</f>
        <v>360237</v>
      </c>
      <c r="X13" s="300">
        <f>Lampung!X21</f>
        <v>363055</v>
      </c>
      <c r="Y13" s="300">
        <f>Lampung!Y21</f>
        <v>377463</v>
      </c>
      <c r="Z13" s="300">
        <f>Lampung!Z21</f>
        <v>390798.5</v>
      </c>
      <c r="AA13" s="300">
        <f>Lampung!AA21</f>
        <v>396599.3</v>
      </c>
      <c r="AB13" s="300">
        <v>253583</v>
      </c>
      <c r="AC13" s="300">
        <f>Lampung!AC21</f>
        <v>361698.91363443865</v>
      </c>
    </row>
    <row r="14" spans="1:29" ht="20.100000000000001" customHeight="1" x14ac:dyDescent="0.2">
      <c r="A14" s="45">
        <v>9</v>
      </c>
      <c r="B14" s="43" t="s">
        <v>130</v>
      </c>
      <c r="C14" s="46">
        <f>'Kep.Babel '!C13</f>
        <v>0</v>
      </c>
      <c r="D14" s="47">
        <f>'Kep.Babel '!D13</f>
        <v>0</v>
      </c>
      <c r="E14" s="47">
        <f>'Kep.Babel '!E13</f>
        <v>0</v>
      </c>
      <c r="F14" s="47">
        <f>'Kep.Babel '!F13</f>
        <v>0</v>
      </c>
      <c r="G14" s="47">
        <f>'Kep.Babel '!G13</f>
        <v>0</v>
      </c>
      <c r="H14" s="47">
        <f>'Kep.Babel '!H13</f>
        <v>0</v>
      </c>
      <c r="I14" s="47">
        <f>'Kep.Babel '!I13</f>
        <v>0</v>
      </c>
      <c r="J14" s="47">
        <f>'Kep.Babel '!J13</f>
        <v>2440</v>
      </c>
      <c r="K14" s="47">
        <f>'Kep.Babel '!K13</f>
        <v>979</v>
      </c>
      <c r="L14" s="47">
        <f>'Kep.Babel '!L13</f>
        <v>1815</v>
      </c>
      <c r="M14" s="47">
        <f>'Kep.Babel '!M13</f>
        <v>3186</v>
      </c>
      <c r="N14" s="47">
        <f>'Kep.Babel '!N13</f>
        <v>3773</v>
      </c>
      <c r="O14" s="47">
        <f>'Kep.Babel '!O13</f>
        <v>4111</v>
      </c>
      <c r="P14" s="47">
        <f>'Kep.Babel '!P13</f>
        <v>0</v>
      </c>
      <c r="Q14" s="47">
        <f>'Kep.Babel '!Q13</f>
        <v>4176</v>
      </c>
      <c r="R14" s="47">
        <f>'Kep.Babel '!R13</f>
        <v>3506</v>
      </c>
      <c r="S14" s="188">
        <f>'Kep.Babel '!S13</f>
        <v>5017</v>
      </c>
      <c r="T14" s="188">
        <f>'Kep.Babel '!T13</f>
        <v>4056</v>
      </c>
      <c r="U14" s="188">
        <f>'Kep.Babel '!U13</f>
        <v>5932</v>
      </c>
      <c r="V14" s="188">
        <f>'Kep.Babel '!V13</f>
        <v>8564.9499999999989</v>
      </c>
      <c r="W14" s="188">
        <f>'Kep.Babel '!W13</f>
        <v>5358</v>
      </c>
      <c r="X14" s="300">
        <f>'Kep.Babel '!X13</f>
        <v>7490</v>
      </c>
      <c r="Y14" s="300">
        <f>'Kep.Babel '!Y13</f>
        <v>10668</v>
      </c>
      <c r="Z14" s="300">
        <f>'Kep.Babel '!Z13</f>
        <v>13819.8</v>
      </c>
      <c r="AA14" s="300">
        <f>'Kep.Babel '!AA13</f>
        <v>13678.599999999999</v>
      </c>
      <c r="AB14" s="300">
        <v>5409</v>
      </c>
      <c r="AC14" s="300">
        <f>'Kep.Babel '!AC13</f>
        <v>22402.263942443296</v>
      </c>
    </row>
    <row r="15" spans="1:29" ht="20.100000000000001" customHeight="1" x14ac:dyDescent="0.2">
      <c r="A15" s="45">
        <v>10</v>
      </c>
      <c r="B15" s="43" t="s">
        <v>103</v>
      </c>
      <c r="C15" s="46">
        <f>Kep.Riau!C13</f>
        <v>0</v>
      </c>
      <c r="D15" s="47">
        <f>Kep.Riau!D13</f>
        <v>0</v>
      </c>
      <c r="E15" s="47">
        <f>Kep.Riau!E13</f>
        <v>0</v>
      </c>
      <c r="F15" s="47">
        <f>Kep.Riau!F13</f>
        <v>0</v>
      </c>
      <c r="G15" s="47">
        <f>Kep.Riau!G13</f>
        <v>0</v>
      </c>
      <c r="H15" s="47">
        <f>Kep.Riau!H13</f>
        <v>0</v>
      </c>
      <c r="I15" s="47">
        <f>Kep.Riau!I13</f>
        <v>0</v>
      </c>
      <c r="J15" s="47">
        <f>Kep.Riau!J13</f>
        <v>943</v>
      </c>
      <c r="K15" s="47">
        <f>Kep.Riau!K13</f>
        <v>943</v>
      </c>
      <c r="L15" s="47">
        <f>Kep.Riau!L13</f>
        <v>943</v>
      </c>
      <c r="M15" s="47">
        <f>Kep.Riau!M13</f>
        <v>943</v>
      </c>
      <c r="N15" s="47">
        <f>Kep.Riau!N13</f>
        <v>318</v>
      </c>
      <c r="O15" s="47">
        <f>Kep.Riau!O13</f>
        <v>692</v>
      </c>
      <c r="P15" s="47">
        <f>Kep.Riau!P13</f>
        <v>0</v>
      </c>
      <c r="Q15" s="47">
        <f>Kep.Riau!Q13</f>
        <v>124</v>
      </c>
      <c r="R15" s="47">
        <f>Kep.Riau!R13</f>
        <v>133</v>
      </c>
      <c r="S15" s="188">
        <f>Kep.Riau!S13</f>
        <v>238</v>
      </c>
      <c r="T15" s="188">
        <f>Kep.Riau!T13</f>
        <v>442</v>
      </c>
      <c r="U15" s="188">
        <f>Kep.Riau!U13</f>
        <v>393</v>
      </c>
      <c r="V15" s="188">
        <f>Kep.Riau!V13</f>
        <v>1220.3499999999999</v>
      </c>
      <c r="W15" s="188">
        <f>Kep.Riau!W13</f>
        <v>487</v>
      </c>
      <c r="X15" s="300">
        <f>Kep.Riau!X13</f>
        <v>405</v>
      </c>
      <c r="Y15" s="300">
        <f>Kep.Riau!Y13</f>
        <v>246</v>
      </c>
      <c r="Z15" s="300">
        <f>Kep.Riau!Z13</f>
        <v>286.3</v>
      </c>
      <c r="AA15" s="300">
        <f>Kep.Riau!AA13</f>
        <v>310.2</v>
      </c>
      <c r="AB15" s="300">
        <v>1220</v>
      </c>
      <c r="AC15" s="300">
        <f>Kep.Riau!AC13</f>
        <v>1394.4868223365313</v>
      </c>
    </row>
    <row r="16" spans="1:29" ht="20.100000000000001" customHeight="1" x14ac:dyDescent="0.2">
      <c r="A16" s="45">
        <v>11</v>
      </c>
      <c r="B16" s="43" t="s">
        <v>104</v>
      </c>
      <c r="C16" s="46">
        <f>'DKI Jakarta'!C12</f>
        <v>4457</v>
      </c>
      <c r="D16" s="47">
        <f>'DKI Jakarta'!D12</f>
        <v>4172</v>
      </c>
      <c r="E16" s="47">
        <f>'DKI Jakarta'!E12</f>
        <v>3630</v>
      </c>
      <c r="F16" s="47">
        <f>'DKI Jakarta'!F12</f>
        <v>2454</v>
      </c>
      <c r="G16" s="47">
        <f>'DKI Jakarta'!G12</f>
        <v>2667</v>
      </c>
      <c r="H16" s="47">
        <f>'DKI Jakarta'!H12</f>
        <v>2652</v>
      </c>
      <c r="I16" s="47">
        <f>'DKI Jakarta'!I12</f>
        <v>2826</v>
      </c>
      <c r="J16" s="47">
        <f>'DKI Jakarta'!J12</f>
        <v>2895</v>
      </c>
      <c r="K16" s="47">
        <f>'DKI Jakarta'!K12</f>
        <v>2866</v>
      </c>
      <c r="L16" s="47">
        <f>'DKI Jakarta'!L12</f>
        <v>2821</v>
      </c>
      <c r="M16" s="47">
        <f>'DKI Jakarta'!M12</f>
        <v>5321</v>
      </c>
      <c r="N16" s="47">
        <f>'DKI Jakarta'!N12</f>
        <v>3180</v>
      </c>
      <c r="O16" s="47">
        <f>'DKI Jakarta'!O12</f>
        <v>2244</v>
      </c>
      <c r="P16" s="47">
        <f>'DKI Jakarta'!P12</f>
        <v>0</v>
      </c>
      <c r="Q16" s="47">
        <f>'DKI Jakarta'!Q12</f>
        <v>1200</v>
      </c>
      <c r="R16" s="47">
        <f>'DKI Jakarta'!R12</f>
        <v>1200</v>
      </c>
      <c r="S16" s="188">
        <f>'DKI Jakarta'!S12</f>
        <v>1215</v>
      </c>
      <c r="T16" s="188">
        <f>'DKI Jakarta'!T12</f>
        <v>1312</v>
      </c>
      <c r="U16" s="188">
        <f>'DKI Jakarta'!U12</f>
        <v>1312</v>
      </c>
      <c r="V16" s="188">
        <f>'DKI Jakarta'!V12</f>
        <v>1103.1679999999999</v>
      </c>
      <c r="W16" s="188">
        <f>'DKI Jakarta'!W12</f>
        <v>895</v>
      </c>
      <c r="X16" s="300">
        <f>'DKI Jakarta'!X12</f>
        <v>778</v>
      </c>
      <c r="Y16" s="300">
        <f>'DKI Jakarta'!Y12</f>
        <v>650</v>
      </c>
      <c r="Z16" s="300">
        <f>'DKI Jakarta'!Z12</f>
        <v>581</v>
      </c>
      <c r="AA16" s="300">
        <f>'DKI Jakarta'!AA12</f>
        <v>570.5</v>
      </c>
      <c r="AB16" s="300">
        <v>451</v>
      </c>
      <c r="AC16" s="300">
        <f>'DKI Jakarta'!AC12</f>
        <v>414.01858744880911</v>
      </c>
    </row>
    <row r="17" spans="1:29" ht="20.100000000000001" customHeight="1" x14ac:dyDescent="0.2">
      <c r="A17" s="45">
        <v>12</v>
      </c>
      <c r="B17" s="43" t="s">
        <v>105</v>
      </c>
      <c r="C17" s="46">
        <f>JaBar!C33</f>
        <v>0</v>
      </c>
      <c r="D17" s="47">
        <f>JaBar!D33</f>
        <v>970987</v>
      </c>
      <c r="E17" s="47">
        <f>JaBar!E33</f>
        <v>956714</v>
      </c>
      <c r="F17" s="47">
        <f>JaBar!F33</f>
        <v>940281</v>
      </c>
      <c r="G17" s="47">
        <f>JaBar!G33</f>
        <v>932161</v>
      </c>
      <c r="H17" s="47">
        <f>JaBar!H33</f>
        <v>932754</v>
      </c>
      <c r="I17" s="47">
        <f>JaBar!I33</f>
        <v>946741</v>
      </c>
      <c r="J17" s="47">
        <f>JaBar!J33</f>
        <v>944002</v>
      </c>
      <c r="K17" s="47">
        <f>JaBar!K33</f>
        <v>924871</v>
      </c>
      <c r="L17" s="47">
        <f>JaBar!L33</f>
        <v>913355</v>
      </c>
      <c r="M17" s="47">
        <f>JaBar!M33</f>
        <v>944042</v>
      </c>
      <c r="N17" s="47">
        <f>JaBar!N33</f>
        <v>789851</v>
      </c>
      <c r="O17" s="47">
        <f>JaBar!O33</f>
        <v>961029</v>
      </c>
      <c r="P17" s="47">
        <f>JaBar!P33</f>
        <v>923432</v>
      </c>
      <c r="Q17" s="47">
        <f>JaBar!Q33</f>
        <v>934845</v>
      </c>
      <c r="R17" s="47">
        <f>JaBar!R33</f>
        <v>945544</v>
      </c>
      <c r="S17" s="188">
        <f>JaBar!S33</f>
        <v>937373</v>
      </c>
      <c r="T17" s="188">
        <f>JaBar!T33</f>
        <v>930268</v>
      </c>
      <c r="U17" s="188">
        <f>JaBar!U33</f>
        <v>930507</v>
      </c>
      <c r="V17" s="188">
        <f>JaBar!V33</f>
        <v>925565.19299999939</v>
      </c>
      <c r="W17" s="188">
        <f>JaBar!W33</f>
        <v>925042</v>
      </c>
      <c r="X17" s="300">
        <f>JaBar!X33</f>
        <v>924307</v>
      </c>
      <c r="Y17" s="300">
        <f>JaBar!Y33</f>
        <v>912794</v>
      </c>
      <c r="Z17" s="300">
        <f>JaBar!Z33</f>
        <v>913975.7</v>
      </c>
      <c r="AA17" s="300">
        <f>JaBar!AA33</f>
        <v>911816.5</v>
      </c>
      <c r="AB17" s="300">
        <v>930334</v>
      </c>
      <c r="AC17" s="300">
        <f>JaBar!AC33</f>
        <v>928217.95212230366</v>
      </c>
    </row>
    <row r="18" spans="1:29" ht="20.100000000000001" customHeight="1" x14ac:dyDescent="0.2">
      <c r="A18" s="45">
        <v>13</v>
      </c>
      <c r="B18" s="43" t="s">
        <v>106</v>
      </c>
      <c r="C18" s="46">
        <f>'JaTeng '!C41</f>
        <v>1004695</v>
      </c>
      <c r="D18" s="47">
        <f>'JaTeng '!D41</f>
        <v>986751</v>
      </c>
      <c r="E18" s="47">
        <f>'JaTeng '!E41</f>
        <v>980691</v>
      </c>
      <c r="F18" s="47">
        <f>'JaTeng '!F41</f>
        <v>979306</v>
      </c>
      <c r="G18" s="47">
        <f>'JaTeng '!G41</f>
        <v>974273</v>
      </c>
      <c r="H18" s="47">
        <f>'JaTeng '!H41</f>
        <v>970109</v>
      </c>
      <c r="I18" s="47">
        <f>'JaTeng '!I41</f>
        <v>989605</v>
      </c>
      <c r="J18" s="47">
        <f>'JaTeng '!J41</f>
        <v>973302</v>
      </c>
      <c r="K18" s="47">
        <f>'JaTeng '!K41</f>
        <v>973408</v>
      </c>
      <c r="L18" s="47">
        <f>'JaTeng '!L41</f>
        <v>967653</v>
      </c>
      <c r="M18" s="47">
        <f>'JaTeng '!M41</f>
        <v>956795</v>
      </c>
      <c r="N18" s="47">
        <f>'JaTeng '!N41</f>
        <v>952643</v>
      </c>
      <c r="O18" s="47">
        <f>'JaTeng '!O41</f>
        <v>948882</v>
      </c>
      <c r="P18" s="47">
        <f>'JaTeng '!P41</f>
        <v>0</v>
      </c>
      <c r="Q18" s="47">
        <f>'JaTeng '!Q41</f>
        <v>962942</v>
      </c>
      <c r="R18" s="47">
        <f>'JaTeng '!R41</f>
        <v>963984</v>
      </c>
      <c r="S18" s="188">
        <f>'JaTeng '!S41</f>
        <v>960768</v>
      </c>
      <c r="T18" s="188">
        <f>'JaTeng '!T41</f>
        <v>962471</v>
      </c>
      <c r="U18" s="188">
        <f>'JaTeng '!U41</f>
        <v>960970</v>
      </c>
      <c r="V18" s="188">
        <f>'JaTeng '!V41</f>
        <v>1101851.0569999965</v>
      </c>
      <c r="W18" s="188">
        <f>'JaTeng '!W41</f>
        <v>952980</v>
      </c>
      <c r="X18" s="300">
        <f>'JaTeng '!X41</f>
        <v>966647</v>
      </c>
      <c r="Y18" s="300">
        <f>'JaTeng '!Y41</f>
        <v>965261.2</v>
      </c>
      <c r="Z18" s="300">
        <f>'JaTeng '!Z41</f>
        <v>963665.2</v>
      </c>
      <c r="AA18" s="300">
        <f>'JaTeng '!AA41</f>
        <v>951751.60000000009</v>
      </c>
      <c r="AB18" s="300">
        <v>980618</v>
      </c>
      <c r="AC18" s="300">
        <f>'JaTeng '!AC41</f>
        <v>1049660.7745045405</v>
      </c>
    </row>
    <row r="19" spans="1:29" ht="20.100000000000001" customHeight="1" x14ac:dyDescent="0.2">
      <c r="A19" s="45">
        <v>14</v>
      </c>
      <c r="B19" s="43" t="s">
        <v>107</v>
      </c>
      <c r="C19" s="46">
        <f>'D.I Yogya'!C11</f>
        <v>58045</v>
      </c>
      <c r="D19" s="47">
        <f>'D.I Yogya'!D11</f>
        <v>61150</v>
      </c>
      <c r="E19" s="47">
        <f>'D.I Yogya'!E11</f>
        <v>60622</v>
      </c>
      <c r="F19" s="47">
        <f>'D.I Yogya'!F11</f>
        <v>60515</v>
      </c>
      <c r="G19" s="47">
        <f>'D.I Yogya'!G11</f>
        <v>60096</v>
      </c>
      <c r="H19" s="47">
        <f>'D.I Yogya'!H11</f>
        <v>59768</v>
      </c>
      <c r="I19" s="47">
        <f>'D.I Yogya'!I11</f>
        <v>60267</v>
      </c>
      <c r="J19" s="47">
        <f>'D.I Yogya'!J11</f>
        <v>58834</v>
      </c>
      <c r="K19" s="47">
        <f>'D.I Yogya'!K11</f>
        <v>58542</v>
      </c>
      <c r="L19" s="47">
        <f>'D.I Yogya'!L11</f>
        <v>58253</v>
      </c>
      <c r="M19" s="47">
        <f>'D.I Yogya'!M11</f>
        <v>57612</v>
      </c>
      <c r="N19" s="47">
        <f>'D.I Yogya'!N11</f>
        <v>56982</v>
      </c>
      <c r="O19" s="47">
        <f>'D.I Yogya'!O11</f>
        <v>57188</v>
      </c>
      <c r="P19" s="47">
        <f>'D.I Yogya'!P11</f>
        <v>0</v>
      </c>
      <c r="Q19" s="47">
        <f>'D.I Yogya'!Q11</f>
        <v>55540</v>
      </c>
      <c r="R19" s="47">
        <f>'D.I Yogya'!R11</f>
        <v>55332</v>
      </c>
      <c r="S19" s="188">
        <f>'D.I Yogya'!S11</f>
        <v>55325</v>
      </c>
      <c r="T19" s="188">
        <f>'D.I Yogya'!T11</f>
        <v>55523</v>
      </c>
      <c r="U19" s="188">
        <f>'D.I Yogya'!U11</f>
        <v>55291</v>
      </c>
      <c r="V19" s="188">
        <f>'D.I Yogya'!V11</f>
        <v>71868.414000000499</v>
      </c>
      <c r="W19" s="188">
        <f>'D.I Yogya'!W11</f>
        <v>55126</v>
      </c>
      <c r="X19" s="300">
        <f>'D.I Yogya'!X11</f>
        <v>54417</v>
      </c>
      <c r="Y19" s="300">
        <f>'D.I Yogya'!Y11</f>
        <v>53553</v>
      </c>
      <c r="Z19" s="300">
        <f>'D.I Yogya'!Z11</f>
        <v>53984.6</v>
      </c>
      <c r="AA19" s="300">
        <f>'D.I Yogya'!AA11</f>
        <v>51343</v>
      </c>
      <c r="AB19" s="300">
        <v>75990</v>
      </c>
      <c r="AC19" s="300">
        <f>'D.I Yogya'!AC11</f>
        <v>76273.079599178367</v>
      </c>
    </row>
    <row r="20" spans="1:29" ht="20.100000000000001" customHeight="1" x14ac:dyDescent="0.2">
      <c r="A20" s="45">
        <v>15</v>
      </c>
      <c r="B20" s="43" t="s">
        <v>108</v>
      </c>
      <c r="C20" s="46">
        <f>JaTim!C44</f>
        <v>1172071</v>
      </c>
      <c r="D20" s="47">
        <f>JaTim!D44</f>
        <v>1140712</v>
      </c>
      <c r="E20" s="47">
        <f>JaTim!E44</f>
        <v>1145089</v>
      </c>
      <c r="F20" s="47">
        <f>JaTim!F44</f>
        <v>1144286</v>
      </c>
      <c r="G20" s="47">
        <f>JaTim!G44</f>
        <v>1146507</v>
      </c>
      <c r="H20" s="47">
        <f>JaTim!H44</f>
        <v>1140310</v>
      </c>
      <c r="I20" s="47">
        <f>JaTim!I44</f>
        <v>1159088</v>
      </c>
      <c r="J20" s="47">
        <f>JaTim!J44</f>
        <v>1152199</v>
      </c>
      <c r="K20" s="47">
        <f>JaTim!K44</f>
        <v>1157290</v>
      </c>
      <c r="L20" s="47" t="e">
        <f>JaTim!L44</f>
        <v>#REF!</v>
      </c>
      <c r="M20" s="47">
        <f>JaTim!M44</f>
        <v>1105464</v>
      </c>
      <c r="N20" s="47">
        <f>JaTim!N44</f>
        <v>1066803</v>
      </c>
      <c r="O20" s="47">
        <f>JaTim!O44</f>
        <v>1093954</v>
      </c>
      <c r="P20" s="47">
        <f>JaTim!P44</f>
        <v>0</v>
      </c>
      <c r="Q20" s="47">
        <f>JaTim!Q44</f>
        <v>1096605</v>
      </c>
      <c r="R20" s="47">
        <f>JaTim!R44</f>
        <v>1108578</v>
      </c>
      <c r="S20" s="188">
        <f>JaTim!S44</f>
        <v>1100517</v>
      </c>
      <c r="T20" s="188">
        <f>JaTim!T44</f>
        <v>1107276</v>
      </c>
      <c r="U20" s="188">
        <f>JaTim!U44</f>
        <v>1106449</v>
      </c>
      <c r="V20" s="188">
        <f>JaTim!V44</f>
        <v>1152874.7060000012</v>
      </c>
      <c r="W20" s="188">
        <f>JaTim!W44</f>
        <v>1102921</v>
      </c>
      <c r="X20" s="300">
        <f>JaTim!X44</f>
        <v>1101765</v>
      </c>
      <c r="Y20" s="300">
        <f>JaTim!Y44</f>
        <v>1091752</v>
      </c>
      <c r="Z20" s="300">
        <f>JaTim!Z44</f>
        <v>1087017.7000000002</v>
      </c>
      <c r="AA20" s="300">
        <f>JaTim!AA44</f>
        <v>1081873.3</v>
      </c>
      <c r="AB20" s="300">
        <v>1287356</v>
      </c>
      <c r="AC20" s="300">
        <f>JaTim!AC44</f>
        <v>1214909.1171666929</v>
      </c>
    </row>
    <row r="21" spans="1:29" ht="20.100000000000001" customHeight="1" x14ac:dyDescent="0.2">
      <c r="A21" s="45">
        <v>16</v>
      </c>
      <c r="B21" s="43" t="s">
        <v>109</v>
      </c>
      <c r="C21" s="46">
        <f>'Banten '!C14</f>
        <v>0</v>
      </c>
      <c r="D21" s="47">
        <f>'Banten '!D14</f>
        <v>0</v>
      </c>
      <c r="E21" s="47">
        <f>'Banten '!E14</f>
        <v>0</v>
      </c>
      <c r="F21" s="47">
        <f>'Banten '!F14</f>
        <v>0</v>
      </c>
      <c r="G21" s="47">
        <f>'Banten '!G14</f>
        <v>0</v>
      </c>
      <c r="H21" s="47">
        <f>'Banten '!H14</f>
        <v>0</v>
      </c>
      <c r="I21" s="47">
        <f>'Banten '!I14</f>
        <v>0</v>
      </c>
      <c r="J21" s="47">
        <f>'Banten '!J14</f>
        <v>0</v>
      </c>
      <c r="K21" s="47">
        <f>'Banten '!K14</f>
        <v>202046</v>
      </c>
      <c r="L21" s="47">
        <f>'Banten '!L14</f>
        <v>209286</v>
      </c>
      <c r="M21" s="47">
        <f>'Banten '!M14</f>
        <v>246938</v>
      </c>
      <c r="N21" s="47">
        <f>'Banten '!N14</f>
        <v>193688</v>
      </c>
      <c r="O21" s="47">
        <f>'Banten '!O14</f>
        <v>195319</v>
      </c>
      <c r="P21" s="47">
        <f>'Banten '!P14</f>
        <v>0</v>
      </c>
      <c r="Q21" s="47">
        <f>'Banten '!Q14</f>
        <v>196370</v>
      </c>
      <c r="R21" s="47">
        <f>'Banten '!R14</f>
        <v>195583</v>
      </c>
      <c r="S21" s="188">
        <f>'Banten '!S14</f>
        <v>195809</v>
      </c>
      <c r="T21" s="188">
        <f>'Banten '!T14</f>
        <v>196744</v>
      </c>
      <c r="U21" s="188">
        <f>'Banten '!U14</f>
        <v>197165</v>
      </c>
      <c r="V21" s="188">
        <f>'Banten '!V14</f>
        <v>191020</v>
      </c>
      <c r="W21" s="188">
        <f>'Banten '!W14</f>
        <v>194716</v>
      </c>
      <c r="X21" s="300">
        <f>'Banten '!X14</f>
        <v>200480</v>
      </c>
      <c r="Y21" s="300">
        <f>'Banten '!Y14</f>
        <v>199492</v>
      </c>
      <c r="Z21" s="300">
        <f>'Banten '!Z14</f>
        <v>203122.69999999998</v>
      </c>
      <c r="AA21" s="300">
        <f>'Banten '!AA14</f>
        <v>199408.09999999998</v>
      </c>
      <c r="AB21" s="300">
        <v>198284</v>
      </c>
      <c r="AC21" s="300">
        <f>'Banten '!AC14</f>
        <v>204334.98373846899</v>
      </c>
    </row>
    <row r="22" spans="1:29" ht="20.100000000000001" customHeight="1" x14ac:dyDescent="0.2">
      <c r="A22" s="45">
        <v>17</v>
      </c>
      <c r="B22" s="43" t="s">
        <v>110</v>
      </c>
      <c r="C22" s="46">
        <f>Bali!C15</f>
        <v>90470</v>
      </c>
      <c r="D22" s="47">
        <f>Bali!D15</f>
        <v>90310</v>
      </c>
      <c r="E22" s="47">
        <f>Bali!E15</f>
        <v>89817</v>
      </c>
      <c r="F22" s="47">
        <f>Bali!F15</f>
        <v>88740</v>
      </c>
      <c r="G22" s="47">
        <f>Bali!G15</f>
        <v>87765</v>
      </c>
      <c r="H22" s="47">
        <f>Bali!H15</f>
        <v>87093</v>
      </c>
      <c r="I22" s="47">
        <f>Bali!I15</f>
        <v>86065</v>
      </c>
      <c r="J22" s="47">
        <f>Bali!J15</f>
        <v>85128</v>
      </c>
      <c r="K22" s="47">
        <f>Bali!K15</f>
        <v>85525</v>
      </c>
      <c r="L22" s="47">
        <f>Bali!L15</f>
        <v>82238</v>
      </c>
      <c r="M22" s="47">
        <f>Bali!M15</f>
        <v>81901</v>
      </c>
      <c r="N22" s="47">
        <f>Bali!N15</f>
        <v>76847</v>
      </c>
      <c r="O22" s="47">
        <f>Bali!O15</f>
        <v>80211</v>
      </c>
      <c r="P22" s="47">
        <f>Bali!P15</f>
        <v>0</v>
      </c>
      <c r="Q22" s="47">
        <f>Bali!Q15</f>
        <v>80251</v>
      </c>
      <c r="R22" s="47">
        <f>Bali!R15</f>
        <v>80873</v>
      </c>
      <c r="S22" s="188">
        <f>Bali!S15</f>
        <v>79185</v>
      </c>
      <c r="T22" s="188">
        <f>Bali!T15</f>
        <v>81425</v>
      </c>
      <c r="U22" s="188">
        <f>Bali!U15</f>
        <v>80060</v>
      </c>
      <c r="V22" s="188">
        <f>Bali!V15</f>
        <v>80466.560000000012</v>
      </c>
      <c r="W22" s="188">
        <f>Bali!W15</f>
        <v>78425</v>
      </c>
      <c r="X22" s="300">
        <f>Bali!X15</f>
        <v>76655</v>
      </c>
      <c r="Y22" s="300">
        <f>Bali!Y15</f>
        <v>75922</v>
      </c>
      <c r="Z22" s="300">
        <f>Bali!Z15</f>
        <v>76096.399999999994</v>
      </c>
      <c r="AA22" s="300">
        <f>Bali!AA15</f>
        <v>74278.3</v>
      </c>
      <c r="AB22" s="300">
        <v>69078</v>
      </c>
      <c r="AC22" s="300">
        <f>Bali!AC15</f>
        <v>70995.879550317899</v>
      </c>
    </row>
    <row r="23" spans="1:29" ht="20.100000000000001" customHeight="1" x14ac:dyDescent="0.2">
      <c r="A23" s="45">
        <v>18</v>
      </c>
      <c r="B23" s="43" t="s">
        <v>112</v>
      </c>
      <c r="C23" s="46">
        <f>NTB!C16</f>
        <v>200824</v>
      </c>
      <c r="D23" s="47">
        <f>NTB!D16</f>
        <v>191397</v>
      </c>
      <c r="E23" s="47">
        <f>NTB!E16</f>
        <v>197436</v>
      </c>
      <c r="F23" s="47">
        <f>NTB!F16</f>
        <v>197580</v>
      </c>
      <c r="G23" s="47">
        <f>NTB!G16</f>
        <v>197395</v>
      </c>
      <c r="H23" s="47">
        <f>NTB!H16</f>
        <v>198658</v>
      </c>
      <c r="I23" s="47">
        <f>NTB!I16</f>
        <v>400356</v>
      </c>
      <c r="J23" s="47">
        <f>NTB!J16</f>
        <v>198485</v>
      </c>
      <c r="K23" s="47">
        <f>NTB!K16</f>
        <v>214576</v>
      </c>
      <c r="L23" s="47">
        <f>NTB!L16</f>
        <v>218496</v>
      </c>
      <c r="M23" s="47">
        <f>NTB!M16</f>
        <v>245632</v>
      </c>
      <c r="N23" s="47">
        <f>NTB!N16</f>
        <v>220111</v>
      </c>
      <c r="O23" s="47">
        <f>NTB!O16</f>
        <v>225708</v>
      </c>
      <c r="P23" s="47">
        <f>NTB!P16</f>
        <v>0</v>
      </c>
      <c r="Q23" s="47">
        <f>NTB!Q16</f>
        <v>231129</v>
      </c>
      <c r="R23" s="47">
        <f>NTB!R16</f>
        <v>230986</v>
      </c>
      <c r="S23" s="188">
        <f>NTB!S16</f>
        <v>236420</v>
      </c>
      <c r="T23" s="188">
        <f>NTB!T16</f>
        <v>238619</v>
      </c>
      <c r="U23" s="188">
        <f>NTB!U16</f>
        <v>240180</v>
      </c>
      <c r="V23" s="188">
        <f>NTB!V16</f>
        <v>236033.83</v>
      </c>
      <c r="W23" s="188">
        <f>NTB!W16</f>
        <v>253208</v>
      </c>
      <c r="X23" s="300">
        <f>NTB!X16</f>
        <v>254298</v>
      </c>
      <c r="Y23" s="300">
        <f>NTB!Y16</f>
        <v>264666</v>
      </c>
      <c r="Z23" s="300">
        <f>NTB!Z16</f>
        <v>276230.3</v>
      </c>
      <c r="AA23" s="300">
        <f>NTB!AA16</f>
        <v>276306.39999999997</v>
      </c>
      <c r="AB23" s="300">
        <v>227786</v>
      </c>
      <c r="AC23" s="300">
        <f>NTB!AC16</f>
        <v>234542.35203393048</v>
      </c>
    </row>
    <row r="24" spans="1:29" ht="20.100000000000001" customHeight="1" x14ac:dyDescent="0.2">
      <c r="A24" s="45">
        <v>19</v>
      </c>
      <c r="B24" s="43" t="s">
        <v>111</v>
      </c>
      <c r="C24" s="46" t="e">
        <f>NTT!C28</f>
        <v>#REF!</v>
      </c>
      <c r="D24" s="47" t="e">
        <f>NTT!D28</f>
        <v>#REF!</v>
      </c>
      <c r="E24" s="47" t="e">
        <f>NTT!E28</f>
        <v>#REF!</v>
      </c>
      <c r="F24" s="47" t="e">
        <f>NTT!F28</f>
        <v>#REF!</v>
      </c>
      <c r="G24" s="47" t="e">
        <f>NTT!G28</f>
        <v>#REF!</v>
      </c>
      <c r="H24" s="47" t="e">
        <f>NTT!H28</f>
        <v>#REF!</v>
      </c>
      <c r="I24" s="47" t="e">
        <f>NTT!I28</f>
        <v>#REF!</v>
      </c>
      <c r="J24" s="47" t="e">
        <f>NTT!J28</f>
        <v>#REF!</v>
      </c>
      <c r="K24" s="47" t="e">
        <f>NTT!K28</f>
        <v>#REF!</v>
      </c>
      <c r="L24" s="47" t="e">
        <f>NTT!L28</f>
        <v>#REF!</v>
      </c>
      <c r="M24" s="47" t="e">
        <f>NTT!M28</f>
        <v>#REF!</v>
      </c>
      <c r="N24" s="47" t="e">
        <f>NTT!N28</f>
        <v>#REF!</v>
      </c>
      <c r="O24" s="47" t="e">
        <f>NTT!O28</f>
        <v>#REF!</v>
      </c>
      <c r="P24" s="47" t="e">
        <f>NTT!P28</f>
        <v>#REF!</v>
      </c>
      <c r="Q24" s="47">
        <f>NTT!Q28</f>
        <v>122649</v>
      </c>
      <c r="R24" s="47">
        <f>NTT!R28</f>
        <v>124416</v>
      </c>
      <c r="S24" s="188">
        <f>NTT!S28</f>
        <v>139943</v>
      </c>
      <c r="T24" s="188">
        <f>NTT!T28</f>
        <v>142479</v>
      </c>
      <c r="U24" s="188">
        <f>NTT!U28</f>
        <v>144574</v>
      </c>
      <c r="V24" s="188">
        <f>NTT!V28</f>
        <v>146185.98000000001</v>
      </c>
      <c r="W24" s="188">
        <f>NTT!W28</f>
        <v>169063</v>
      </c>
      <c r="X24" s="300">
        <f>NTT!X28</f>
        <v>172954</v>
      </c>
      <c r="Y24" s="300">
        <f>NTT!Y28</f>
        <v>177237.6</v>
      </c>
      <c r="Z24" s="300">
        <f>NTT!Z28</f>
        <v>181039.2</v>
      </c>
      <c r="AA24" s="300">
        <f>NTT!AA28</f>
        <v>184346.30000000002</v>
      </c>
      <c r="AB24" s="300">
        <v>146071</v>
      </c>
      <c r="AC24" s="300">
        <f>NTT!AC28</f>
        <v>155520.34895742644</v>
      </c>
    </row>
    <row r="25" spans="1:29" ht="20.100000000000001" customHeight="1" x14ac:dyDescent="0.2">
      <c r="A25" s="45">
        <v>20</v>
      </c>
      <c r="B25" s="43" t="s">
        <v>113</v>
      </c>
      <c r="C25" s="46">
        <f>'KalBar '!C20</f>
        <v>339780</v>
      </c>
      <c r="D25" s="47">
        <f>'KalBar '!D20</f>
        <v>471537</v>
      </c>
      <c r="E25" s="47">
        <f>'KalBar '!E20</f>
        <v>476656</v>
      </c>
      <c r="F25" s="47">
        <f>'KalBar '!F20</f>
        <v>483046</v>
      </c>
      <c r="G25" s="47">
        <f>'KalBar '!G20</f>
        <v>447622</v>
      </c>
      <c r="H25" s="47">
        <f>'KalBar '!H20</f>
        <v>468141</v>
      </c>
      <c r="I25" s="47">
        <f>'KalBar '!I20</f>
        <v>338464</v>
      </c>
      <c r="J25" s="47">
        <f>'KalBar '!J20</f>
        <v>279495</v>
      </c>
      <c r="K25" s="47">
        <f>'KalBar '!K20</f>
        <v>287013</v>
      </c>
      <c r="L25" s="47">
        <f>'KalBar '!L20</f>
        <v>299401</v>
      </c>
      <c r="M25" s="47">
        <f>'KalBar '!M20</f>
        <v>339466</v>
      </c>
      <c r="N25" s="47">
        <f>'KalBar '!N20</f>
        <v>305432</v>
      </c>
      <c r="O25" s="47">
        <f>'KalBar '!O20</f>
        <v>274662</v>
      </c>
      <c r="P25" s="47">
        <f>'KalBar '!P20</f>
        <v>0</v>
      </c>
      <c r="Q25" s="47">
        <f>'KalBar '!Q20</f>
        <v>290392</v>
      </c>
      <c r="R25" s="47">
        <f>'KalBar '!R20</f>
        <v>292687</v>
      </c>
      <c r="S25" s="188">
        <f>'KalBar '!S20</f>
        <v>300906</v>
      </c>
      <c r="T25" s="188">
        <f>'KalBar '!T20</f>
        <v>307016</v>
      </c>
      <c r="U25" s="188">
        <f>'KalBar '!U20</f>
        <v>318581</v>
      </c>
      <c r="V25" s="188">
        <f>'KalBar '!V20</f>
        <v>305695.89</v>
      </c>
      <c r="W25" s="188">
        <f>'KalBar '!W20</f>
        <v>330883</v>
      </c>
      <c r="X25" s="300">
        <f>'KalBar '!X20</f>
        <v>323959</v>
      </c>
      <c r="Y25" s="300">
        <f>'KalBar '!Y20</f>
        <v>330724</v>
      </c>
      <c r="Z25" s="300">
        <f>'KalBar '!Z20</f>
        <v>356741</v>
      </c>
      <c r="AA25" s="300">
        <f>'KalBar '!AA20</f>
        <v>368727.5</v>
      </c>
      <c r="AB25" s="300">
        <v>155818</v>
      </c>
      <c r="AC25" s="300">
        <f>'KalBar '!AC20</f>
        <v>242972.31611246412</v>
      </c>
    </row>
    <row r="26" spans="1:29" ht="20.100000000000001" customHeight="1" x14ac:dyDescent="0.2">
      <c r="A26" s="45">
        <v>21</v>
      </c>
      <c r="B26" s="43" t="s">
        <v>114</v>
      </c>
      <c r="C26" s="46">
        <f>KalTeng!C20</f>
        <v>284923</v>
      </c>
      <c r="D26" s="47">
        <f>KalTeng!D20</f>
        <v>278353</v>
      </c>
      <c r="E26" s="47">
        <f>KalTeng!E20</f>
        <v>279815</v>
      </c>
      <c r="F26" s="47">
        <f>KalTeng!F20</f>
        <v>286209</v>
      </c>
      <c r="G26" s="47">
        <f>KalTeng!G20</f>
        <v>260463</v>
      </c>
      <c r="H26" s="47">
        <f>KalTeng!H20</f>
        <v>281386</v>
      </c>
      <c r="I26" s="47">
        <f>KalTeng!I20</f>
        <v>174454</v>
      </c>
      <c r="J26" s="47">
        <f>KalTeng!J20</f>
        <v>177810</v>
      </c>
      <c r="K26" s="47">
        <f>KalTeng!K20</f>
        <v>182556</v>
      </c>
      <c r="L26" s="47">
        <f>KalTeng!L20</f>
        <v>156017</v>
      </c>
      <c r="M26" s="47">
        <f>KalTeng!M20</f>
        <v>194895</v>
      </c>
      <c r="N26" s="47">
        <f>KalTeng!N20</f>
        <v>173576</v>
      </c>
      <c r="O26" s="47">
        <f>KalTeng!O20</f>
        <v>163501</v>
      </c>
      <c r="P26" s="47">
        <f>KalTeng!P20</f>
        <v>0</v>
      </c>
      <c r="Q26" s="47">
        <f>KalTeng!Q20</f>
        <v>159059</v>
      </c>
      <c r="R26" s="47">
        <f>KalTeng!R20</f>
        <v>157406</v>
      </c>
      <c r="S26" s="188">
        <f>KalTeng!S20</f>
        <v>171428</v>
      </c>
      <c r="T26" s="188">
        <f>KalTeng!T20</f>
        <v>175633</v>
      </c>
      <c r="U26" s="188">
        <f>KalTeng!U20</f>
        <v>202237</v>
      </c>
      <c r="V26" s="188">
        <f>KalTeng!V20</f>
        <v>188079.48</v>
      </c>
      <c r="W26" s="188">
        <f>KalTeng!W20</f>
        <v>225836</v>
      </c>
      <c r="X26" s="300">
        <f>KalTeng!X20</f>
        <v>215545</v>
      </c>
      <c r="Y26" s="300">
        <f>KalTeng!Y20</f>
        <v>196813</v>
      </c>
      <c r="Z26" s="300">
        <f>KalTeng!Z20</f>
        <v>194782.3</v>
      </c>
      <c r="AA26" s="300">
        <f>KalTeng!AA20</f>
        <v>180033.59999999998</v>
      </c>
      <c r="AB26" s="300">
        <v>187008</v>
      </c>
      <c r="AC26" s="300">
        <f>KalTeng!AC20</f>
        <v>136915.7485095982</v>
      </c>
    </row>
    <row r="27" spans="1:29" ht="20.100000000000001" customHeight="1" x14ac:dyDescent="0.2">
      <c r="A27" s="45">
        <v>22</v>
      </c>
      <c r="B27" s="43" t="s">
        <v>115</v>
      </c>
      <c r="C27" s="46">
        <f>KalSel!C19</f>
        <v>478095</v>
      </c>
      <c r="D27" s="47">
        <f>KalSel!D19</f>
        <v>488464</v>
      </c>
      <c r="E27" s="47">
        <f>KalSel!E19</f>
        <v>487148</v>
      </c>
      <c r="F27" s="47">
        <f>KalSel!F19</f>
        <v>495149</v>
      </c>
      <c r="G27" s="47">
        <f>KalSel!G19</f>
        <v>497954</v>
      </c>
      <c r="H27" s="47">
        <f>KalSel!H19</f>
        <v>496132</v>
      </c>
      <c r="I27" s="47">
        <f>KalSel!I19</f>
        <v>442989</v>
      </c>
      <c r="J27" s="47">
        <f>KalSel!J19</f>
        <v>402935</v>
      </c>
      <c r="K27" s="47">
        <f>KalSel!K19</f>
        <v>415828</v>
      </c>
      <c r="L27" s="47">
        <f>KalSel!L19</f>
        <v>420377</v>
      </c>
      <c r="M27" s="47">
        <f>KalSel!M19</f>
        <v>420086</v>
      </c>
      <c r="N27" s="47">
        <f>KalSel!N19</f>
        <v>420884</v>
      </c>
      <c r="O27" s="47">
        <f>KalSel!O19</f>
        <v>433864</v>
      </c>
      <c r="P27" s="47">
        <f>KalSel!P19</f>
        <v>0</v>
      </c>
      <c r="Q27" s="47">
        <f>KalSel!Q19</f>
        <v>471042</v>
      </c>
      <c r="R27" s="47">
        <f>KalSel!R19</f>
        <v>477336</v>
      </c>
      <c r="S27" s="188">
        <f>KalSel!S19</f>
        <v>464581</v>
      </c>
      <c r="T27" s="188">
        <f>KalSel!T19</f>
        <v>436318</v>
      </c>
      <c r="U27" s="188">
        <f>KalSel!U19</f>
        <v>457155</v>
      </c>
      <c r="V27" s="188">
        <f>KalSel!V19</f>
        <v>453044.36000000004</v>
      </c>
      <c r="W27" s="188">
        <f>KalSel!W19</f>
        <v>440429</v>
      </c>
      <c r="X27" s="300">
        <f>KalSel!X19</f>
        <v>431437</v>
      </c>
      <c r="Y27" s="300">
        <f>KalSel!Y19</f>
        <v>450152</v>
      </c>
      <c r="Z27" s="300">
        <f>KalSel!Z19</f>
        <v>454121</v>
      </c>
      <c r="AA27" s="300">
        <f>KalSel!AA19</f>
        <v>447918</v>
      </c>
      <c r="AB27" s="300">
        <v>252972</v>
      </c>
      <c r="AC27" s="300">
        <f>KalSel!AC19</f>
        <v>290715.94357006293</v>
      </c>
    </row>
    <row r="28" spans="1:29" ht="20.100000000000001" customHeight="1" x14ac:dyDescent="0.2">
      <c r="A28" s="45">
        <v>23</v>
      </c>
      <c r="B28" s="43" t="s">
        <v>116</v>
      </c>
      <c r="C28" s="46">
        <f>_KalTim!C21</f>
        <v>92477</v>
      </c>
      <c r="D28" s="47">
        <f>_KalTim!D21</f>
        <v>108546</v>
      </c>
      <c r="E28" s="47">
        <f>_KalTim!E21</f>
        <v>108617</v>
      </c>
      <c r="F28" s="47">
        <f>_KalTim!F21</f>
        <v>112741</v>
      </c>
      <c r="G28" s="47">
        <f>_KalTim!G21</f>
        <v>87802</v>
      </c>
      <c r="H28" s="47">
        <f>_KalTim!H21</f>
        <v>120753</v>
      </c>
      <c r="I28" s="47">
        <f>_KalTim!I21</f>
        <v>90109</v>
      </c>
      <c r="J28" s="47">
        <f>_KalTim!J21</f>
        <v>101914</v>
      </c>
      <c r="K28" s="47">
        <f>_KalTim!K21</f>
        <v>102624</v>
      </c>
      <c r="L28" s="47">
        <f>_KalTim!L21</f>
        <v>127997</v>
      </c>
      <c r="M28" s="47">
        <f>_KalTim!M21</f>
        <v>127993</v>
      </c>
      <c r="N28" s="47">
        <f>_KalTim!N21</f>
        <v>119865</v>
      </c>
      <c r="O28" s="47">
        <f>_KalTim!O21</f>
        <v>97514</v>
      </c>
      <c r="P28" s="47">
        <f>_KalTim!P21</f>
        <v>0</v>
      </c>
      <c r="Q28" s="47">
        <f>_KalTim!Q21</f>
        <v>92934</v>
      </c>
      <c r="R28" s="47">
        <f>_KalTim!R21</f>
        <v>84235</v>
      </c>
      <c r="S28" s="188">
        <f>_KalTim!S21</f>
        <v>88308</v>
      </c>
      <c r="T28" s="188">
        <f>_KalTim!T21</f>
        <v>82796</v>
      </c>
      <c r="U28" s="188">
        <f>_KalTim!U21</f>
        <v>90518</v>
      </c>
      <c r="V28" s="188">
        <f>_KalTim!V21</f>
        <v>85297.71</v>
      </c>
      <c r="W28" s="188">
        <f>_KalTim!W21</f>
        <v>63323</v>
      </c>
      <c r="X28" s="300">
        <f>_KalTim!X21</f>
        <v>55485</v>
      </c>
      <c r="Y28" s="300">
        <f>_KalTim!Y21</f>
        <v>57087</v>
      </c>
      <c r="Z28" s="300">
        <f>_KalTim!Z21</f>
        <v>56505</v>
      </c>
      <c r="AA28" s="300">
        <f>_KalTim!AA21</f>
        <v>59425.3</v>
      </c>
      <c r="AB28" s="300">
        <v>36399</v>
      </c>
      <c r="AC28" s="300">
        <f>_KalTim!AC21</f>
        <v>41405.705705930683</v>
      </c>
    </row>
    <row r="29" spans="1:29" ht="20.100000000000001" customHeight="1" x14ac:dyDescent="0.2">
      <c r="A29" s="45">
        <v>24</v>
      </c>
      <c r="B29" s="43" t="s">
        <v>162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188">
        <v>0</v>
      </c>
      <c r="T29" s="188">
        <v>0</v>
      </c>
      <c r="U29" s="188">
        <v>0</v>
      </c>
      <c r="V29" s="188">
        <f>Kaltara!V11</f>
        <v>0</v>
      </c>
      <c r="W29" s="188">
        <f>Kaltara!W11</f>
        <v>21762</v>
      </c>
      <c r="X29" s="300">
        <f>Kaltara!X11</f>
        <v>21775</v>
      </c>
      <c r="Y29" s="300">
        <f>Kaltara!Y11</f>
        <v>21448</v>
      </c>
      <c r="Z29" s="300">
        <f>Kaltara!Z11</f>
        <v>20519.8</v>
      </c>
      <c r="AA29" s="300">
        <f>Kaltara!AA11</f>
        <v>18188.900000000001</v>
      </c>
      <c r="AB29" s="300">
        <v>14265</v>
      </c>
      <c r="AC29" s="300">
        <f>Kaltara!AC11</f>
        <v>11921.92921778518</v>
      </c>
    </row>
    <row r="30" spans="1:29" ht="20.100000000000001" customHeight="1" x14ac:dyDescent="0.2">
      <c r="A30" s="45">
        <v>25</v>
      </c>
      <c r="B30" s="43" t="s">
        <v>117</v>
      </c>
      <c r="C30" s="49">
        <f>SulUt!C21</f>
        <v>56936</v>
      </c>
      <c r="D30" s="50">
        <f>SulUt!D21</f>
        <v>56384</v>
      </c>
      <c r="E30" s="50">
        <f>SulUt!E21</f>
        <v>56704</v>
      </c>
      <c r="F30" s="50">
        <f>SulUt!F21</f>
        <v>56422</v>
      </c>
      <c r="G30" s="50">
        <f>SulUt!G21</f>
        <v>55439</v>
      </c>
      <c r="H30" s="50">
        <f>SulUt!H21</f>
        <v>54197</v>
      </c>
      <c r="I30" s="50">
        <f>SulUt!I21</f>
        <v>55055</v>
      </c>
      <c r="J30" s="50">
        <f>SulUt!J21</f>
        <v>56202</v>
      </c>
      <c r="K30" s="50">
        <f>SulUt!K21</f>
        <v>61219</v>
      </c>
      <c r="L30" s="50">
        <f>SulUt!L21</f>
        <v>63885</v>
      </c>
      <c r="M30" s="50">
        <f>SulUt!M21</f>
        <v>64619</v>
      </c>
      <c r="N30" s="50">
        <f>SulUt!N21</f>
        <v>59402</v>
      </c>
      <c r="O30" s="50">
        <f>SulUt!O21</f>
        <v>57978</v>
      </c>
      <c r="P30" s="50">
        <f>SulUt!P21</f>
        <v>0</v>
      </c>
      <c r="Q30" s="50">
        <f>SulUt!Q21</f>
        <v>61098</v>
      </c>
      <c r="R30" s="50">
        <f>SulUt!R21</f>
        <v>61133</v>
      </c>
      <c r="S30" s="189">
        <f>SulUt!S21</f>
        <v>61134</v>
      </c>
      <c r="T30" s="189">
        <f>SulUt!T21</f>
        <v>52789</v>
      </c>
      <c r="U30" s="189">
        <f>SulUt!U21</f>
        <v>56181</v>
      </c>
      <c r="V30" s="189">
        <f>SulUt!V21</f>
        <v>52235.389999999992</v>
      </c>
      <c r="W30" s="189">
        <f>SulUt!W21</f>
        <v>56157</v>
      </c>
      <c r="X30" s="301">
        <f>SulUt!X21</f>
        <v>60475</v>
      </c>
      <c r="Y30" s="301">
        <f>SulUt!Y21</f>
        <v>55825.4</v>
      </c>
      <c r="Z30" s="301">
        <f>SulUt!Z21</f>
        <v>60561.8</v>
      </c>
      <c r="AA30" s="301">
        <f>SulUt!AA21</f>
        <v>59885.600000000006</v>
      </c>
      <c r="AB30" s="301">
        <v>52236</v>
      </c>
      <c r="AC30" s="301">
        <f>SulUt!AC21</f>
        <v>47043.377738912015</v>
      </c>
    </row>
    <row r="31" spans="1:29" ht="20.100000000000001" customHeight="1" x14ac:dyDescent="0.2">
      <c r="A31" s="45">
        <v>26</v>
      </c>
      <c r="B31" s="43" t="s">
        <v>118</v>
      </c>
      <c r="C31" s="51">
        <f>SulTeng!C19</f>
        <v>107053</v>
      </c>
      <c r="D31" s="48">
        <f>SulTeng!D19</f>
        <v>130086</v>
      </c>
      <c r="E31" s="48">
        <f>SulTeng!E19</f>
        <v>136334</v>
      </c>
      <c r="F31" s="48">
        <f>SulTeng!F19</f>
        <v>111655</v>
      </c>
      <c r="G31" s="48">
        <f>SulTeng!G19</f>
        <v>137856</v>
      </c>
      <c r="H31" s="48">
        <f>SulTeng!H19</f>
        <v>138350</v>
      </c>
      <c r="I31" s="48">
        <f>SulTeng!I19</f>
        <v>107960</v>
      </c>
      <c r="J31" s="48">
        <f>SulTeng!J19</f>
        <v>133620</v>
      </c>
      <c r="K31" s="48">
        <f>SulTeng!K19</f>
        <v>128023</v>
      </c>
      <c r="L31" s="48">
        <f>SulTeng!L19</f>
        <v>120797</v>
      </c>
      <c r="M31" s="48">
        <f>SulTeng!M19</f>
        <v>241661</v>
      </c>
      <c r="N31" s="48">
        <f>SulTeng!N19</f>
        <v>122142</v>
      </c>
      <c r="O31" s="48">
        <f>SulTeng!O19</f>
        <v>117144</v>
      </c>
      <c r="P31" s="48">
        <f>SulTeng!P19</f>
        <v>0</v>
      </c>
      <c r="Q31" s="48">
        <f>SulTeng!Q19</f>
        <v>128250</v>
      </c>
      <c r="R31" s="48">
        <f>SulTeng!R19</f>
        <v>129016</v>
      </c>
      <c r="S31" s="189">
        <f>SulTeng!S19</f>
        <v>130879</v>
      </c>
      <c r="T31" s="189">
        <f>SulTeng!T19</f>
        <v>136241</v>
      </c>
      <c r="U31" s="189">
        <f>SulTeng!U19</f>
        <v>137786</v>
      </c>
      <c r="V31" s="189">
        <f>SulTeng!V19</f>
        <v>119702.56999999999</v>
      </c>
      <c r="W31" s="189">
        <f>SulTeng!W19</f>
        <v>146721</v>
      </c>
      <c r="X31" s="301">
        <f>SulTeng!X19</f>
        <v>141448</v>
      </c>
      <c r="Y31" s="301">
        <f>SulTeng!Y19</f>
        <v>129014.39999999999</v>
      </c>
      <c r="Z31" s="301">
        <f>SulTeng!Z19</f>
        <v>132489.4</v>
      </c>
      <c r="AA31" s="301">
        <f>SulTeng!AA19</f>
        <v>136541.29999999999</v>
      </c>
      <c r="AB31" s="301">
        <v>119670</v>
      </c>
      <c r="AC31" s="301">
        <f>SulTeng!AC19</f>
        <v>116828.11119579007</v>
      </c>
    </row>
    <row r="32" spans="1:29" ht="20.100000000000001" customHeight="1" x14ac:dyDescent="0.2">
      <c r="A32" s="45">
        <v>27</v>
      </c>
      <c r="B32" s="43" t="s">
        <v>119</v>
      </c>
      <c r="C32" s="51">
        <f>'SulSel '!C30</f>
        <v>558224</v>
      </c>
      <c r="D32" s="48">
        <f>'SulSel '!D30</f>
        <v>554504</v>
      </c>
      <c r="E32" s="48">
        <f>'SulSel '!E30</f>
        <v>577456</v>
      </c>
      <c r="F32" s="48">
        <f>'SulSel '!F30</f>
        <v>574175</v>
      </c>
      <c r="G32" s="48">
        <f>'SulSel '!G30</f>
        <v>568194</v>
      </c>
      <c r="H32" s="48">
        <f>'SulSel '!H30</f>
        <v>572836</v>
      </c>
      <c r="I32" s="48">
        <f>'SulSel '!I30</f>
        <v>608003</v>
      </c>
      <c r="J32" s="48">
        <f>'SulSel '!J30</f>
        <v>625129</v>
      </c>
      <c r="K32" s="48">
        <f>'SulSel '!K30</f>
        <v>603233</v>
      </c>
      <c r="L32" s="48">
        <f>'SulSel '!L30</f>
        <v>589587</v>
      </c>
      <c r="M32" s="48">
        <f>'SulSel '!M30</f>
        <v>639067</v>
      </c>
      <c r="N32" s="48">
        <f>'SulSel '!N30</f>
        <v>489438</v>
      </c>
      <c r="O32" s="48">
        <f>'SulSel '!O30</f>
        <v>550990</v>
      </c>
      <c r="P32" s="48">
        <f>'SulSel '!P30</f>
        <v>0</v>
      </c>
      <c r="Q32" s="48">
        <f>'SulSel '!Q30</f>
        <v>560989</v>
      </c>
      <c r="R32" s="48">
        <f>'SulSel '!R30</f>
        <v>567520</v>
      </c>
      <c r="S32" s="189">
        <f>'SulSel '!S30</f>
        <v>565601</v>
      </c>
      <c r="T32" s="189">
        <f>'SulSel '!T30</f>
        <v>572089</v>
      </c>
      <c r="U32" s="189">
        <f>'SulSel '!U30</f>
        <v>576559</v>
      </c>
      <c r="V32" s="189">
        <f>'SulSel '!V30</f>
        <v>586131.04999999993</v>
      </c>
      <c r="W32" s="189">
        <f>'SulSel '!W30</f>
        <v>602728</v>
      </c>
      <c r="X32" s="301">
        <f>'SulSel '!X30</f>
        <v>623139</v>
      </c>
      <c r="Y32" s="301">
        <f>'SulSel '!Y30</f>
        <v>628148</v>
      </c>
      <c r="Z32" s="301">
        <f>'SulSel '!Z30</f>
        <v>649189.69999999995</v>
      </c>
      <c r="AA32" s="301">
        <f>'SulSel '!AA30</f>
        <v>646611.10000000009</v>
      </c>
      <c r="AB32" s="301">
        <v>641457</v>
      </c>
      <c r="AC32" s="301">
        <f>'SulSel '!AC30</f>
        <v>654818.3956238596</v>
      </c>
    </row>
    <row r="33" spans="1:29" ht="20.100000000000001" customHeight="1" x14ac:dyDescent="0.2">
      <c r="A33" s="45">
        <v>28</v>
      </c>
      <c r="B33" s="43" t="s">
        <v>120</v>
      </c>
      <c r="C33" s="51">
        <f>SulTra!C23</f>
        <v>23356</v>
      </c>
      <c r="D33" s="48">
        <f>SulTra!D23</f>
        <v>23522</v>
      </c>
      <c r="E33" s="48">
        <f>SulTra!E23</f>
        <v>24814</v>
      </c>
      <c r="F33" s="48">
        <f>SulTra!F23</f>
        <v>25718</v>
      </c>
      <c r="G33" s="48">
        <f>SulTra!G23</f>
        <v>25827</v>
      </c>
      <c r="H33" s="48">
        <f>SulTra!H23</f>
        <v>26755</v>
      </c>
      <c r="I33" s="48">
        <f>SulTra!I23</f>
        <v>26793</v>
      </c>
      <c r="J33" s="48">
        <f>SulTra!J23</f>
        <v>29350</v>
      </c>
      <c r="K33" s="48">
        <f>SulTra!K23</f>
        <v>26960</v>
      </c>
      <c r="L33" s="48">
        <f>SulTra!L23</f>
        <v>28091</v>
      </c>
      <c r="M33" s="48">
        <f>SulTra!M23</f>
        <v>45446</v>
      </c>
      <c r="N33" s="48">
        <f>SulTra!N23</f>
        <v>69432</v>
      </c>
      <c r="O33" s="48">
        <f>SulTra!O23</f>
        <v>73312</v>
      </c>
      <c r="P33" s="48">
        <f>SulTra!P23</f>
        <v>0</v>
      </c>
      <c r="Q33" s="48">
        <f>SulTra!Q23</f>
        <v>65338</v>
      </c>
      <c r="R33" s="48">
        <f>SulTra!R23</f>
        <v>82806</v>
      </c>
      <c r="S33" s="189">
        <f>SulTra!S23</f>
        <v>89601</v>
      </c>
      <c r="T33" s="189">
        <f>SulTra!T23</f>
        <v>83356</v>
      </c>
      <c r="U33" s="189">
        <f>SulTra!U23</f>
        <v>85585</v>
      </c>
      <c r="V33" s="189">
        <f>SulTra!V23</f>
        <v>83269.899999999994</v>
      </c>
      <c r="W33" s="189">
        <f>SulTra!W23</f>
        <v>95378</v>
      </c>
      <c r="X33" s="301">
        <f>SulTra!X23</f>
        <v>96826</v>
      </c>
      <c r="Y33" s="301">
        <f>SulTra!Y23</f>
        <v>103812</v>
      </c>
      <c r="Z33" s="301">
        <f>SulTra!Z23</f>
        <v>109853.6</v>
      </c>
      <c r="AA33" s="301">
        <f>SulTra!AA23</f>
        <v>108465.79999999999</v>
      </c>
      <c r="AB33" s="301">
        <v>79910</v>
      </c>
      <c r="AC33" s="301">
        <f>SulTra!AC23</f>
        <v>82116.600423923883</v>
      </c>
    </row>
    <row r="34" spans="1:29" ht="20.100000000000001" customHeight="1" x14ac:dyDescent="0.2">
      <c r="A34" s="45">
        <v>29</v>
      </c>
      <c r="B34" s="43" t="s">
        <v>121</v>
      </c>
      <c r="C34" s="51">
        <f>'Gorontalo '!C12</f>
        <v>0</v>
      </c>
      <c r="D34" s="48">
        <f>'Gorontalo '!D12</f>
        <v>0</v>
      </c>
      <c r="E34" s="48">
        <f>'Gorontalo '!E12</f>
        <v>0</v>
      </c>
      <c r="F34" s="48">
        <f>'Gorontalo '!F12</f>
        <v>0</v>
      </c>
      <c r="G34" s="48">
        <f>'Gorontalo '!G12</f>
        <v>0</v>
      </c>
      <c r="H34" s="48">
        <f>'Gorontalo '!H12</f>
        <v>0</v>
      </c>
      <c r="I34" s="48">
        <f>'Gorontalo '!I12</f>
        <v>0</v>
      </c>
      <c r="J34" s="48">
        <f>'Gorontalo '!J12</f>
        <v>0</v>
      </c>
      <c r="K34" s="48">
        <f>'Gorontalo '!K12</f>
        <v>22508</v>
      </c>
      <c r="L34" s="48">
        <f>'Gorontalo '!L12</f>
        <v>22427</v>
      </c>
      <c r="M34" s="48">
        <f>'Gorontalo '!M12</f>
        <v>25495</v>
      </c>
      <c r="N34" s="48">
        <f>'Gorontalo '!N12</f>
        <v>31060</v>
      </c>
      <c r="O34" s="48">
        <f>'Gorontalo '!O12</f>
        <v>27098</v>
      </c>
      <c r="P34" s="48">
        <f>'Gorontalo '!P12</f>
        <v>0</v>
      </c>
      <c r="Q34" s="48">
        <f>'Gorontalo '!Q12</f>
        <v>27794</v>
      </c>
      <c r="R34" s="48">
        <f>'Gorontalo '!R12</f>
        <v>31327</v>
      </c>
      <c r="S34" s="189">
        <f>'Gorontalo '!S12</f>
        <v>29062</v>
      </c>
      <c r="T34" s="189">
        <f>'Gorontalo '!T12</f>
        <v>29566</v>
      </c>
      <c r="U34" s="189">
        <f>'Gorontalo '!U12</f>
        <v>28707</v>
      </c>
      <c r="V34" s="189">
        <f>'Gorontalo '!V12</f>
        <v>29088.190000000002</v>
      </c>
      <c r="W34" s="189">
        <f>'Gorontalo '!W12</f>
        <v>32239</v>
      </c>
      <c r="X34" s="301">
        <f>'Gorontalo '!X12</f>
        <v>32116</v>
      </c>
      <c r="Y34" s="301">
        <f>'Gorontalo '!Y12</f>
        <v>32054</v>
      </c>
      <c r="Z34" s="301">
        <f>'Gorontalo '!Z12</f>
        <v>32749</v>
      </c>
      <c r="AA34" s="301">
        <f>'Gorontalo '!AA12</f>
        <v>32680.799999999999</v>
      </c>
      <c r="AB34" s="301">
        <v>29067</v>
      </c>
      <c r="AC34" s="301">
        <f>'Gorontalo '!AC12</f>
        <v>33055.89426247713</v>
      </c>
    </row>
    <row r="35" spans="1:29" ht="20.100000000000001" customHeight="1" x14ac:dyDescent="0.2">
      <c r="A35" s="45">
        <v>30</v>
      </c>
      <c r="B35" s="43" t="s">
        <v>122</v>
      </c>
      <c r="C35" s="51">
        <f>'SulBar '!C12</f>
        <v>44214</v>
      </c>
      <c r="D35" s="48">
        <f>'SulBar '!D12</f>
        <v>45896</v>
      </c>
      <c r="E35" s="48">
        <f>'SulBar '!E12</f>
        <v>49870</v>
      </c>
      <c r="F35" s="48">
        <f>'SulBar '!F12</f>
        <v>49354</v>
      </c>
      <c r="G35" s="48">
        <f>'SulBar '!G12</f>
        <v>48681</v>
      </c>
      <c r="H35" s="48">
        <f>'SulBar '!H12</f>
        <v>55750</v>
      </c>
      <c r="I35" s="48">
        <f>'SulBar '!I12</f>
        <v>55750</v>
      </c>
      <c r="J35" s="48">
        <f>'SulBar '!J12</f>
        <v>56764</v>
      </c>
      <c r="K35" s="48">
        <f>'SulBar '!K12</f>
        <v>55154</v>
      </c>
      <c r="L35" s="48">
        <f>'SulBar '!L12</f>
        <v>44416</v>
      </c>
      <c r="M35" s="48">
        <f>'SulBar '!M12</f>
        <v>46092</v>
      </c>
      <c r="N35" s="48">
        <f>'SulBar '!N12</f>
        <v>41982</v>
      </c>
      <c r="O35" s="48">
        <f>'SulBar '!O12</f>
        <v>47414</v>
      </c>
      <c r="P35" s="48">
        <f>'SulBar '!P12</f>
        <v>0</v>
      </c>
      <c r="Q35" s="48">
        <f>'SulBar '!Q12</f>
        <v>50800</v>
      </c>
      <c r="R35" s="48">
        <f>'SulBar '!R12</f>
        <v>53220</v>
      </c>
      <c r="S35" s="189">
        <f>'SulBar '!S12</f>
        <v>56056</v>
      </c>
      <c r="T35" s="189">
        <f>'SulBar '!T12</f>
        <v>59476</v>
      </c>
      <c r="U35" s="189">
        <f>'SulBar '!U12</f>
        <v>55016</v>
      </c>
      <c r="V35" s="189">
        <f>'SulBar '!V12</f>
        <v>49535.08</v>
      </c>
      <c r="W35" s="189">
        <f>'SulBar '!W12</f>
        <v>61070</v>
      </c>
      <c r="X35" s="301">
        <f>'SulBar '!X12</f>
        <v>62312</v>
      </c>
      <c r="Y35" s="301">
        <f>'SulBar '!Y12</f>
        <v>61292</v>
      </c>
      <c r="Z35" s="301">
        <f>'SulBar '!Z12</f>
        <v>63671</v>
      </c>
      <c r="AA35" s="301">
        <f>'SulBar '!AA12</f>
        <v>64232</v>
      </c>
      <c r="AB35" s="301">
        <v>42216</v>
      </c>
      <c r="AC35" s="301">
        <f>'SulBar '!AC12</f>
        <v>39484.983863506313</v>
      </c>
    </row>
    <row r="36" spans="1:29" ht="20.100000000000001" customHeight="1" x14ac:dyDescent="0.2">
      <c r="A36" s="45">
        <v>31</v>
      </c>
      <c r="B36" s="43" t="s">
        <v>123</v>
      </c>
      <c r="C36" s="51">
        <f>Maluku!C17</f>
        <v>0</v>
      </c>
      <c r="D36" s="48">
        <f>Maluku!D17</f>
        <v>0</v>
      </c>
      <c r="E36" s="48">
        <f>Maluku!E17</f>
        <v>0</v>
      </c>
      <c r="F36" s="48">
        <f>Maluku!F17</f>
        <v>0</v>
      </c>
      <c r="G36" s="48">
        <f>Maluku!G17</f>
        <v>0</v>
      </c>
      <c r="H36" s="48">
        <f>Maluku!H17</f>
        <v>0</v>
      </c>
      <c r="I36" s="48">
        <f>Maluku!I17</f>
        <v>0</v>
      </c>
      <c r="J36" s="48">
        <f>Maluku!J17</f>
        <v>0</v>
      </c>
      <c r="K36" s="48">
        <f>Maluku!K17</f>
        <v>0</v>
      </c>
      <c r="L36" s="48">
        <f>Maluku!L17</f>
        <v>0</v>
      </c>
      <c r="M36" s="48">
        <f>Maluku!M17</f>
        <v>0</v>
      </c>
      <c r="N36" s="48">
        <f>Maluku!N17</f>
        <v>0</v>
      </c>
      <c r="O36" s="48">
        <f>Maluku!O17</f>
        <v>0</v>
      </c>
      <c r="P36" s="48">
        <f>Maluku!P17</f>
        <v>0</v>
      </c>
      <c r="Q36" s="48">
        <f>Maluku!Q17</f>
        <v>10035</v>
      </c>
      <c r="R36" s="48">
        <f>Maluku!R17</f>
        <v>11461</v>
      </c>
      <c r="S36" s="189">
        <f>Maluku!S17</f>
        <v>11281</v>
      </c>
      <c r="T36" s="189">
        <f>Maluku!T17</f>
        <v>11451</v>
      </c>
      <c r="U36" s="189">
        <f>Maluku!U17</f>
        <v>14085</v>
      </c>
      <c r="V36" s="189">
        <f>Maluku!V17</f>
        <v>13739.03</v>
      </c>
      <c r="W36" s="189">
        <f>Maluku!W17</f>
        <v>15042</v>
      </c>
      <c r="X36" s="301">
        <f>Maluku!X17</f>
        <v>13519</v>
      </c>
      <c r="Y36" s="301">
        <f>Maluku!Y17</f>
        <v>13394</v>
      </c>
      <c r="Z36" s="301">
        <f>Maluku!Z17</f>
        <v>14354.25</v>
      </c>
      <c r="AA36" s="301">
        <f>Maluku!AA17</f>
        <v>16731.8</v>
      </c>
      <c r="AB36" s="301">
        <v>13660</v>
      </c>
      <c r="AC36" s="301">
        <f>Maluku!AC17</f>
        <v>18283.404202439207</v>
      </c>
    </row>
    <row r="37" spans="1:29" ht="20.100000000000001" customHeight="1" x14ac:dyDescent="0.2">
      <c r="A37" s="45">
        <v>32</v>
      </c>
      <c r="B37" s="43" t="s">
        <v>124</v>
      </c>
      <c r="C37" s="51">
        <f>'Maluku Utara'!C15</f>
        <v>0</v>
      </c>
      <c r="D37" s="48">
        <f>'Maluku Utara'!D15</f>
        <v>0</v>
      </c>
      <c r="E37" s="48">
        <f>'Maluku Utara'!E15</f>
        <v>0</v>
      </c>
      <c r="F37" s="48">
        <f>'Maluku Utara'!F15</f>
        <v>0</v>
      </c>
      <c r="G37" s="48">
        <f>'Maluku Utara'!G15</f>
        <v>0</v>
      </c>
      <c r="H37" s="48">
        <f>'Maluku Utara'!H15</f>
        <v>0</v>
      </c>
      <c r="I37" s="48">
        <f>'Maluku Utara'!I15</f>
        <v>0</v>
      </c>
      <c r="J37" s="48">
        <f>'Maluku Utara'!J15</f>
        <v>0</v>
      </c>
      <c r="K37" s="48">
        <f>'Maluku Utara'!K15</f>
        <v>0</v>
      </c>
      <c r="L37" s="48">
        <f>'Maluku Utara'!L15</f>
        <v>0</v>
      </c>
      <c r="M37" s="48">
        <f>'Maluku Utara'!M15</f>
        <v>0</v>
      </c>
      <c r="N37" s="48">
        <f>'Maluku Utara'!N15</f>
        <v>0</v>
      </c>
      <c r="O37" s="48">
        <f>'Maluku Utara'!O15</f>
        <v>0</v>
      </c>
      <c r="P37" s="48">
        <f>'Maluku Utara'!P15</f>
        <v>0</v>
      </c>
      <c r="Q37" s="48">
        <f>'Maluku Utara'!Q16</f>
        <v>11782</v>
      </c>
      <c r="R37" s="48">
        <f>'Maluku Utara'!R16</f>
        <v>13730</v>
      </c>
      <c r="S37" s="189">
        <f>'Maluku Utara'!S16</f>
        <v>8990</v>
      </c>
      <c r="T37" s="189">
        <f>'Maluku Utara'!T16</f>
        <v>9478</v>
      </c>
      <c r="U37" s="189">
        <f>'Maluku Utara'!U16</f>
        <v>9093</v>
      </c>
      <c r="V37" s="189">
        <f>'Maluku Utara'!V16</f>
        <v>9043.24</v>
      </c>
      <c r="W37" s="189">
        <f>'Maluku Utara'!W16</f>
        <v>10510</v>
      </c>
      <c r="X37" s="301">
        <f>'Maluku Utara'!X16</f>
        <v>10516</v>
      </c>
      <c r="Y37" s="301">
        <f>'Maluku Utara'!Y16</f>
        <v>11800.7</v>
      </c>
      <c r="Z37" s="301">
        <f>'Maluku Utara'!Z16</f>
        <v>13068.2</v>
      </c>
      <c r="AA37" s="301">
        <f>'Maluku Utara'!AA16</f>
        <v>13221.2</v>
      </c>
      <c r="AB37" s="301">
        <v>9041</v>
      </c>
      <c r="AC37" s="301">
        <f>'Maluku Utara'!AC16</f>
        <v>13542.439310241547</v>
      </c>
    </row>
    <row r="38" spans="1:29" ht="20.100000000000001" customHeight="1" x14ac:dyDescent="0.2">
      <c r="A38" s="45">
        <v>33</v>
      </c>
      <c r="B38" s="43" t="s">
        <v>125</v>
      </c>
      <c r="C38" s="51">
        <f>PapuaBarat!C19</f>
        <v>0</v>
      </c>
      <c r="D38" s="48">
        <f>PapuaBarat!D19</f>
        <v>0</v>
      </c>
      <c r="E38" s="48">
        <f>PapuaBarat!E19</f>
        <v>0</v>
      </c>
      <c r="F38" s="48">
        <f>PapuaBarat!F19</f>
        <v>0</v>
      </c>
      <c r="G38" s="48">
        <f>PapuaBarat!G19</f>
        <v>0</v>
      </c>
      <c r="H38" s="48">
        <f>PapuaBarat!H19</f>
        <v>0</v>
      </c>
      <c r="I38" s="48">
        <f>PapuaBarat!I19</f>
        <v>0</v>
      </c>
      <c r="J38" s="48">
        <f>PapuaBarat!J19</f>
        <v>0</v>
      </c>
      <c r="K38" s="48">
        <f>PapuaBarat!K19</f>
        <v>0</v>
      </c>
      <c r="L38" s="48">
        <f>PapuaBarat!L19</f>
        <v>0</v>
      </c>
      <c r="M38" s="48">
        <f>PapuaBarat!M19</f>
        <v>0</v>
      </c>
      <c r="N38" s="48">
        <f>PapuaBarat!N19</f>
        <v>0</v>
      </c>
      <c r="O38" s="48">
        <f>PapuaBarat!O19</f>
        <v>0</v>
      </c>
      <c r="P38" s="48">
        <f>PapuaBarat!P19</f>
        <v>0</v>
      </c>
      <c r="Q38" s="48">
        <f>PapuaBarat!Q19</f>
        <v>8395</v>
      </c>
      <c r="R38" s="48">
        <f>PapuaBarat!R19</f>
        <v>9116</v>
      </c>
      <c r="S38" s="189">
        <f>PapuaBarat!S19</f>
        <v>9249</v>
      </c>
      <c r="T38" s="189">
        <f>PapuaBarat!T19</f>
        <v>7711</v>
      </c>
      <c r="U38" s="189">
        <f>PapuaBarat!U19</f>
        <v>7648</v>
      </c>
      <c r="V38" s="189">
        <f>PapuaBarat!V19</f>
        <v>4220.1499999999996</v>
      </c>
      <c r="W38" s="189">
        <f>PapuaBarat!W19</f>
        <v>9587</v>
      </c>
      <c r="X38" s="301">
        <f>PapuaBarat!X19</f>
        <v>9587</v>
      </c>
      <c r="Y38" s="301">
        <f>PapuaBarat!Y19</f>
        <v>10193</v>
      </c>
      <c r="Z38" s="301">
        <f>PapuaBarat!Z19</f>
        <v>10680</v>
      </c>
      <c r="AA38" s="301">
        <f>PapuaBarat!AA19</f>
        <v>11339.5</v>
      </c>
      <c r="AB38" s="301">
        <v>4239</v>
      </c>
      <c r="AC38" s="301">
        <f>PapuaBarat!AC19</f>
        <v>8859.8355038872214</v>
      </c>
    </row>
    <row r="39" spans="1:29" ht="20.100000000000001" customHeight="1" x14ac:dyDescent="0.2">
      <c r="A39" s="220">
        <v>34</v>
      </c>
      <c r="B39" s="44" t="s">
        <v>126</v>
      </c>
      <c r="C39" s="52">
        <f>Papua!C35</f>
        <v>0</v>
      </c>
      <c r="D39" s="53">
        <f>Papua!D35</f>
        <v>0</v>
      </c>
      <c r="E39" s="53" t="e">
        <f>Papua!E35</f>
        <v>#VALUE!</v>
      </c>
      <c r="F39" s="53" t="e">
        <f>Papua!F35</f>
        <v>#VALUE!</v>
      </c>
      <c r="G39" s="53" t="e">
        <f>Papua!G35</f>
        <v>#VALUE!</v>
      </c>
      <c r="H39" s="53" t="e">
        <f>Papua!H35</f>
        <v>#VALUE!</v>
      </c>
      <c r="I39" s="53" t="e">
        <f>Papua!I35</f>
        <v>#VALUE!</v>
      </c>
      <c r="J39" s="53">
        <f>Papua!J35</f>
        <v>0</v>
      </c>
      <c r="K39" s="53">
        <f>Papua!K35</f>
        <v>0</v>
      </c>
      <c r="L39" s="53">
        <f>Papua!L35</f>
        <v>0</v>
      </c>
      <c r="M39" s="53">
        <f>Papua!M35</f>
        <v>0</v>
      </c>
      <c r="N39" s="53">
        <f>Papua!N35</f>
        <v>0</v>
      </c>
      <c r="O39" s="53">
        <f>Papua!O35</f>
        <v>0</v>
      </c>
      <c r="P39" s="53">
        <f>Papua!P35</f>
        <v>0</v>
      </c>
      <c r="Q39" s="54">
        <f>Papua!Q35</f>
        <v>26397</v>
      </c>
      <c r="R39" s="54">
        <f>Papua!R35</f>
        <v>29018</v>
      </c>
      <c r="S39" s="190">
        <f>Papua!S35</f>
        <v>27454</v>
      </c>
      <c r="T39" s="190">
        <f>Papua!T35</f>
        <v>27757</v>
      </c>
      <c r="U39" s="190">
        <f>Papua!U35</f>
        <v>27756</v>
      </c>
      <c r="V39" s="190">
        <f>Papua!V35</f>
        <v>21463.16</v>
      </c>
      <c r="W39" s="190">
        <f>Papua!W35</f>
        <v>42350</v>
      </c>
      <c r="X39" s="302">
        <f>Papua!X35</f>
        <v>42843</v>
      </c>
      <c r="Y39" s="302">
        <f>Papua!Y35</f>
        <v>48763.6</v>
      </c>
      <c r="Z39" s="302">
        <f>Papua!Z35</f>
        <v>51880.1</v>
      </c>
      <c r="AA39" s="302">
        <f>Papua!AA35</f>
        <v>53543.1</v>
      </c>
      <c r="AB39" s="302">
        <v>21498</v>
      </c>
      <c r="AC39" s="302">
        <f>Papua!AC35</f>
        <v>36194.782334680611</v>
      </c>
    </row>
    <row r="40" spans="1:29" ht="20.100000000000001" customHeight="1" thickBot="1" x14ac:dyDescent="0.25">
      <c r="A40" s="359" t="s">
        <v>96</v>
      </c>
      <c r="B40" s="360"/>
      <c r="C40" s="55" t="e">
        <f>SUM(C6:C39)</f>
        <v>#REF!</v>
      </c>
      <c r="D40" s="56" t="e">
        <f t="shared" ref="D40:T40" si="0">SUM(D6:D39)</f>
        <v>#REF!</v>
      </c>
      <c r="E40" s="56" t="e">
        <f t="shared" si="0"/>
        <v>#REF!</v>
      </c>
      <c r="F40" s="56" t="e">
        <f t="shared" si="0"/>
        <v>#REF!</v>
      </c>
      <c r="G40" s="56" t="e">
        <f t="shared" si="0"/>
        <v>#REF!</v>
      </c>
      <c r="H40" s="56" t="e">
        <f t="shared" si="0"/>
        <v>#REF!</v>
      </c>
      <c r="I40" s="56" t="e">
        <f t="shared" si="0"/>
        <v>#REF!</v>
      </c>
      <c r="J40" s="56" t="e">
        <f t="shared" si="0"/>
        <v>#REF!</v>
      </c>
      <c r="K40" s="56" t="e">
        <f t="shared" si="0"/>
        <v>#REF!</v>
      </c>
      <c r="L40" s="56" t="e">
        <f t="shared" si="0"/>
        <v>#REF!</v>
      </c>
      <c r="M40" s="56" t="e">
        <f t="shared" si="0"/>
        <v>#REF!</v>
      </c>
      <c r="N40" s="56" t="e">
        <f t="shared" si="0"/>
        <v>#REF!</v>
      </c>
      <c r="O40" s="56" t="e">
        <f t="shared" si="0"/>
        <v>#REF!</v>
      </c>
      <c r="P40" s="56" t="e">
        <f t="shared" si="0"/>
        <v>#REF!</v>
      </c>
      <c r="Q40" s="57">
        <f t="shared" si="0"/>
        <v>7855941</v>
      </c>
      <c r="R40" s="57">
        <f t="shared" si="0"/>
        <v>7991564</v>
      </c>
      <c r="S40" s="191">
        <f t="shared" si="0"/>
        <v>8068427</v>
      </c>
      <c r="T40" s="191">
        <f t="shared" si="0"/>
        <v>8002552</v>
      </c>
      <c r="U40" s="192">
        <f t="shared" ref="U40:Z40" si="1">SUM(U6:U39)</f>
        <v>8094862</v>
      </c>
      <c r="V40" s="193">
        <f t="shared" si="1"/>
        <v>8132345.9080000008</v>
      </c>
      <c r="W40" s="193">
        <f t="shared" si="1"/>
        <v>8128499</v>
      </c>
      <c r="X40" s="303">
        <f t="shared" si="1"/>
        <v>8111593</v>
      </c>
      <c r="Y40" s="303">
        <f t="shared" si="1"/>
        <v>8092906.7999999998</v>
      </c>
      <c r="Z40" s="303">
        <f t="shared" si="1"/>
        <v>8187733.6500000004</v>
      </c>
      <c r="AA40" s="303">
        <f>SUM(AA6:AA39)</f>
        <v>8164044.6999999993</v>
      </c>
      <c r="AB40" s="303">
        <v>7105145</v>
      </c>
      <c r="AC40" s="303">
        <v>7463948</v>
      </c>
    </row>
    <row r="41" spans="1:29" ht="15" customHeight="1" x14ac:dyDescent="0.2">
      <c r="A41" s="277" t="s">
        <v>663</v>
      </c>
      <c r="B41" s="282"/>
      <c r="C41" s="283"/>
      <c r="D41" s="283"/>
      <c r="E41" s="282"/>
      <c r="F41" s="283"/>
      <c r="G41" s="283"/>
      <c r="H41" s="284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85"/>
      <c r="V41" s="286"/>
      <c r="W41" s="277"/>
      <c r="X41" s="277"/>
      <c r="Y41" s="277"/>
      <c r="Z41" s="277"/>
      <c r="AA41" s="277"/>
      <c r="AB41" s="277"/>
      <c r="AC41" s="277"/>
    </row>
    <row r="42" spans="1:29" ht="15" customHeight="1" x14ac:dyDescent="0.2">
      <c r="A42" s="278" t="s">
        <v>664</v>
      </c>
      <c r="B42" s="282"/>
      <c r="C42" s="283"/>
      <c r="D42" s="283"/>
      <c r="E42" s="282"/>
      <c r="F42" s="283"/>
      <c r="G42" s="283"/>
      <c r="H42" s="284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85"/>
      <c r="V42" s="286"/>
      <c r="W42" s="277"/>
      <c r="X42" s="277"/>
      <c r="Y42" s="277"/>
      <c r="Z42" s="277"/>
      <c r="AA42" s="277"/>
      <c r="AB42" s="277"/>
      <c r="AC42" s="277"/>
    </row>
    <row r="43" spans="1:29" ht="15" customHeight="1" x14ac:dyDescent="0.2">
      <c r="A43" s="277" t="s">
        <v>580</v>
      </c>
      <c r="B43" s="282"/>
      <c r="C43" s="283"/>
      <c r="D43" s="283"/>
      <c r="E43" s="282"/>
      <c r="F43" s="283"/>
      <c r="G43" s="283"/>
      <c r="H43" s="284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87"/>
      <c r="U43" s="285"/>
      <c r="V43" s="286"/>
      <c r="W43" s="277"/>
      <c r="X43" s="277"/>
      <c r="Y43" s="277"/>
      <c r="Z43" s="277"/>
      <c r="AA43" s="277"/>
      <c r="AB43" s="277"/>
      <c r="AC43" s="277"/>
    </row>
    <row r="44" spans="1:29" ht="15" customHeight="1" x14ac:dyDescent="0.2">
      <c r="A44" s="277" t="s">
        <v>661</v>
      </c>
      <c r="B44" s="282"/>
      <c r="C44" s="283"/>
      <c r="D44" s="283"/>
      <c r="E44" s="282"/>
      <c r="F44" s="283"/>
      <c r="G44" s="283"/>
      <c r="H44" s="284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87"/>
      <c r="U44" s="285"/>
      <c r="V44" s="286"/>
      <c r="W44" s="277"/>
      <c r="X44" s="277"/>
      <c r="Y44" s="277"/>
      <c r="Z44" s="277"/>
      <c r="AA44" s="277"/>
      <c r="AB44" s="277"/>
      <c r="AC44" s="277"/>
    </row>
    <row r="45" spans="1:29" ht="15" customHeight="1" x14ac:dyDescent="0.2">
      <c r="A45" s="278" t="s">
        <v>581</v>
      </c>
      <c r="B45" s="282"/>
      <c r="C45" s="283"/>
      <c r="D45" s="283"/>
      <c r="E45" s="282"/>
      <c r="F45" s="283"/>
      <c r="G45" s="283"/>
      <c r="H45" s="284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85"/>
      <c r="V45" s="286"/>
      <c r="W45" s="277"/>
      <c r="X45" s="277"/>
      <c r="Y45" s="277"/>
      <c r="Z45" s="277"/>
      <c r="AA45" s="277"/>
      <c r="AB45" s="277"/>
      <c r="AC45" s="277"/>
    </row>
    <row r="46" spans="1:29" ht="15" customHeight="1" x14ac:dyDescent="0.2">
      <c r="A46" s="277" t="s">
        <v>662</v>
      </c>
      <c r="B46" s="9"/>
      <c r="C46" s="10"/>
      <c r="D46" s="10"/>
      <c r="E46" s="9"/>
      <c r="F46" s="10"/>
      <c r="G46" s="10"/>
      <c r="H46" s="11"/>
    </row>
    <row r="47" spans="1:29" ht="20.100000000000001" customHeight="1" x14ac:dyDescent="0.2">
      <c r="B47" s="9"/>
      <c r="C47" s="10"/>
      <c r="D47" s="10"/>
      <c r="E47" s="9"/>
      <c r="F47" s="10"/>
      <c r="G47" s="10"/>
      <c r="H47" s="11"/>
    </row>
    <row r="48" spans="1:29" ht="20.100000000000001" customHeight="1" x14ac:dyDescent="0.2">
      <c r="B48" s="9"/>
      <c r="C48" s="10"/>
      <c r="D48" s="10"/>
      <c r="E48" s="9"/>
      <c r="F48" s="10"/>
      <c r="G48" s="10"/>
      <c r="H48" s="11"/>
    </row>
    <row r="49" spans="2:8" ht="20.100000000000001" customHeight="1" x14ac:dyDescent="0.2">
      <c r="B49" s="9"/>
      <c r="C49" s="10"/>
      <c r="D49" s="10"/>
      <c r="E49" s="9"/>
      <c r="F49" s="10"/>
      <c r="G49" s="10"/>
      <c r="H49" s="11"/>
    </row>
    <row r="50" spans="2:8" ht="20.100000000000001" customHeight="1" x14ac:dyDescent="0.2">
      <c r="B50" s="9"/>
      <c r="C50" s="10"/>
      <c r="D50" s="10"/>
      <c r="E50" s="9"/>
      <c r="F50" s="10"/>
      <c r="G50" s="10"/>
      <c r="H50" s="11"/>
    </row>
    <row r="51" spans="2:8" ht="20.100000000000001" customHeight="1" x14ac:dyDescent="0.2">
      <c r="B51" s="9"/>
      <c r="C51" s="10"/>
      <c r="D51" s="10"/>
      <c r="E51" s="9"/>
      <c r="F51" s="10"/>
      <c r="G51" s="10"/>
      <c r="H51" s="11"/>
    </row>
    <row r="52" spans="2:8" ht="20.100000000000001" customHeight="1" x14ac:dyDescent="0.2">
      <c r="B52" s="9"/>
      <c r="C52" s="10"/>
      <c r="D52" s="10"/>
      <c r="E52" s="9"/>
      <c r="F52" s="10"/>
      <c r="G52" s="10"/>
      <c r="H52" s="11"/>
    </row>
    <row r="53" spans="2:8" ht="20.100000000000001" customHeight="1" x14ac:dyDescent="0.2">
      <c r="B53" s="9"/>
      <c r="C53" s="10"/>
      <c r="D53" s="10"/>
      <c r="E53" s="9"/>
      <c r="F53" s="10"/>
      <c r="G53" s="10"/>
      <c r="H53" s="11"/>
    </row>
    <row r="54" spans="2:8" ht="20.100000000000001" customHeight="1" x14ac:dyDescent="0.2">
      <c r="B54" s="9"/>
      <c r="C54" s="10"/>
      <c r="D54" s="10"/>
      <c r="E54" s="9"/>
      <c r="F54" s="10"/>
      <c r="G54" s="10"/>
      <c r="H54" s="11"/>
    </row>
    <row r="55" spans="2:8" ht="20.100000000000001" customHeight="1" x14ac:dyDescent="0.2">
      <c r="B55" s="9"/>
      <c r="C55" s="10"/>
      <c r="D55" s="10"/>
      <c r="E55" s="9"/>
      <c r="F55" s="10"/>
      <c r="G55" s="10"/>
      <c r="H55" s="11"/>
    </row>
    <row r="56" spans="2:8" ht="20.100000000000001" customHeight="1" x14ac:dyDescent="0.2">
      <c r="B56" s="9"/>
      <c r="C56" s="10"/>
      <c r="D56" s="10"/>
      <c r="E56" s="9"/>
      <c r="F56" s="10"/>
      <c r="G56" s="10"/>
      <c r="H56" s="11"/>
    </row>
    <row r="57" spans="2:8" ht="20.100000000000001" customHeight="1" x14ac:dyDescent="0.2">
      <c r="B57" s="9"/>
      <c r="C57" s="10"/>
      <c r="D57" s="10"/>
      <c r="E57" s="9"/>
      <c r="F57" s="10"/>
      <c r="G57" s="10"/>
      <c r="H57" s="11"/>
    </row>
    <row r="58" spans="2:8" ht="20.100000000000001" customHeight="1" x14ac:dyDescent="0.2">
      <c r="B58" s="9"/>
      <c r="C58" s="10"/>
      <c r="D58" s="10"/>
      <c r="E58" s="9"/>
      <c r="F58" s="10"/>
      <c r="G58" s="10"/>
      <c r="H58" s="11"/>
    </row>
    <row r="59" spans="2:8" ht="20.100000000000001" customHeight="1" x14ac:dyDescent="0.2">
      <c r="B59" s="9"/>
      <c r="C59" s="10"/>
      <c r="D59" s="10"/>
      <c r="E59" s="9"/>
      <c r="F59" s="10"/>
      <c r="G59" s="10"/>
      <c r="H59" s="11"/>
    </row>
    <row r="60" spans="2:8" ht="20.100000000000001" customHeight="1" x14ac:dyDescent="0.2">
      <c r="B60" s="9"/>
      <c r="C60" s="10"/>
      <c r="D60" s="10"/>
      <c r="E60" s="9"/>
      <c r="F60" s="10"/>
      <c r="G60" s="10"/>
      <c r="H60" s="11"/>
    </row>
    <row r="61" spans="2:8" ht="20.100000000000001" customHeight="1" x14ac:dyDescent="0.2">
      <c r="B61" s="9"/>
      <c r="C61" s="10"/>
      <c r="D61" s="10"/>
      <c r="E61" s="9"/>
      <c r="F61" s="10"/>
      <c r="G61" s="10"/>
      <c r="H61" s="11"/>
    </row>
    <row r="62" spans="2:8" ht="20.100000000000001" customHeight="1" x14ac:dyDescent="0.2">
      <c r="B62" s="9"/>
      <c r="C62" s="10"/>
      <c r="D62" s="10"/>
      <c r="E62" s="9"/>
      <c r="F62" s="10"/>
      <c r="G62" s="10"/>
      <c r="H62" s="11"/>
    </row>
    <row r="63" spans="2:8" ht="20.100000000000001" customHeight="1" x14ac:dyDescent="0.2">
      <c r="B63" s="9"/>
      <c r="C63" s="10"/>
      <c r="D63" s="10"/>
      <c r="E63" s="9"/>
      <c r="F63" s="10"/>
      <c r="G63" s="10"/>
      <c r="H63" s="11"/>
    </row>
    <row r="64" spans="2:8" ht="20.100000000000001" customHeight="1" x14ac:dyDescent="0.2">
      <c r="B64" s="9"/>
      <c r="C64" s="10"/>
      <c r="D64" s="10"/>
      <c r="E64" s="9"/>
      <c r="F64" s="10"/>
      <c r="G64" s="10"/>
      <c r="H64" s="11"/>
    </row>
    <row r="65" spans="2:8" ht="20.100000000000001" customHeight="1" x14ac:dyDescent="0.2">
      <c r="B65" s="9"/>
      <c r="C65" s="10"/>
      <c r="D65" s="10"/>
      <c r="E65" s="9"/>
      <c r="F65" s="10"/>
      <c r="G65" s="10"/>
      <c r="H65" s="11"/>
    </row>
    <row r="66" spans="2:8" ht="20.100000000000001" customHeight="1" x14ac:dyDescent="0.2">
      <c r="B66" s="9"/>
      <c r="C66" s="10"/>
      <c r="D66" s="10"/>
      <c r="E66" s="9"/>
      <c r="F66" s="10"/>
      <c r="G66" s="10"/>
      <c r="H66" s="11"/>
    </row>
    <row r="67" spans="2:8" ht="20.100000000000001" customHeight="1" x14ac:dyDescent="0.2">
      <c r="B67" s="9"/>
      <c r="C67" s="10"/>
      <c r="D67" s="10"/>
      <c r="E67" s="9"/>
      <c r="F67" s="10"/>
      <c r="G67" s="10"/>
      <c r="H67" s="11"/>
    </row>
    <row r="68" spans="2:8" ht="20.100000000000001" customHeight="1" x14ac:dyDescent="0.2">
      <c r="B68" s="9"/>
      <c r="C68" s="10"/>
      <c r="D68" s="10"/>
      <c r="E68" s="9"/>
      <c r="F68" s="10"/>
      <c r="G68" s="10"/>
      <c r="H68" s="11"/>
    </row>
    <row r="69" spans="2:8" ht="20.100000000000001" customHeight="1" x14ac:dyDescent="0.2">
      <c r="B69" s="9"/>
      <c r="C69" s="10"/>
      <c r="D69" s="10"/>
      <c r="E69" s="9"/>
      <c r="F69" s="10"/>
      <c r="G69" s="10"/>
      <c r="H69" s="11"/>
    </row>
    <row r="70" spans="2:8" ht="20.100000000000001" customHeight="1" x14ac:dyDescent="0.2">
      <c r="B70" s="9"/>
      <c r="C70" s="10"/>
      <c r="D70" s="10"/>
      <c r="E70" s="9"/>
      <c r="F70" s="10"/>
      <c r="G70" s="10"/>
      <c r="H70" s="11"/>
    </row>
    <row r="71" spans="2:8" ht="20.100000000000001" customHeight="1" x14ac:dyDescent="0.2">
      <c r="B71" s="9"/>
      <c r="C71" s="10"/>
      <c r="D71" s="10"/>
      <c r="E71" s="9"/>
      <c r="F71" s="10"/>
      <c r="G71" s="10"/>
      <c r="H71" s="11"/>
    </row>
    <row r="72" spans="2:8" ht="20.100000000000001" customHeight="1" x14ac:dyDescent="0.2">
      <c r="B72" s="9"/>
      <c r="C72" s="10"/>
      <c r="D72" s="10"/>
      <c r="E72" s="9"/>
      <c r="F72" s="10"/>
      <c r="G72" s="10"/>
      <c r="H72" s="11"/>
    </row>
    <row r="73" spans="2:8" ht="20.100000000000001" customHeight="1" x14ac:dyDescent="0.2">
      <c r="B73" s="9"/>
      <c r="C73" s="10"/>
      <c r="D73" s="10"/>
      <c r="E73" s="9"/>
      <c r="F73" s="10"/>
      <c r="G73" s="10"/>
      <c r="H73" s="11"/>
    </row>
    <row r="74" spans="2:8" ht="20.100000000000001" customHeight="1" x14ac:dyDescent="0.2">
      <c r="B74" s="9"/>
      <c r="C74" s="10"/>
      <c r="D74" s="10"/>
      <c r="E74" s="9"/>
      <c r="F74" s="10"/>
      <c r="G74" s="10"/>
      <c r="H74" s="11"/>
    </row>
    <row r="75" spans="2:8" ht="20.100000000000001" customHeight="1" x14ac:dyDescent="0.2">
      <c r="B75" s="9"/>
      <c r="C75" s="10"/>
      <c r="D75" s="10"/>
      <c r="E75" s="9"/>
      <c r="F75" s="10"/>
      <c r="G75" s="10"/>
      <c r="H75" s="11"/>
    </row>
    <row r="76" spans="2:8" ht="20.100000000000001" customHeight="1" x14ac:dyDescent="0.2">
      <c r="B76" s="9"/>
      <c r="C76" s="10"/>
      <c r="D76" s="10"/>
      <c r="E76" s="9"/>
      <c r="F76" s="10"/>
      <c r="G76" s="10"/>
      <c r="H76" s="11"/>
    </row>
    <row r="77" spans="2:8" ht="20.100000000000001" customHeight="1" x14ac:dyDescent="0.2">
      <c r="B77" s="9"/>
      <c r="C77" s="10"/>
      <c r="D77" s="10"/>
      <c r="E77" s="9"/>
      <c r="F77" s="10"/>
      <c r="G77" s="10"/>
      <c r="H77" s="11"/>
    </row>
    <row r="78" spans="2:8" ht="20.100000000000001" customHeight="1" x14ac:dyDescent="0.2">
      <c r="B78" s="9"/>
      <c r="C78" s="10"/>
      <c r="D78" s="10"/>
      <c r="E78" s="9"/>
      <c r="F78" s="10"/>
      <c r="G78" s="10"/>
      <c r="H78" s="11"/>
    </row>
    <row r="79" spans="2:8" ht="20.100000000000001" customHeight="1" x14ac:dyDescent="0.2">
      <c r="B79" s="9"/>
      <c r="C79" s="10"/>
      <c r="D79" s="10"/>
      <c r="E79" s="9"/>
      <c r="F79" s="10"/>
      <c r="G79" s="10"/>
      <c r="H79" s="11"/>
    </row>
    <row r="80" spans="2:8" ht="20.100000000000001" customHeight="1" x14ac:dyDescent="0.2">
      <c r="B80" s="9"/>
      <c r="C80" s="10"/>
      <c r="D80" s="10"/>
      <c r="E80" s="9"/>
      <c r="F80" s="10"/>
      <c r="G80" s="10"/>
      <c r="H80" s="11"/>
    </row>
    <row r="81" spans="2:8" ht="20.100000000000001" customHeight="1" x14ac:dyDescent="0.2">
      <c r="B81" s="9"/>
      <c r="C81" s="10"/>
      <c r="D81" s="10"/>
      <c r="E81" s="9"/>
      <c r="F81" s="10"/>
      <c r="G81" s="10"/>
      <c r="H81" s="11"/>
    </row>
    <row r="82" spans="2:8" ht="20.100000000000001" customHeight="1" x14ac:dyDescent="0.2">
      <c r="B82" s="9"/>
      <c r="C82" s="10"/>
      <c r="D82" s="10"/>
      <c r="E82" s="9"/>
      <c r="F82" s="10"/>
      <c r="G82" s="10"/>
      <c r="H82" s="11"/>
    </row>
    <row r="83" spans="2:8" ht="20.100000000000001" customHeight="1" x14ac:dyDescent="0.2">
      <c r="B83" s="9"/>
      <c r="C83" s="10"/>
      <c r="D83" s="10"/>
      <c r="E83" s="9"/>
      <c r="F83" s="10"/>
      <c r="G83" s="10"/>
      <c r="H83" s="11"/>
    </row>
    <row r="84" spans="2:8" ht="20.100000000000001" customHeight="1" x14ac:dyDescent="0.2">
      <c r="B84" s="9"/>
      <c r="C84" s="10"/>
      <c r="D84" s="10"/>
      <c r="E84" s="9"/>
      <c r="F84" s="10"/>
      <c r="G84" s="10"/>
      <c r="H84" s="11"/>
    </row>
    <row r="85" spans="2:8" ht="20.100000000000001" customHeight="1" x14ac:dyDescent="0.2">
      <c r="B85" s="9"/>
      <c r="C85" s="10"/>
      <c r="D85" s="10"/>
      <c r="E85" s="9"/>
      <c r="F85" s="10"/>
      <c r="G85" s="10"/>
      <c r="H85" s="11"/>
    </row>
    <row r="86" spans="2:8" ht="20.100000000000001" customHeight="1" x14ac:dyDescent="0.2">
      <c r="B86" s="9"/>
      <c r="C86" s="10"/>
      <c r="D86" s="10"/>
      <c r="E86" s="9"/>
      <c r="F86" s="10"/>
      <c r="G86" s="10"/>
      <c r="H86" s="11"/>
    </row>
    <row r="87" spans="2:8" ht="20.100000000000001" customHeight="1" x14ac:dyDescent="0.2">
      <c r="B87" s="9"/>
      <c r="C87" s="10"/>
      <c r="D87" s="10"/>
      <c r="E87" s="9"/>
      <c r="F87" s="10"/>
      <c r="G87" s="10"/>
      <c r="H87" s="11"/>
    </row>
    <row r="88" spans="2:8" ht="20.100000000000001" customHeight="1" x14ac:dyDescent="0.2">
      <c r="B88" s="9"/>
      <c r="C88" s="10"/>
      <c r="D88" s="10"/>
      <c r="E88" s="9"/>
      <c r="F88" s="10"/>
      <c r="G88" s="10"/>
      <c r="H88" s="11"/>
    </row>
    <row r="89" spans="2:8" ht="20.100000000000001" customHeight="1" x14ac:dyDescent="0.2">
      <c r="B89" s="9"/>
      <c r="C89" s="10"/>
      <c r="D89" s="10"/>
      <c r="E89" s="9"/>
      <c r="F89" s="10"/>
      <c r="G89" s="10"/>
      <c r="H89" s="11"/>
    </row>
    <row r="90" spans="2:8" ht="20.100000000000001" customHeight="1" x14ac:dyDescent="0.2">
      <c r="B90" s="9"/>
      <c r="C90" s="10"/>
      <c r="D90" s="10"/>
      <c r="E90" s="9"/>
      <c r="F90" s="10"/>
      <c r="G90" s="10"/>
      <c r="H90" s="11"/>
    </row>
    <row r="91" spans="2:8" ht="20.100000000000001" customHeight="1" x14ac:dyDescent="0.2">
      <c r="B91" s="9"/>
      <c r="C91" s="10"/>
      <c r="D91" s="10"/>
      <c r="E91" s="9"/>
      <c r="F91" s="10"/>
      <c r="G91" s="10"/>
      <c r="H91" s="11"/>
    </row>
    <row r="92" spans="2:8" ht="20.100000000000001" customHeight="1" x14ac:dyDescent="0.2">
      <c r="B92" s="9"/>
      <c r="C92" s="10"/>
      <c r="D92" s="10"/>
      <c r="E92" s="9"/>
      <c r="F92" s="10"/>
      <c r="G92" s="10"/>
      <c r="H92" s="11"/>
    </row>
    <row r="93" spans="2:8" ht="20.100000000000001" customHeight="1" x14ac:dyDescent="0.2">
      <c r="B93" s="9"/>
      <c r="C93" s="10"/>
      <c r="D93" s="10"/>
      <c r="E93" s="9"/>
      <c r="F93" s="10"/>
      <c r="G93" s="10"/>
      <c r="H93" s="11"/>
    </row>
    <row r="94" spans="2:8" ht="20.100000000000001" customHeight="1" x14ac:dyDescent="0.2">
      <c r="B94" s="9"/>
      <c r="C94" s="10"/>
      <c r="D94" s="10"/>
      <c r="E94" s="9"/>
      <c r="F94" s="10"/>
      <c r="G94" s="10"/>
      <c r="H94" s="11"/>
    </row>
    <row r="95" spans="2:8" ht="20.100000000000001" customHeight="1" x14ac:dyDescent="0.2">
      <c r="B95" s="9"/>
      <c r="C95" s="10"/>
      <c r="D95" s="10"/>
      <c r="E95" s="9"/>
      <c r="F95" s="10"/>
      <c r="G95" s="10"/>
      <c r="H95" s="11"/>
    </row>
    <row r="96" spans="2:8" ht="20.100000000000001" customHeight="1" x14ac:dyDescent="0.2">
      <c r="B96" s="9"/>
      <c r="C96" s="10"/>
      <c r="D96" s="10"/>
      <c r="E96" s="9"/>
      <c r="F96" s="10"/>
      <c r="G96" s="10"/>
      <c r="H96" s="11"/>
    </row>
    <row r="97" spans="2:8" ht="20.100000000000001" customHeight="1" x14ac:dyDescent="0.2">
      <c r="B97" s="9"/>
      <c r="C97" s="10"/>
      <c r="D97" s="10"/>
      <c r="E97" s="9"/>
      <c r="F97" s="10"/>
      <c r="G97" s="10"/>
      <c r="H97" s="11"/>
    </row>
    <row r="98" spans="2:8" ht="20.100000000000001" customHeight="1" x14ac:dyDescent="0.2">
      <c r="B98" s="9"/>
      <c r="C98" s="10"/>
      <c r="D98" s="10"/>
      <c r="E98" s="9"/>
      <c r="F98" s="10"/>
      <c r="G98" s="10"/>
      <c r="H98" s="11"/>
    </row>
    <row r="99" spans="2:8" ht="20.100000000000001" customHeight="1" x14ac:dyDescent="0.2">
      <c r="B99" s="9"/>
      <c r="C99" s="10"/>
      <c r="D99" s="10"/>
      <c r="E99" s="9"/>
      <c r="F99" s="10"/>
      <c r="G99" s="10"/>
      <c r="H99" s="11"/>
    </row>
    <row r="100" spans="2:8" ht="20.100000000000001" customHeight="1" x14ac:dyDescent="0.2">
      <c r="B100" s="9"/>
      <c r="C100" s="10"/>
      <c r="D100" s="10"/>
      <c r="E100" s="9"/>
      <c r="F100" s="10"/>
      <c r="G100" s="10"/>
      <c r="H100" s="11"/>
    </row>
    <row r="101" spans="2:8" ht="20.100000000000001" customHeight="1" x14ac:dyDescent="0.2">
      <c r="B101" s="9"/>
      <c r="C101" s="10"/>
      <c r="D101" s="10"/>
      <c r="E101" s="9"/>
      <c r="F101" s="10"/>
      <c r="G101" s="10"/>
      <c r="H101" s="11"/>
    </row>
    <row r="102" spans="2:8" ht="20.100000000000001" customHeight="1" x14ac:dyDescent="0.2">
      <c r="B102" s="9"/>
      <c r="C102" s="10"/>
      <c r="D102" s="10"/>
      <c r="E102" s="9"/>
      <c r="F102" s="10"/>
      <c r="G102" s="10"/>
      <c r="H102" s="11"/>
    </row>
    <row r="103" spans="2:8" x14ac:dyDescent="0.2">
      <c r="B103" s="9"/>
      <c r="C103" s="10"/>
      <c r="D103" s="10"/>
      <c r="E103" s="9"/>
      <c r="F103" s="10"/>
      <c r="G103" s="10"/>
      <c r="H103" s="11"/>
    </row>
    <row r="104" spans="2:8" x14ac:dyDescent="0.2">
      <c r="B104" s="9"/>
      <c r="C104" s="10"/>
      <c r="D104" s="10"/>
      <c r="E104" s="9"/>
      <c r="F104" s="10"/>
      <c r="G104" s="10"/>
      <c r="H104" s="11"/>
    </row>
    <row r="105" spans="2:8" x14ac:dyDescent="0.2">
      <c r="B105" s="9"/>
      <c r="C105" s="10"/>
      <c r="D105" s="10"/>
      <c r="E105" s="9"/>
      <c r="F105" s="10"/>
      <c r="G105" s="10"/>
      <c r="H105" s="11"/>
    </row>
    <row r="106" spans="2:8" x14ac:dyDescent="0.2">
      <c r="B106" s="9"/>
      <c r="C106" s="10"/>
      <c r="D106" s="10"/>
      <c r="E106" s="9"/>
      <c r="F106" s="10"/>
      <c r="G106" s="10"/>
      <c r="H106" s="11"/>
    </row>
    <row r="107" spans="2:8" x14ac:dyDescent="0.2">
      <c r="B107" s="9"/>
      <c r="C107" s="10"/>
      <c r="D107" s="10"/>
      <c r="E107" s="9"/>
      <c r="F107" s="10"/>
      <c r="G107" s="10"/>
      <c r="H107" s="11"/>
    </row>
    <row r="108" spans="2:8" x14ac:dyDescent="0.2">
      <c r="B108" s="9"/>
      <c r="C108" s="10"/>
      <c r="D108" s="10"/>
      <c r="E108" s="9"/>
      <c r="F108" s="10"/>
      <c r="G108" s="10"/>
      <c r="H108" s="11"/>
    </row>
    <row r="109" spans="2:8" x14ac:dyDescent="0.2">
      <c r="B109" s="9"/>
      <c r="C109" s="10"/>
      <c r="D109" s="10"/>
      <c r="E109" s="9"/>
      <c r="F109" s="10"/>
      <c r="G109" s="10"/>
      <c r="H109" s="11"/>
    </row>
    <row r="110" spans="2:8" x14ac:dyDescent="0.2">
      <c r="B110" s="9"/>
      <c r="C110" s="10"/>
      <c r="D110" s="10"/>
      <c r="E110" s="9"/>
      <c r="F110" s="10"/>
      <c r="G110" s="10"/>
      <c r="H110" s="11"/>
    </row>
    <row r="111" spans="2:8" x14ac:dyDescent="0.2">
      <c r="B111" s="9"/>
      <c r="C111" s="10"/>
      <c r="D111" s="10"/>
      <c r="E111" s="9"/>
      <c r="F111" s="10"/>
      <c r="G111" s="10"/>
      <c r="H111" s="11"/>
    </row>
    <row r="112" spans="2:8" x14ac:dyDescent="0.2">
      <c r="B112" s="9"/>
      <c r="C112" s="10"/>
      <c r="D112" s="10"/>
      <c r="E112" s="9"/>
      <c r="F112" s="10"/>
      <c r="G112" s="10"/>
      <c r="H112" s="11"/>
    </row>
    <row r="113" spans="2:8" x14ac:dyDescent="0.2">
      <c r="B113" s="9"/>
      <c r="C113" s="10"/>
      <c r="D113" s="10"/>
      <c r="E113" s="9"/>
      <c r="F113" s="10"/>
      <c r="G113" s="10"/>
      <c r="H113" s="11"/>
    </row>
    <row r="114" spans="2:8" x14ac:dyDescent="0.2">
      <c r="B114" s="9"/>
      <c r="C114" s="10"/>
      <c r="D114" s="10"/>
      <c r="E114" s="9"/>
      <c r="F114" s="10"/>
      <c r="G114" s="10"/>
      <c r="H114" s="11"/>
    </row>
    <row r="115" spans="2:8" x14ac:dyDescent="0.2">
      <c r="B115" s="9"/>
      <c r="C115" s="10"/>
      <c r="D115" s="10"/>
      <c r="E115" s="9"/>
      <c r="F115" s="10"/>
      <c r="G115" s="10"/>
      <c r="H115" s="11"/>
    </row>
    <row r="116" spans="2:8" x14ac:dyDescent="0.2">
      <c r="B116" s="9"/>
      <c r="C116" s="10"/>
      <c r="D116" s="10"/>
      <c r="E116" s="9"/>
      <c r="F116" s="10"/>
      <c r="G116" s="10"/>
      <c r="H116" s="11"/>
    </row>
    <row r="117" spans="2:8" x14ac:dyDescent="0.2">
      <c r="B117" s="9"/>
      <c r="C117" s="10"/>
      <c r="D117" s="10"/>
      <c r="E117" s="9"/>
      <c r="F117" s="10"/>
      <c r="G117" s="10"/>
      <c r="H117" s="11"/>
    </row>
    <row r="118" spans="2:8" x14ac:dyDescent="0.2">
      <c r="B118" s="9"/>
      <c r="C118" s="10"/>
      <c r="D118" s="10"/>
      <c r="E118" s="9"/>
      <c r="F118" s="10"/>
      <c r="G118" s="10"/>
      <c r="H118" s="11"/>
    </row>
    <row r="119" spans="2:8" x14ac:dyDescent="0.2">
      <c r="B119" s="9"/>
      <c r="C119" s="10"/>
      <c r="D119" s="10"/>
      <c r="E119" s="9"/>
      <c r="F119" s="10"/>
      <c r="G119" s="10"/>
      <c r="H119" s="11"/>
    </row>
    <row r="120" spans="2:8" x14ac:dyDescent="0.2">
      <c r="B120" s="9"/>
      <c r="C120" s="10"/>
      <c r="D120" s="10"/>
      <c r="E120" s="9"/>
      <c r="F120" s="10"/>
      <c r="G120" s="10"/>
      <c r="H120" s="11"/>
    </row>
    <row r="121" spans="2:8" x14ac:dyDescent="0.2">
      <c r="B121" s="9"/>
      <c r="C121" s="10"/>
      <c r="D121" s="10"/>
      <c r="E121" s="9"/>
      <c r="F121" s="10"/>
      <c r="G121" s="10"/>
      <c r="H121" s="11"/>
    </row>
    <row r="122" spans="2:8" x14ac:dyDescent="0.2">
      <c r="B122" s="9"/>
      <c r="C122" s="10"/>
      <c r="D122" s="10"/>
      <c r="E122" s="9"/>
      <c r="F122" s="10"/>
      <c r="G122" s="10"/>
      <c r="H122" s="11"/>
    </row>
    <row r="123" spans="2:8" x14ac:dyDescent="0.2">
      <c r="B123" s="9"/>
      <c r="C123" s="10"/>
      <c r="D123" s="10"/>
      <c r="E123" s="9"/>
      <c r="F123" s="10"/>
      <c r="G123" s="10"/>
      <c r="H123" s="11"/>
    </row>
    <row r="124" spans="2:8" x14ac:dyDescent="0.2">
      <c r="B124" s="9"/>
      <c r="C124" s="10"/>
      <c r="D124" s="10"/>
      <c r="E124" s="9"/>
      <c r="F124" s="10"/>
      <c r="G124" s="10"/>
      <c r="H124" s="11"/>
    </row>
    <row r="125" spans="2:8" x14ac:dyDescent="0.2">
      <c r="B125" s="9"/>
      <c r="C125" s="10"/>
      <c r="D125" s="10"/>
      <c r="E125" s="9"/>
      <c r="F125" s="10"/>
      <c r="G125" s="10"/>
      <c r="H125" s="11"/>
    </row>
    <row r="126" spans="2:8" x14ac:dyDescent="0.2">
      <c r="B126" s="9"/>
      <c r="C126" s="10"/>
      <c r="D126" s="10"/>
      <c r="E126" s="9"/>
      <c r="F126" s="10"/>
      <c r="G126" s="10"/>
      <c r="H126" s="11"/>
    </row>
    <row r="127" spans="2:8" x14ac:dyDescent="0.2">
      <c r="B127" s="9"/>
      <c r="C127" s="10"/>
      <c r="D127" s="10"/>
      <c r="E127" s="9"/>
      <c r="F127" s="10"/>
      <c r="G127" s="10"/>
      <c r="H127" s="11"/>
    </row>
    <row r="128" spans="2:8" x14ac:dyDescent="0.2">
      <c r="B128" s="9"/>
      <c r="C128" s="10"/>
      <c r="D128" s="10"/>
      <c r="E128" s="9"/>
      <c r="F128" s="10"/>
      <c r="G128" s="10"/>
      <c r="H128" s="11"/>
    </row>
    <row r="129" spans="2:8" x14ac:dyDescent="0.2">
      <c r="B129" s="9"/>
      <c r="C129" s="10"/>
      <c r="D129" s="10"/>
      <c r="E129" s="9"/>
      <c r="F129" s="10"/>
      <c r="G129" s="10"/>
      <c r="H129" s="11"/>
    </row>
    <row r="130" spans="2:8" x14ac:dyDescent="0.2">
      <c r="B130" s="9"/>
      <c r="C130" s="10"/>
      <c r="D130" s="10"/>
      <c r="E130" s="9"/>
      <c r="F130" s="10"/>
      <c r="G130" s="10"/>
      <c r="H130" s="11"/>
    </row>
    <row r="131" spans="2:8" x14ac:dyDescent="0.2">
      <c r="B131" s="9"/>
      <c r="C131" s="10"/>
      <c r="D131" s="10"/>
      <c r="E131" s="9"/>
      <c r="F131" s="10"/>
      <c r="G131" s="10"/>
      <c r="H131" s="11"/>
    </row>
    <row r="132" spans="2:8" x14ac:dyDescent="0.2">
      <c r="B132" s="9"/>
      <c r="C132" s="10"/>
      <c r="D132" s="10"/>
      <c r="E132" s="9"/>
      <c r="F132" s="10"/>
      <c r="G132" s="10"/>
      <c r="H132" s="11"/>
    </row>
    <row r="133" spans="2:8" x14ac:dyDescent="0.2">
      <c r="B133" s="9"/>
      <c r="C133" s="10"/>
      <c r="D133" s="10"/>
      <c r="E133" s="9"/>
      <c r="F133" s="10"/>
      <c r="G133" s="10"/>
      <c r="H133" s="11"/>
    </row>
    <row r="134" spans="2:8" x14ac:dyDescent="0.2">
      <c r="B134" s="9"/>
      <c r="C134" s="10"/>
      <c r="D134" s="10"/>
      <c r="E134" s="9"/>
      <c r="F134" s="10"/>
      <c r="G134" s="10"/>
      <c r="H134" s="11"/>
    </row>
    <row r="135" spans="2:8" x14ac:dyDescent="0.2">
      <c r="B135" s="9"/>
      <c r="C135" s="10"/>
      <c r="D135" s="10"/>
      <c r="E135" s="9"/>
      <c r="F135" s="10"/>
      <c r="G135" s="10"/>
      <c r="H135" s="11"/>
    </row>
    <row r="136" spans="2:8" x14ac:dyDescent="0.2">
      <c r="B136" s="9"/>
      <c r="C136" s="10"/>
      <c r="D136" s="10"/>
      <c r="E136" s="9"/>
      <c r="F136" s="10"/>
      <c r="G136" s="10"/>
      <c r="H136" s="11"/>
    </row>
    <row r="137" spans="2:8" x14ac:dyDescent="0.2">
      <c r="B137" s="9"/>
      <c r="C137" s="10"/>
      <c r="D137" s="10"/>
      <c r="E137" s="9"/>
      <c r="F137" s="10"/>
      <c r="G137" s="10"/>
      <c r="H137" s="11"/>
    </row>
    <row r="138" spans="2:8" x14ac:dyDescent="0.2">
      <c r="B138" s="9"/>
      <c r="C138" s="10"/>
      <c r="D138" s="10"/>
      <c r="E138" s="9"/>
      <c r="F138" s="10"/>
      <c r="G138" s="10"/>
      <c r="H138" s="11"/>
    </row>
    <row r="139" spans="2:8" x14ac:dyDescent="0.2">
      <c r="B139" s="9"/>
      <c r="C139" s="10"/>
      <c r="D139" s="10"/>
      <c r="E139" s="9"/>
      <c r="F139" s="10"/>
      <c r="G139" s="10"/>
      <c r="H139" s="11"/>
    </row>
    <row r="140" spans="2:8" x14ac:dyDescent="0.2">
      <c r="B140" s="9"/>
      <c r="C140" s="10"/>
      <c r="D140" s="10"/>
      <c r="E140" s="9"/>
      <c r="F140" s="10"/>
      <c r="G140" s="10"/>
      <c r="H140" s="11"/>
    </row>
    <row r="141" spans="2:8" x14ac:dyDescent="0.2">
      <c r="B141" s="9"/>
      <c r="C141" s="10"/>
      <c r="D141" s="10"/>
      <c r="E141" s="9"/>
      <c r="F141" s="10"/>
      <c r="G141" s="10"/>
      <c r="H141" s="11"/>
    </row>
    <row r="142" spans="2:8" x14ac:dyDescent="0.2">
      <c r="B142" s="9"/>
      <c r="C142" s="10"/>
      <c r="D142" s="10"/>
      <c r="E142" s="9"/>
      <c r="F142" s="10"/>
      <c r="G142" s="10"/>
      <c r="H142" s="11"/>
    </row>
    <row r="143" spans="2:8" x14ac:dyDescent="0.2">
      <c r="B143" s="9"/>
      <c r="C143" s="10"/>
      <c r="D143" s="10"/>
      <c r="E143" s="9"/>
      <c r="F143" s="10"/>
      <c r="G143" s="10"/>
      <c r="H143" s="11"/>
    </row>
    <row r="144" spans="2:8" x14ac:dyDescent="0.2">
      <c r="B144" s="9"/>
      <c r="C144" s="10"/>
      <c r="D144" s="10"/>
      <c r="E144" s="9"/>
      <c r="F144" s="10"/>
      <c r="G144" s="10"/>
      <c r="H144" s="11"/>
    </row>
    <row r="145" spans="2:8" x14ac:dyDescent="0.2">
      <c r="B145" s="9"/>
      <c r="C145" s="10"/>
      <c r="D145" s="10"/>
      <c r="E145" s="9"/>
      <c r="F145" s="10"/>
      <c r="G145" s="10"/>
      <c r="H145" s="11"/>
    </row>
    <row r="146" spans="2:8" x14ac:dyDescent="0.2">
      <c r="B146" s="9"/>
      <c r="C146" s="10"/>
      <c r="D146" s="10"/>
      <c r="E146" s="9"/>
      <c r="F146" s="10"/>
      <c r="G146" s="10"/>
      <c r="H146" s="11"/>
    </row>
    <row r="147" spans="2:8" x14ac:dyDescent="0.2">
      <c r="B147" s="9"/>
      <c r="C147" s="10"/>
      <c r="D147" s="10"/>
      <c r="E147" s="9"/>
      <c r="F147" s="10"/>
      <c r="G147" s="10"/>
      <c r="H147" s="11"/>
    </row>
    <row r="148" spans="2:8" x14ac:dyDescent="0.2">
      <c r="B148" s="9"/>
      <c r="C148" s="10"/>
      <c r="D148" s="10"/>
      <c r="E148" s="9"/>
      <c r="F148" s="10"/>
      <c r="G148" s="10"/>
      <c r="H148" s="11"/>
    </row>
    <row r="149" spans="2:8" x14ac:dyDescent="0.2">
      <c r="B149" s="9"/>
      <c r="C149" s="10"/>
      <c r="D149" s="10"/>
      <c r="E149" s="9"/>
      <c r="F149" s="10"/>
      <c r="G149" s="10"/>
      <c r="H149" s="11"/>
    </row>
    <row r="150" spans="2:8" x14ac:dyDescent="0.2">
      <c r="B150" s="9"/>
      <c r="C150" s="10"/>
      <c r="D150" s="10"/>
      <c r="E150" s="9"/>
      <c r="F150" s="10"/>
      <c r="G150" s="10"/>
      <c r="H150" s="11"/>
    </row>
    <row r="151" spans="2:8" x14ac:dyDescent="0.2">
      <c r="B151" s="9"/>
      <c r="C151" s="10"/>
      <c r="D151" s="10"/>
      <c r="E151" s="9"/>
      <c r="F151" s="10"/>
      <c r="G151" s="10"/>
      <c r="H151" s="11"/>
    </row>
    <row r="152" spans="2:8" x14ac:dyDescent="0.2">
      <c r="B152" s="9"/>
      <c r="C152" s="10"/>
      <c r="D152" s="10"/>
      <c r="E152" s="9"/>
      <c r="F152" s="10"/>
      <c r="G152" s="10"/>
      <c r="H152" s="11"/>
    </row>
    <row r="153" spans="2:8" x14ac:dyDescent="0.2">
      <c r="B153" s="9"/>
      <c r="C153" s="10"/>
      <c r="D153" s="10"/>
      <c r="E153" s="9"/>
      <c r="F153" s="10"/>
      <c r="G153" s="10"/>
      <c r="H153" s="11"/>
    </row>
    <row r="154" spans="2:8" x14ac:dyDescent="0.2">
      <c r="B154" s="9"/>
      <c r="C154" s="10"/>
      <c r="D154" s="10"/>
      <c r="E154" s="9"/>
      <c r="F154" s="10"/>
      <c r="G154" s="10"/>
      <c r="H154" s="11"/>
    </row>
    <row r="155" spans="2:8" x14ac:dyDescent="0.2">
      <c r="B155" s="9"/>
      <c r="C155" s="10"/>
      <c r="D155" s="10"/>
      <c r="E155" s="9"/>
      <c r="F155" s="10"/>
      <c r="G155" s="10"/>
      <c r="H155" s="11"/>
    </row>
    <row r="156" spans="2:8" x14ac:dyDescent="0.2">
      <c r="B156" s="9"/>
      <c r="C156" s="10"/>
      <c r="D156" s="10"/>
      <c r="E156" s="9"/>
      <c r="F156" s="10"/>
      <c r="G156" s="10"/>
      <c r="H156" s="11"/>
    </row>
    <row r="157" spans="2:8" x14ac:dyDescent="0.2">
      <c r="B157" s="9"/>
      <c r="C157" s="10"/>
      <c r="D157" s="10"/>
      <c r="E157" s="9"/>
      <c r="F157" s="10"/>
      <c r="G157" s="10"/>
      <c r="H157" s="11"/>
    </row>
    <row r="158" spans="2:8" x14ac:dyDescent="0.2">
      <c r="B158" s="9"/>
      <c r="C158" s="10"/>
      <c r="D158" s="10"/>
      <c r="E158" s="9"/>
      <c r="F158" s="10"/>
      <c r="G158" s="10"/>
      <c r="H158" s="11"/>
    </row>
    <row r="159" spans="2:8" x14ac:dyDescent="0.2">
      <c r="B159" s="9"/>
      <c r="C159" s="10"/>
      <c r="D159" s="10"/>
      <c r="E159" s="9"/>
      <c r="F159" s="10"/>
      <c r="G159" s="10"/>
      <c r="H159" s="11"/>
    </row>
    <row r="160" spans="2:8" x14ac:dyDescent="0.2">
      <c r="B160" s="9"/>
      <c r="C160" s="10"/>
      <c r="D160" s="10"/>
      <c r="E160" s="9"/>
      <c r="F160" s="10"/>
      <c r="G160" s="10"/>
      <c r="H160" s="11"/>
    </row>
    <row r="161" spans="2:8" x14ac:dyDescent="0.2">
      <c r="B161" s="9"/>
      <c r="C161" s="10"/>
      <c r="D161" s="10"/>
      <c r="E161" s="9"/>
      <c r="F161" s="10"/>
      <c r="G161" s="10"/>
      <c r="H161" s="11"/>
    </row>
    <row r="162" spans="2:8" x14ac:dyDescent="0.2">
      <c r="B162" s="9"/>
      <c r="C162" s="10"/>
      <c r="D162" s="10"/>
      <c r="E162" s="9"/>
      <c r="F162" s="10"/>
      <c r="G162" s="10"/>
      <c r="H162" s="11"/>
    </row>
    <row r="163" spans="2:8" x14ac:dyDescent="0.2">
      <c r="B163" s="9"/>
      <c r="C163" s="10"/>
      <c r="D163" s="10"/>
      <c r="E163" s="9"/>
      <c r="F163" s="10"/>
      <c r="G163" s="10"/>
      <c r="H163" s="11"/>
    </row>
    <row r="164" spans="2:8" x14ac:dyDescent="0.2">
      <c r="B164" s="9"/>
      <c r="C164" s="10"/>
      <c r="D164" s="10"/>
      <c r="E164" s="9"/>
      <c r="F164" s="10"/>
      <c r="G164" s="10"/>
      <c r="H164" s="11"/>
    </row>
    <row r="165" spans="2:8" x14ac:dyDescent="0.2">
      <c r="B165" s="9"/>
      <c r="C165" s="10"/>
      <c r="D165" s="10"/>
      <c r="E165" s="9"/>
      <c r="F165" s="10"/>
      <c r="G165" s="10"/>
      <c r="H165" s="11"/>
    </row>
    <row r="166" spans="2:8" x14ac:dyDescent="0.2">
      <c r="B166" s="9"/>
      <c r="C166" s="10"/>
      <c r="D166" s="10"/>
      <c r="E166" s="9"/>
      <c r="F166" s="10"/>
      <c r="G166" s="10"/>
      <c r="H166" s="11"/>
    </row>
    <row r="167" spans="2:8" x14ac:dyDescent="0.2">
      <c r="B167" s="9"/>
      <c r="C167" s="10"/>
      <c r="D167" s="10"/>
      <c r="E167" s="9"/>
      <c r="F167" s="10"/>
      <c r="G167" s="10"/>
      <c r="H167" s="11"/>
    </row>
    <row r="168" spans="2:8" x14ac:dyDescent="0.2">
      <c r="B168" s="9"/>
      <c r="C168" s="10"/>
      <c r="D168" s="10"/>
      <c r="E168" s="9"/>
      <c r="F168" s="10"/>
      <c r="G168" s="10"/>
      <c r="H168" s="11"/>
    </row>
    <row r="169" spans="2:8" x14ac:dyDescent="0.2">
      <c r="B169" s="9"/>
      <c r="C169" s="10"/>
      <c r="D169" s="10"/>
      <c r="E169" s="9"/>
      <c r="F169" s="10"/>
      <c r="G169" s="10"/>
      <c r="H169" s="11"/>
    </row>
    <row r="170" spans="2:8" x14ac:dyDescent="0.2">
      <c r="B170" s="9"/>
      <c r="C170" s="10"/>
      <c r="D170" s="10"/>
      <c r="E170" s="9"/>
      <c r="F170" s="10"/>
      <c r="G170" s="10"/>
      <c r="H170" s="11"/>
    </row>
    <row r="171" spans="2:8" x14ac:dyDescent="0.2">
      <c r="B171" s="9"/>
      <c r="C171" s="10"/>
      <c r="D171" s="10"/>
      <c r="E171" s="9"/>
      <c r="F171" s="10"/>
      <c r="G171" s="10"/>
      <c r="H171" s="11"/>
    </row>
    <row r="172" spans="2:8" x14ac:dyDescent="0.2">
      <c r="B172" s="9"/>
      <c r="C172" s="10"/>
      <c r="D172" s="10"/>
      <c r="E172" s="9"/>
      <c r="F172" s="10"/>
      <c r="G172" s="10"/>
      <c r="H172" s="11"/>
    </row>
    <row r="173" spans="2:8" x14ac:dyDescent="0.2">
      <c r="B173" s="9"/>
      <c r="C173" s="10"/>
      <c r="D173" s="10"/>
      <c r="E173" s="9"/>
      <c r="F173" s="10"/>
      <c r="G173" s="10"/>
      <c r="H173" s="11"/>
    </row>
    <row r="174" spans="2:8" x14ac:dyDescent="0.2">
      <c r="B174" s="9"/>
      <c r="C174" s="10"/>
      <c r="D174" s="10"/>
      <c r="E174" s="9"/>
      <c r="F174" s="10"/>
      <c r="G174" s="10"/>
      <c r="H174" s="11"/>
    </row>
    <row r="175" spans="2:8" x14ac:dyDescent="0.2">
      <c r="B175" s="9"/>
      <c r="C175" s="10"/>
      <c r="D175" s="10"/>
      <c r="E175" s="9"/>
      <c r="F175" s="10"/>
      <c r="G175" s="10"/>
      <c r="H175" s="11"/>
    </row>
    <row r="176" spans="2:8" x14ac:dyDescent="0.2">
      <c r="B176" s="9"/>
      <c r="C176" s="10"/>
      <c r="D176" s="10"/>
      <c r="E176" s="9"/>
      <c r="F176" s="10"/>
      <c r="G176" s="10"/>
      <c r="H176" s="11"/>
    </row>
    <row r="177" spans="2:8" x14ac:dyDescent="0.2">
      <c r="B177" s="9"/>
      <c r="C177" s="10"/>
      <c r="D177" s="10"/>
      <c r="E177" s="9"/>
      <c r="F177" s="10"/>
      <c r="G177" s="10"/>
      <c r="H177" s="11"/>
    </row>
    <row r="178" spans="2:8" x14ac:dyDescent="0.2">
      <c r="B178" s="9"/>
      <c r="C178" s="10"/>
      <c r="D178" s="10"/>
      <c r="E178" s="9"/>
      <c r="F178" s="10"/>
      <c r="G178" s="10"/>
      <c r="H178" s="11"/>
    </row>
    <row r="179" spans="2:8" x14ac:dyDescent="0.2">
      <c r="B179" s="9"/>
      <c r="C179" s="10"/>
      <c r="D179" s="10"/>
      <c r="E179" s="9"/>
      <c r="F179" s="10"/>
      <c r="G179" s="10"/>
      <c r="H179" s="11"/>
    </row>
    <row r="180" spans="2:8" x14ac:dyDescent="0.2">
      <c r="B180" s="9"/>
      <c r="C180" s="10"/>
      <c r="D180" s="10"/>
      <c r="E180" s="9"/>
      <c r="F180" s="10"/>
      <c r="G180" s="10"/>
      <c r="H180" s="11"/>
    </row>
    <row r="181" spans="2:8" x14ac:dyDescent="0.2">
      <c r="B181" s="9"/>
      <c r="C181" s="10"/>
      <c r="D181" s="10"/>
      <c r="E181" s="9"/>
      <c r="F181" s="10"/>
      <c r="G181" s="10"/>
      <c r="H181" s="11"/>
    </row>
    <row r="182" spans="2:8" x14ac:dyDescent="0.2">
      <c r="B182" s="9"/>
      <c r="C182" s="10"/>
      <c r="D182" s="10"/>
      <c r="E182" s="9"/>
      <c r="F182" s="10"/>
      <c r="G182" s="10"/>
      <c r="H182" s="11"/>
    </row>
    <row r="183" spans="2:8" x14ac:dyDescent="0.2">
      <c r="B183" s="9"/>
      <c r="C183" s="10"/>
      <c r="D183" s="10"/>
      <c r="E183" s="9"/>
      <c r="F183" s="10"/>
      <c r="G183" s="10"/>
      <c r="H183" s="11"/>
    </row>
    <row r="184" spans="2:8" x14ac:dyDescent="0.2">
      <c r="B184" s="9"/>
      <c r="C184" s="10"/>
      <c r="D184" s="10"/>
      <c r="E184" s="9"/>
      <c r="F184" s="10"/>
      <c r="G184" s="10"/>
      <c r="H184" s="11"/>
    </row>
    <row r="185" spans="2:8" x14ac:dyDescent="0.2">
      <c r="B185" s="9"/>
      <c r="C185" s="10"/>
      <c r="D185" s="10"/>
      <c r="E185" s="9"/>
      <c r="F185" s="10"/>
      <c r="G185" s="10"/>
      <c r="H185" s="11"/>
    </row>
    <row r="186" spans="2:8" x14ac:dyDescent="0.2">
      <c r="B186" s="9"/>
      <c r="C186" s="10"/>
      <c r="D186" s="10"/>
      <c r="E186" s="9"/>
      <c r="F186" s="10"/>
      <c r="G186" s="10"/>
      <c r="H186" s="11"/>
    </row>
    <row r="187" spans="2:8" x14ac:dyDescent="0.2">
      <c r="B187" s="9"/>
      <c r="C187" s="10"/>
      <c r="D187" s="10"/>
      <c r="E187" s="9"/>
      <c r="F187" s="10"/>
      <c r="G187" s="10"/>
      <c r="H187" s="11"/>
    </row>
    <row r="188" spans="2:8" x14ac:dyDescent="0.2">
      <c r="B188" s="9"/>
      <c r="C188" s="10"/>
      <c r="D188" s="10"/>
      <c r="E188" s="9"/>
      <c r="F188" s="10"/>
      <c r="G188" s="10"/>
      <c r="H188" s="11"/>
    </row>
    <row r="189" spans="2:8" x14ac:dyDescent="0.2">
      <c r="B189" s="9"/>
      <c r="C189" s="10"/>
      <c r="D189" s="10"/>
      <c r="E189" s="9"/>
      <c r="F189" s="10"/>
      <c r="G189" s="10"/>
      <c r="H189" s="11"/>
    </row>
    <row r="190" spans="2:8" x14ac:dyDescent="0.2">
      <c r="B190" s="9"/>
      <c r="C190" s="10"/>
      <c r="D190" s="10"/>
      <c r="E190" s="9"/>
      <c r="F190" s="10"/>
      <c r="G190" s="10"/>
      <c r="H190" s="11"/>
    </row>
    <row r="191" spans="2:8" x14ac:dyDescent="0.2">
      <c r="B191" s="9"/>
      <c r="C191" s="10"/>
      <c r="D191" s="10"/>
      <c r="E191" s="9"/>
      <c r="F191" s="10"/>
      <c r="G191" s="10"/>
      <c r="H191" s="11"/>
    </row>
    <row r="192" spans="2:8" x14ac:dyDescent="0.2">
      <c r="B192" s="9"/>
      <c r="C192" s="10"/>
      <c r="D192" s="10"/>
      <c r="E192" s="9"/>
      <c r="F192" s="10"/>
      <c r="G192" s="10"/>
      <c r="H192" s="11"/>
    </row>
    <row r="193" spans="2:8" x14ac:dyDescent="0.2">
      <c r="B193" s="9"/>
      <c r="C193" s="10"/>
      <c r="D193" s="10"/>
      <c r="E193" s="9"/>
      <c r="F193" s="10"/>
      <c r="G193" s="10"/>
      <c r="H193" s="11"/>
    </row>
    <row r="194" spans="2:8" x14ac:dyDescent="0.2">
      <c r="B194" s="9"/>
      <c r="C194" s="10"/>
      <c r="D194" s="10"/>
      <c r="E194" s="9"/>
      <c r="F194" s="10"/>
      <c r="G194" s="10"/>
      <c r="H194" s="11"/>
    </row>
    <row r="195" spans="2:8" x14ac:dyDescent="0.2">
      <c r="B195" s="9"/>
      <c r="C195" s="10"/>
      <c r="D195" s="10"/>
      <c r="E195" s="9"/>
      <c r="F195" s="10"/>
      <c r="G195" s="10"/>
      <c r="H195" s="11"/>
    </row>
    <row r="196" spans="2:8" x14ac:dyDescent="0.2">
      <c r="B196" s="9"/>
      <c r="C196" s="10"/>
      <c r="D196" s="10"/>
      <c r="E196" s="9"/>
      <c r="F196" s="10"/>
      <c r="G196" s="10"/>
      <c r="H196" s="11"/>
    </row>
    <row r="197" spans="2:8" x14ac:dyDescent="0.2">
      <c r="B197" s="9"/>
      <c r="C197" s="10"/>
      <c r="D197" s="10"/>
      <c r="E197" s="9"/>
      <c r="F197" s="10"/>
      <c r="G197" s="10"/>
      <c r="H197" s="11"/>
    </row>
    <row r="198" spans="2:8" x14ac:dyDescent="0.2">
      <c r="B198" s="9"/>
      <c r="C198" s="10"/>
      <c r="D198" s="10"/>
      <c r="E198" s="9"/>
      <c r="F198" s="10"/>
      <c r="G198" s="10"/>
      <c r="H198" s="11"/>
    </row>
    <row r="199" spans="2:8" x14ac:dyDescent="0.2">
      <c r="B199" s="9"/>
      <c r="C199" s="10"/>
      <c r="D199" s="10"/>
      <c r="E199" s="9"/>
      <c r="F199" s="10"/>
      <c r="G199" s="10"/>
      <c r="H199" s="11"/>
    </row>
    <row r="200" spans="2:8" x14ac:dyDescent="0.2">
      <c r="B200" s="9"/>
      <c r="C200" s="10"/>
      <c r="D200" s="10"/>
      <c r="E200" s="9"/>
      <c r="F200" s="10"/>
      <c r="G200" s="10"/>
      <c r="H200" s="11"/>
    </row>
    <row r="201" spans="2:8" x14ac:dyDescent="0.2">
      <c r="B201" s="9"/>
      <c r="C201" s="10"/>
      <c r="D201" s="10"/>
      <c r="E201" s="9"/>
      <c r="F201" s="10"/>
      <c r="G201" s="10"/>
      <c r="H201" s="11"/>
    </row>
    <row r="202" spans="2:8" x14ac:dyDescent="0.2">
      <c r="B202" s="9"/>
      <c r="C202" s="10"/>
      <c r="D202" s="10"/>
      <c r="E202" s="9"/>
      <c r="F202" s="10"/>
      <c r="G202" s="10"/>
      <c r="H202" s="11"/>
    </row>
    <row r="203" spans="2:8" x14ac:dyDescent="0.2">
      <c r="B203" s="9"/>
      <c r="C203" s="10"/>
      <c r="D203" s="10"/>
      <c r="E203" s="9"/>
      <c r="F203" s="10"/>
      <c r="G203" s="10"/>
      <c r="H203" s="11"/>
    </row>
    <row r="204" spans="2:8" x14ac:dyDescent="0.2">
      <c r="B204" s="9"/>
      <c r="C204" s="10"/>
      <c r="D204" s="10"/>
      <c r="E204" s="9"/>
      <c r="F204" s="10"/>
      <c r="G204" s="10"/>
      <c r="H204" s="11"/>
    </row>
    <row r="205" spans="2:8" x14ac:dyDescent="0.2">
      <c r="B205" s="9"/>
      <c r="C205" s="10"/>
      <c r="D205" s="10"/>
      <c r="E205" s="9"/>
      <c r="F205" s="10"/>
      <c r="G205" s="10"/>
      <c r="H205" s="11"/>
    </row>
    <row r="206" spans="2:8" x14ac:dyDescent="0.2">
      <c r="B206" s="9"/>
      <c r="C206" s="10"/>
      <c r="D206" s="10"/>
      <c r="E206" s="9"/>
      <c r="F206" s="10"/>
      <c r="G206" s="10"/>
      <c r="H206" s="11"/>
    </row>
    <row r="207" spans="2:8" x14ac:dyDescent="0.2">
      <c r="B207" s="9"/>
      <c r="C207" s="10"/>
      <c r="D207" s="10"/>
      <c r="E207" s="9"/>
      <c r="F207" s="10"/>
      <c r="G207" s="10"/>
      <c r="H207" s="11"/>
    </row>
    <row r="208" spans="2:8" x14ac:dyDescent="0.2">
      <c r="B208" s="9"/>
      <c r="C208" s="10"/>
      <c r="D208" s="10"/>
      <c r="E208" s="9"/>
      <c r="F208" s="10"/>
      <c r="G208" s="10"/>
      <c r="H208" s="11"/>
    </row>
    <row r="209" spans="2:8" x14ac:dyDescent="0.2">
      <c r="B209" s="9"/>
      <c r="C209" s="10"/>
      <c r="D209" s="10"/>
      <c r="E209" s="9"/>
      <c r="F209" s="10"/>
      <c r="G209" s="10"/>
      <c r="H209" s="11"/>
    </row>
    <row r="210" spans="2:8" x14ac:dyDescent="0.2">
      <c r="B210" s="9"/>
      <c r="C210" s="10"/>
      <c r="D210" s="10"/>
      <c r="E210" s="9"/>
      <c r="F210" s="10"/>
      <c r="G210" s="10"/>
      <c r="H210" s="11"/>
    </row>
    <row r="211" spans="2:8" x14ac:dyDescent="0.2">
      <c r="B211" s="9"/>
      <c r="C211" s="10"/>
      <c r="D211" s="10"/>
      <c r="E211" s="9"/>
      <c r="F211" s="10"/>
      <c r="G211" s="10"/>
      <c r="H211" s="11"/>
    </row>
    <row r="212" spans="2:8" x14ac:dyDescent="0.2">
      <c r="B212" s="9"/>
      <c r="C212" s="10"/>
      <c r="D212" s="10"/>
      <c r="E212" s="9"/>
      <c r="F212" s="10"/>
      <c r="G212" s="10"/>
      <c r="H212" s="11"/>
    </row>
    <row r="213" spans="2:8" x14ac:dyDescent="0.2">
      <c r="B213" s="9"/>
      <c r="C213" s="10"/>
      <c r="D213" s="10"/>
      <c r="E213" s="9"/>
      <c r="F213" s="10"/>
      <c r="G213" s="10"/>
      <c r="H213" s="11"/>
    </row>
    <row r="214" spans="2:8" x14ac:dyDescent="0.2">
      <c r="B214" s="9"/>
      <c r="C214" s="10"/>
      <c r="D214" s="10"/>
      <c r="E214" s="9"/>
      <c r="F214" s="10"/>
      <c r="G214" s="10"/>
      <c r="H214" s="11"/>
    </row>
    <row r="215" spans="2:8" x14ac:dyDescent="0.2">
      <c r="B215" s="9"/>
      <c r="C215" s="10"/>
      <c r="D215" s="10"/>
      <c r="E215" s="9"/>
      <c r="F215" s="10"/>
      <c r="G215" s="10"/>
      <c r="H215" s="11"/>
    </row>
    <row r="216" spans="2:8" x14ac:dyDescent="0.2">
      <c r="B216" s="9"/>
      <c r="C216" s="10"/>
      <c r="D216" s="10"/>
      <c r="E216" s="9"/>
      <c r="F216" s="10"/>
      <c r="G216" s="10"/>
      <c r="H216" s="11"/>
    </row>
    <row r="217" spans="2:8" x14ac:dyDescent="0.2">
      <c r="B217" s="9"/>
      <c r="C217" s="10"/>
      <c r="D217" s="10"/>
      <c r="E217" s="9"/>
      <c r="F217" s="10"/>
      <c r="G217" s="10"/>
      <c r="H217" s="11"/>
    </row>
    <row r="218" spans="2:8" x14ac:dyDescent="0.2">
      <c r="B218" s="9"/>
      <c r="C218" s="10"/>
      <c r="D218" s="10"/>
      <c r="E218" s="9"/>
      <c r="F218" s="10"/>
      <c r="G218" s="10"/>
      <c r="H218" s="11"/>
    </row>
    <row r="219" spans="2:8" x14ac:dyDescent="0.2">
      <c r="B219" s="9"/>
      <c r="C219" s="10"/>
      <c r="D219" s="10"/>
      <c r="E219" s="9"/>
      <c r="F219" s="10"/>
      <c r="G219" s="10"/>
      <c r="H219" s="11"/>
    </row>
    <row r="220" spans="2:8" x14ac:dyDescent="0.2">
      <c r="B220" s="9"/>
      <c r="C220" s="10"/>
      <c r="D220" s="10"/>
      <c r="E220" s="9"/>
      <c r="F220" s="10"/>
      <c r="G220" s="10"/>
      <c r="H220" s="11"/>
    </row>
    <row r="221" spans="2:8" x14ac:dyDescent="0.2">
      <c r="B221" s="9"/>
      <c r="C221" s="10"/>
      <c r="D221" s="10"/>
      <c r="E221" s="9"/>
      <c r="F221" s="10"/>
      <c r="G221" s="10"/>
      <c r="H221" s="11"/>
    </row>
    <row r="222" spans="2:8" x14ac:dyDescent="0.2">
      <c r="B222" s="9"/>
      <c r="C222" s="10"/>
      <c r="D222" s="10"/>
      <c r="E222" s="9"/>
      <c r="F222" s="10"/>
      <c r="G222" s="10"/>
      <c r="H222" s="11"/>
    </row>
    <row r="223" spans="2:8" x14ac:dyDescent="0.2">
      <c r="B223" s="9"/>
      <c r="C223" s="10"/>
      <c r="D223" s="10"/>
      <c r="E223" s="9"/>
      <c r="F223" s="10"/>
      <c r="G223" s="10"/>
      <c r="H223" s="11"/>
    </row>
    <row r="224" spans="2:8" x14ac:dyDescent="0.2">
      <c r="B224" s="9"/>
      <c r="C224" s="10"/>
      <c r="D224" s="10"/>
      <c r="E224" s="9"/>
      <c r="F224" s="10"/>
      <c r="G224" s="10"/>
      <c r="H224" s="11"/>
    </row>
    <row r="225" spans="2:8" x14ac:dyDescent="0.2">
      <c r="B225" s="9"/>
      <c r="C225" s="10"/>
      <c r="D225" s="10"/>
      <c r="E225" s="9"/>
      <c r="F225" s="10"/>
      <c r="G225" s="10"/>
      <c r="H225" s="11"/>
    </row>
    <row r="226" spans="2:8" x14ac:dyDescent="0.2">
      <c r="B226" s="9"/>
      <c r="C226" s="10"/>
      <c r="D226" s="10"/>
      <c r="E226" s="9"/>
      <c r="F226" s="10"/>
      <c r="G226" s="10"/>
      <c r="H226" s="11"/>
    </row>
    <row r="227" spans="2:8" x14ac:dyDescent="0.2">
      <c r="B227" s="9"/>
      <c r="C227" s="10"/>
      <c r="D227" s="10"/>
      <c r="E227" s="9"/>
      <c r="F227" s="10"/>
      <c r="G227" s="10"/>
      <c r="H227" s="11"/>
    </row>
    <row r="228" spans="2:8" x14ac:dyDescent="0.2">
      <c r="B228" s="9"/>
      <c r="C228" s="10"/>
      <c r="D228" s="10"/>
      <c r="E228" s="9"/>
      <c r="F228" s="10"/>
      <c r="G228" s="10"/>
      <c r="H228" s="11"/>
    </row>
    <row r="229" spans="2:8" x14ac:dyDescent="0.2">
      <c r="B229" s="9"/>
      <c r="C229" s="10"/>
      <c r="D229" s="10"/>
      <c r="E229" s="9"/>
      <c r="F229" s="10"/>
      <c r="G229" s="10"/>
      <c r="H229" s="11"/>
    </row>
    <row r="230" spans="2:8" x14ac:dyDescent="0.2">
      <c r="B230" s="9"/>
      <c r="C230" s="10"/>
      <c r="D230" s="10"/>
      <c r="E230" s="9"/>
      <c r="F230" s="10"/>
      <c r="G230" s="10"/>
      <c r="H230" s="11"/>
    </row>
    <row r="231" spans="2:8" x14ac:dyDescent="0.2">
      <c r="B231" s="9"/>
      <c r="C231" s="10"/>
      <c r="D231" s="10"/>
      <c r="E231" s="9"/>
      <c r="F231" s="10"/>
      <c r="G231" s="10"/>
      <c r="H231" s="11"/>
    </row>
    <row r="232" spans="2:8" x14ac:dyDescent="0.2">
      <c r="B232" s="9"/>
      <c r="C232" s="10"/>
      <c r="D232" s="10"/>
      <c r="E232" s="9"/>
      <c r="F232" s="10"/>
      <c r="G232" s="10"/>
      <c r="H232" s="11"/>
    </row>
    <row r="233" spans="2:8" x14ac:dyDescent="0.2">
      <c r="B233" s="9"/>
      <c r="C233" s="10"/>
      <c r="D233" s="10"/>
      <c r="E233" s="9"/>
      <c r="F233" s="10"/>
      <c r="G233" s="10"/>
      <c r="H233" s="11"/>
    </row>
    <row r="234" spans="2:8" x14ac:dyDescent="0.2">
      <c r="B234" s="9"/>
      <c r="C234" s="10"/>
      <c r="D234" s="10"/>
      <c r="E234" s="9"/>
      <c r="F234" s="10"/>
      <c r="G234" s="10"/>
      <c r="H234" s="11"/>
    </row>
    <row r="235" spans="2:8" x14ac:dyDescent="0.2">
      <c r="B235" s="9"/>
      <c r="C235" s="10"/>
      <c r="D235" s="10"/>
      <c r="E235" s="9"/>
      <c r="F235" s="10"/>
      <c r="G235" s="10"/>
      <c r="H235" s="11"/>
    </row>
    <row r="236" spans="2:8" x14ac:dyDescent="0.2">
      <c r="B236" s="9"/>
      <c r="C236" s="10"/>
      <c r="D236" s="10"/>
      <c r="E236" s="9"/>
      <c r="F236" s="10"/>
      <c r="G236" s="10"/>
      <c r="H236" s="11"/>
    </row>
    <row r="237" spans="2:8" x14ac:dyDescent="0.2">
      <c r="B237" s="9"/>
      <c r="C237" s="10"/>
      <c r="D237" s="10"/>
      <c r="E237" s="9"/>
      <c r="F237" s="10"/>
      <c r="G237" s="10"/>
      <c r="H237" s="11"/>
    </row>
    <row r="238" spans="2:8" x14ac:dyDescent="0.2">
      <c r="B238" s="9"/>
      <c r="C238" s="10"/>
      <c r="D238" s="10"/>
      <c r="E238" s="9"/>
      <c r="F238" s="10"/>
      <c r="G238" s="10"/>
      <c r="H238" s="11"/>
    </row>
    <row r="239" spans="2:8" x14ac:dyDescent="0.2">
      <c r="B239" s="9"/>
      <c r="C239" s="10"/>
      <c r="D239" s="10"/>
      <c r="E239" s="9"/>
      <c r="F239" s="10"/>
      <c r="G239" s="10"/>
      <c r="H239" s="11"/>
    </row>
    <row r="240" spans="2:8" x14ac:dyDescent="0.2">
      <c r="B240" s="9"/>
      <c r="C240" s="10"/>
      <c r="D240" s="10"/>
      <c r="E240" s="9"/>
      <c r="F240" s="10"/>
      <c r="G240" s="10"/>
      <c r="H240" s="11"/>
    </row>
    <row r="241" spans="2:8" x14ac:dyDescent="0.2">
      <c r="B241" s="9"/>
      <c r="C241" s="10"/>
      <c r="D241" s="10"/>
      <c r="E241" s="9"/>
      <c r="F241" s="10"/>
      <c r="G241" s="10"/>
      <c r="H241" s="11"/>
    </row>
    <row r="242" spans="2:8" x14ac:dyDescent="0.2">
      <c r="B242" s="9"/>
      <c r="C242" s="10"/>
      <c r="D242" s="10"/>
      <c r="E242" s="9"/>
      <c r="F242" s="10"/>
      <c r="G242" s="10"/>
      <c r="H242" s="11"/>
    </row>
    <row r="243" spans="2:8" x14ac:dyDescent="0.2">
      <c r="B243" s="9"/>
      <c r="C243" s="10"/>
      <c r="D243" s="10"/>
      <c r="E243" s="9"/>
      <c r="F243" s="10"/>
      <c r="G243" s="10"/>
      <c r="H243" s="11"/>
    </row>
    <row r="244" spans="2:8" x14ac:dyDescent="0.2">
      <c r="B244" s="9"/>
      <c r="C244" s="10"/>
      <c r="D244" s="10"/>
      <c r="E244" s="9"/>
      <c r="F244" s="10"/>
      <c r="G244" s="10"/>
      <c r="H244" s="11"/>
    </row>
    <row r="245" spans="2:8" x14ac:dyDescent="0.2">
      <c r="B245" s="9"/>
      <c r="C245" s="10"/>
      <c r="D245" s="10"/>
      <c r="E245" s="9"/>
      <c r="F245" s="10"/>
      <c r="G245" s="10"/>
      <c r="H245" s="11"/>
    </row>
    <row r="246" spans="2:8" x14ac:dyDescent="0.2">
      <c r="B246" s="9"/>
      <c r="C246" s="10"/>
      <c r="D246" s="10"/>
      <c r="E246" s="9"/>
      <c r="F246" s="10"/>
      <c r="G246" s="10"/>
      <c r="H246" s="11"/>
    </row>
    <row r="247" spans="2:8" x14ac:dyDescent="0.2">
      <c r="B247" s="9"/>
      <c r="C247" s="10"/>
      <c r="D247" s="10"/>
      <c r="E247" s="9"/>
      <c r="F247" s="10"/>
      <c r="G247" s="10"/>
      <c r="H247" s="11"/>
    </row>
    <row r="248" spans="2:8" x14ac:dyDescent="0.2">
      <c r="B248" s="9"/>
      <c r="C248" s="10"/>
      <c r="D248" s="10"/>
      <c r="E248" s="9"/>
      <c r="F248" s="10"/>
      <c r="G248" s="10"/>
      <c r="H248" s="11"/>
    </row>
    <row r="249" spans="2:8" x14ac:dyDescent="0.2">
      <c r="B249" s="9"/>
      <c r="C249" s="10"/>
      <c r="D249" s="10"/>
      <c r="E249" s="9"/>
      <c r="F249" s="10"/>
      <c r="G249" s="10"/>
      <c r="H249" s="11"/>
    </row>
    <row r="250" spans="2:8" x14ac:dyDescent="0.2">
      <c r="B250" s="9"/>
      <c r="C250" s="10"/>
      <c r="D250" s="10"/>
      <c r="E250" s="9"/>
      <c r="F250" s="10"/>
      <c r="G250" s="10"/>
      <c r="H250" s="11"/>
    </row>
    <row r="251" spans="2:8" x14ac:dyDescent="0.2">
      <c r="B251" s="9"/>
      <c r="C251" s="10"/>
      <c r="D251" s="10"/>
      <c r="E251" s="9"/>
      <c r="F251" s="10"/>
      <c r="G251" s="10"/>
      <c r="H251" s="11"/>
    </row>
    <row r="252" spans="2:8" x14ac:dyDescent="0.2">
      <c r="B252" s="9"/>
      <c r="C252" s="10"/>
      <c r="D252" s="10"/>
      <c r="E252" s="9"/>
      <c r="F252" s="10"/>
      <c r="G252" s="10"/>
      <c r="H252" s="11"/>
    </row>
    <row r="253" spans="2:8" x14ac:dyDescent="0.2">
      <c r="B253" s="9"/>
      <c r="C253" s="10"/>
      <c r="D253" s="10"/>
      <c r="E253" s="9"/>
      <c r="F253" s="10"/>
      <c r="G253" s="10"/>
      <c r="H253" s="11"/>
    </row>
    <row r="254" spans="2:8" x14ac:dyDescent="0.2">
      <c r="B254" s="9"/>
      <c r="C254" s="10"/>
      <c r="D254" s="10"/>
      <c r="E254" s="9"/>
      <c r="F254" s="10"/>
      <c r="G254" s="10"/>
      <c r="H254" s="11"/>
    </row>
    <row r="255" spans="2:8" x14ac:dyDescent="0.2">
      <c r="B255" s="9"/>
      <c r="C255" s="10"/>
      <c r="D255" s="10"/>
      <c r="E255" s="9"/>
      <c r="F255" s="10"/>
      <c r="G255" s="10"/>
      <c r="H255" s="11"/>
    </row>
    <row r="256" spans="2:8" x14ac:dyDescent="0.2">
      <c r="B256" s="9"/>
      <c r="C256" s="10"/>
      <c r="D256" s="10"/>
      <c r="E256" s="9"/>
      <c r="F256" s="10"/>
      <c r="G256" s="10"/>
      <c r="H256" s="11"/>
    </row>
    <row r="257" spans="2:8" x14ac:dyDescent="0.2">
      <c r="B257" s="9"/>
      <c r="C257" s="10"/>
      <c r="D257" s="10"/>
      <c r="E257" s="9"/>
      <c r="F257" s="10"/>
      <c r="G257" s="10"/>
      <c r="H257" s="11"/>
    </row>
    <row r="258" spans="2:8" x14ac:dyDescent="0.2">
      <c r="B258" s="9"/>
      <c r="C258" s="10"/>
      <c r="D258" s="10"/>
      <c r="E258" s="9"/>
      <c r="F258" s="10"/>
      <c r="G258" s="10"/>
      <c r="H258" s="11"/>
    </row>
    <row r="259" spans="2:8" x14ac:dyDescent="0.2">
      <c r="B259" s="9"/>
      <c r="C259" s="10"/>
      <c r="D259" s="10"/>
      <c r="E259" s="9"/>
      <c r="F259" s="10"/>
      <c r="G259" s="10"/>
      <c r="H259" s="11"/>
    </row>
    <row r="260" spans="2:8" x14ac:dyDescent="0.2">
      <c r="B260" s="9"/>
      <c r="C260" s="10"/>
      <c r="D260" s="10"/>
      <c r="E260" s="9"/>
      <c r="F260" s="10"/>
      <c r="G260" s="10"/>
      <c r="H260" s="11"/>
    </row>
    <row r="261" spans="2:8" x14ac:dyDescent="0.2">
      <c r="B261" s="9"/>
      <c r="C261" s="10"/>
      <c r="D261" s="10"/>
      <c r="E261" s="9"/>
      <c r="F261" s="10"/>
      <c r="G261" s="10"/>
      <c r="H261" s="11"/>
    </row>
    <row r="262" spans="2:8" x14ac:dyDescent="0.2">
      <c r="B262" s="9"/>
      <c r="C262" s="10"/>
      <c r="D262" s="10"/>
      <c r="E262" s="9"/>
      <c r="F262" s="10"/>
      <c r="G262" s="10"/>
      <c r="H262" s="11"/>
    </row>
    <row r="263" spans="2:8" x14ac:dyDescent="0.2">
      <c r="B263" s="9"/>
      <c r="C263" s="10"/>
      <c r="D263" s="10"/>
      <c r="E263" s="9"/>
      <c r="F263" s="10"/>
      <c r="G263" s="10"/>
      <c r="H263" s="11"/>
    </row>
    <row r="264" spans="2:8" x14ac:dyDescent="0.2">
      <c r="B264" s="9"/>
      <c r="C264" s="10"/>
      <c r="D264" s="10"/>
      <c r="E264" s="9"/>
      <c r="F264" s="10"/>
      <c r="G264" s="10"/>
      <c r="H264" s="11"/>
    </row>
    <row r="265" spans="2:8" x14ac:dyDescent="0.2">
      <c r="B265" s="9"/>
      <c r="C265" s="10"/>
      <c r="D265" s="10"/>
      <c r="E265" s="9"/>
      <c r="F265" s="10"/>
      <c r="G265" s="10"/>
      <c r="H265" s="11"/>
    </row>
    <row r="266" spans="2:8" x14ac:dyDescent="0.2">
      <c r="B266" s="9"/>
      <c r="C266" s="10"/>
      <c r="D266" s="10"/>
      <c r="E266" s="9"/>
      <c r="F266" s="10"/>
      <c r="G266" s="10"/>
      <c r="H266" s="11"/>
    </row>
    <row r="267" spans="2:8" x14ac:dyDescent="0.2">
      <c r="B267" s="9"/>
      <c r="C267" s="10"/>
      <c r="D267" s="10"/>
      <c r="E267" s="9"/>
      <c r="F267" s="10"/>
      <c r="G267" s="10"/>
      <c r="H267" s="11"/>
    </row>
    <row r="268" spans="2:8" x14ac:dyDescent="0.2">
      <c r="B268" s="9"/>
      <c r="C268" s="10"/>
      <c r="D268" s="10"/>
      <c r="E268" s="9"/>
      <c r="F268" s="10"/>
      <c r="G268" s="10"/>
      <c r="H268" s="11"/>
    </row>
    <row r="269" spans="2:8" x14ac:dyDescent="0.2">
      <c r="B269" s="9"/>
      <c r="C269" s="10"/>
      <c r="D269" s="10"/>
      <c r="E269" s="9"/>
      <c r="F269" s="10"/>
      <c r="G269" s="10"/>
      <c r="H269" s="11"/>
    </row>
    <row r="270" spans="2:8" x14ac:dyDescent="0.2">
      <c r="B270" s="9"/>
      <c r="C270" s="10"/>
      <c r="D270" s="10"/>
      <c r="E270" s="9"/>
      <c r="F270" s="10"/>
      <c r="G270" s="10"/>
      <c r="H270" s="11"/>
    </row>
    <row r="271" spans="2:8" x14ac:dyDescent="0.2">
      <c r="B271" s="9"/>
      <c r="C271" s="10"/>
      <c r="D271" s="10"/>
      <c r="E271" s="9"/>
      <c r="F271" s="10"/>
      <c r="G271" s="10"/>
      <c r="H271" s="11"/>
    </row>
    <row r="272" spans="2:8" x14ac:dyDescent="0.2">
      <c r="B272" s="9"/>
      <c r="C272" s="10"/>
      <c r="D272" s="10"/>
      <c r="E272" s="9"/>
      <c r="F272" s="10"/>
      <c r="G272" s="10"/>
      <c r="H272" s="11"/>
    </row>
    <row r="273" spans="2:8" x14ac:dyDescent="0.2">
      <c r="B273" s="9"/>
      <c r="C273" s="10"/>
      <c r="D273" s="10"/>
      <c r="E273" s="9"/>
      <c r="F273" s="10"/>
      <c r="G273" s="10"/>
      <c r="H273" s="11"/>
    </row>
    <row r="274" spans="2:8" x14ac:dyDescent="0.2">
      <c r="B274" s="9"/>
      <c r="C274" s="10"/>
      <c r="D274" s="10"/>
      <c r="E274" s="9"/>
      <c r="F274" s="10"/>
      <c r="G274" s="10"/>
      <c r="H274" s="11"/>
    </row>
    <row r="275" spans="2:8" x14ac:dyDescent="0.2">
      <c r="B275" s="9"/>
      <c r="C275" s="10"/>
      <c r="D275" s="10"/>
      <c r="E275" s="9"/>
      <c r="F275" s="10"/>
      <c r="G275" s="10"/>
      <c r="H275" s="11"/>
    </row>
    <row r="276" spans="2:8" x14ac:dyDescent="0.2">
      <c r="B276" s="9"/>
      <c r="C276" s="10"/>
      <c r="D276" s="10"/>
      <c r="E276" s="9"/>
      <c r="F276" s="10"/>
      <c r="G276" s="10"/>
      <c r="H276" s="11"/>
    </row>
    <row r="277" spans="2:8" x14ac:dyDescent="0.2">
      <c r="B277" s="9"/>
      <c r="C277" s="10"/>
      <c r="D277" s="10"/>
      <c r="E277" s="9"/>
      <c r="F277" s="10"/>
      <c r="G277" s="10"/>
      <c r="H277" s="11"/>
    </row>
    <row r="278" spans="2:8" x14ac:dyDescent="0.2">
      <c r="B278" s="9"/>
      <c r="C278" s="10"/>
      <c r="D278" s="10"/>
      <c r="E278" s="9"/>
      <c r="F278" s="10"/>
      <c r="G278" s="10"/>
      <c r="H278" s="11"/>
    </row>
    <row r="279" spans="2:8" x14ac:dyDescent="0.2">
      <c r="B279" s="9"/>
      <c r="C279" s="10"/>
      <c r="D279" s="10"/>
      <c r="E279" s="9"/>
      <c r="F279" s="10"/>
      <c r="G279" s="10"/>
      <c r="H279" s="11"/>
    </row>
    <row r="280" spans="2:8" x14ac:dyDescent="0.2">
      <c r="B280" s="9"/>
      <c r="C280" s="10"/>
      <c r="D280" s="10"/>
      <c r="E280" s="9"/>
      <c r="F280" s="10"/>
      <c r="G280" s="10"/>
      <c r="H280" s="11"/>
    </row>
    <row r="281" spans="2:8" x14ac:dyDescent="0.2">
      <c r="B281" s="9"/>
      <c r="C281" s="10"/>
      <c r="D281" s="10"/>
      <c r="E281" s="9"/>
      <c r="F281" s="10"/>
      <c r="G281" s="10"/>
      <c r="H281" s="11"/>
    </row>
    <row r="282" spans="2:8" x14ac:dyDescent="0.2">
      <c r="B282" s="9"/>
      <c r="C282" s="10"/>
      <c r="D282" s="10"/>
      <c r="E282" s="9"/>
      <c r="F282" s="10"/>
      <c r="G282" s="10"/>
      <c r="H282" s="11"/>
    </row>
    <row r="283" spans="2:8" x14ac:dyDescent="0.2">
      <c r="B283" s="9"/>
      <c r="C283" s="10"/>
      <c r="D283" s="10"/>
      <c r="E283" s="9"/>
      <c r="F283" s="10"/>
      <c r="G283" s="10"/>
      <c r="H283" s="11"/>
    </row>
    <row r="284" spans="2:8" x14ac:dyDescent="0.2">
      <c r="B284" s="9"/>
      <c r="C284" s="10"/>
      <c r="D284" s="10"/>
      <c r="E284" s="9"/>
      <c r="F284" s="10"/>
      <c r="G284" s="10"/>
      <c r="H284" s="11"/>
    </row>
    <row r="285" spans="2:8" x14ac:dyDescent="0.2">
      <c r="B285" s="9"/>
      <c r="C285" s="10"/>
      <c r="D285" s="10"/>
      <c r="E285" s="9"/>
      <c r="F285" s="10"/>
      <c r="G285" s="10"/>
      <c r="H285" s="11"/>
    </row>
    <row r="286" spans="2:8" x14ac:dyDescent="0.2">
      <c r="B286" s="9"/>
      <c r="C286" s="10"/>
      <c r="D286" s="10"/>
      <c r="E286" s="9"/>
      <c r="F286" s="10"/>
      <c r="G286" s="10"/>
      <c r="H286" s="11"/>
    </row>
    <row r="287" spans="2:8" x14ac:dyDescent="0.2">
      <c r="B287" s="9"/>
      <c r="C287" s="10"/>
      <c r="D287" s="10"/>
      <c r="E287" s="9"/>
      <c r="F287" s="10"/>
      <c r="G287" s="10"/>
      <c r="H287" s="11"/>
    </row>
    <row r="288" spans="2:8" x14ac:dyDescent="0.2">
      <c r="B288" s="9"/>
      <c r="C288" s="10"/>
      <c r="D288" s="10"/>
      <c r="E288" s="9"/>
      <c r="F288" s="10"/>
      <c r="G288" s="10"/>
      <c r="H288" s="11"/>
    </row>
    <row r="289" spans="2:8" x14ac:dyDescent="0.2">
      <c r="B289" s="9"/>
      <c r="C289" s="10"/>
      <c r="D289" s="10"/>
      <c r="E289" s="9"/>
      <c r="F289" s="10"/>
      <c r="G289" s="10"/>
      <c r="H289" s="11"/>
    </row>
    <row r="290" spans="2:8" x14ac:dyDescent="0.2">
      <c r="B290" s="9"/>
      <c r="C290" s="10"/>
      <c r="D290" s="10"/>
      <c r="E290" s="9"/>
      <c r="F290" s="10"/>
      <c r="G290" s="10"/>
      <c r="H290" s="11"/>
    </row>
    <row r="291" spans="2:8" x14ac:dyDescent="0.2">
      <c r="B291" s="9"/>
      <c r="C291" s="10"/>
      <c r="D291" s="10"/>
      <c r="E291" s="9"/>
      <c r="F291" s="10"/>
      <c r="G291" s="10"/>
      <c r="H291" s="11"/>
    </row>
    <row r="292" spans="2:8" x14ac:dyDescent="0.2">
      <c r="B292" s="9"/>
      <c r="C292" s="10"/>
      <c r="D292" s="10"/>
      <c r="E292" s="9"/>
      <c r="F292" s="10"/>
      <c r="G292" s="10"/>
      <c r="H292" s="11"/>
    </row>
    <row r="293" spans="2:8" x14ac:dyDescent="0.2">
      <c r="B293" s="9"/>
      <c r="C293" s="10"/>
      <c r="D293" s="10"/>
      <c r="E293" s="9"/>
      <c r="F293" s="10"/>
      <c r="G293" s="10"/>
      <c r="H293" s="11"/>
    </row>
    <row r="294" spans="2:8" x14ac:dyDescent="0.2">
      <c r="B294" s="9"/>
      <c r="C294" s="10"/>
      <c r="D294" s="10"/>
      <c r="E294" s="9"/>
      <c r="F294" s="10"/>
      <c r="G294" s="10"/>
      <c r="H294" s="11"/>
    </row>
    <row r="295" spans="2:8" x14ac:dyDescent="0.2">
      <c r="B295" s="9"/>
      <c r="C295" s="10"/>
      <c r="D295" s="10"/>
      <c r="E295" s="9"/>
      <c r="F295" s="10"/>
      <c r="G295" s="10"/>
      <c r="H295" s="11"/>
    </row>
    <row r="296" spans="2:8" x14ac:dyDescent="0.2">
      <c r="B296" s="9"/>
      <c r="C296" s="10"/>
      <c r="D296" s="10"/>
      <c r="E296" s="9"/>
      <c r="F296" s="10"/>
      <c r="G296" s="10"/>
      <c r="H296" s="11"/>
    </row>
    <row r="297" spans="2:8" x14ac:dyDescent="0.2">
      <c r="B297" s="9"/>
      <c r="C297" s="10"/>
      <c r="D297" s="10"/>
      <c r="E297" s="9"/>
      <c r="F297" s="10"/>
      <c r="G297" s="10"/>
      <c r="H297" s="11"/>
    </row>
    <row r="298" spans="2:8" x14ac:dyDescent="0.2">
      <c r="B298" s="9"/>
      <c r="C298" s="10"/>
      <c r="D298" s="10"/>
      <c r="E298" s="9"/>
      <c r="F298" s="10"/>
      <c r="G298" s="10"/>
      <c r="H298" s="11"/>
    </row>
    <row r="299" spans="2:8" x14ac:dyDescent="0.2">
      <c r="B299" s="9"/>
      <c r="C299" s="10"/>
      <c r="D299" s="10"/>
      <c r="E299" s="9"/>
      <c r="F299" s="10"/>
      <c r="G299" s="10"/>
      <c r="H299" s="11"/>
    </row>
    <row r="300" spans="2:8" x14ac:dyDescent="0.2">
      <c r="B300" s="9"/>
      <c r="C300" s="10"/>
      <c r="D300" s="10"/>
      <c r="E300" s="9"/>
      <c r="F300" s="10"/>
      <c r="G300" s="10"/>
      <c r="H300" s="11"/>
    </row>
    <row r="301" spans="2:8" x14ac:dyDescent="0.2">
      <c r="B301" s="9"/>
      <c r="C301" s="10"/>
      <c r="D301" s="10"/>
      <c r="E301" s="9"/>
      <c r="F301" s="10"/>
      <c r="G301" s="10"/>
      <c r="H301" s="11"/>
    </row>
    <row r="302" spans="2:8" x14ac:dyDescent="0.2">
      <c r="B302" s="9"/>
      <c r="C302" s="10"/>
      <c r="D302" s="10"/>
      <c r="E302" s="9"/>
      <c r="F302" s="10"/>
      <c r="G302" s="10"/>
      <c r="H302" s="11"/>
    </row>
    <row r="303" spans="2:8" x14ac:dyDescent="0.2">
      <c r="B303" s="9"/>
      <c r="C303" s="10"/>
      <c r="D303" s="10"/>
      <c r="E303" s="9"/>
      <c r="F303" s="10"/>
      <c r="G303" s="10"/>
      <c r="H303" s="11"/>
    </row>
    <row r="304" spans="2:8" x14ac:dyDescent="0.2">
      <c r="B304" s="9"/>
      <c r="C304" s="10"/>
      <c r="D304" s="10"/>
      <c r="E304" s="9"/>
      <c r="F304" s="10"/>
      <c r="G304" s="10"/>
      <c r="H304" s="11"/>
    </row>
    <row r="305" spans="2:8" x14ac:dyDescent="0.2">
      <c r="B305" s="9"/>
      <c r="C305" s="10"/>
      <c r="D305" s="10"/>
      <c r="E305" s="9"/>
      <c r="F305" s="10"/>
      <c r="G305" s="10"/>
      <c r="H305" s="11"/>
    </row>
    <row r="306" spans="2:8" x14ac:dyDescent="0.2">
      <c r="B306" s="9"/>
      <c r="C306" s="10"/>
      <c r="D306" s="10"/>
      <c r="E306" s="9"/>
      <c r="F306" s="10"/>
      <c r="G306" s="10"/>
      <c r="H306" s="11"/>
    </row>
    <row r="307" spans="2:8" x14ac:dyDescent="0.2">
      <c r="B307" s="9"/>
      <c r="C307" s="10"/>
      <c r="D307" s="10"/>
      <c r="E307" s="9"/>
      <c r="F307" s="10"/>
      <c r="G307" s="10"/>
      <c r="H307" s="11"/>
    </row>
    <row r="308" spans="2:8" x14ac:dyDescent="0.2">
      <c r="B308" s="9"/>
      <c r="C308" s="10"/>
      <c r="D308" s="10"/>
      <c r="E308" s="9"/>
      <c r="F308" s="10"/>
      <c r="G308" s="10"/>
      <c r="H308" s="11"/>
    </row>
    <row r="309" spans="2:8" x14ac:dyDescent="0.2">
      <c r="B309" s="9"/>
      <c r="C309" s="10"/>
      <c r="D309" s="10"/>
      <c r="E309" s="9"/>
      <c r="F309" s="10"/>
      <c r="G309" s="10"/>
      <c r="H309" s="11"/>
    </row>
    <row r="310" spans="2:8" x14ac:dyDescent="0.2">
      <c r="B310" s="9"/>
      <c r="C310" s="10"/>
      <c r="D310" s="10"/>
      <c r="E310" s="9"/>
      <c r="F310" s="10"/>
      <c r="G310" s="10"/>
      <c r="H310" s="11"/>
    </row>
    <row r="311" spans="2:8" x14ac:dyDescent="0.2">
      <c r="B311" s="9"/>
      <c r="C311" s="10"/>
      <c r="D311" s="10"/>
      <c r="E311" s="9"/>
      <c r="F311" s="10"/>
      <c r="G311" s="10"/>
      <c r="H311" s="11"/>
    </row>
    <row r="312" spans="2:8" x14ac:dyDescent="0.2">
      <c r="B312" s="9"/>
      <c r="C312" s="10"/>
      <c r="D312" s="10"/>
      <c r="E312" s="9"/>
      <c r="F312" s="10"/>
      <c r="G312" s="10"/>
      <c r="H312" s="11"/>
    </row>
    <row r="313" spans="2:8" x14ac:dyDescent="0.2">
      <c r="B313" s="9"/>
      <c r="C313" s="10"/>
      <c r="D313" s="10"/>
      <c r="E313" s="9"/>
      <c r="F313" s="10"/>
      <c r="G313" s="10"/>
      <c r="H313" s="11"/>
    </row>
    <row r="314" spans="2:8" x14ac:dyDescent="0.2">
      <c r="B314" s="9"/>
      <c r="C314" s="10"/>
      <c r="D314" s="10"/>
      <c r="E314" s="9"/>
      <c r="F314" s="10"/>
      <c r="G314" s="10"/>
      <c r="H314" s="11"/>
    </row>
    <row r="315" spans="2:8" x14ac:dyDescent="0.2">
      <c r="B315" s="9"/>
      <c r="C315" s="10"/>
      <c r="D315" s="10"/>
      <c r="E315" s="9"/>
      <c r="F315" s="10"/>
      <c r="G315" s="10"/>
      <c r="H315" s="11"/>
    </row>
    <row r="316" spans="2:8" x14ac:dyDescent="0.2">
      <c r="B316" s="9"/>
      <c r="C316" s="10"/>
      <c r="D316" s="10"/>
      <c r="E316" s="9"/>
      <c r="F316" s="10"/>
      <c r="G316" s="10"/>
      <c r="H316" s="11"/>
    </row>
    <row r="317" spans="2:8" x14ac:dyDescent="0.2">
      <c r="B317" s="9"/>
      <c r="C317" s="10"/>
      <c r="D317" s="10"/>
      <c r="E317" s="9"/>
      <c r="F317" s="10"/>
      <c r="G317" s="10"/>
      <c r="H317" s="11"/>
    </row>
    <row r="318" spans="2:8" x14ac:dyDescent="0.2">
      <c r="B318" s="9"/>
      <c r="C318" s="10"/>
      <c r="D318" s="10"/>
      <c r="E318" s="9"/>
      <c r="F318" s="10"/>
      <c r="G318" s="10"/>
      <c r="H318" s="11"/>
    </row>
    <row r="319" spans="2:8" x14ac:dyDescent="0.2">
      <c r="B319" s="9"/>
      <c r="C319" s="10"/>
      <c r="D319" s="10"/>
      <c r="E319" s="9"/>
      <c r="F319" s="10"/>
      <c r="G319" s="10"/>
      <c r="H319" s="11"/>
    </row>
    <row r="320" spans="2:8" x14ac:dyDescent="0.2">
      <c r="B320" s="9"/>
      <c r="C320" s="10"/>
      <c r="D320" s="10"/>
      <c r="E320" s="9"/>
      <c r="F320" s="10"/>
      <c r="G320" s="10"/>
      <c r="H320" s="11"/>
    </row>
    <row r="321" spans="2:8" x14ac:dyDescent="0.2">
      <c r="B321" s="9"/>
      <c r="C321" s="10"/>
      <c r="D321" s="10"/>
      <c r="E321" s="9"/>
      <c r="F321" s="10"/>
      <c r="G321" s="10"/>
      <c r="H321" s="11"/>
    </row>
    <row r="322" spans="2:8" x14ac:dyDescent="0.2">
      <c r="B322" s="9"/>
      <c r="C322" s="10"/>
      <c r="D322" s="10"/>
      <c r="E322" s="9"/>
      <c r="F322" s="10"/>
      <c r="G322" s="10"/>
      <c r="H322" s="11"/>
    </row>
    <row r="323" spans="2:8" x14ac:dyDescent="0.2">
      <c r="B323" s="9"/>
      <c r="C323" s="10"/>
      <c r="D323" s="10"/>
      <c r="E323" s="9"/>
      <c r="F323" s="10"/>
      <c r="G323" s="10"/>
      <c r="H323" s="11"/>
    </row>
    <row r="324" spans="2:8" x14ac:dyDescent="0.2">
      <c r="B324" s="9"/>
      <c r="C324" s="10"/>
      <c r="D324" s="10"/>
      <c r="E324" s="9"/>
      <c r="F324" s="10"/>
      <c r="G324" s="10"/>
      <c r="H324" s="11"/>
    </row>
    <row r="325" spans="2:8" x14ac:dyDescent="0.2">
      <c r="B325" s="9"/>
      <c r="C325" s="10"/>
      <c r="D325" s="10"/>
      <c r="E325" s="9"/>
      <c r="F325" s="10"/>
      <c r="G325" s="10"/>
      <c r="H325" s="11"/>
    </row>
    <row r="326" spans="2:8" x14ac:dyDescent="0.2">
      <c r="B326" s="9"/>
      <c r="C326" s="10"/>
      <c r="D326" s="10"/>
      <c r="E326" s="9"/>
      <c r="F326" s="10"/>
      <c r="G326" s="10"/>
      <c r="H326" s="11"/>
    </row>
    <row r="327" spans="2:8" x14ac:dyDescent="0.2">
      <c r="B327" s="9"/>
      <c r="C327" s="10"/>
      <c r="D327" s="10"/>
      <c r="E327" s="9"/>
      <c r="F327" s="10"/>
      <c r="G327" s="10"/>
      <c r="H327" s="11"/>
    </row>
    <row r="328" spans="2:8" x14ac:dyDescent="0.2">
      <c r="B328" s="9"/>
      <c r="C328" s="10"/>
      <c r="D328" s="10"/>
      <c r="E328" s="9"/>
      <c r="F328" s="10"/>
      <c r="G328" s="10"/>
      <c r="H328" s="11"/>
    </row>
    <row r="329" spans="2:8" x14ac:dyDescent="0.2">
      <c r="B329" s="9"/>
      <c r="C329" s="10"/>
      <c r="D329" s="10"/>
      <c r="E329" s="9"/>
      <c r="F329" s="10"/>
      <c r="G329" s="10"/>
      <c r="H329" s="11"/>
    </row>
    <row r="330" spans="2:8" x14ac:dyDescent="0.2">
      <c r="B330" s="9"/>
      <c r="C330" s="10"/>
      <c r="D330" s="10"/>
      <c r="E330" s="9"/>
      <c r="F330" s="10"/>
      <c r="G330" s="10"/>
      <c r="H330" s="11"/>
    </row>
    <row r="331" spans="2:8" x14ac:dyDescent="0.2">
      <c r="B331" s="9"/>
      <c r="C331" s="10"/>
      <c r="D331" s="10"/>
      <c r="E331" s="9"/>
      <c r="F331" s="10"/>
      <c r="G331" s="10"/>
      <c r="H331" s="11"/>
    </row>
    <row r="332" spans="2:8" x14ac:dyDescent="0.2">
      <c r="B332" s="9"/>
      <c r="C332" s="10"/>
      <c r="D332" s="10"/>
      <c r="E332" s="9"/>
      <c r="F332" s="10"/>
      <c r="G332" s="10"/>
      <c r="H332" s="11"/>
    </row>
    <row r="333" spans="2:8" x14ac:dyDescent="0.2">
      <c r="B333" s="9"/>
      <c r="C333" s="10"/>
      <c r="D333" s="10"/>
      <c r="E333" s="9"/>
      <c r="F333" s="10"/>
      <c r="G333" s="10"/>
      <c r="H333" s="11"/>
    </row>
    <row r="334" spans="2:8" x14ac:dyDescent="0.2">
      <c r="B334" s="9"/>
      <c r="C334" s="10"/>
      <c r="D334" s="10"/>
      <c r="E334" s="9"/>
      <c r="F334" s="10"/>
      <c r="G334" s="10"/>
      <c r="H334" s="11"/>
    </row>
    <row r="335" spans="2:8" x14ac:dyDescent="0.2">
      <c r="B335" s="9"/>
      <c r="C335" s="10"/>
      <c r="D335" s="10"/>
      <c r="E335" s="9"/>
      <c r="F335" s="10"/>
      <c r="G335" s="10"/>
      <c r="H335" s="11"/>
    </row>
    <row r="336" spans="2:8" x14ac:dyDescent="0.2">
      <c r="B336" s="9"/>
      <c r="C336" s="10"/>
      <c r="D336" s="10"/>
      <c r="E336" s="9"/>
      <c r="F336" s="10"/>
      <c r="G336" s="10"/>
      <c r="H336" s="11"/>
    </row>
    <row r="337" spans="2:8" x14ac:dyDescent="0.2">
      <c r="B337" s="9"/>
      <c r="C337" s="10"/>
      <c r="D337" s="10"/>
      <c r="E337" s="9"/>
      <c r="F337" s="10"/>
      <c r="G337" s="10"/>
      <c r="H337" s="11"/>
    </row>
    <row r="338" spans="2:8" x14ac:dyDescent="0.2">
      <c r="B338" s="9"/>
      <c r="C338" s="10"/>
      <c r="D338" s="10"/>
      <c r="E338" s="9"/>
      <c r="F338" s="10"/>
      <c r="G338" s="10"/>
      <c r="H338" s="11"/>
    </row>
    <row r="339" spans="2:8" x14ac:dyDescent="0.2">
      <c r="B339" s="9"/>
      <c r="C339" s="10"/>
      <c r="D339" s="10"/>
      <c r="E339" s="9"/>
      <c r="F339" s="10"/>
      <c r="G339" s="10"/>
      <c r="H339" s="11"/>
    </row>
    <row r="340" spans="2:8" x14ac:dyDescent="0.2">
      <c r="B340" s="9"/>
      <c r="C340" s="10"/>
      <c r="D340" s="10"/>
      <c r="E340" s="9"/>
      <c r="F340" s="10"/>
      <c r="G340" s="10"/>
      <c r="H340" s="11"/>
    </row>
    <row r="341" spans="2:8" x14ac:dyDescent="0.2">
      <c r="B341" s="9"/>
      <c r="C341" s="10"/>
      <c r="D341" s="10"/>
      <c r="E341" s="9"/>
      <c r="F341" s="10"/>
      <c r="G341" s="10"/>
      <c r="H341" s="11"/>
    </row>
    <row r="342" spans="2:8" x14ac:dyDescent="0.2">
      <c r="B342" s="9"/>
      <c r="C342" s="10"/>
      <c r="D342" s="10"/>
      <c r="E342" s="9"/>
      <c r="F342" s="10"/>
      <c r="G342" s="10"/>
      <c r="H342" s="11"/>
    </row>
    <row r="343" spans="2:8" x14ac:dyDescent="0.2">
      <c r="B343" s="9"/>
      <c r="C343" s="10"/>
      <c r="D343" s="10"/>
      <c r="E343" s="9"/>
      <c r="F343" s="10"/>
      <c r="G343" s="10"/>
      <c r="H343" s="11"/>
    </row>
    <row r="344" spans="2:8" x14ac:dyDescent="0.2">
      <c r="B344" s="9"/>
      <c r="C344" s="10"/>
      <c r="D344" s="10"/>
      <c r="E344" s="9"/>
      <c r="F344" s="10"/>
      <c r="G344" s="10"/>
      <c r="H344" s="11"/>
    </row>
    <row r="345" spans="2:8" x14ac:dyDescent="0.2">
      <c r="B345" s="9"/>
      <c r="C345" s="10"/>
      <c r="D345" s="10"/>
      <c r="E345" s="9"/>
      <c r="F345" s="10"/>
      <c r="G345" s="10"/>
      <c r="H345" s="11"/>
    </row>
    <row r="346" spans="2:8" x14ac:dyDescent="0.2">
      <c r="B346" s="9"/>
      <c r="C346" s="10"/>
      <c r="D346" s="10"/>
      <c r="E346" s="9"/>
      <c r="F346" s="10"/>
      <c r="G346" s="10"/>
      <c r="H346" s="11"/>
    </row>
    <row r="347" spans="2:8" x14ac:dyDescent="0.2">
      <c r="B347" s="9"/>
      <c r="C347" s="10"/>
      <c r="D347" s="10"/>
      <c r="E347" s="9"/>
      <c r="F347" s="10"/>
      <c r="G347" s="10"/>
      <c r="H347" s="11"/>
    </row>
    <row r="348" spans="2:8" x14ac:dyDescent="0.2">
      <c r="B348" s="9"/>
      <c r="C348" s="10"/>
      <c r="D348" s="10"/>
      <c r="E348" s="9"/>
      <c r="F348" s="10"/>
      <c r="G348" s="10"/>
      <c r="H348" s="11"/>
    </row>
    <row r="349" spans="2:8" x14ac:dyDescent="0.2">
      <c r="B349" s="9"/>
      <c r="C349" s="10"/>
      <c r="D349" s="10"/>
      <c r="E349" s="9"/>
      <c r="F349" s="10"/>
      <c r="G349" s="10"/>
      <c r="H349" s="11"/>
    </row>
    <row r="350" spans="2:8" x14ac:dyDescent="0.2">
      <c r="B350" s="9"/>
      <c r="C350" s="10"/>
      <c r="D350" s="10"/>
      <c r="E350" s="9"/>
      <c r="F350" s="10"/>
      <c r="G350" s="10"/>
      <c r="H350" s="11"/>
    </row>
    <row r="351" spans="2:8" x14ac:dyDescent="0.2">
      <c r="B351" s="9"/>
      <c r="C351" s="10"/>
      <c r="D351" s="10"/>
      <c r="E351" s="9"/>
      <c r="F351" s="10"/>
      <c r="G351" s="10"/>
      <c r="H351" s="11"/>
    </row>
    <row r="352" spans="2:8" x14ac:dyDescent="0.2">
      <c r="B352" s="9"/>
      <c r="C352" s="10"/>
      <c r="D352" s="10"/>
      <c r="E352" s="9"/>
      <c r="F352" s="10"/>
      <c r="G352" s="10"/>
      <c r="H352" s="11"/>
    </row>
    <row r="353" spans="2:8" x14ac:dyDescent="0.2">
      <c r="B353" s="9"/>
      <c r="C353" s="10"/>
      <c r="D353" s="10"/>
      <c r="E353" s="9"/>
      <c r="F353" s="10"/>
      <c r="G353" s="10"/>
      <c r="H353" s="11"/>
    </row>
    <row r="354" spans="2:8" x14ac:dyDescent="0.2">
      <c r="B354" s="9"/>
      <c r="C354" s="10"/>
      <c r="D354" s="10"/>
      <c r="E354" s="9"/>
      <c r="F354" s="10"/>
      <c r="G354" s="10"/>
      <c r="H354" s="11"/>
    </row>
    <row r="355" spans="2:8" x14ac:dyDescent="0.2">
      <c r="B355" s="9"/>
      <c r="C355" s="10"/>
      <c r="D355" s="10"/>
      <c r="E355" s="9"/>
      <c r="F355" s="10"/>
      <c r="G355" s="10"/>
      <c r="H355" s="11"/>
    </row>
    <row r="356" spans="2:8" x14ac:dyDescent="0.2">
      <c r="B356" s="9"/>
      <c r="C356" s="10"/>
      <c r="D356" s="10"/>
      <c r="E356" s="9"/>
      <c r="F356" s="10"/>
      <c r="G356" s="10"/>
      <c r="H356" s="11"/>
    </row>
    <row r="357" spans="2:8" x14ac:dyDescent="0.2">
      <c r="B357" s="9"/>
      <c r="C357" s="10"/>
      <c r="D357" s="10"/>
      <c r="E357" s="9"/>
      <c r="F357" s="10"/>
      <c r="G357" s="10"/>
      <c r="H357" s="11"/>
    </row>
    <row r="358" spans="2:8" x14ac:dyDescent="0.2">
      <c r="B358" s="9"/>
      <c r="C358" s="10"/>
      <c r="D358" s="10"/>
      <c r="E358" s="9"/>
      <c r="F358" s="10"/>
      <c r="G358" s="10"/>
      <c r="H358" s="11"/>
    </row>
    <row r="359" spans="2:8" x14ac:dyDescent="0.2">
      <c r="B359" s="9"/>
      <c r="C359" s="10"/>
      <c r="D359" s="10"/>
      <c r="E359" s="9"/>
      <c r="F359" s="10"/>
      <c r="G359" s="10"/>
      <c r="H359" s="11"/>
    </row>
    <row r="360" spans="2:8" x14ac:dyDescent="0.2">
      <c r="B360" s="9"/>
      <c r="C360" s="10"/>
      <c r="D360" s="10"/>
      <c r="E360" s="9"/>
      <c r="F360" s="10"/>
      <c r="G360" s="10"/>
      <c r="H360" s="11"/>
    </row>
    <row r="361" spans="2:8" x14ac:dyDescent="0.2">
      <c r="B361" s="9"/>
      <c r="C361" s="10"/>
      <c r="D361" s="10"/>
      <c r="E361" s="9"/>
      <c r="F361" s="10"/>
      <c r="G361" s="10"/>
      <c r="H361" s="11"/>
    </row>
    <row r="362" spans="2:8" x14ac:dyDescent="0.2">
      <c r="B362" s="9"/>
      <c r="C362" s="10"/>
      <c r="D362" s="10"/>
      <c r="E362" s="9"/>
      <c r="F362" s="10"/>
      <c r="G362" s="10"/>
      <c r="H362" s="11"/>
    </row>
    <row r="363" spans="2:8" x14ac:dyDescent="0.2">
      <c r="B363" s="9"/>
      <c r="C363" s="10"/>
      <c r="D363" s="10"/>
      <c r="E363" s="9"/>
      <c r="F363" s="10"/>
      <c r="G363" s="10"/>
      <c r="H363" s="11"/>
    </row>
    <row r="364" spans="2:8" x14ac:dyDescent="0.2">
      <c r="B364" s="9"/>
      <c r="C364" s="10"/>
      <c r="D364" s="10"/>
      <c r="E364" s="9"/>
      <c r="F364" s="10"/>
      <c r="G364" s="10"/>
      <c r="H364" s="11"/>
    </row>
    <row r="365" spans="2:8" x14ac:dyDescent="0.2">
      <c r="B365" s="9"/>
      <c r="C365" s="10"/>
      <c r="D365" s="10"/>
      <c r="E365" s="9"/>
      <c r="F365" s="10"/>
      <c r="G365" s="10"/>
      <c r="H365" s="11"/>
    </row>
    <row r="366" spans="2:8" x14ac:dyDescent="0.2">
      <c r="B366" s="9"/>
      <c r="C366" s="10"/>
      <c r="D366" s="10"/>
      <c r="E366" s="9"/>
      <c r="F366" s="10"/>
      <c r="G366" s="10"/>
      <c r="H366" s="11"/>
    </row>
    <row r="367" spans="2:8" x14ac:dyDescent="0.2">
      <c r="B367" s="9"/>
      <c r="C367" s="10"/>
      <c r="D367" s="10"/>
      <c r="E367" s="9"/>
      <c r="F367" s="10"/>
      <c r="G367" s="10"/>
      <c r="H367" s="11"/>
    </row>
    <row r="368" spans="2:8" x14ac:dyDescent="0.2">
      <c r="B368" s="9"/>
      <c r="C368" s="10"/>
      <c r="D368" s="10"/>
      <c r="E368" s="9"/>
      <c r="F368" s="10"/>
      <c r="G368" s="10"/>
      <c r="H368" s="11"/>
    </row>
    <row r="369" spans="2:8" x14ac:dyDescent="0.2">
      <c r="B369" s="9"/>
      <c r="C369" s="10"/>
      <c r="D369" s="10"/>
      <c r="E369" s="9"/>
      <c r="F369" s="10"/>
      <c r="G369" s="10"/>
      <c r="H369" s="11"/>
    </row>
    <row r="370" spans="2:8" x14ac:dyDescent="0.2">
      <c r="B370" s="9"/>
      <c r="C370" s="10"/>
      <c r="D370" s="10"/>
      <c r="E370" s="9"/>
      <c r="F370" s="10"/>
      <c r="G370" s="10"/>
      <c r="H370" s="11"/>
    </row>
    <row r="371" spans="2:8" x14ac:dyDescent="0.2">
      <c r="B371" s="9"/>
      <c r="C371" s="10"/>
      <c r="D371" s="10"/>
      <c r="E371" s="9"/>
      <c r="F371" s="10"/>
      <c r="G371" s="10"/>
      <c r="H371" s="11"/>
    </row>
    <row r="372" spans="2:8" x14ac:dyDescent="0.2">
      <c r="B372" s="9"/>
      <c r="C372" s="10"/>
      <c r="D372" s="10"/>
      <c r="E372" s="9"/>
      <c r="F372" s="10"/>
      <c r="G372" s="10"/>
      <c r="H372" s="11"/>
    </row>
    <row r="373" spans="2:8" x14ac:dyDescent="0.2">
      <c r="B373" s="9"/>
      <c r="C373" s="10"/>
      <c r="D373" s="10"/>
      <c r="E373" s="9"/>
      <c r="F373" s="10"/>
      <c r="G373" s="10"/>
      <c r="H373" s="11"/>
    </row>
    <row r="374" spans="2:8" x14ac:dyDescent="0.2">
      <c r="B374" s="9"/>
      <c r="C374" s="10"/>
      <c r="D374" s="10"/>
      <c r="E374" s="9"/>
      <c r="F374" s="10"/>
      <c r="G374" s="10"/>
      <c r="H374" s="11"/>
    </row>
    <row r="375" spans="2:8" x14ac:dyDescent="0.2">
      <c r="B375" s="9"/>
      <c r="C375" s="10"/>
      <c r="D375" s="10"/>
      <c r="E375" s="9"/>
      <c r="F375" s="10"/>
      <c r="G375" s="10"/>
      <c r="H375" s="11"/>
    </row>
    <row r="376" spans="2:8" x14ac:dyDescent="0.2">
      <c r="B376" s="9"/>
      <c r="C376" s="10"/>
      <c r="D376" s="10"/>
      <c r="E376" s="9"/>
      <c r="F376" s="10"/>
      <c r="G376" s="10"/>
      <c r="H376" s="11"/>
    </row>
    <row r="377" spans="2:8" x14ac:dyDescent="0.2">
      <c r="B377" s="9"/>
      <c r="C377" s="10"/>
      <c r="D377" s="10"/>
      <c r="E377" s="9"/>
      <c r="F377" s="10"/>
      <c r="G377" s="10"/>
      <c r="H377" s="11"/>
    </row>
    <row r="378" spans="2:8" x14ac:dyDescent="0.2">
      <c r="B378" s="9"/>
      <c r="C378" s="10"/>
      <c r="D378" s="10"/>
      <c r="E378" s="9"/>
      <c r="F378" s="10"/>
      <c r="G378" s="10"/>
      <c r="H378" s="11"/>
    </row>
    <row r="379" spans="2:8" x14ac:dyDescent="0.2">
      <c r="B379" s="9"/>
      <c r="C379" s="10"/>
      <c r="D379" s="10"/>
      <c r="E379" s="9"/>
      <c r="F379" s="10"/>
      <c r="G379" s="10"/>
      <c r="H379" s="11"/>
    </row>
    <row r="380" spans="2:8" x14ac:dyDescent="0.2">
      <c r="B380" s="9"/>
      <c r="C380" s="10"/>
      <c r="D380" s="10"/>
      <c r="E380" s="9"/>
      <c r="F380" s="10"/>
      <c r="G380" s="10"/>
      <c r="H380" s="11"/>
    </row>
    <row r="381" spans="2:8" x14ac:dyDescent="0.2">
      <c r="B381" s="9"/>
      <c r="C381" s="10"/>
      <c r="D381" s="10"/>
      <c r="E381" s="9"/>
      <c r="F381" s="10"/>
      <c r="G381" s="10"/>
      <c r="H381" s="11"/>
    </row>
    <row r="382" spans="2:8" x14ac:dyDescent="0.2">
      <c r="B382" s="9"/>
      <c r="C382" s="10"/>
      <c r="D382" s="10"/>
      <c r="E382" s="9"/>
      <c r="F382" s="10"/>
      <c r="G382" s="10"/>
      <c r="H382" s="11"/>
    </row>
    <row r="383" spans="2:8" x14ac:dyDescent="0.2">
      <c r="B383" s="9"/>
      <c r="C383" s="10"/>
      <c r="D383" s="10"/>
      <c r="E383" s="9"/>
      <c r="F383" s="10"/>
      <c r="G383" s="10"/>
      <c r="H383" s="11"/>
    </row>
    <row r="384" spans="2:8" x14ac:dyDescent="0.2">
      <c r="B384" s="9"/>
      <c r="C384" s="10"/>
      <c r="D384" s="10"/>
      <c r="E384" s="9"/>
      <c r="F384" s="10"/>
      <c r="G384" s="10"/>
      <c r="H384" s="11"/>
    </row>
    <row r="385" spans="2:8" x14ac:dyDescent="0.2">
      <c r="B385" s="9"/>
      <c r="C385" s="10"/>
      <c r="D385" s="10"/>
      <c r="E385" s="9"/>
      <c r="F385" s="10"/>
      <c r="G385" s="10"/>
      <c r="H385" s="11"/>
    </row>
    <row r="386" spans="2:8" x14ac:dyDescent="0.2">
      <c r="B386" s="9"/>
      <c r="C386" s="10"/>
      <c r="D386" s="10"/>
      <c r="E386" s="9"/>
      <c r="F386" s="10"/>
      <c r="G386" s="10"/>
      <c r="H386" s="11"/>
    </row>
    <row r="387" spans="2:8" x14ac:dyDescent="0.2">
      <c r="B387" s="9"/>
      <c r="C387" s="10"/>
      <c r="D387" s="10"/>
      <c r="E387" s="9"/>
      <c r="F387" s="10"/>
      <c r="G387" s="10"/>
      <c r="H387" s="11"/>
    </row>
    <row r="388" spans="2:8" x14ac:dyDescent="0.2">
      <c r="B388" s="9"/>
      <c r="C388" s="10"/>
      <c r="D388" s="10"/>
      <c r="E388" s="9"/>
      <c r="F388" s="10"/>
      <c r="G388" s="10"/>
      <c r="H388" s="11"/>
    </row>
    <row r="389" spans="2:8" x14ac:dyDescent="0.2">
      <c r="B389" s="9"/>
      <c r="C389" s="10"/>
      <c r="D389" s="10"/>
      <c r="E389" s="9"/>
      <c r="F389" s="10"/>
      <c r="G389" s="10"/>
      <c r="H389" s="11"/>
    </row>
    <row r="390" spans="2:8" x14ac:dyDescent="0.2">
      <c r="B390" s="9"/>
      <c r="C390" s="10"/>
      <c r="D390" s="10"/>
      <c r="E390" s="9"/>
      <c r="F390" s="10"/>
      <c r="G390" s="10"/>
      <c r="H390" s="11"/>
    </row>
    <row r="391" spans="2:8" x14ac:dyDescent="0.2">
      <c r="B391" s="9"/>
      <c r="C391" s="10"/>
      <c r="D391" s="10"/>
      <c r="E391" s="9"/>
      <c r="F391" s="10"/>
      <c r="G391" s="10"/>
      <c r="H391" s="11"/>
    </row>
    <row r="392" spans="2:8" x14ac:dyDescent="0.2">
      <c r="B392" s="9"/>
      <c r="C392" s="10"/>
      <c r="D392" s="10"/>
      <c r="E392" s="9"/>
      <c r="F392" s="10"/>
      <c r="G392" s="10"/>
      <c r="H392" s="11"/>
    </row>
    <row r="393" spans="2:8" x14ac:dyDescent="0.2">
      <c r="B393" s="9"/>
      <c r="C393" s="10"/>
      <c r="D393" s="10"/>
      <c r="E393" s="9"/>
      <c r="F393" s="10"/>
      <c r="G393" s="10"/>
      <c r="H393" s="11"/>
    </row>
    <row r="394" spans="2:8" x14ac:dyDescent="0.2">
      <c r="B394" s="9"/>
      <c r="C394" s="10"/>
      <c r="D394" s="10"/>
      <c r="E394" s="9"/>
      <c r="F394" s="10"/>
      <c r="G394" s="10"/>
      <c r="H394" s="11"/>
    </row>
    <row r="395" spans="2:8" x14ac:dyDescent="0.2">
      <c r="B395" s="9"/>
      <c r="C395" s="10"/>
      <c r="D395" s="10"/>
      <c r="E395" s="9"/>
      <c r="F395" s="10"/>
      <c r="G395" s="10"/>
      <c r="H395" s="11"/>
    </row>
    <row r="396" spans="2:8" x14ac:dyDescent="0.2">
      <c r="B396" s="9"/>
      <c r="C396" s="10"/>
      <c r="D396" s="10"/>
      <c r="E396" s="9"/>
      <c r="F396" s="10"/>
      <c r="G396" s="10"/>
      <c r="H396" s="11"/>
    </row>
    <row r="397" spans="2:8" x14ac:dyDescent="0.2">
      <c r="B397" s="9"/>
      <c r="C397" s="10"/>
      <c r="D397" s="10"/>
      <c r="E397" s="9"/>
      <c r="F397" s="10"/>
      <c r="G397" s="10"/>
      <c r="H397" s="11"/>
    </row>
    <row r="398" spans="2:8" x14ac:dyDescent="0.2">
      <c r="B398" s="9"/>
      <c r="C398" s="10"/>
      <c r="D398" s="10"/>
      <c r="E398" s="9"/>
      <c r="F398" s="10"/>
      <c r="G398" s="10"/>
      <c r="H398" s="11"/>
    </row>
    <row r="399" spans="2:8" x14ac:dyDescent="0.2">
      <c r="B399" s="9"/>
      <c r="C399" s="10"/>
      <c r="D399" s="10"/>
      <c r="E399" s="9"/>
      <c r="F399" s="10"/>
      <c r="G399" s="10"/>
      <c r="H399" s="11"/>
    </row>
    <row r="400" spans="2:8" x14ac:dyDescent="0.2">
      <c r="B400" s="9"/>
      <c r="C400" s="10"/>
      <c r="D400" s="10"/>
      <c r="E400" s="9"/>
      <c r="F400" s="10"/>
      <c r="G400" s="10"/>
      <c r="H400" s="11"/>
    </row>
    <row r="401" spans="2:8" x14ac:dyDescent="0.2">
      <c r="B401" s="9"/>
      <c r="C401" s="10"/>
      <c r="D401" s="10"/>
      <c r="E401" s="9"/>
      <c r="F401" s="10"/>
      <c r="G401" s="10"/>
      <c r="H401" s="11"/>
    </row>
    <row r="402" spans="2:8" x14ac:dyDescent="0.2">
      <c r="B402" s="9"/>
      <c r="C402" s="10"/>
      <c r="D402" s="10"/>
      <c r="E402" s="9"/>
      <c r="F402" s="10"/>
      <c r="G402" s="10"/>
      <c r="H402" s="11"/>
    </row>
    <row r="403" spans="2:8" x14ac:dyDescent="0.2">
      <c r="B403" s="9"/>
      <c r="C403" s="10"/>
      <c r="D403" s="10"/>
      <c r="E403" s="9"/>
      <c r="F403" s="10"/>
      <c r="G403" s="10"/>
      <c r="H403" s="11"/>
    </row>
    <row r="404" spans="2:8" x14ac:dyDescent="0.2">
      <c r="B404" s="9"/>
      <c r="C404" s="10"/>
      <c r="D404" s="10"/>
      <c r="E404" s="9"/>
      <c r="F404" s="10"/>
      <c r="G404" s="10"/>
      <c r="H404" s="11"/>
    </row>
    <row r="405" spans="2:8" x14ac:dyDescent="0.2">
      <c r="B405" s="9"/>
      <c r="C405" s="10"/>
      <c r="D405" s="10"/>
      <c r="E405" s="9"/>
      <c r="F405" s="10"/>
      <c r="G405" s="10"/>
      <c r="H405" s="11"/>
    </row>
    <row r="406" spans="2:8" x14ac:dyDescent="0.2">
      <c r="B406" s="9"/>
      <c r="C406" s="10"/>
      <c r="D406" s="10"/>
      <c r="E406" s="9"/>
      <c r="F406" s="10"/>
      <c r="G406" s="10"/>
      <c r="H406" s="11"/>
    </row>
    <row r="407" spans="2:8" x14ac:dyDescent="0.2">
      <c r="B407" s="9"/>
      <c r="C407" s="10"/>
      <c r="D407" s="10"/>
      <c r="E407" s="9"/>
      <c r="F407" s="10"/>
      <c r="G407" s="10"/>
      <c r="H407" s="11"/>
    </row>
    <row r="408" spans="2:8" x14ac:dyDescent="0.2">
      <c r="B408" s="9"/>
      <c r="C408" s="10"/>
      <c r="D408" s="10"/>
      <c r="E408" s="9"/>
      <c r="F408" s="10"/>
      <c r="G408" s="10"/>
      <c r="H408" s="11"/>
    </row>
    <row r="409" spans="2:8" x14ac:dyDescent="0.2">
      <c r="B409" s="9"/>
      <c r="C409" s="10"/>
      <c r="D409" s="10"/>
      <c r="E409" s="9"/>
      <c r="F409" s="10"/>
      <c r="G409" s="10"/>
      <c r="H409" s="11"/>
    </row>
    <row r="410" spans="2:8" x14ac:dyDescent="0.2">
      <c r="B410" s="9"/>
      <c r="C410" s="10"/>
      <c r="D410" s="10"/>
      <c r="E410" s="9"/>
      <c r="F410" s="10"/>
      <c r="G410" s="10"/>
      <c r="H410" s="11"/>
    </row>
    <row r="411" spans="2:8" x14ac:dyDescent="0.2">
      <c r="B411" s="9"/>
      <c r="C411" s="10"/>
      <c r="D411" s="10"/>
      <c r="E411" s="9"/>
      <c r="F411" s="10"/>
      <c r="G411" s="10"/>
      <c r="H411" s="11"/>
    </row>
    <row r="412" spans="2:8" x14ac:dyDescent="0.2">
      <c r="B412" s="9"/>
      <c r="C412" s="10"/>
      <c r="D412" s="10"/>
      <c r="E412" s="9"/>
      <c r="F412" s="10"/>
      <c r="G412" s="10"/>
      <c r="H412" s="11"/>
    </row>
    <row r="413" spans="2:8" x14ac:dyDescent="0.2">
      <c r="B413" s="9"/>
      <c r="C413" s="10"/>
      <c r="D413" s="10"/>
      <c r="E413" s="9"/>
      <c r="F413" s="10"/>
      <c r="G413" s="10"/>
      <c r="H413" s="11"/>
    </row>
    <row r="414" spans="2:8" x14ac:dyDescent="0.2">
      <c r="B414" s="9"/>
      <c r="C414" s="10"/>
      <c r="D414" s="10"/>
      <c r="E414" s="9"/>
      <c r="F414" s="10"/>
      <c r="G414" s="10"/>
      <c r="H414" s="11"/>
    </row>
    <row r="415" spans="2:8" x14ac:dyDescent="0.2">
      <c r="B415" s="9"/>
      <c r="C415" s="10"/>
      <c r="D415" s="10"/>
      <c r="E415" s="9"/>
      <c r="F415" s="10"/>
      <c r="G415" s="10"/>
      <c r="H415" s="11"/>
    </row>
    <row r="416" spans="2:8" x14ac:dyDescent="0.2">
      <c r="B416" s="9"/>
      <c r="C416" s="10"/>
      <c r="D416" s="10"/>
      <c r="E416" s="9"/>
      <c r="F416" s="10"/>
      <c r="G416" s="10"/>
      <c r="H416" s="11"/>
    </row>
    <row r="417" spans="2:8" x14ac:dyDescent="0.2">
      <c r="B417" s="9"/>
      <c r="C417" s="10"/>
      <c r="D417" s="10"/>
      <c r="E417" s="9"/>
      <c r="F417" s="10"/>
      <c r="G417" s="10"/>
      <c r="H417" s="11"/>
    </row>
    <row r="418" spans="2:8" x14ac:dyDescent="0.2">
      <c r="B418" s="9"/>
      <c r="C418" s="10"/>
      <c r="D418" s="10"/>
      <c r="E418" s="9"/>
      <c r="F418" s="10"/>
      <c r="G418" s="10"/>
      <c r="H418" s="11"/>
    </row>
    <row r="419" spans="2:8" x14ac:dyDescent="0.2">
      <c r="B419" s="9"/>
      <c r="C419" s="10"/>
      <c r="D419" s="10"/>
      <c r="E419" s="9"/>
      <c r="F419" s="10"/>
      <c r="G419" s="10"/>
      <c r="H419" s="11"/>
    </row>
    <row r="420" spans="2:8" x14ac:dyDescent="0.2">
      <c r="B420" s="9"/>
      <c r="C420" s="10"/>
      <c r="D420" s="10"/>
      <c r="E420" s="9"/>
      <c r="F420" s="10"/>
      <c r="G420" s="10"/>
      <c r="H420" s="11"/>
    </row>
    <row r="421" spans="2:8" x14ac:dyDescent="0.2">
      <c r="B421" s="9"/>
      <c r="C421" s="10"/>
      <c r="D421" s="10"/>
      <c r="E421" s="9"/>
      <c r="F421" s="10"/>
      <c r="G421" s="10"/>
      <c r="H421" s="11"/>
    </row>
    <row r="422" spans="2:8" x14ac:dyDescent="0.2">
      <c r="B422" s="9"/>
      <c r="C422" s="10"/>
      <c r="D422" s="10"/>
      <c r="E422" s="9"/>
      <c r="F422" s="10"/>
      <c r="G422" s="10"/>
      <c r="H422" s="11"/>
    </row>
    <row r="423" spans="2:8" x14ac:dyDescent="0.2">
      <c r="B423" s="9"/>
      <c r="C423" s="10"/>
      <c r="D423" s="10"/>
      <c r="E423" s="9"/>
      <c r="F423" s="10"/>
      <c r="G423" s="10"/>
      <c r="H423" s="11"/>
    </row>
    <row r="424" spans="2:8" x14ac:dyDescent="0.2">
      <c r="B424" s="9"/>
      <c r="C424" s="10"/>
      <c r="D424" s="10"/>
      <c r="E424" s="9"/>
      <c r="F424" s="10"/>
      <c r="G424" s="10"/>
      <c r="H424" s="11"/>
    </row>
    <row r="425" spans="2:8" x14ac:dyDescent="0.2">
      <c r="B425" s="9"/>
      <c r="C425" s="10"/>
      <c r="D425" s="10"/>
      <c r="E425" s="9"/>
      <c r="F425" s="10"/>
      <c r="G425" s="10"/>
      <c r="H425" s="11"/>
    </row>
    <row r="426" spans="2:8" x14ac:dyDescent="0.2">
      <c r="B426" s="9"/>
      <c r="C426" s="10"/>
      <c r="D426" s="10"/>
      <c r="E426" s="9"/>
      <c r="F426" s="10"/>
      <c r="G426" s="10"/>
      <c r="H426" s="11"/>
    </row>
    <row r="427" spans="2:8" x14ac:dyDescent="0.2">
      <c r="B427" s="9"/>
      <c r="C427" s="10"/>
      <c r="D427" s="10"/>
      <c r="E427" s="9"/>
      <c r="F427" s="10"/>
      <c r="G427" s="10"/>
      <c r="H427" s="11"/>
    </row>
    <row r="428" spans="2:8" x14ac:dyDescent="0.2">
      <c r="B428" s="9"/>
      <c r="C428" s="10"/>
      <c r="D428" s="10"/>
      <c r="E428" s="9"/>
      <c r="F428" s="10"/>
      <c r="G428" s="10"/>
      <c r="H428" s="11"/>
    </row>
    <row r="429" spans="2:8" x14ac:dyDescent="0.2">
      <c r="B429" s="9"/>
      <c r="C429" s="10"/>
      <c r="D429" s="10"/>
      <c r="E429" s="9"/>
      <c r="F429" s="10"/>
      <c r="G429" s="10"/>
      <c r="H429" s="11"/>
    </row>
    <row r="430" spans="2:8" x14ac:dyDescent="0.2">
      <c r="B430" s="9"/>
      <c r="C430" s="10"/>
      <c r="D430" s="10"/>
      <c r="E430" s="9"/>
      <c r="F430" s="10"/>
      <c r="G430" s="10"/>
      <c r="H430" s="11"/>
    </row>
    <row r="431" spans="2:8" x14ac:dyDescent="0.2">
      <c r="B431" s="9"/>
      <c r="C431" s="10"/>
      <c r="D431" s="10"/>
      <c r="E431" s="9"/>
      <c r="F431" s="10"/>
      <c r="G431" s="10"/>
      <c r="H431" s="11"/>
    </row>
    <row r="432" spans="2:8" x14ac:dyDescent="0.2">
      <c r="B432" s="9"/>
      <c r="C432" s="10"/>
      <c r="D432" s="10"/>
      <c r="E432" s="9"/>
      <c r="F432" s="10"/>
      <c r="G432" s="10"/>
      <c r="H432" s="11"/>
    </row>
    <row r="433" spans="2:8" x14ac:dyDescent="0.2">
      <c r="B433" s="9"/>
      <c r="C433" s="10"/>
      <c r="D433" s="10"/>
      <c r="E433" s="9"/>
      <c r="F433" s="10"/>
      <c r="G433" s="10"/>
      <c r="H433" s="11"/>
    </row>
    <row r="434" spans="2:8" x14ac:dyDescent="0.2">
      <c r="B434" s="9"/>
      <c r="C434" s="10"/>
      <c r="D434" s="10"/>
      <c r="E434" s="9"/>
      <c r="F434" s="10"/>
      <c r="G434" s="10"/>
      <c r="H434" s="11"/>
    </row>
    <row r="435" spans="2:8" x14ac:dyDescent="0.2">
      <c r="B435" s="9"/>
      <c r="C435" s="10"/>
      <c r="D435" s="10"/>
      <c r="E435" s="9"/>
      <c r="F435" s="10"/>
      <c r="G435" s="10"/>
      <c r="H435" s="11"/>
    </row>
    <row r="436" spans="2:8" x14ac:dyDescent="0.2">
      <c r="B436" s="9"/>
      <c r="C436" s="10"/>
      <c r="D436" s="10"/>
      <c r="E436" s="9"/>
      <c r="F436" s="10"/>
      <c r="G436" s="10"/>
      <c r="H436" s="11"/>
    </row>
    <row r="437" spans="2:8" x14ac:dyDescent="0.2">
      <c r="B437" s="9"/>
      <c r="C437" s="10"/>
      <c r="D437" s="10"/>
      <c r="E437" s="9"/>
      <c r="F437" s="10"/>
      <c r="G437" s="10"/>
      <c r="H437" s="11"/>
    </row>
    <row r="438" spans="2:8" x14ac:dyDescent="0.2">
      <c r="B438" s="9"/>
      <c r="C438" s="10"/>
      <c r="D438" s="10"/>
      <c r="E438" s="9"/>
      <c r="F438" s="10"/>
      <c r="G438" s="10"/>
      <c r="H438" s="11"/>
    </row>
    <row r="439" spans="2:8" x14ac:dyDescent="0.2">
      <c r="B439" s="9"/>
      <c r="C439" s="10"/>
      <c r="D439" s="10"/>
      <c r="E439" s="9"/>
      <c r="F439" s="10"/>
      <c r="G439" s="10"/>
      <c r="H439" s="11"/>
    </row>
    <row r="440" spans="2:8" x14ac:dyDescent="0.2">
      <c r="B440" s="9"/>
      <c r="C440" s="10"/>
      <c r="D440" s="10"/>
      <c r="E440" s="9"/>
      <c r="F440" s="10"/>
      <c r="G440" s="10"/>
      <c r="H440" s="11"/>
    </row>
    <row r="441" spans="2:8" x14ac:dyDescent="0.2">
      <c r="B441" s="9"/>
      <c r="C441" s="10"/>
      <c r="D441" s="10"/>
      <c r="E441" s="9"/>
      <c r="F441" s="10"/>
      <c r="G441" s="10"/>
      <c r="H441" s="11"/>
    </row>
    <row r="442" spans="2:8" x14ac:dyDescent="0.2">
      <c r="B442" s="9"/>
      <c r="C442" s="10"/>
      <c r="D442" s="10"/>
      <c r="E442" s="9"/>
      <c r="F442" s="10"/>
      <c r="G442" s="10"/>
      <c r="H442" s="11"/>
    </row>
    <row r="443" spans="2:8" x14ac:dyDescent="0.2">
      <c r="B443" s="9"/>
      <c r="C443" s="10"/>
      <c r="D443" s="10"/>
      <c r="E443" s="9"/>
      <c r="F443" s="10"/>
      <c r="G443" s="10"/>
      <c r="H443" s="11"/>
    </row>
    <row r="444" spans="2:8" x14ac:dyDescent="0.2">
      <c r="B444" s="9"/>
      <c r="C444" s="10"/>
      <c r="D444" s="10"/>
      <c r="E444" s="9"/>
      <c r="F444" s="10"/>
      <c r="G444" s="10"/>
      <c r="H444" s="11"/>
    </row>
    <row r="445" spans="2:8" x14ac:dyDescent="0.2">
      <c r="B445" s="9"/>
      <c r="C445" s="10"/>
      <c r="D445" s="10"/>
      <c r="E445" s="9"/>
      <c r="F445" s="10"/>
      <c r="G445" s="10"/>
      <c r="H445" s="11"/>
    </row>
    <row r="446" spans="2:8" x14ac:dyDescent="0.2">
      <c r="B446" s="9"/>
      <c r="C446" s="10"/>
      <c r="D446" s="10"/>
      <c r="E446" s="9"/>
      <c r="F446" s="10"/>
      <c r="G446" s="10"/>
      <c r="H446" s="11"/>
    </row>
    <row r="447" spans="2:8" x14ac:dyDescent="0.2">
      <c r="B447" s="9"/>
      <c r="C447" s="10"/>
      <c r="D447" s="10"/>
      <c r="E447" s="9"/>
      <c r="F447" s="10"/>
      <c r="G447" s="10"/>
      <c r="H447" s="11"/>
    </row>
    <row r="448" spans="2:8" x14ac:dyDescent="0.2">
      <c r="B448" s="9"/>
      <c r="C448" s="10"/>
      <c r="D448" s="10"/>
      <c r="E448" s="9"/>
      <c r="F448" s="10"/>
      <c r="G448" s="10"/>
      <c r="H448" s="11"/>
    </row>
    <row r="449" spans="2:8" x14ac:dyDescent="0.2">
      <c r="B449" s="9"/>
      <c r="C449" s="10"/>
      <c r="D449" s="10"/>
      <c r="E449" s="9"/>
      <c r="F449" s="10"/>
      <c r="G449" s="10"/>
      <c r="H449" s="11"/>
    </row>
    <row r="450" spans="2:8" x14ac:dyDescent="0.2">
      <c r="B450" s="9"/>
      <c r="C450" s="10"/>
      <c r="D450" s="10"/>
      <c r="E450" s="9"/>
      <c r="F450" s="10"/>
      <c r="G450" s="10"/>
      <c r="H450" s="11"/>
    </row>
    <row r="451" spans="2:8" x14ac:dyDescent="0.2">
      <c r="B451" s="9"/>
      <c r="C451" s="10"/>
      <c r="D451" s="10"/>
      <c r="E451" s="9"/>
      <c r="F451" s="10"/>
      <c r="G451" s="10"/>
      <c r="H451" s="11"/>
    </row>
    <row r="452" spans="2:8" x14ac:dyDescent="0.2">
      <c r="B452" s="9"/>
      <c r="C452" s="10"/>
      <c r="D452" s="10"/>
      <c r="E452" s="9"/>
      <c r="F452" s="10"/>
      <c r="G452" s="10"/>
      <c r="H452" s="11"/>
    </row>
    <row r="453" spans="2:8" x14ac:dyDescent="0.2">
      <c r="B453" s="9"/>
      <c r="C453" s="10"/>
      <c r="D453" s="10"/>
      <c r="E453" s="9"/>
      <c r="F453" s="10"/>
      <c r="G453" s="10"/>
      <c r="H453" s="11"/>
    </row>
    <row r="454" spans="2:8" x14ac:dyDescent="0.2">
      <c r="B454" s="9"/>
      <c r="C454" s="10"/>
      <c r="D454" s="10"/>
      <c r="E454" s="9"/>
      <c r="F454" s="10"/>
      <c r="G454" s="10"/>
      <c r="H454" s="11"/>
    </row>
    <row r="455" spans="2:8" x14ac:dyDescent="0.2">
      <c r="B455" s="9"/>
      <c r="C455" s="10"/>
      <c r="D455" s="10"/>
      <c r="E455" s="9"/>
      <c r="F455" s="10"/>
      <c r="G455" s="10"/>
      <c r="H455" s="11"/>
    </row>
    <row r="456" spans="2:8" x14ac:dyDescent="0.2">
      <c r="B456" s="9"/>
      <c r="C456" s="10"/>
      <c r="D456" s="10"/>
      <c r="E456" s="9"/>
      <c r="F456" s="10"/>
      <c r="G456" s="10"/>
      <c r="H456" s="11"/>
    </row>
    <row r="457" spans="2:8" x14ac:dyDescent="0.2">
      <c r="B457" s="9"/>
      <c r="C457" s="10"/>
      <c r="D457" s="10"/>
      <c r="E457" s="9"/>
      <c r="F457" s="10"/>
      <c r="G457" s="10"/>
      <c r="H457" s="11"/>
    </row>
    <row r="458" spans="2:8" x14ac:dyDescent="0.2">
      <c r="B458" s="9"/>
      <c r="C458" s="10"/>
      <c r="D458" s="10"/>
      <c r="E458" s="9"/>
      <c r="F458" s="10"/>
      <c r="G458" s="10"/>
      <c r="H458" s="11"/>
    </row>
    <row r="459" spans="2:8" x14ac:dyDescent="0.2">
      <c r="B459" s="9"/>
      <c r="C459" s="10"/>
      <c r="D459" s="10"/>
      <c r="E459" s="9"/>
      <c r="F459" s="10"/>
      <c r="G459" s="10"/>
      <c r="H459" s="11"/>
    </row>
    <row r="460" spans="2:8" x14ac:dyDescent="0.2">
      <c r="B460" s="9"/>
      <c r="C460" s="10"/>
      <c r="D460" s="10"/>
      <c r="E460" s="9"/>
      <c r="F460" s="10"/>
      <c r="G460" s="10"/>
      <c r="H460" s="11"/>
    </row>
    <row r="461" spans="2:8" x14ac:dyDescent="0.2">
      <c r="B461" s="9"/>
      <c r="C461" s="10"/>
      <c r="D461" s="10"/>
      <c r="E461" s="9"/>
      <c r="F461" s="10"/>
      <c r="G461" s="10"/>
      <c r="H461" s="11"/>
    </row>
    <row r="462" spans="2:8" x14ac:dyDescent="0.2">
      <c r="B462" s="9"/>
      <c r="C462" s="10"/>
      <c r="D462" s="10"/>
      <c r="E462" s="9"/>
      <c r="F462" s="10"/>
      <c r="G462" s="10"/>
      <c r="H462" s="11"/>
    </row>
    <row r="463" spans="2:8" x14ac:dyDescent="0.2">
      <c r="B463" s="9"/>
      <c r="C463" s="10"/>
      <c r="D463" s="10"/>
      <c r="E463" s="9"/>
      <c r="F463" s="10"/>
      <c r="G463" s="10"/>
      <c r="H463" s="11"/>
    </row>
    <row r="464" spans="2:8" x14ac:dyDescent="0.2">
      <c r="B464" s="9"/>
      <c r="C464" s="10"/>
      <c r="D464" s="10"/>
      <c r="E464" s="9"/>
      <c r="F464" s="10"/>
      <c r="G464" s="10"/>
      <c r="H464" s="11"/>
    </row>
    <row r="465" spans="2:8" x14ac:dyDescent="0.2">
      <c r="B465" s="9"/>
      <c r="C465" s="10"/>
      <c r="D465" s="10"/>
      <c r="E465" s="9"/>
      <c r="F465" s="10"/>
      <c r="G465" s="10"/>
      <c r="H465" s="11"/>
    </row>
    <row r="466" spans="2:8" x14ac:dyDescent="0.2">
      <c r="B466" s="9"/>
      <c r="C466" s="10"/>
      <c r="D466" s="10"/>
      <c r="E466" s="9"/>
      <c r="F466" s="10"/>
      <c r="G466" s="10"/>
      <c r="H466" s="11"/>
    </row>
    <row r="467" spans="2:8" x14ac:dyDescent="0.2">
      <c r="B467" s="9"/>
      <c r="C467" s="10"/>
      <c r="D467" s="10"/>
      <c r="E467" s="9"/>
      <c r="F467" s="10"/>
      <c r="G467" s="10"/>
      <c r="H467" s="11"/>
    </row>
    <row r="468" spans="2:8" x14ac:dyDescent="0.2">
      <c r="B468" s="9"/>
      <c r="C468" s="10"/>
      <c r="D468" s="10"/>
      <c r="E468" s="9"/>
      <c r="F468" s="10"/>
      <c r="G468" s="10"/>
      <c r="H468" s="11"/>
    </row>
    <row r="469" spans="2:8" x14ac:dyDescent="0.2">
      <c r="B469" s="9"/>
      <c r="C469" s="10"/>
      <c r="D469" s="10"/>
      <c r="E469" s="9"/>
      <c r="F469" s="10"/>
      <c r="G469" s="10"/>
      <c r="H469" s="11"/>
    </row>
    <row r="470" spans="2:8" x14ac:dyDescent="0.2">
      <c r="B470" s="9"/>
      <c r="C470" s="10"/>
      <c r="D470" s="10"/>
      <c r="E470" s="9"/>
      <c r="F470" s="10"/>
      <c r="G470" s="10"/>
      <c r="H470" s="11"/>
    </row>
    <row r="471" spans="2:8" x14ac:dyDescent="0.2">
      <c r="B471" s="9"/>
      <c r="C471" s="10"/>
      <c r="D471" s="10"/>
      <c r="E471" s="9"/>
      <c r="F471" s="10"/>
      <c r="G471" s="10"/>
      <c r="H471" s="11"/>
    </row>
    <row r="472" spans="2:8" x14ac:dyDescent="0.2">
      <c r="B472" s="9"/>
      <c r="C472" s="10"/>
      <c r="D472" s="10"/>
      <c r="E472" s="9"/>
      <c r="F472" s="10"/>
      <c r="G472" s="10"/>
      <c r="H472" s="11"/>
    </row>
    <row r="473" spans="2:8" x14ac:dyDescent="0.2">
      <c r="B473" s="9"/>
      <c r="C473" s="10"/>
      <c r="D473" s="10"/>
      <c r="E473" s="9"/>
      <c r="F473" s="10"/>
      <c r="G473" s="10"/>
      <c r="H473" s="11"/>
    </row>
    <row r="474" spans="2:8" x14ac:dyDescent="0.2">
      <c r="B474" s="9"/>
      <c r="C474" s="10"/>
      <c r="D474" s="10"/>
      <c r="E474" s="9"/>
      <c r="F474" s="10"/>
      <c r="G474" s="10"/>
      <c r="H474" s="11"/>
    </row>
    <row r="475" spans="2:8" x14ac:dyDescent="0.2">
      <c r="B475" s="9"/>
      <c r="C475" s="10"/>
      <c r="D475" s="10"/>
      <c r="E475" s="9"/>
      <c r="F475" s="10"/>
      <c r="G475" s="10"/>
      <c r="H475" s="11"/>
    </row>
    <row r="476" spans="2:8" x14ac:dyDescent="0.2">
      <c r="B476" s="9"/>
      <c r="C476" s="10"/>
      <c r="D476" s="10"/>
      <c r="E476" s="9"/>
      <c r="F476" s="10"/>
      <c r="G476" s="10"/>
      <c r="H476" s="11"/>
    </row>
    <row r="477" spans="2:8" x14ac:dyDescent="0.2">
      <c r="B477" s="9"/>
      <c r="C477" s="10"/>
      <c r="D477" s="10"/>
      <c r="E477" s="9"/>
      <c r="F477" s="10"/>
      <c r="G477" s="10"/>
      <c r="H477" s="11"/>
    </row>
    <row r="478" spans="2:8" x14ac:dyDescent="0.2">
      <c r="B478" s="9"/>
      <c r="C478" s="10"/>
      <c r="D478" s="10"/>
      <c r="E478" s="9"/>
      <c r="F478" s="10"/>
      <c r="G478" s="10"/>
      <c r="H478" s="11"/>
    </row>
    <row r="479" spans="2:8" x14ac:dyDescent="0.2">
      <c r="B479" s="9"/>
      <c r="C479" s="10"/>
      <c r="D479" s="10"/>
      <c r="E479" s="9"/>
      <c r="F479" s="10"/>
      <c r="G479" s="10"/>
      <c r="H479" s="11"/>
    </row>
    <row r="480" spans="2:8" x14ac:dyDescent="0.2">
      <c r="B480" s="9"/>
      <c r="C480" s="10"/>
      <c r="D480" s="10"/>
      <c r="E480" s="9"/>
      <c r="F480" s="10"/>
      <c r="G480" s="10"/>
      <c r="H480" s="11"/>
    </row>
    <row r="481" spans="2:8" x14ac:dyDescent="0.2">
      <c r="B481" s="9"/>
      <c r="C481" s="10"/>
      <c r="D481" s="10"/>
      <c r="E481" s="9"/>
      <c r="F481" s="10"/>
      <c r="G481" s="10"/>
      <c r="H481" s="11"/>
    </row>
    <row r="482" spans="2:8" x14ac:dyDescent="0.2">
      <c r="B482" s="9"/>
      <c r="C482" s="10"/>
      <c r="D482" s="10"/>
      <c r="E482" s="9"/>
      <c r="F482" s="10"/>
      <c r="G482" s="10"/>
      <c r="H482" s="11"/>
    </row>
    <row r="483" spans="2:8" x14ac:dyDescent="0.2">
      <c r="B483" s="9"/>
      <c r="C483" s="10"/>
      <c r="D483" s="10"/>
      <c r="E483" s="9"/>
      <c r="F483" s="10"/>
      <c r="G483" s="10"/>
      <c r="H483" s="11"/>
    </row>
    <row r="484" spans="2:8" x14ac:dyDescent="0.2">
      <c r="B484" s="9"/>
      <c r="C484" s="10"/>
      <c r="D484" s="10"/>
      <c r="E484" s="9"/>
      <c r="F484" s="10"/>
      <c r="G484" s="10"/>
      <c r="H484" s="11"/>
    </row>
    <row r="485" spans="2:8" x14ac:dyDescent="0.2">
      <c r="B485" s="9"/>
      <c r="C485" s="10"/>
      <c r="D485" s="10"/>
      <c r="E485" s="9"/>
      <c r="F485" s="10"/>
      <c r="G485" s="10"/>
      <c r="H485" s="11"/>
    </row>
    <row r="486" spans="2:8" x14ac:dyDescent="0.2">
      <c r="B486" s="9"/>
      <c r="C486" s="10"/>
      <c r="D486" s="10"/>
      <c r="E486" s="9"/>
      <c r="F486" s="10"/>
      <c r="G486" s="10"/>
      <c r="H486" s="11"/>
    </row>
    <row r="487" spans="2:8" x14ac:dyDescent="0.2">
      <c r="B487" s="9"/>
      <c r="C487" s="10"/>
      <c r="D487" s="10"/>
      <c r="E487" s="9"/>
      <c r="F487" s="10"/>
      <c r="G487" s="10"/>
      <c r="H487" s="11"/>
    </row>
    <row r="488" spans="2:8" x14ac:dyDescent="0.2">
      <c r="B488" s="9"/>
      <c r="C488" s="10"/>
      <c r="D488" s="10"/>
      <c r="E488" s="9"/>
      <c r="F488" s="10"/>
      <c r="G488" s="10"/>
      <c r="H488" s="11"/>
    </row>
  </sheetData>
  <mergeCells count="4">
    <mergeCell ref="A4:A5"/>
    <mergeCell ref="B4:B5"/>
    <mergeCell ref="A40:B40"/>
    <mergeCell ref="C4:AC4"/>
  </mergeCells>
  <printOptions horizontalCentered="1"/>
  <pageMargins left="0.98425196850393704" right="0.98425196850393704" top="0.78740157480314965" bottom="0.78740157480314965" header="0.51181102362204722" footer="0.51181102362204722"/>
  <pageSetup paperSize="9" scale="7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C130"/>
  <sheetViews>
    <sheetView showGridLines="0" workbookViewId="0">
      <selection sqref="A1:AD22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5" width="7.5703125" style="6" hidden="1" customWidth="1"/>
    <col min="16" max="16" width="5.140625" style="6" hidden="1" customWidth="1"/>
    <col min="17" max="19" width="15.7109375" style="6" hidden="1" customWidth="1"/>
    <col min="20" max="20" width="16.28515625" style="6" hidden="1" customWidth="1"/>
    <col min="21" max="21" width="15.7109375" style="6" hidden="1" customWidth="1"/>
    <col min="22" max="22" width="16.4257812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2.7109375" style="6" customWidth="1"/>
    <col min="32" max="16384" width="9.140625" style="6"/>
  </cols>
  <sheetData>
    <row r="1" spans="1:29" ht="20.100000000000001" customHeight="1" x14ac:dyDescent="0.2">
      <c r="A1" s="136" t="s">
        <v>624</v>
      </c>
      <c r="B1" s="12"/>
      <c r="C1" s="12"/>
      <c r="D1" s="12"/>
      <c r="E1" s="16"/>
      <c r="F1" s="12"/>
      <c r="G1" s="12"/>
      <c r="H1" s="17"/>
      <c r="I1" s="12"/>
      <c r="J1" s="12"/>
      <c r="K1" s="12"/>
      <c r="L1" s="15"/>
    </row>
    <row r="2" spans="1:29" ht="20.100000000000001" customHeight="1" x14ac:dyDescent="0.2">
      <c r="A2" s="137" t="s">
        <v>625</v>
      </c>
      <c r="B2" s="12"/>
      <c r="C2" s="12"/>
      <c r="D2" s="12"/>
      <c r="E2" s="16"/>
      <c r="F2" s="12"/>
      <c r="G2" s="12"/>
      <c r="H2" s="17"/>
      <c r="I2" s="12"/>
      <c r="J2" s="12"/>
      <c r="K2" s="12"/>
      <c r="L2" s="15"/>
    </row>
    <row r="3" spans="1:29" ht="20.100000000000001" customHeight="1" thickBot="1" x14ac:dyDescent="0.3">
      <c r="A3" s="136"/>
      <c r="B3" s="12"/>
      <c r="C3" s="12"/>
      <c r="D3" s="12"/>
      <c r="E3" s="16"/>
      <c r="F3" s="12"/>
      <c r="G3" s="12"/>
      <c r="H3" s="17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312</v>
      </c>
      <c r="C6" s="36">
        <f>'[40]Lombok Barat'!C6</f>
        <v>23286</v>
      </c>
      <c r="D6" s="36">
        <f>'[40]Lombok Barat'!D6</f>
        <v>22598</v>
      </c>
      <c r="E6" s="36">
        <f>'[40]Lombok Barat'!E6</f>
        <v>22362</v>
      </c>
      <c r="F6" s="36">
        <f>'[40]Lombok Barat'!F6</f>
        <v>22452</v>
      </c>
      <c r="G6" s="36">
        <f>'[40]Lombok Barat'!G6</f>
        <v>22578</v>
      </c>
      <c r="H6" s="36">
        <f>'[40]Lombok Barat'!H6</f>
        <v>22739</v>
      </c>
      <c r="I6" s="36">
        <f>'[40]Lombok Barat'!I6</f>
        <v>45316</v>
      </c>
      <c r="J6" s="36">
        <f>'[40]Lombok Barat'!J6</f>
        <v>22577</v>
      </c>
      <c r="K6" s="36">
        <f>'[40]Lombok Barat'!K6</f>
        <v>22570</v>
      </c>
      <c r="L6" s="36">
        <f>'[40]Lombok Barat'!L6</f>
        <v>22860</v>
      </c>
      <c r="M6" s="36">
        <f>'[40]Lombok Barat'!M6</f>
        <v>45138</v>
      </c>
      <c r="N6" s="36">
        <f>'[40]Lombok Barat'!N6</f>
        <v>21742</v>
      </c>
      <c r="O6" s="36">
        <f>'[40]Lombok Barat'!O6</f>
        <v>25143</v>
      </c>
      <c r="P6" s="36">
        <f>'[40]Lombok Barat'!P6</f>
        <v>0</v>
      </c>
      <c r="Q6" s="36">
        <v>24417</v>
      </c>
      <c r="R6" s="36">
        <v>24855</v>
      </c>
      <c r="S6" s="197">
        <v>24949</v>
      </c>
      <c r="T6" s="197">
        <v>16742</v>
      </c>
      <c r="U6" s="207">
        <v>16742</v>
      </c>
      <c r="V6" s="227">
        <v>16169.07</v>
      </c>
      <c r="W6" s="197">
        <v>17001</v>
      </c>
      <c r="X6" s="62">
        <v>16901</v>
      </c>
      <c r="Y6" s="62">
        <v>17306</v>
      </c>
      <c r="Z6" s="62">
        <v>17307.2</v>
      </c>
      <c r="AA6" s="62">
        <v>17169.7</v>
      </c>
      <c r="AB6" s="62">
        <v>14406</v>
      </c>
      <c r="AC6" s="62">
        <v>15004.399426097323</v>
      </c>
    </row>
    <row r="7" spans="1:29" ht="20.100000000000001" customHeight="1" x14ac:dyDescent="0.2">
      <c r="A7" s="133">
        <v>2</v>
      </c>
      <c r="B7" s="59" t="s">
        <v>313</v>
      </c>
      <c r="C7" s="36">
        <f>'[40]Lombok Tengah'!C6</f>
        <v>51531</v>
      </c>
      <c r="D7" s="36">
        <f>'[40]Lombok Tengah'!D6</f>
        <v>43346</v>
      </c>
      <c r="E7" s="36">
        <f>'[40]Lombok Tengah'!E6</f>
        <v>46445</v>
      </c>
      <c r="F7" s="36">
        <f>'[40]Lombok Tengah'!F6</f>
        <v>46397</v>
      </c>
      <c r="G7" s="36">
        <f>'[40]Lombok Tengah'!G6</f>
        <v>46222</v>
      </c>
      <c r="H7" s="36">
        <f>'[40]Lombok Tengah'!H6</f>
        <v>46266</v>
      </c>
      <c r="I7" s="36">
        <f>'[40]Lombok Tengah'!I6</f>
        <v>90674</v>
      </c>
      <c r="J7" s="36">
        <f>'[40]Lombok Tengah'!J6</f>
        <v>42210</v>
      </c>
      <c r="K7" s="36">
        <f>'[40]Lombok Tengah'!K6</f>
        <v>52556</v>
      </c>
      <c r="L7" s="36">
        <f>'[40]Lombok Tengah'!L6</f>
        <v>52552</v>
      </c>
      <c r="M7" s="36">
        <f>'[40]Lombok Tengah'!M6</f>
        <v>47410</v>
      </c>
      <c r="N7" s="36">
        <f>'[40]Lombok Tengah'!N6</f>
        <v>51044</v>
      </c>
      <c r="O7" s="36">
        <f>'[40]Lombok Tengah'!O6</f>
        <v>51033</v>
      </c>
      <c r="P7" s="36">
        <f>'[40]Lombok Tengah'!P6</f>
        <v>0</v>
      </c>
      <c r="Q7" s="36">
        <v>51196</v>
      </c>
      <c r="R7" s="36">
        <v>51189</v>
      </c>
      <c r="S7" s="197">
        <v>53453</v>
      </c>
      <c r="T7" s="197">
        <v>54562</v>
      </c>
      <c r="U7" s="207">
        <v>54562</v>
      </c>
      <c r="V7" s="205">
        <v>52742.07</v>
      </c>
      <c r="W7" s="197">
        <v>54309</v>
      </c>
      <c r="X7" s="62">
        <v>54269</v>
      </c>
      <c r="Y7" s="62">
        <v>54309</v>
      </c>
      <c r="Z7" s="62">
        <v>54353</v>
      </c>
      <c r="AA7" s="62">
        <v>54355</v>
      </c>
      <c r="AB7" s="62">
        <v>49253</v>
      </c>
      <c r="AC7" s="62">
        <v>50281.807277944994</v>
      </c>
    </row>
    <row r="8" spans="1:29" ht="20.100000000000001" customHeight="1" x14ac:dyDescent="0.2">
      <c r="A8" s="133">
        <v>3</v>
      </c>
      <c r="B8" s="59" t="s">
        <v>314</v>
      </c>
      <c r="C8" s="36">
        <f>'[40]Lombok Timur'!C6</f>
        <v>47144</v>
      </c>
      <c r="D8" s="36">
        <f>'[40]Lombok Timur'!D6</f>
        <v>46521</v>
      </c>
      <c r="E8" s="36">
        <f>'[40]Lombok Timur'!E6</f>
        <v>46059</v>
      </c>
      <c r="F8" s="36">
        <f>'[40]Lombok Timur'!F6</f>
        <v>45465</v>
      </c>
      <c r="G8" s="36">
        <f>'[40]Lombok Timur'!G6</f>
        <v>45465</v>
      </c>
      <c r="H8" s="36">
        <f>'[40]Lombok Timur'!H6</f>
        <v>45236</v>
      </c>
      <c r="I8" s="36">
        <f>'[40]Lombok Timur'!I6</f>
        <v>90438</v>
      </c>
      <c r="J8" s="36">
        <f>'[40]Lombok Timur'!J6</f>
        <v>45202</v>
      </c>
      <c r="K8" s="36">
        <f>'[40]Lombok Timur'!K6</f>
        <v>45261</v>
      </c>
      <c r="L8" s="36">
        <f>'[40]Lombok Timur'!L6</f>
        <v>45436</v>
      </c>
      <c r="M8" s="36">
        <f>'[40]Lombok Timur'!M6</f>
        <v>50213</v>
      </c>
      <c r="N8" s="36">
        <f>'[40]Lombok Timur'!N6</f>
        <v>45033</v>
      </c>
      <c r="O8" s="36">
        <f>'[40]Lombok Timur'!O6</f>
        <v>45425</v>
      </c>
      <c r="P8" s="36">
        <f>'[40]Lombok Timur'!P6</f>
        <v>0</v>
      </c>
      <c r="Q8" s="36">
        <v>45128</v>
      </c>
      <c r="R8" s="36">
        <v>45094</v>
      </c>
      <c r="S8" s="197">
        <v>45318</v>
      </c>
      <c r="T8" s="197">
        <v>45466</v>
      </c>
      <c r="U8" s="207">
        <v>45442</v>
      </c>
      <c r="V8" s="205">
        <v>43944.75</v>
      </c>
      <c r="W8" s="197">
        <v>45685</v>
      </c>
      <c r="X8" s="62">
        <v>45915</v>
      </c>
      <c r="Y8" s="62">
        <v>46505</v>
      </c>
      <c r="Z8" s="62">
        <v>47141</v>
      </c>
      <c r="AA8" s="62">
        <v>47169.1</v>
      </c>
      <c r="AB8" s="62">
        <v>40128</v>
      </c>
      <c r="AC8" s="62">
        <v>39388.978952488418</v>
      </c>
    </row>
    <row r="9" spans="1:29" ht="20.100000000000001" customHeight="1" x14ac:dyDescent="0.2">
      <c r="A9" s="133">
        <v>4</v>
      </c>
      <c r="B9" s="59" t="s">
        <v>316</v>
      </c>
      <c r="C9" s="36">
        <f>[40]Sumbawa!C6</f>
        <v>37949</v>
      </c>
      <c r="D9" s="36">
        <f>[40]Sumbawa!D6</f>
        <v>38313</v>
      </c>
      <c r="E9" s="36">
        <f>[40]Sumbawa!E6</f>
        <v>39556</v>
      </c>
      <c r="F9" s="36">
        <f>[40]Sumbawa!F6</f>
        <v>39556</v>
      </c>
      <c r="G9" s="36">
        <f>[40]Sumbawa!G6</f>
        <v>39522</v>
      </c>
      <c r="H9" s="36">
        <f>[40]Sumbawa!H6</f>
        <v>39677</v>
      </c>
      <c r="I9" s="36">
        <f>[40]Sumbawa!I6</f>
        <v>89152</v>
      </c>
      <c r="J9" s="36">
        <f>[40]Sumbawa!J6</f>
        <v>47081</v>
      </c>
      <c r="K9" s="36">
        <f>[40]Sumbawa!K6</f>
        <v>48599</v>
      </c>
      <c r="L9" s="36">
        <f>[40]Sumbawa!L6</f>
        <v>49892</v>
      </c>
      <c r="M9" s="36">
        <f>[40]Sumbawa!M6</f>
        <v>51071</v>
      </c>
      <c r="N9" s="36">
        <f>[40]Sumbawa!N6</f>
        <v>42339</v>
      </c>
      <c r="O9" s="36">
        <f>[40]Sumbawa!O6</f>
        <v>41950</v>
      </c>
      <c r="P9" s="36">
        <f>[40]Sumbawa!P6</f>
        <v>0</v>
      </c>
      <c r="Q9" s="36">
        <v>46288</v>
      </c>
      <c r="R9" s="36">
        <v>46819</v>
      </c>
      <c r="S9" s="197">
        <v>48140</v>
      </c>
      <c r="T9" s="197">
        <v>48437</v>
      </c>
      <c r="U9" s="207">
        <v>49270</v>
      </c>
      <c r="V9" s="205">
        <v>50681.47</v>
      </c>
      <c r="W9" s="197">
        <v>56132</v>
      </c>
      <c r="X9" s="62">
        <v>56120</v>
      </c>
      <c r="Y9" s="62">
        <v>56330</v>
      </c>
      <c r="Z9" s="62">
        <v>59428</v>
      </c>
      <c r="AA9" s="62">
        <v>61282</v>
      </c>
      <c r="AB9" s="62">
        <v>53164</v>
      </c>
      <c r="AC9" s="62">
        <v>54918.064679986768</v>
      </c>
    </row>
    <row r="10" spans="1:29" ht="20.100000000000001" customHeight="1" x14ac:dyDescent="0.2">
      <c r="A10" s="133">
        <v>5</v>
      </c>
      <c r="B10" s="59" t="s">
        <v>311</v>
      </c>
      <c r="C10" s="36">
        <f>[40]Dompu!C6</f>
        <v>13311</v>
      </c>
      <c r="D10" s="36">
        <f>[40]Dompu!D6</f>
        <v>12687</v>
      </c>
      <c r="E10" s="36">
        <f>[40]Dompu!E6</f>
        <v>13753</v>
      </c>
      <c r="F10" s="36">
        <f>[40]Dompu!F6</f>
        <v>13828</v>
      </c>
      <c r="G10" s="36">
        <f>[40]Dompu!G6</f>
        <v>13753</v>
      </c>
      <c r="H10" s="36">
        <f>[40]Dompu!H6</f>
        <v>14921</v>
      </c>
      <c r="I10" s="36">
        <f>[40]Dompu!I6</f>
        <v>25983</v>
      </c>
      <c r="J10" s="36">
        <f>[40]Dompu!J6</f>
        <v>11344</v>
      </c>
      <c r="K10" s="36">
        <f>[40]Dompu!K6</f>
        <v>15529</v>
      </c>
      <c r="L10" s="36">
        <f>[40]Dompu!L6</f>
        <v>16517</v>
      </c>
      <c r="M10" s="36">
        <f>[40]Dompu!M6</f>
        <v>19766</v>
      </c>
      <c r="N10" s="36">
        <f>[40]Dompu!N6</f>
        <v>18990</v>
      </c>
      <c r="O10" s="36">
        <f>[40]Dompu!O6</f>
        <v>19100</v>
      </c>
      <c r="P10" s="36">
        <f>[40]Dompu!P6</f>
        <v>0</v>
      </c>
      <c r="Q10" s="36">
        <v>19194</v>
      </c>
      <c r="R10" s="36">
        <v>19243</v>
      </c>
      <c r="S10" s="197">
        <v>19243</v>
      </c>
      <c r="T10" s="197">
        <v>19194</v>
      </c>
      <c r="U10" s="207">
        <v>19369</v>
      </c>
      <c r="V10" s="205">
        <v>18872.060000000001</v>
      </c>
      <c r="W10" s="197">
        <v>21076</v>
      </c>
      <c r="X10" s="62">
        <v>21248</v>
      </c>
      <c r="Y10" s="62">
        <v>22782</v>
      </c>
      <c r="Z10" s="62">
        <v>25906</v>
      </c>
      <c r="AA10" s="62">
        <v>25906</v>
      </c>
      <c r="AB10" s="62">
        <v>19129</v>
      </c>
      <c r="AC10" s="62">
        <v>16843.850381628316</v>
      </c>
    </row>
    <row r="11" spans="1:29" ht="20.100000000000001" customHeight="1" x14ac:dyDescent="0.2">
      <c r="A11" s="133">
        <v>6</v>
      </c>
      <c r="B11" s="59" t="s">
        <v>563</v>
      </c>
      <c r="C11" s="36">
        <f>[40]Bima!C6</f>
        <v>27603</v>
      </c>
      <c r="D11" s="36">
        <f>[40]Bima!D6</f>
        <v>27932</v>
      </c>
      <c r="E11" s="36">
        <f>[40]Bima!E6</f>
        <v>27965</v>
      </c>
      <c r="F11" s="36">
        <f>[40]Bima!F6</f>
        <v>27968</v>
      </c>
      <c r="G11" s="36">
        <f>[40]Bima!G6</f>
        <v>27973</v>
      </c>
      <c r="H11" s="36">
        <f>[40]Bima!H6</f>
        <v>27973</v>
      </c>
      <c r="I11" s="36">
        <f>[40]Bima!I6</f>
        <v>55116</v>
      </c>
      <c r="J11" s="36">
        <f>[40]Bima!J6</f>
        <v>28240</v>
      </c>
      <c r="K11" s="36">
        <f>[40]Bima!K6</f>
        <v>28240</v>
      </c>
      <c r="L11" s="36">
        <f>[40]Bima!L6</f>
        <v>27416</v>
      </c>
      <c r="M11" s="36">
        <f>[40]Bima!M6</f>
        <v>28243</v>
      </c>
      <c r="N11" s="36">
        <f>[40]Bima!N6</f>
        <v>28324</v>
      </c>
      <c r="O11" s="36">
        <f>[40]Bima!O6</f>
        <v>30515</v>
      </c>
      <c r="P11" s="36">
        <f>[40]Bima!P6</f>
        <v>0</v>
      </c>
      <c r="Q11" s="36">
        <v>30659</v>
      </c>
      <c r="R11" s="36">
        <v>30593</v>
      </c>
      <c r="S11" s="197">
        <v>31697</v>
      </c>
      <c r="T11" s="197">
        <v>32168</v>
      </c>
      <c r="U11" s="207">
        <v>32319</v>
      </c>
      <c r="V11" s="205">
        <v>32289.03</v>
      </c>
      <c r="W11" s="197">
        <v>34766</v>
      </c>
      <c r="X11" s="62">
        <v>35381</v>
      </c>
      <c r="Y11" s="62">
        <v>42900</v>
      </c>
      <c r="Z11" s="62">
        <v>46689</v>
      </c>
      <c r="AA11" s="62">
        <v>44979</v>
      </c>
      <c r="AB11" s="62">
        <v>33411</v>
      </c>
      <c r="AC11" s="62">
        <v>41098.559545603406</v>
      </c>
    </row>
    <row r="12" spans="1:29" ht="20.100000000000001" customHeight="1" x14ac:dyDescent="0.2">
      <c r="A12" s="133">
        <v>7</v>
      </c>
      <c r="B12" s="59" t="s">
        <v>317</v>
      </c>
      <c r="C12" s="36">
        <f>[40]SumbawaBarat!C6</f>
        <v>0</v>
      </c>
      <c r="D12" s="36">
        <f>[40]SumbawaBarat!D6</f>
        <v>0</v>
      </c>
      <c r="E12" s="36">
        <f>[40]SumbawaBarat!E6</f>
        <v>0</v>
      </c>
      <c r="F12" s="36">
        <f>[40]SumbawaBarat!F6</f>
        <v>0</v>
      </c>
      <c r="G12" s="36">
        <f>[40]SumbawaBarat!G6</f>
        <v>0</v>
      </c>
      <c r="H12" s="36">
        <f>[40]SumbawaBarat!H6</f>
        <v>0</v>
      </c>
      <c r="I12" s="36">
        <f>[40]SumbawaBarat!I6</f>
        <v>0</v>
      </c>
      <c r="J12" s="36">
        <f>[40]SumbawaBarat!J6</f>
        <v>0</v>
      </c>
      <c r="K12" s="36">
        <f>[40]SumbawaBarat!K6</f>
        <v>0</v>
      </c>
      <c r="L12" s="36">
        <f>[40]SumbawaBarat!L6</f>
        <v>0</v>
      </c>
      <c r="M12" s="36">
        <f>[40]SumbawaBarat!M6</f>
        <v>0</v>
      </c>
      <c r="N12" s="36">
        <f>[40]SumbawaBarat!N6</f>
        <v>8997</v>
      </c>
      <c r="O12" s="36">
        <f>[40]SumbawaBarat!O6</f>
        <v>8945</v>
      </c>
      <c r="P12" s="36">
        <f>[40]SumbawaBarat!P6</f>
        <v>0</v>
      </c>
      <c r="Q12" s="36">
        <v>9255</v>
      </c>
      <c r="R12" s="36">
        <v>9090</v>
      </c>
      <c r="S12" s="197">
        <v>9090</v>
      </c>
      <c r="T12" s="197">
        <v>9405</v>
      </c>
      <c r="U12" s="207">
        <v>9705</v>
      </c>
      <c r="V12" s="205">
        <v>9141.07</v>
      </c>
      <c r="W12" s="197">
        <v>11149</v>
      </c>
      <c r="X12" s="62">
        <v>11461</v>
      </c>
      <c r="Y12" s="62">
        <v>11573</v>
      </c>
      <c r="Z12" s="62">
        <v>12255</v>
      </c>
      <c r="AA12" s="62">
        <v>11788</v>
      </c>
      <c r="AB12" s="62">
        <v>9854</v>
      </c>
      <c r="AC12" s="62">
        <v>8704.1668217977476</v>
      </c>
    </row>
    <row r="13" spans="1:29" ht="20.100000000000001" customHeight="1" x14ac:dyDescent="0.2">
      <c r="A13" s="133">
        <v>8</v>
      </c>
      <c r="B13" s="59" t="s">
        <v>315</v>
      </c>
      <c r="C13" s="36">
        <f>'[40]Lombok Utara'!C6</f>
        <v>0</v>
      </c>
      <c r="D13" s="36">
        <f>'[40]Lombok Utara'!D6</f>
        <v>0</v>
      </c>
      <c r="E13" s="36">
        <f>'[40]Lombok Utara'!E6</f>
        <v>0</v>
      </c>
      <c r="F13" s="36">
        <f>'[40]Lombok Utara'!F6</f>
        <v>0</v>
      </c>
      <c r="G13" s="36">
        <f>'[40]Lombok Utara'!G6</f>
        <v>0</v>
      </c>
      <c r="H13" s="36">
        <f>'[40]Lombok Utara'!H6</f>
        <v>0</v>
      </c>
      <c r="I13" s="36">
        <f>'[40]Lombok Utara'!I6</f>
        <v>0</v>
      </c>
      <c r="J13" s="36">
        <f>'[40]Lombok Utara'!J6</f>
        <v>0</v>
      </c>
      <c r="K13" s="36">
        <f>'[40]Lombok Utara'!K6</f>
        <v>0</v>
      </c>
      <c r="L13" s="36">
        <f>'[40]Lombok Utara'!L6</f>
        <v>0</v>
      </c>
      <c r="M13" s="36">
        <f>'[40]Lombok Utara'!M6</f>
        <v>0</v>
      </c>
      <c r="N13" s="36">
        <f>'[40]Lombok Utara'!N6</f>
        <v>0</v>
      </c>
      <c r="O13" s="36">
        <f>'[40]Lombok Utara'!O6</f>
        <v>0</v>
      </c>
      <c r="P13" s="36">
        <f>'[40]Lombok Utara'!P6</f>
        <v>0</v>
      </c>
      <c r="Q13" s="36"/>
      <c r="R13" s="36"/>
      <c r="S13" s="197"/>
      <c r="T13" s="197">
        <v>8117</v>
      </c>
      <c r="U13" s="207">
        <v>8289</v>
      </c>
      <c r="V13" s="205">
        <v>7873.21</v>
      </c>
      <c r="W13" s="197">
        <v>8768</v>
      </c>
      <c r="X13" s="62">
        <v>8674</v>
      </c>
      <c r="Y13" s="62">
        <v>8701</v>
      </c>
      <c r="Z13" s="62">
        <v>8966</v>
      </c>
      <c r="AA13" s="62">
        <v>9336</v>
      </c>
      <c r="AB13" s="62">
        <v>4950</v>
      </c>
      <c r="AC13" s="62">
        <v>5117.3727638021746</v>
      </c>
    </row>
    <row r="14" spans="1:29" ht="20.100000000000001" customHeight="1" x14ac:dyDescent="0.2">
      <c r="A14" s="133">
        <v>9</v>
      </c>
      <c r="B14" s="59" t="s">
        <v>69</v>
      </c>
      <c r="C14" s="36">
        <f>'[40]Kota Mataram'!C6</f>
        <v>0</v>
      </c>
      <c r="D14" s="36">
        <f>'[40]Kota Mataram'!D6</f>
        <v>0</v>
      </c>
      <c r="E14" s="36">
        <f>'[40]Kota Mataram'!E6</f>
        <v>1296</v>
      </c>
      <c r="F14" s="36">
        <f>'[40]Kota Mataram'!F6</f>
        <v>1914</v>
      </c>
      <c r="G14" s="36">
        <f>'[40]Kota Mataram'!G6</f>
        <v>1882</v>
      </c>
      <c r="H14" s="36">
        <f>'[40]Kota Mataram'!H6</f>
        <v>1846</v>
      </c>
      <c r="I14" s="36">
        <f>'[40]Kota Mataram'!I6</f>
        <v>3677</v>
      </c>
      <c r="J14" s="36">
        <f>'[40]Kota Mataram'!J6</f>
        <v>1831</v>
      </c>
      <c r="K14" s="36">
        <f>'[40]Kota Mataram'!K6</f>
        <v>1821</v>
      </c>
      <c r="L14" s="36">
        <f>'[40]Kota Mataram'!L6</f>
        <v>1800</v>
      </c>
      <c r="M14" s="36">
        <f>'[40]Kota Mataram'!M6</f>
        <v>1768</v>
      </c>
      <c r="N14" s="36">
        <f>'[40]Kota Mataram'!N6</f>
        <v>1741</v>
      </c>
      <c r="O14" s="36">
        <f>'[40]Kota Mataram'!O6</f>
        <v>1701</v>
      </c>
      <c r="P14" s="36">
        <f>'[40]Kota Mataram'!P6</f>
        <v>0</v>
      </c>
      <c r="Q14" s="36">
        <v>2033</v>
      </c>
      <c r="R14" s="36">
        <v>1850</v>
      </c>
      <c r="S14" s="197">
        <v>2275</v>
      </c>
      <c r="T14" s="197">
        <v>2275</v>
      </c>
      <c r="U14" s="207">
        <v>2231</v>
      </c>
      <c r="V14" s="205">
        <v>2151.0300000000002</v>
      </c>
      <c r="W14" s="197">
        <v>2078</v>
      </c>
      <c r="X14" s="62">
        <v>2058</v>
      </c>
      <c r="Y14" s="62">
        <v>1993</v>
      </c>
      <c r="Z14" s="62">
        <v>1946.1</v>
      </c>
      <c r="AA14" s="62">
        <v>1899.6</v>
      </c>
      <c r="AB14" s="62">
        <v>1543</v>
      </c>
      <c r="AC14" s="62">
        <v>1564.2662883025589</v>
      </c>
    </row>
    <row r="15" spans="1:29" ht="20.100000000000001" customHeight="1" x14ac:dyDescent="0.2">
      <c r="A15" s="133">
        <v>10</v>
      </c>
      <c r="B15" s="60" t="s">
        <v>70</v>
      </c>
      <c r="C15" s="36">
        <f>'[40]Kota Bima'!C6</f>
        <v>0</v>
      </c>
      <c r="D15" s="36">
        <f>'[40]Kota Bima'!D6</f>
        <v>0</v>
      </c>
      <c r="E15" s="36">
        <f>'[40]Kota Bima'!E6</f>
        <v>0</v>
      </c>
      <c r="F15" s="36">
        <f>'[40]Kota Bima'!F6</f>
        <v>0</v>
      </c>
      <c r="G15" s="36">
        <f>'[40]Kota Bima'!G6</f>
        <v>0</v>
      </c>
      <c r="H15" s="36">
        <f>'[40]Kota Bima'!H6</f>
        <v>0</v>
      </c>
      <c r="I15" s="36">
        <f>'[40]Kota Bima'!I6</f>
        <v>0</v>
      </c>
      <c r="J15" s="36">
        <f>'[40]Kota Bima'!J6</f>
        <v>0</v>
      </c>
      <c r="K15" s="36">
        <f>'[40]Kota Bima'!K6</f>
        <v>0</v>
      </c>
      <c r="L15" s="36">
        <f>'[40]Kota Bima'!L6</f>
        <v>2023</v>
      </c>
      <c r="M15" s="36">
        <f>'[40]Kota Bima'!M6</f>
        <v>2023</v>
      </c>
      <c r="N15" s="36">
        <f>'[40]Kota Bima'!N6</f>
        <v>1901</v>
      </c>
      <c r="O15" s="36">
        <f>'[40]Kota Bima'!O6</f>
        <v>1896</v>
      </c>
      <c r="P15" s="36">
        <f>'[40]Kota Bima'!P6</f>
        <v>0</v>
      </c>
      <c r="Q15" s="36">
        <v>2959</v>
      </c>
      <c r="R15" s="36">
        <v>2253</v>
      </c>
      <c r="S15" s="197">
        <v>2255</v>
      </c>
      <c r="T15" s="197">
        <v>2253</v>
      </c>
      <c r="U15" s="207">
        <v>2251</v>
      </c>
      <c r="V15" s="228">
        <v>2170.0700000000002</v>
      </c>
      <c r="W15" s="197">
        <v>2244</v>
      </c>
      <c r="X15" s="62">
        <v>2271</v>
      </c>
      <c r="Y15" s="62">
        <v>2267</v>
      </c>
      <c r="Z15" s="62">
        <v>2239</v>
      </c>
      <c r="AA15" s="62">
        <v>2422</v>
      </c>
      <c r="AB15" s="62">
        <v>1948</v>
      </c>
      <c r="AC15" s="62">
        <v>1620.8858962787845</v>
      </c>
    </row>
    <row r="16" spans="1:29" ht="20.100000000000001" customHeight="1" thickBot="1" x14ac:dyDescent="0.25">
      <c r="A16" s="369" t="s">
        <v>128</v>
      </c>
      <c r="B16" s="370"/>
      <c r="C16" s="83">
        <f>SUM(C6:C15)</f>
        <v>200824</v>
      </c>
      <c r="D16" s="83">
        <f t="shared" ref="D16:W16" si="0">SUM(D6:D15)</f>
        <v>191397</v>
      </c>
      <c r="E16" s="83">
        <f t="shared" si="0"/>
        <v>197436</v>
      </c>
      <c r="F16" s="83">
        <f t="shared" si="0"/>
        <v>197580</v>
      </c>
      <c r="G16" s="83">
        <f t="shared" si="0"/>
        <v>197395</v>
      </c>
      <c r="H16" s="83">
        <f t="shared" si="0"/>
        <v>198658</v>
      </c>
      <c r="I16" s="83">
        <f t="shared" si="0"/>
        <v>400356</v>
      </c>
      <c r="J16" s="83">
        <f t="shared" si="0"/>
        <v>198485</v>
      </c>
      <c r="K16" s="83">
        <f t="shared" si="0"/>
        <v>214576</v>
      </c>
      <c r="L16" s="83">
        <f t="shared" si="0"/>
        <v>218496</v>
      </c>
      <c r="M16" s="83">
        <f t="shared" si="0"/>
        <v>245632</v>
      </c>
      <c r="N16" s="83">
        <f t="shared" si="0"/>
        <v>220111</v>
      </c>
      <c r="O16" s="83">
        <f t="shared" si="0"/>
        <v>225708</v>
      </c>
      <c r="P16" s="83">
        <f t="shared" si="0"/>
        <v>0</v>
      </c>
      <c r="Q16" s="83">
        <f t="shared" si="0"/>
        <v>231129</v>
      </c>
      <c r="R16" s="83">
        <f t="shared" si="0"/>
        <v>230986</v>
      </c>
      <c r="S16" s="200">
        <f t="shared" si="0"/>
        <v>236420</v>
      </c>
      <c r="T16" s="200">
        <f t="shared" si="0"/>
        <v>238619</v>
      </c>
      <c r="U16" s="200">
        <f t="shared" si="0"/>
        <v>240180</v>
      </c>
      <c r="V16" s="200">
        <f t="shared" si="0"/>
        <v>236033.83</v>
      </c>
      <c r="W16" s="200">
        <f t="shared" si="0"/>
        <v>253208</v>
      </c>
      <c r="X16" s="307">
        <f>SUM(X6:X15)</f>
        <v>254298</v>
      </c>
      <c r="Y16" s="307">
        <f>SUM(Y6:Y15)</f>
        <v>264666</v>
      </c>
      <c r="Z16" s="307">
        <f>SUM(Z6:Z15)</f>
        <v>276230.3</v>
      </c>
      <c r="AA16" s="307">
        <f>SUM(AA6:AA15)</f>
        <v>276306.39999999997</v>
      </c>
      <c r="AB16" s="307">
        <v>227786</v>
      </c>
      <c r="AC16" s="307">
        <f>SUM(AC6:AC15)</f>
        <v>234542.35203393048</v>
      </c>
    </row>
    <row r="17" spans="1:29" ht="15" customHeight="1" x14ac:dyDescent="0.2">
      <c r="A17" s="277" t="s">
        <v>663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8" t="s">
        <v>664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580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8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661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8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8" t="s">
        <v>581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662</v>
      </c>
      <c r="B22" s="9"/>
      <c r="C22" s="10"/>
      <c r="D22" s="10"/>
      <c r="E22" s="9"/>
      <c r="F22" s="10"/>
      <c r="G22" s="10"/>
      <c r="H22" s="11"/>
      <c r="U22" s="7"/>
      <c r="X22" s="6"/>
      <c r="Y22" s="6"/>
      <c r="Z22" s="6"/>
      <c r="AA22" s="6"/>
      <c r="AB22" s="6"/>
      <c r="AC22" s="6"/>
    </row>
    <row r="23" spans="1:29" ht="20.100000000000001" customHeight="1" x14ac:dyDescent="0.2">
      <c r="A23" s="13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3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3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3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3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3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3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>
      <c r="A34" s="13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69"/>
    </row>
    <row r="35" spans="1:29" ht="20.100000000000001" customHeight="1" x14ac:dyDescent="0.2">
      <c r="A35" s="13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69"/>
    </row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</sheetData>
  <mergeCells count="3">
    <mergeCell ref="A4:A5"/>
    <mergeCell ref="A16:B16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6:V16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C115"/>
  <sheetViews>
    <sheetView showGridLines="0" topLeftCell="A12" workbookViewId="0">
      <selection activeCell="AC7" sqref="AC7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3" width="7.5703125" style="6" hidden="1" customWidth="1"/>
    <col min="4" max="4" width="6.5703125" style="6" hidden="1" customWidth="1"/>
    <col min="5" max="15" width="7.5703125" style="6" hidden="1" customWidth="1"/>
    <col min="16" max="16" width="5.140625" style="6" hidden="1" customWidth="1"/>
    <col min="17" max="21" width="15.7109375" style="6" hidden="1" customWidth="1"/>
    <col min="22" max="22" width="16.28515625" style="168" hidden="1" customWidth="1"/>
    <col min="23" max="23" width="16.7109375" style="6" hidden="1" customWidth="1"/>
    <col min="24" max="24" width="16.7109375" style="304" hidden="1" customWidth="1"/>
    <col min="25" max="29" width="16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626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137" t="s">
        <v>627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136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444</v>
      </c>
      <c r="C6" s="36">
        <f>'[41]Sumbawa Barat'!C6</f>
        <v>19474</v>
      </c>
      <c r="D6" s="36">
        <f>'[41]Sumbawa Barat'!D6</f>
        <v>6144</v>
      </c>
      <c r="E6" s="36">
        <f>'[41]Sumbawa Barat'!E6</f>
        <v>17109</v>
      </c>
      <c r="F6" s="36">
        <f>'[41]Sumbawa Barat'!F6</f>
        <v>17109</v>
      </c>
      <c r="G6" s="36">
        <f>'[41]Sumbawa Barat'!G6</f>
        <v>18229</v>
      </c>
      <c r="H6" s="36">
        <f>'[41]Sumbawa Barat'!H6</f>
        <v>19081</v>
      </c>
      <c r="I6" s="36">
        <f>'[41]Sumbawa Barat'!I6</f>
        <v>14835</v>
      </c>
      <c r="J6" s="36">
        <f>'[41]Sumbawa Barat'!J6</f>
        <v>16476</v>
      </c>
      <c r="K6" s="36">
        <f>'[41]Sumbawa Barat'!K6</f>
        <v>14379</v>
      </c>
      <c r="L6" s="36">
        <f>'[41]Sumbawa Barat'!L6</f>
        <v>18448</v>
      </c>
      <c r="M6" s="36">
        <f>'[41]Sumbawa Barat'!M6</f>
        <v>15764</v>
      </c>
      <c r="N6" s="36">
        <f>'[41]Sumbawa Barat'!N6</f>
        <v>18616</v>
      </c>
      <c r="O6" s="36">
        <f>'[41]Sumbawa Barat'!O6</f>
        <v>16510</v>
      </c>
      <c r="P6" s="36">
        <f>'[41]Sumbawa Barat'!P6</f>
        <v>0</v>
      </c>
      <c r="Q6" s="36">
        <v>7076</v>
      </c>
      <c r="R6" s="42">
        <v>8032</v>
      </c>
      <c r="S6" s="197">
        <v>8706</v>
      </c>
      <c r="T6" s="197">
        <v>8726</v>
      </c>
      <c r="U6" s="207">
        <v>8726</v>
      </c>
      <c r="V6" s="229">
        <v>8747.75</v>
      </c>
      <c r="W6" s="197">
        <v>8631</v>
      </c>
      <c r="X6" s="62">
        <v>8818</v>
      </c>
      <c r="Y6" s="62">
        <v>9469</v>
      </c>
      <c r="Z6" s="62">
        <v>9469</v>
      </c>
      <c r="AA6" s="62">
        <v>9550</v>
      </c>
      <c r="AB6" s="62">
        <v>8812</v>
      </c>
      <c r="AC6" s="62">
        <v>7800.4290933559896</v>
      </c>
    </row>
    <row r="7" spans="1:29" ht="20.100000000000001" customHeight="1" x14ac:dyDescent="0.2">
      <c r="A7" s="133">
        <v>2</v>
      </c>
      <c r="B7" s="59" t="s">
        <v>447</v>
      </c>
      <c r="C7" s="36">
        <f>'[41]Sumba Timur'!C6</f>
        <v>24159</v>
      </c>
      <c r="D7" s="36">
        <f>'[41]Sumba Timur'!D6</f>
        <v>20958</v>
      </c>
      <c r="E7" s="36">
        <f>'[41]Sumba Timur'!E6</f>
        <v>21164</v>
      </c>
      <c r="F7" s="36">
        <f>'[41]Sumba Timur'!F6</f>
        <v>20407</v>
      </c>
      <c r="G7" s="36">
        <f>'[41]Sumba Timur'!G6</f>
        <v>19799</v>
      </c>
      <c r="H7" s="36">
        <f>'[41]Sumba Timur'!H6</f>
        <v>18102</v>
      </c>
      <c r="I7" s="36">
        <f>'[41]Sumba Timur'!I6</f>
        <v>12636</v>
      </c>
      <c r="J7" s="36">
        <f>'[41]Sumba Timur'!J6</f>
        <v>13943</v>
      </c>
      <c r="K7" s="36">
        <f>'[41]Sumba Timur'!K6</f>
        <v>13943</v>
      </c>
      <c r="L7" s="36">
        <f>'[41]Sumba Timur'!L6</f>
        <v>14430</v>
      </c>
      <c r="M7" s="36">
        <f>'[41]Sumba Timur'!M6</f>
        <v>11079</v>
      </c>
      <c r="N7" s="36">
        <f>'[41]Sumba Timur'!N6</f>
        <v>14480</v>
      </c>
      <c r="O7" s="36">
        <f>'[41]Sumba Timur'!O6</f>
        <v>11576</v>
      </c>
      <c r="P7" s="36">
        <f>'[41]Sumba Timur'!P6</f>
        <v>0</v>
      </c>
      <c r="Q7" s="36">
        <v>10572</v>
      </c>
      <c r="R7" s="42">
        <v>11949</v>
      </c>
      <c r="S7" s="197">
        <v>15356</v>
      </c>
      <c r="T7" s="197">
        <v>15490</v>
      </c>
      <c r="U7" s="207">
        <v>15490</v>
      </c>
      <c r="V7" s="207">
        <v>16206.86</v>
      </c>
      <c r="W7" s="197">
        <v>19390</v>
      </c>
      <c r="X7" s="62">
        <v>19709</v>
      </c>
      <c r="Y7" s="62">
        <v>19069</v>
      </c>
      <c r="Z7" s="62">
        <v>19193</v>
      </c>
      <c r="AA7" s="62">
        <v>18826</v>
      </c>
      <c r="AB7" s="62">
        <v>16179</v>
      </c>
      <c r="AC7" s="62">
        <v>16474.383956424874</v>
      </c>
    </row>
    <row r="8" spans="1:29" ht="20.100000000000001" customHeight="1" x14ac:dyDescent="0.2">
      <c r="A8" s="133">
        <v>3</v>
      </c>
      <c r="B8" s="59" t="s">
        <v>433</v>
      </c>
      <c r="C8" s="36">
        <f>[41]Kupang!C6</f>
        <v>27327</v>
      </c>
      <c r="D8" s="36">
        <f>[41]Kupang!D6</f>
        <v>20690</v>
      </c>
      <c r="E8" s="36">
        <f>[41]Kupang!E6</f>
        <v>23007</v>
      </c>
      <c r="F8" s="36">
        <f>[41]Kupang!F6</f>
        <v>27980</v>
      </c>
      <c r="G8" s="36">
        <f>[41]Kupang!G6</f>
        <v>29023</v>
      </c>
      <c r="H8" s="36">
        <f>[41]Kupang!H6</f>
        <v>27264</v>
      </c>
      <c r="I8" s="36">
        <f>[41]Kupang!I6</f>
        <v>23799</v>
      </c>
      <c r="J8" s="36">
        <f>[41]Kupang!J6</f>
        <v>20643</v>
      </c>
      <c r="K8" s="36">
        <f>[41]Kupang!K6</f>
        <v>20144</v>
      </c>
      <c r="L8" s="36">
        <f>[41]Kupang!L6</f>
        <v>10580</v>
      </c>
      <c r="M8" s="36">
        <f>[41]Kupang!M6</f>
        <v>9491</v>
      </c>
      <c r="N8" s="36">
        <f>[41]Kupang!N6</f>
        <v>13159</v>
      </c>
      <c r="O8" s="36">
        <f>[41]Kupang!O6</f>
        <v>12689</v>
      </c>
      <c r="P8" s="36">
        <f>[41]Kupang!P6</f>
        <v>0</v>
      </c>
      <c r="Q8" s="36">
        <v>13163</v>
      </c>
      <c r="R8" s="36">
        <v>13163</v>
      </c>
      <c r="S8" s="197">
        <v>13460</v>
      </c>
      <c r="T8" s="197">
        <v>12558</v>
      </c>
      <c r="U8" s="207">
        <v>12538</v>
      </c>
      <c r="V8" s="207">
        <v>11642.59</v>
      </c>
      <c r="W8" s="197">
        <v>18276</v>
      </c>
      <c r="X8" s="62">
        <v>18256</v>
      </c>
      <c r="Y8" s="62">
        <v>19329</v>
      </c>
      <c r="Z8" s="62">
        <v>20003</v>
      </c>
      <c r="AA8" s="62">
        <v>19662</v>
      </c>
      <c r="AB8" s="62">
        <v>11628</v>
      </c>
      <c r="AC8" s="62">
        <v>15236.646581428186</v>
      </c>
    </row>
    <row r="9" spans="1:29" ht="20.100000000000001" customHeight="1" x14ac:dyDescent="0.2">
      <c r="A9" s="133">
        <v>4</v>
      </c>
      <c r="B9" s="59" t="s">
        <v>448</v>
      </c>
      <c r="C9" s="36">
        <f>[41]TimorTengahSelatan!C6</f>
        <v>2567</v>
      </c>
      <c r="D9" s="36">
        <f>[41]TimorTengahSelatan!D6</f>
        <v>4572</v>
      </c>
      <c r="E9" s="36">
        <f>[41]TimorTengahSelatan!E6</f>
        <v>4551</v>
      </c>
      <c r="F9" s="36">
        <f>[41]TimorTengahSelatan!F6</f>
        <v>4551</v>
      </c>
      <c r="G9" s="36">
        <f>[41]TimorTengahSelatan!G6</f>
        <v>3807</v>
      </c>
      <c r="H9" s="36">
        <f>[41]TimorTengahSelatan!H6</f>
        <v>3343</v>
      </c>
      <c r="I9" s="36">
        <f>[41]TimorTengahSelatan!I6</f>
        <v>3765</v>
      </c>
      <c r="J9" s="36">
        <f>[41]TimorTengahSelatan!J6</f>
        <v>3343</v>
      </c>
      <c r="K9" s="36">
        <f>[41]TimorTengahSelatan!K6</f>
        <v>4236</v>
      </c>
      <c r="L9" s="36">
        <f>[41]TimorTengahSelatan!L6</f>
        <v>7267</v>
      </c>
      <c r="M9" s="36">
        <f>[41]TimorTengahSelatan!M6</f>
        <v>5409</v>
      </c>
      <c r="N9" s="36">
        <f>[41]TimorTengahSelatan!N6</f>
        <v>3948</v>
      </c>
      <c r="O9" s="36">
        <f>[41]TimorTengahSelatan!O6</f>
        <v>4775</v>
      </c>
      <c r="P9" s="36">
        <f>[41]TimorTengahSelatan!P6</f>
        <v>0</v>
      </c>
      <c r="Q9" s="36">
        <v>4096</v>
      </c>
      <c r="R9" s="36">
        <v>3449</v>
      </c>
      <c r="S9" s="197">
        <v>3821</v>
      </c>
      <c r="T9" s="197">
        <v>4038</v>
      </c>
      <c r="U9" s="207">
        <v>4037</v>
      </c>
      <c r="V9" s="207">
        <v>3547.45</v>
      </c>
      <c r="W9" s="197">
        <v>4815</v>
      </c>
      <c r="X9" s="62">
        <v>3893</v>
      </c>
      <c r="Y9" s="62">
        <v>5929</v>
      </c>
      <c r="Z9" s="62">
        <v>5831</v>
      </c>
      <c r="AA9" s="62">
        <v>5459</v>
      </c>
      <c r="AB9" s="62">
        <v>3548</v>
      </c>
      <c r="AC9" s="62">
        <v>5256.362780154047</v>
      </c>
    </row>
    <row r="10" spans="1:29" ht="20.100000000000001" customHeight="1" x14ac:dyDescent="0.2">
      <c r="A10" s="133">
        <v>5</v>
      </c>
      <c r="B10" s="59" t="s">
        <v>449</v>
      </c>
      <c r="C10" s="36">
        <f>[41]TimorTengahUtara!C6</f>
        <v>5171</v>
      </c>
      <c r="D10" s="36">
        <f>[41]TimorTengahUtara!D6</f>
        <v>2926</v>
      </c>
      <c r="E10" s="36">
        <f>[41]TimorTengahUtara!E6</f>
        <v>4593</v>
      </c>
      <c r="F10" s="36">
        <f>[41]TimorTengahUtara!F6</f>
        <v>3827</v>
      </c>
      <c r="G10" s="36">
        <f>[41]TimorTengahUtara!G6</f>
        <v>4540</v>
      </c>
      <c r="H10" s="36">
        <f>[41]TimorTengahUtara!H6</f>
        <v>4493</v>
      </c>
      <c r="I10" s="36">
        <f>[41]TimorTengahUtara!I6</f>
        <v>3326</v>
      </c>
      <c r="J10" s="36">
        <f>[41]TimorTengahUtara!J6</f>
        <v>5075</v>
      </c>
      <c r="K10" s="36">
        <f>[41]TimorTengahUtara!K6</f>
        <v>5175</v>
      </c>
      <c r="L10" s="36">
        <f>[41]TimorTengahUtara!L6</f>
        <v>5897</v>
      </c>
      <c r="M10" s="36">
        <f>[41]TimorTengahUtara!M6</f>
        <v>5460</v>
      </c>
      <c r="N10" s="36">
        <f>[41]TimorTengahUtara!N6</f>
        <v>4828</v>
      </c>
      <c r="O10" s="36">
        <f>[41]TimorTengahUtara!O6</f>
        <v>3846</v>
      </c>
      <c r="P10" s="36">
        <f>[41]TimorTengahUtara!P6</f>
        <v>0</v>
      </c>
      <c r="Q10" s="36">
        <v>5605</v>
      </c>
      <c r="R10" s="36">
        <v>6365</v>
      </c>
      <c r="S10" s="197">
        <v>7319</v>
      </c>
      <c r="T10" s="197">
        <v>7365</v>
      </c>
      <c r="U10" s="207">
        <v>7365</v>
      </c>
      <c r="V10" s="207">
        <v>6953.21</v>
      </c>
      <c r="W10" s="197">
        <v>10715</v>
      </c>
      <c r="X10" s="62">
        <v>9724</v>
      </c>
      <c r="Y10" s="62">
        <v>8656</v>
      </c>
      <c r="Z10" s="62">
        <v>7028</v>
      </c>
      <c r="AA10" s="62">
        <v>9280</v>
      </c>
      <c r="AB10" s="62">
        <v>6968</v>
      </c>
      <c r="AC10" s="62">
        <v>8421.2263194238512</v>
      </c>
    </row>
    <row r="11" spans="1:29" ht="20.100000000000001" customHeight="1" x14ac:dyDescent="0.2">
      <c r="A11" s="133">
        <v>6</v>
      </c>
      <c r="B11" s="59" t="s">
        <v>560</v>
      </c>
      <c r="C11" s="36">
        <f>[41]Belu!C6</f>
        <v>8642</v>
      </c>
      <c r="D11" s="36">
        <f>[41]Belu!D6</f>
        <v>5842</v>
      </c>
      <c r="E11" s="36">
        <f>[41]Belu!E6</f>
        <v>6932</v>
      </c>
      <c r="F11" s="36">
        <f>[41]Belu!F6</f>
        <v>6932</v>
      </c>
      <c r="G11" s="36">
        <f>[41]Belu!G6</f>
        <v>4263</v>
      </c>
      <c r="H11" s="36">
        <f>[41]Belu!H6</f>
        <v>4773</v>
      </c>
      <c r="I11" s="36">
        <f>[41]Belu!I6</f>
        <v>4825</v>
      </c>
      <c r="J11" s="36">
        <f>[41]Belu!J6</f>
        <v>5771</v>
      </c>
      <c r="K11" s="36">
        <f>[41]Belu!K6</f>
        <v>5908</v>
      </c>
      <c r="L11" s="36">
        <f>[41]Belu!L6</f>
        <v>5423</v>
      </c>
      <c r="M11" s="36">
        <f>[41]Belu!M6</f>
        <v>4785</v>
      </c>
      <c r="N11" s="36">
        <f>[41]Belu!N6</f>
        <v>5390</v>
      </c>
      <c r="O11" s="36">
        <f>[41]Belu!O6</f>
        <v>7617</v>
      </c>
      <c r="P11" s="36">
        <f>[41]Belu!P6</f>
        <v>0</v>
      </c>
      <c r="Q11" s="36">
        <v>6988</v>
      </c>
      <c r="R11" s="36">
        <v>7585</v>
      </c>
      <c r="S11" s="197">
        <v>7407</v>
      </c>
      <c r="T11" s="197">
        <v>7285</v>
      </c>
      <c r="U11" s="207">
        <v>7282</v>
      </c>
      <c r="V11" s="207">
        <v>8514.1299999999992</v>
      </c>
      <c r="W11" s="197">
        <v>13822</v>
      </c>
      <c r="X11" s="62">
        <v>6460</v>
      </c>
      <c r="Y11" s="62">
        <v>6631</v>
      </c>
      <c r="Z11" s="62">
        <v>6599</v>
      </c>
      <c r="AA11" s="62">
        <v>6879</v>
      </c>
      <c r="AB11" s="62">
        <v>4322</v>
      </c>
      <c r="AC11" s="62">
        <v>5505.1090557461248</v>
      </c>
    </row>
    <row r="12" spans="1:29" ht="20.100000000000001" customHeight="1" x14ac:dyDescent="0.2">
      <c r="A12" s="133">
        <v>7</v>
      </c>
      <c r="B12" s="59" t="s">
        <v>561</v>
      </c>
      <c r="C12" s="36">
        <f>[41]Alor!C6</f>
        <v>943</v>
      </c>
      <c r="D12" s="36">
        <f>[41]Alor!D6</f>
        <v>646</v>
      </c>
      <c r="E12" s="36">
        <f>[41]Alor!E6</f>
        <v>541</v>
      </c>
      <c r="F12" s="36">
        <f>[41]Alor!F6</f>
        <v>541</v>
      </c>
      <c r="G12" s="36">
        <f>[41]Alor!G6</f>
        <v>512</v>
      </c>
      <c r="H12" s="36">
        <f>[41]Alor!H6</f>
        <v>457</v>
      </c>
      <c r="I12" s="36">
        <f>[41]Alor!I6</f>
        <v>292</v>
      </c>
      <c r="J12" s="36">
        <f>[41]Alor!J6</f>
        <v>182</v>
      </c>
      <c r="K12" s="36">
        <f>[41]Alor!K6</f>
        <v>349</v>
      </c>
      <c r="L12" s="36">
        <f>[41]Alor!L6</f>
        <v>382</v>
      </c>
      <c r="M12" s="36">
        <f>[41]Alor!M6</f>
        <v>372</v>
      </c>
      <c r="N12" s="36">
        <f>[41]Alor!N6</f>
        <v>1582</v>
      </c>
      <c r="O12" s="36">
        <f>[41]Alor!O6</f>
        <v>200</v>
      </c>
      <c r="P12" s="36">
        <f>[41]Alor!P6</f>
        <v>0</v>
      </c>
      <c r="Q12" s="36">
        <v>321</v>
      </c>
      <c r="R12" s="36">
        <v>520</v>
      </c>
      <c r="S12" s="197">
        <v>1176</v>
      </c>
      <c r="T12" s="197">
        <v>1210</v>
      </c>
      <c r="U12" s="207">
        <v>1210</v>
      </c>
      <c r="V12" s="207">
        <v>482.59</v>
      </c>
      <c r="W12" s="197">
        <v>416</v>
      </c>
      <c r="X12" s="62">
        <v>479</v>
      </c>
      <c r="Y12" s="62">
        <v>423</v>
      </c>
      <c r="Z12" s="62">
        <v>701</v>
      </c>
      <c r="AA12" s="62">
        <v>850</v>
      </c>
      <c r="AB12" s="62">
        <v>461</v>
      </c>
      <c r="AC12" s="62">
        <v>557.55256501390534</v>
      </c>
    </row>
    <row r="13" spans="1:29" ht="20.100000000000001" customHeight="1" x14ac:dyDescent="0.2">
      <c r="A13" s="133">
        <v>8</v>
      </c>
      <c r="B13" s="59" t="s">
        <v>434</v>
      </c>
      <c r="C13" s="36">
        <f>[41]Lembata!C6</f>
        <v>0</v>
      </c>
      <c r="D13" s="36">
        <f>[41]Lembata!D6</f>
        <v>0</v>
      </c>
      <c r="E13" s="36">
        <f>[41]Lembata!E6</f>
        <v>0</v>
      </c>
      <c r="F13" s="36">
        <f>[41]Lembata!F6</f>
        <v>0</v>
      </c>
      <c r="G13" s="36">
        <f>[41]Lembata!G6</f>
        <v>0</v>
      </c>
      <c r="H13" s="36">
        <f>[41]Lembata!H6</f>
        <v>0</v>
      </c>
      <c r="I13" s="36">
        <f>[41]Lembata!I6</f>
        <v>0</v>
      </c>
      <c r="J13" s="36">
        <f>[41]Lembata!J6</f>
        <v>2607</v>
      </c>
      <c r="K13" s="36">
        <f>[41]Lembata!K6</f>
        <v>2607</v>
      </c>
      <c r="L13" s="36">
        <f>[41]Lembata!L6</f>
        <v>57</v>
      </c>
      <c r="M13" s="36">
        <f>[41]Lembata!M6</f>
        <v>57</v>
      </c>
      <c r="N13" s="36">
        <f>[41]Lembata!N6</f>
        <v>773</v>
      </c>
      <c r="O13" s="36">
        <f>[41]Lembata!O6</f>
        <v>134</v>
      </c>
      <c r="P13" s="36">
        <f>[41]Lembata!P6</f>
        <v>0</v>
      </c>
      <c r="Q13" s="36">
        <v>19</v>
      </c>
      <c r="R13" s="36">
        <v>26</v>
      </c>
      <c r="S13" s="197">
        <v>139</v>
      </c>
      <c r="T13" s="197">
        <v>229</v>
      </c>
      <c r="U13" s="207">
        <v>229</v>
      </c>
      <c r="V13" s="207">
        <v>156.96</v>
      </c>
      <c r="W13" s="197">
        <v>64</v>
      </c>
      <c r="X13" s="62">
        <v>66</v>
      </c>
      <c r="Y13" s="62">
        <v>46</v>
      </c>
      <c r="Z13" s="62">
        <v>50</v>
      </c>
      <c r="AA13" s="62">
        <v>53</v>
      </c>
      <c r="AB13" s="62">
        <v>157</v>
      </c>
      <c r="AC13" s="62">
        <v>81.986674040223591</v>
      </c>
    </row>
    <row r="14" spans="1:29" ht="20.100000000000001" customHeight="1" x14ac:dyDescent="0.2">
      <c r="A14" s="133">
        <v>9</v>
      </c>
      <c r="B14" s="59" t="s">
        <v>432</v>
      </c>
      <c r="C14" s="36">
        <f>'[41]Flores Timur'!C6</f>
        <v>1950</v>
      </c>
      <c r="D14" s="36">
        <f>'[41]Flores Timur'!D6</f>
        <v>692</v>
      </c>
      <c r="E14" s="36">
        <f>'[41]Flores Timur'!E6</f>
        <v>790</v>
      </c>
      <c r="F14" s="36">
        <f>'[41]Flores Timur'!F6</f>
        <v>836</v>
      </c>
      <c r="G14" s="36">
        <f>'[41]Flores Timur'!G6</f>
        <v>123</v>
      </c>
      <c r="H14" s="36">
        <f>'[41]Flores Timur'!H6</f>
        <v>437</v>
      </c>
      <c r="I14" s="36">
        <f>'[41]Flores Timur'!I6</f>
        <v>940</v>
      </c>
      <c r="J14" s="36">
        <f>'[41]Flores Timur'!J6</f>
        <v>268</v>
      </c>
      <c r="K14" s="36">
        <f>'[41]Flores Timur'!K6</f>
        <v>274</v>
      </c>
      <c r="L14" s="36">
        <f>'[41]Flores Timur'!L6</f>
        <v>387</v>
      </c>
      <c r="M14" s="36">
        <f>'[41]Flores Timur'!M6</f>
        <v>369</v>
      </c>
      <c r="N14" s="36">
        <f>'[41]Flores Timur'!N6</f>
        <v>262</v>
      </c>
      <c r="O14" s="36">
        <f>'[41]Flores Timur'!O6</f>
        <v>268</v>
      </c>
      <c r="P14" s="36">
        <f>'[41]Flores Timur'!P6</f>
        <v>0</v>
      </c>
      <c r="Q14" s="36">
        <v>392</v>
      </c>
      <c r="R14" s="36">
        <v>424</v>
      </c>
      <c r="S14" s="197">
        <v>1076</v>
      </c>
      <c r="T14" s="197">
        <v>1134</v>
      </c>
      <c r="U14" s="207">
        <v>1134</v>
      </c>
      <c r="V14" s="207">
        <v>488.61</v>
      </c>
      <c r="W14" s="197">
        <v>940</v>
      </c>
      <c r="X14" s="62">
        <v>941</v>
      </c>
      <c r="Y14" s="62">
        <v>876</v>
      </c>
      <c r="Z14" s="62">
        <v>1038</v>
      </c>
      <c r="AA14" s="62">
        <v>1128</v>
      </c>
      <c r="AB14" s="62">
        <v>366</v>
      </c>
      <c r="AC14" s="62">
        <v>567.24534406052351</v>
      </c>
    </row>
    <row r="15" spans="1:29" ht="20.100000000000001" customHeight="1" x14ac:dyDescent="0.2">
      <c r="A15" s="133">
        <v>10</v>
      </c>
      <c r="B15" s="59" t="s">
        <v>443</v>
      </c>
      <c r="C15" s="36">
        <f>[41]Sikka!C6</f>
        <v>6660</v>
      </c>
      <c r="D15" s="36">
        <f>[41]Sikka!D6</f>
        <v>2004</v>
      </c>
      <c r="E15" s="36">
        <f>[41]Sikka!E6</f>
        <v>1660</v>
      </c>
      <c r="F15" s="36">
        <f>[41]Sikka!F6</f>
        <v>1730</v>
      </c>
      <c r="G15" s="36">
        <f>[41]Sikka!G6</f>
        <v>1946</v>
      </c>
      <c r="H15" s="36">
        <f>[41]Sikka!H6</f>
        <v>1944</v>
      </c>
      <c r="I15" s="36">
        <f>[41]Sikka!I6</f>
        <v>1951</v>
      </c>
      <c r="J15" s="36">
        <f>[41]Sikka!J6</f>
        <v>1869</v>
      </c>
      <c r="K15" s="36">
        <f>[41]Sikka!K6</f>
        <v>1629</v>
      </c>
      <c r="L15" s="36">
        <f>[41]Sikka!L6</f>
        <v>2237</v>
      </c>
      <c r="M15" s="36">
        <f>[41]Sikka!M6</f>
        <v>1869</v>
      </c>
      <c r="N15" s="36">
        <f>[41]Sikka!N6</f>
        <v>1916</v>
      </c>
      <c r="O15" s="36">
        <f>[41]Sikka!O6</f>
        <v>1719</v>
      </c>
      <c r="P15" s="36">
        <f>[41]Sikka!P6</f>
        <v>0</v>
      </c>
      <c r="Q15" s="36">
        <v>2105</v>
      </c>
      <c r="R15" s="36">
        <v>2105</v>
      </c>
      <c r="S15" s="197">
        <v>2396</v>
      </c>
      <c r="T15" s="197">
        <v>2468</v>
      </c>
      <c r="U15" s="207">
        <v>2468</v>
      </c>
      <c r="V15" s="207">
        <v>1898.15</v>
      </c>
      <c r="W15" s="197">
        <v>2468</v>
      </c>
      <c r="X15" s="62">
        <v>2045</v>
      </c>
      <c r="Y15" s="62">
        <v>2514</v>
      </c>
      <c r="Z15" s="62">
        <v>2641.2</v>
      </c>
      <c r="AA15" s="62">
        <v>2642.2</v>
      </c>
      <c r="AB15" s="62">
        <v>1919</v>
      </c>
      <c r="AC15" s="62">
        <v>2011.525664954884</v>
      </c>
    </row>
    <row r="16" spans="1:29" ht="20.100000000000001" customHeight="1" x14ac:dyDescent="0.2">
      <c r="A16" s="133">
        <v>11</v>
      </c>
      <c r="B16" s="59" t="s">
        <v>562</v>
      </c>
      <c r="C16" s="36">
        <f>[41]Ende!C6</f>
        <v>6223</v>
      </c>
      <c r="D16" s="36">
        <f>[41]Ende!D6</f>
        <v>3550</v>
      </c>
      <c r="E16" s="36">
        <f>[41]Ende!E6</f>
        <v>4225</v>
      </c>
      <c r="F16" s="36">
        <f>[41]Ende!F6</f>
        <v>5850</v>
      </c>
      <c r="G16" s="36">
        <f>[41]Ende!G6</f>
        <v>6376</v>
      </c>
      <c r="H16" s="36">
        <f>[41]Ende!H6</f>
        <v>6278</v>
      </c>
      <c r="I16" s="36">
        <f>[41]Ende!I6</f>
        <v>6215</v>
      </c>
      <c r="J16" s="36">
        <f>[41]Ende!J6</f>
        <v>4399</v>
      </c>
      <c r="K16" s="36">
        <f>[41]Ende!K6</f>
        <v>4399</v>
      </c>
      <c r="L16" s="36">
        <f>[41]Ende!L6</f>
        <v>3245</v>
      </c>
      <c r="M16" s="36">
        <f>[41]Ende!M6</f>
        <v>2680</v>
      </c>
      <c r="N16" s="36">
        <f>[41]Ende!N6</f>
        <v>3571</v>
      </c>
      <c r="O16" s="36">
        <f>[41]Ende!O6</f>
        <v>2692</v>
      </c>
      <c r="P16" s="36">
        <f>[41]Ende!P6</f>
        <v>0</v>
      </c>
      <c r="Q16" s="36">
        <v>3228</v>
      </c>
      <c r="R16" s="36">
        <v>2951</v>
      </c>
      <c r="S16" s="197">
        <v>3980</v>
      </c>
      <c r="T16" s="197">
        <v>5794</v>
      </c>
      <c r="U16" s="207">
        <v>7864</v>
      </c>
      <c r="V16" s="207">
        <v>5440.64</v>
      </c>
      <c r="W16" s="197">
        <v>5243</v>
      </c>
      <c r="X16" s="62">
        <v>5403</v>
      </c>
      <c r="Y16" s="62">
        <v>6007</v>
      </c>
      <c r="Z16" s="62">
        <v>6098</v>
      </c>
      <c r="AA16" s="62">
        <v>6091</v>
      </c>
      <c r="AB16" s="62">
        <v>5420</v>
      </c>
      <c r="AC16" s="62">
        <v>4257.7466891645317</v>
      </c>
    </row>
    <row r="17" spans="1:29" ht="20.100000000000001" customHeight="1" x14ac:dyDescent="0.2">
      <c r="A17" s="133">
        <v>12</v>
      </c>
      <c r="B17" s="59" t="s">
        <v>440</v>
      </c>
      <c r="C17" s="36">
        <f>[41]Ngada!C6</f>
        <v>9090</v>
      </c>
      <c r="D17" s="36">
        <f>[41]Ngada!D6</f>
        <v>4309</v>
      </c>
      <c r="E17" s="36">
        <f>[41]Ngada!E6</f>
        <v>4763</v>
      </c>
      <c r="F17" s="36">
        <f>[41]Ngada!F6</f>
        <v>3169</v>
      </c>
      <c r="G17" s="36">
        <f>[41]Ngada!G6</f>
        <v>3485</v>
      </c>
      <c r="H17" s="36">
        <f>[41]Ngada!H6</f>
        <v>6495</v>
      </c>
      <c r="I17" s="36">
        <f>[41]Ngada!I6</f>
        <v>6822</v>
      </c>
      <c r="J17" s="36">
        <f>[41]Ngada!J6</f>
        <v>7611</v>
      </c>
      <c r="K17" s="36">
        <f>[41]Ngada!K6</f>
        <v>7582</v>
      </c>
      <c r="L17" s="36">
        <f>[41]Ngada!L6</f>
        <v>8150</v>
      </c>
      <c r="M17" s="36">
        <f>[41]Ngada!M6</f>
        <v>6408</v>
      </c>
      <c r="N17" s="36">
        <f>[41]Ngada!N6</f>
        <v>10245</v>
      </c>
      <c r="O17" s="36">
        <f>[41]Ngada!O6</f>
        <v>6672</v>
      </c>
      <c r="P17" s="36">
        <f>[41]Ngada!P6</f>
        <v>0</v>
      </c>
      <c r="Q17" s="36">
        <v>4184</v>
      </c>
      <c r="R17" s="36">
        <v>4184</v>
      </c>
      <c r="S17" s="197">
        <v>6543</v>
      </c>
      <c r="T17" s="197">
        <v>6552</v>
      </c>
      <c r="U17" s="207">
        <v>6552</v>
      </c>
      <c r="V17" s="207">
        <v>6415.15</v>
      </c>
      <c r="W17" s="197">
        <v>6036</v>
      </c>
      <c r="X17" s="62">
        <v>6299</v>
      </c>
      <c r="Y17" s="62">
        <v>6597</v>
      </c>
      <c r="Z17" s="62">
        <v>6651</v>
      </c>
      <c r="AA17" s="62">
        <v>6695</v>
      </c>
      <c r="AB17" s="62">
        <v>6414</v>
      </c>
      <c r="AC17" s="62">
        <v>7319.5299229068014</v>
      </c>
    </row>
    <row r="18" spans="1:29" ht="20.100000000000001" customHeight="1" x14ac:dyDescent="0.2">
      <c r="A18" s="133">
        <v>13</v>
      </c>
      <c r="B18" s="59" t="s">
        <v>436</v>
      </c>
      <c r="C18" s="36">
        <f>[41]Manggarai!C6</f>
        <v>30116</v>
      </c>
      <c r="D18" s="36">
        <f>[41]Manggarai!D6</f>
        <v>16152</v>
      </c>
      <c r="E18" s="36">
        <f>[41]Manggarai!E6</f>
        <v>17236</v>
      </c>
      <c r="F18" s="36">
        <f>[41]Manggarai!F6</f>
        <v>19551</v>
      </c>
      <c r="G18" s="36">
        <f>[41]Manggarai!G6</f>
        <v>20278</v>
      </c>
      <c r="H18" s="36">
        <f>[41]Manggarai!H6</f>
        <v>23161</v>
      </c>
      <c r="I18" s="36">
        <f>[41]Manggarai!I6</f>
        <v>31960</v>
      </c>
      <c r="J18" s="36">
        <f>[41]Manggarai!J6</f>
        <v>31960</v>
      </c>
      <c r="K18" s="36">
        <f>[41]Manggarai!K6</f>
        <v>32565</v>
      </c>
      <c r="L18" s="36">
        <f>[41]Manggarai!L6</f>
        <v>32818</v>
      </c>
      <c r="M18" s="36">
        <f>[41]Manggarai!M6</f>
        <v>31658</v>
      </c>
      <c r="N18" s="36">
        <f>[41]Manggarai!N6</f>
        <v>21908</v>
      </c>
      <c r="O18" s="36">
        <f>[41]Manggarai!O6</f>
        <v>21586</v>
      </c>
      <c r="P18" s="36">
        <f>[41]Manggarai!P6</f>
        <v>0</v>
      </c>
      <c r="Q18" s="36">
        <v>11570</v>
      </c>
      <c r="R18" s="36">
        <v>11570</v>
      </c>
      <c r="S18" s="197">
        <v>12661</v>
      </c>
      <c r="T18" s="197">
        <v>12762</v>
      </c>
      <c r="U18" s="207">
        <v>12762</v>
      </c>
      <c r="V18" s="207">
        <v>11465.35</v>
      </c>
      <c r="W18" s="197">
        <v>13008</v>
      </c>
      <c r="X18" s="62">
        <v>12706</v>
      </c>
      <c r="Y18" s="62">
        <v>13255</v>
      </c>
      <c r="Z18" s="62">
        <v>13532</v>
      </c>
      <c r="AA18" s="62">
        <v>13632</v>
      </c>
      <c r="AB18" s="62">
        <v>11465</v>
      </c>
      <c r="AC18" s="62">
        <v>12240.749553811034</v>
      </c>
    </row>
    <row r="19" spans="1:29" ht="20.100000000000001" customHeight="1" x14ac:dyDescent="0.2">
      <c r="A19" s="133">
        <v>14</v>
      </c>
      <c r="B19" s="59" t="s">
        <v>441</v>
      </c>
      <c r="C19" s="36">
        <f>'[41]Rote Ndao'!C6</f>
        <v>0</v>
      </c>
      <c r="D19" s="36">
        <f>'[41]Rote Ndao'!D6</f>
        <v>0</v>
      </c>
      <c r="E19" s="36">
        <f>'[41]Rote Ndao'!E6</f>
        <v>0</v>
      </c>
      <c r="F19" s="36">
        <f>'[41]Rote Ndao'!F6</f>
        <v>0</v>
      </c>
      <c r="G19" s="36">
        <f>'[41]Rote Ndao'!G6</f>
        <v>0</v>
      </c>
      <c r="H19" s="36">
        <f>'[41]Rote Ndao'!H6</f>
        <v>0</v>
      </c>
      <c r="I19" s="36">
        <f>'[41]Rote Ndao'!I6</f>
        <v>0</v>
      </c>
      <c r="J19" s="36">
        <f>'[41]Rote Ndao'!J6</f>
        <v>0</v>
      </c>
      <c r="K19" s="36">
        <f>'[41]Rote Ndao'!K6</f>
        <v>0</v>
      </c>
      <c r="L19" s="36">
        <f>'[41]Rote Ndao'!L6</f>
        <v>10529</v>
      </c>
      <c r="M19" s="36">
        <f>'[41]Rote Ndao'!M6</f>
        <v>9475</v>
      </c>
      <c r="N19" s="36">
        <f>'[41]Rote Ndao'!N6</f>
        <v>10507</v>
      </c>
      <c r="O19" s="36">
        <f>'[41]Rote Ndao'!O6</f>
        <v>11187</v>
      </c>
      <c r="P19" s="36">
        <f>'[41]Rote Ndao'!P6</f>
        <v>0</v>
      </c>
      <c r="Q19" s="36">
        <v>11876</v>
      </c>
      <c r="R19" s="36">
        <v>12196</v>
      </c>
      <c r="S19" s="197">
        <v>12961</v>
      </c>
      <c r="T19" s="197">
        <v>13011</v>
      </c>
      <c r="U19" s="207">
        <v>13361</v>
      </c>
      <c r="V19" s="207">
        <v>12128.6</v>
      </c>
      <c r="W19" s="197">
        <v>13933</v>
      </c>
      <c r="X19" s="62">
        <v>18550</v>
      </c>
      <c r="Y19" s="62">
        <v>17668</v>
      </c>
      <c r="Z19" s="62">
        <v>19408</v>
      </c>
      <c r="AA19" s="62">
        <v>19753</v>
      </c>
      <c r="AB19" s="62">
        <v>12129</v>
      </c>
      <c r="AC19" s="62">
        <v>10256.396155497911</v>
      </c>
    </row>
    <row r="20" spans="1:29" ht="20.100000000000001" customHeight="1" x14ac:dyDescent="0.2">
      <c r="A20" s="133">
        <v>15</v>
      </c>
      <c r="B20" s="59" t="s">
        <v>437</v>
      </c>
      <c r="C20" s="36">
        <f>'[41]Manggarai Barat'!C6</f>
        <v>0</v>
      </c>
      <c r="D20" s="36">
        <f>'[41]Manggarai Barat'!D6</f>
        <v>0</v>
      </c>
      <c r="E20" s="36">
        <f>'[41]Manggarai Barat'!E6</f>
        <v>0</v>
      </c>
      <c r="F20" s="36">
        <f>'[41]Manggarai Barat'!F6</f>
        <v>0</v>
      </c>
      <c r="G20" s="36">
        <f>'[41]Manggarai Barat'!G6</f>
        <v>0</v>
      </c>
      <c r="H20" s="36">
        <f>'[41]Manggarai Barat'!H6</f>
        <v>0</v>
      </c>
      <c r="I20" s="36">
        <f>'[41]Manggarai Barat'!I6</f>
        <v>0</v>
      </c>
      <c r="J20" s="36">
        <f>'[41]Manggarai Barat'!J6</f>
        <v>0</v>
      </c>
      <c r="K20" s="36">
        <f>'[41]Manggarai Barat'!K6</f>
        <v>0</v>
      </c>
      <c r="L20" s="36">
        <f>'[41]Manggarai Barat'!L6</f>
        <v>0</v>
      </c>
      <c r="M20" s="36">
        <f>'[41]Manggarai Barat'!M6</f>
        <v>0</v>
      </c>
      <c r="N20" s="36">
        <f>'[41]Manggarai Barat'!N6</f>
        <v>13982</v>
      </c>
      <c r="O20" s="36">
        <f>'[41]Manggarai Barat'!O6</f>
        <v>13941</v>
      </c>
      <c r="P20" s="36">
        <f>'[41]Manggarai Barat'!P6</f>
        <v>0</v>
      </c>
      <c r="Q20" s="36">
        <v>14100</v>
      </c>
      <c r="R20" s="36">
        <v>12492</v>
      </c>
      <c r="S20" s="197">
        <v>14012</v>
      </c>
      <c r="T20" s="197">
        <v>13927</v>
      </c>
      <c r="U20" s="207">
        <v>13927</v>
      </c>
      <c r="V20" s="207">
        <v>16786.66</v>
      </c>
      <c r="W20" s="197">
        <v>16133</v>
      </c>
      <c r="X20" s="62">
        <v>16133</v>
      </c>
      <c r="Y20" s="62">
        <v>16660</v>
      </c>
      <c r="Z20" s="62">
        <v>16796</v>
      </c>
      <c r="AA20" s="62">
        <v>16835</v>
      </c>
      <c r="AB20" s="62">
        <v>16788</v>
      </c>
      <c r="AC20" s="62">
        <v>18267.238564223164</v>
      </c>
    </row>
    <row r="21" spans="1:29" ht="20.100000000000001" customHeight="1" x14ac:dyDescent="0.2">
      <c r="A21" s="133">
        <v>16</v>
      </c>
      <c r="B21" s="59" t="s">
        <v>446</v>
      </c>
      <c r="C21" s="36">
        <f>'[41]Sumba Tengah'!C6</f>
        <v>0</v>
      </c>
      <c r="D21" s="36">
        <f>'[41]Sumba Tengah'!D6</f>
        <v>0</v>
      </c>
      <c r="E21" s="36">
        <f>'[41]Sumba Tengah'!E6</f>
        <v>0</v>
      </c>
      <c r="F21" s="36">
        <f>'[41]Sumba Tengah'!F6</f>
        <v>0</v>
      </c>
      <c r="G21" s="36">
        <f>'[41]Sumba Tengah'!G6</f>
        <v>0</v>
      </c>
      <c r="H21" s="36">
        <f>'[41]Sumba Tengah'!H6</f>
        <v>0</v>
      </c>
      <c r="I21" s="36">
        <f>'[41]Sumba Tengah'!I6</f>
        <v>0</v>
      </c>
      <c r="J21" s="36">
        <f>'[41]Sumba Tengah'!J6</f>
        <v>0</v>
      </c>
      <c r="K21" s="36">
        <f>'[41]Sumba Tengah'!K6</f>
        <v>0</v>
      </c>
      <c r="L21" s="36">
        <f>'[41]Sumba Tengah'!L6</f>
        <v>0</v>
      </c>
      <c r="M21" s="36">
        <f>'[41]Sumba Tengah'!M6</f>
        <v>0</v>
      </c>
      <c r="N21" s="36">
        <f>'[41]Sumba Tengah'!N6</f>
        <v>0</v>
      </c>
      <c r="O21" s="36">
        <f>'[41]Sumba Tengah'!O6</f>
        <v>0</v>
      </c>
      <c r="P21" s="36">
        <f>'[41]Sumba Tengah'!P6</f>
        <v>0</v>
      </c>
      <c r="Q21" s="36">
        <v>6022</v>
      </c>
      <c r="R21" s="36">
        <v>6026</v>
      </c>
      <c r="S21" s="197">
        <v>7364</v>
      </c>
      <c r="T21" s="197">
        <v>7267</v>
      </c>
      <c r="U21" s="207">
        <v>7267</v>
      </c>
      <c r="V21" s="207">
        <v>7449.08</v>
      </c>
      <c r="W21" s="197">
        <v>7148</v>
      </c>
      <c r="X21" s="62">
        <v>7419</v>
      </c>
      <c r="Y21" s="62">
        <v>7576</v>
      </c>
      <c r="Z21" s="62">
        <v>7601</v>
      </c>
      <c r="AA21" s="62">
        <v>7601</v>
      </c>
      <c r="AB21" s="62">
        <v>4893</v>
      </c>
      <c r="AC21" s="62">
        <v>6399.8942228042933</v>
      </c>
    </row>
    <row r="22" spans="1:29" ht="20.100000000000001" customHeight="1" x14ac:dyDescent="0.2">
      <c r="A22" s="133">
        <v>17</v>
      </c>
      <c r="B22" s="59" t="s">
        <v>445</v>
      </c>
      <c r="C22" s="36">
        <f>'[41]Sumba Barat Daya'!C6</f>
        <v>0</v>
      </c>
      <c r="D22" s="36">
        <f>'[41]Sumba Barat Daya'!D6</f>
        <v>0</v>
      </c>
      <c r="E22" s="36">
        <f>'[41]Sumba Barat Daya'!E6</f>
        <v>0</v>
      </c>
      <c r="F22" s="36">
        <f>'[41]Sumba Barat Daya'!F6</f>
        <v>0</v>
      </c>
      <c r="G22" s="36">
        <f>'[41]Sumba Barat Daya'!G6</f>
        <v>0</v>
      </c>
      <c r="H22" s="36">
        <f>'[41]Sumba Barat Daya'!H6</f>
        <v>0</v>
      </c>
      <c r="I22" s="36">
        <f>'[41]Sumba Barat Daya'!I6</f>
        <v>0</v>
      </c>
      <c r="J22" s="36">
        <f>'[41]Sumba Barat Daya'!J6</f>
        <v>0</v>
      </c>
      <c r="K22" s="36">
        <f>'[41]Sumba Barat Daya'!K6</f>
        <v>0</v>
      </c>
      <c r="L22" s="36">
        <f>'[41]Sumba Barat Daya'!L6</f>
        <v>0</v>
      </c>
      <c r="M22" s="36">
        <f>'[41]Sumba Barat Daya'!M6</f>
        <v>0</v>
      </c>
      <c r="N22" s="36">
        <f>'[41]Sumba Barat Daya'!N6</f>
        <v>0</v>
      </c>
      <c r="O22" s="36">
        <f>'[41]Sumba Barat Daya'!O6</f>
        <v>0</v>
      </c>
      <c r="P22" s="36">
        <f>'[41]Sumba Barat Daya'!P6</f>
        <v>0</v>
      </c>
      <c r="Q22" s="36">
        <v>6236</v>
      </c>
      <c r="R22" s="36">
        <v>6236</v>
      </c>
      <c r="S22" s="197">
        <v>4812</v>
      </c>
      <c r="T22" s="197">
        <v>4637</v>
      </c>
      <c r="U22" s="207">
        <v>4637</v>
      </c>
      <c r="V22" s="207">
        <v>4911.25</v>
      </c>
      <c r="W22" s="197">
        <v>6390</v>
      </c>
      <c r="X22" s="62">
        <v>6520</v>
      </c>
      <c r="Y22" s="62">
        <v>6521</v>
      </c>
      <c r="Z22" s="62">
        <v>6636</v>
      </c>
      <c r="AA22" s="62">
        <v>7756</v>
      </c>
      <c r="AB22" s="62">
        <v>7463</v>
      </c>
      <c r="AC22" s="62">
        <v>6390.0921469782934</v>
      </c>
    </row>
    <row r="23" spans="1:29" ht="20.100000000000001" customHeight="1" x14ac:dyDescent="0.2">
      <c r="A23" s="133">
        <v>18</v>
      </c>
      <c r="B23" s="59" t="s">
        <v>439</v>
      </c>
      <c r="C23" s="36">
        <f>[41]Nagekeo!C6</f>
        <v>0</v>
      </c>
      <c r="D23" s="36">
        <f>[41]Nagekeo!D6</f>
        <v>0</v>
      </c>
      <c r="E23" s="36">
        <f>[41]Nagekeo!E6</f>
        <v>0</v>
      </c>
      <c r="F23" s="36">
        <f>[41]Nagekeo!F6</f>
        <v>0</v>
      </c>
      <c r="G23" s="36">
        <f>[41]Nagekeo!G6</f>
        <v>0</v>
      </c>
      <c r="H23" s="36">
        <f>[41]Nagekeo!H6</f>
        <v>0</v>
      </c>
      <c r="I23" s="36">
        <f>[41]Nagekeo!I6</f>
        <v>0</v>
      </c>
      <c r="J23" s="36">
        <f>[41]Nagekeo!J6</f>
        <v>0</v>
      </c>
      <c r="K23" s="36">
        <f>[41]Nagekeo!K6</f>
        <v>0</v>
      </c>
      <c r="L23" s="36">
        <f>[41]Nagekeo!L6</f>
        <v>0</v>
      </c>
      <c r="M23" s="36">
        <f>[41]Nagekeo!M6</f>
        <v>0</v>
      </c>
      <c r="N23" s="36">
        <f>[41]Nagekeo!N6</f>
        <v>0</v>
      </c>
      <c r="O23" s="36">
        <f>[41]Nagekeo!O6</f>
        <v>0</v>
      </c>
      <c r="P23" s="36">
        <f>[41]Nagekeo!P6</f>
        <v>0</v>
      </c>
      <c r="Q23" s="36">
        <v>3409</v>
      </c>
      <c r="R23" s="36">
        <v>3409</v>
      </c>
      <c r="S23" s="197">
        <v>4148</v>
      </c>
      <c r="T23" s="197">
        <v>3918</v>
      </c>
      <c r="U23" s="207">
        <v>3616</v>
      </c>
      <c r="V23" s="207">
        <v>7706.74</v>
      </c>
      <c r="W23" s="197">
        <v>5466</v>
      </c>
      <c r="X23" s="62">
        <v>4681</v>
      </c>
      <c r="Y23" s="62">
        <v>5418</v>
      </c>
      <c r="Z23" s="62">
        <v>5932</v>
      </c>
      <c r="AA23" s="62">
        <v>5777</v>
      </c>
      <c r="AB23" s="62">
        <v>7706</v>
      </c>
      <c r="AC23" s="62">
        <v>7072.6468339058474</v>
      </c>
    </row>
    <row r="24" spans="1:29" ht="20.100000000000001" customHeight="1" x14ac:dyDescent="0.2">
      <c r="A24" s="133">
        <v>19</v>
      </c>
      <c r="B24" s="59" t="s">
        <v>438</v>
      </c>
      <c r="C24" s="36">
        <f>[41]ManggaraiTimur!C6</f>
        <v>0</v>
      </c>
      <c r="D24" s="36">
        <f>[41]ManggaraiTimur!D6</f>
        <v>0</v>
      </c>
      <c r="E24" s="36">
        <f>[41]ManggaraiTimur!E6</f>
        <v>0</v>
      </c>
      <c r="F24" s="36">
        <f>[41]ManggaraiTimur!F6</f>
        <v>0</v>
      </c>
      <c r="G24" s="36">
        <f>[41]ManggaraiTimur!G6</f>
        <v>0</v>
      </c>
      <c r="H24" s="36">
        <f>[41]ManggaraiTimur!H6</f>
        <v>0</v>
      </c>
      <c r="I24" s="36">
        <f>[41]ManggaraiTimur!I6</f>
        <v>0</v>
      </c>
      <c r="J24" s="36">
        <f>[41]ManggaraiTimur!J6</f>
        <v>0</v>
      </c>
      <c r="K24" s="36">
        <f>[41]ManggaraiTimur!K6</f>
        <v>0</v>
      </c>
      <c r="L24" s="36">
        <f>[41]ManggaraiTimur!L6</f>
        <v>0</v>
      </c>
      <c r="M24" s="36">
        <f>[41]ManggaraiTimur!M6</f>
        <v>0</v>
      </c>
      <c r="N24" s="36">
        <f>[41]ManggaraiTimur!N6</f>
        <v>0</v>
      </c>
      <c r="O24" s="36">
        <f>[41]ManggaraiTimur!O6</f>
        <v>0</v>
      </c>
      <c r="P24" s="36">
        <f>[41]ManggaraiTimur!P6</f>
        <v>0</v>
      </c>
      <c r="Q24" s="36">
        <v>11448</v>
      </c>
      <c r="R24" s="36">
        <v>11448</v>
      </c>
      <c r="S24" s="197">
        <v>12293</v>
      </c>
      <c r="T24" s="197">
        <v>12363</v>
      </c>
      <c r="U24" s="207">
        <v>12363</v>
      </c>
      <c r="V24" s="207">
        <v>14120.27</v>
      </c>
      <c r="W24" s="197">
        <v>14531</v>
      </c>
      <c r="X24" s="62">
        <v>14592</v>
      </c>
      <c r="Y24" s="62">
        <v>13889.6</v>
      </c>
      <c r="Z24" s="62">
        <v>14964.1</v>
      </c>
      <c r="AA24" s="62">
        <v>15032.1</v>
      </c>
      <c r="AB24" s="62">
        <v>14122</v>
      </c>
      <c r="AC24" s="62">
        <v>13627.130329250804</v>
      </c>
    </row>
    <row r="25" spans="1:29" ht="20.100000000000001" customHeight="1" x14ac:dyDescent="0.2">
      <c r="A25" s="133">
        <v>20</v>
      </c>
      <c r="B25" s="59" t="s">
        <v>442</v>
      </c>
      <c r="C25" s="36" t="e">
        <f>[41]Sabu!C6</f>
        <v>#REF!</v>
      </c>
      <c r="D25" s="36" t="e">
        <f>[41]Sabu!D6</f>
        <v>#REF!</v>
      </c>
      <c r="E25" s="36" t="e">
        <f>[41]Sabu!E6</f>
        <v>#REF!</v>
      </c>
      <c r="F25" s="36" t="e">
        <f>[41]Sabu!F6</f>
        <v>#REF!</v>
      </c>
      <c r="G25" s="36" t="e">
        <f>[41]Sabu!G6</f>
        <v>#REF!</v>
      </c>
      <c r="H25" s="36" t="e">
        <f>[41]Sabu!H6</f>
        <v>#REF!</v>
      </c>
      <c r="I25" s="36" t="e">
        <f>[41]Sabu!I6</f>
        <v>#REF!</v>
      </c>
      <c r="J25" s="36" t="e">
        <f>[41]Sabu!J6</f>
        <v>#REF!</v>
      </c>
      <c r="K25" s="36" t="e">
        <f>[41]Sabu!K6</f>
        <v>#REF!</v>
      </c>
      <c r="L25" s="36" t="e">
        <f>[41]Sabu!L6</f>
        <v>#REF!</v>
      </c>
      <c r="M25" s="36" t="e">
        <f>[41]Sabu!M6</f>
        <v>#REF!</v>
      </c>
      <c r="N25" s="36" t="e">
        <f>[41]Sabu!N6</f>
        <v>#REF!</v>
      </c>
      <c r="O25" s="36" t="e">
        <f>[41]Sabu!O6</f>
        <v>#REF!</v>
      </c>
      <c r="P25" s="36" t="e">
        <f>[41]Sabu!P6</f>
        <v>#REF!</v>
      </c>
      <c r="Q25" s="114">
        <v>0</v>
      </c>
      <c r="R25" s="114">
        <v>0</v>
      </c>
      <c r="S25" s="197">
        <v>0</v>
      </c>
      <c r="T25" s="197">
        <v>1381</v>
      </c>
      <c r="U25" s="207">
        <v>1381</v>
      </c>
      <c r="V25" s="207">
        <v>721.2</v>
      </c>
      <c r="W25" s="197">
        <v>1381</v>
      </c>
      <c r="X25" s="62">
        <v>1381</v>
      </c>
      <c r="Y25" s="62">
        <v>1413</v>
      </c>
      <c r="Z25" s="62">
        <v>2135.9</v>
      </c>
      <c r="AA25" s="62">
        <v>2072</v>
      </c>
      <c r="AB25" s="62">
        <v>731</v>
      </c>
      <c r="AC25" s="62">
        <v>2387.6784165345639</v>
      </c>
    </row>
    <row r="26" spans="1:29" ht="20.100000000000001" customHeight="1" x14ac:dyDescent="0.2">
      <c r="A26" s="133">
        <v>21</v>
      </c>
      <c r="B26" s="59" t="s">
        <v>435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114"/>
      <c r="R26" s="114"/>
      <c r="S26" s="197"/>
      <c r="T26" s="197"/>
      <c r="U26" s="207"/>
      <c r="V26" s="207"/>
      <c r="W26" s="197"/>
      <c r="X26" s="62">
        <v>8592</v>
      </c>
      <c r="Y26" s="62">
        <v>8909</v>
      </c>
      <c r="Z26" s="62">
        <v>8401</v>
      </c>
      <c r="AA26" s="62">
        <v>8401</v>
      </c>
      <c r="AB26" s="62">
        <v>4172</v>
      </c>
      <c r="AC26" s="62">
        <v>4901.3803565061453</v>
      </c>
    </row>
    <row r="27" spans="1:29" ht="20.100000000000001" customHeight="1" x14ac:dyDescent="0.2">
      <c r="A27" s="133">
        <v>22</v>
      </c>
      <c r="B27" s="60" t="s">
        <v>71</v>
      </c>
      <c r="C27" s="36">
        <f>[41]KotaKupang!C6</f>
        <v>0</v>
      </c>
      <c r="D27" s="36">
        <f>[41]KotaKupang!D6</f>
        <v>0</v>
      </c>
      <c r="E27" s="36">
        <f>[41]KotaKupang!E6</f>
        <v>0</v>
      </c>
      <c r="F27" s="36">
        <f>[41]KotaKupang!F6</f>
        <v>86</v>
      </c>
      <c r="G27" s="36">
        <f>[41]KotaKupang!G6</f>
        <v>86</v>
      </c>
      <c r="H27" s="36">
        <f>[41]KotaKupang!H6</f>
        <v>86</v>
      </c>
      <c r="I27" s="36">
        <f>[41]KotaKupang!I6</f>
        <v>25453</v>
      </c>
      <c r="J27" s="36">
        <f>[41]KotaKupang!J6</f>
        <v>86</v>
      </c>
      <c r="K27" s="36">
        <f>[41]KotaKupang!K6</f>
        <v>86</v>
      </c>
      <c r="L27" s="36">
        <f>[41]KotaKupang!L6</f>
        <v>581</v>
      </c>
      <c r="M27" s="36">
        <f>[41]KotaKupang!M6</f>
        <v>1038</v>
      </c>
      <c r="N27" s="36">
        <f>[41]KotaKupang!N6</f>
        <v>544</v>
      </c>
      <c r="O27" s="36">
        <f>[41]KotaKupang!O6</f>
        <v>184</v>
      </c>
      <c r="P27" s="36">
        <f>[41]KotaKupang!P6</f>
        <v>0</v>
      </c>
      <c r="Q27" s="36">
        <v>239</v>
      </c>
      <c r="R27" s="36">
        <v>286</v>
      </c>
      <c r="S27" s="197">
        <v>313</v>
      </c>
      <c r="T27" s="197">
        <v>364</v>
      </c>
      <c r="U27" s="207">
        <v>365</v>
      </c>
      <c r="V27" s="230">
        <v>402.74</v>
      </c>
      <c r="W27" s="197">
        <v>257</v>
      </c>
      <c r="X27" s="62">
        <v>287</v>
      </c>
      <c r="Y27" s="62">
        <v>382</v>
      </c>
      <c r="Z27" s="62">
        <v>331</v>
      </c>
      <c r="AA27" s="62">
        <v>372</v>
      </c>
      <c r="AB27" s="62">
        <v>409</v>
      </c>
      <c r="AC27" s="62">
        <v>487.39773124043745</v>
      </c>
    </row>
    <row r="28" spans="1:29" ht="20.100000000000001" customHeight="1" thickBot="1" x14ac:dyDescent="0.25">
      <c r="A28" s="369" t="s">
        <v>111</v>
      </c>
      <c r="B28" s="370"/>
      <c r="C28" s="83" t="e">
        <f>SUM(C6:C27)</f>
        <v>#REF!</v>
      </c>
      <c r="D28" s="83" t="e">
        <f t="shared" ref="D28:V28" si="0">SUM(D6:D27)</f>
        <v>#REF!</v>
      </c>
      <c r="E28" s="83" t="e">
        <f t="shared" si="0"/>
        <v>#REF!</v>
      </c>
      <c r="F28" s="83" t="e">
        <f t="shared" si="0"/>
        <v>#REF!</v>
      </c>
      <c r="G28" s="83" t="e">
        <f t="shared" si="0"/>
        <v>#REF!</v>
      </c>
      <c r="H28" s="83" t="e">
        <f t="shared" si="0"/>
        <v>#REF!</v>
      </c>
      <c r="I28" s="83" t="e">
        <f t="shared" si="0"/>
        <v>#REF!</v>
      </c>
      <c r="J28" s="83" t="e">
        <f t="shared" si="0"/>
        <v>#REF!</v>
      </c>
      <c r="K28" s="83" t="e">
        <f t="shared" si="0"/>
        <v>#REF!</v>
      </c>
      <c r="L28" s="83" t="e">
        <f t="shared" si="0"/>
        <v>#REF!</v>
      </c>
      <c r="M28" s="83" t="e">
        <f t="shared" si="0"/>
        <v>#REF!</v>
      </c>
      <c r="N28" s="83" t="e">
        <f t="shared" si="0"/>
        <v>#REF!</v>
      </c>
      <c r="O28" s="83" t="e">
        <f t="shared" si="0"/>
        <v>#REF!</v>
      </c>
      <c r="P28" s="83" t="e">
        <f t="shared" si="0"/>
        <v>#REF!</v>
      </c>
      <c r="Q28" s="83">
        <f t="shared" si="0"/>
        <v>122649</v>
      </c>
      <c r="R28" s="83">
        <f t="shared" si="0"/>
        <v>124416</v>
      </c>
      <c r="S28" s="200">
        <f t="shared" si="0"/>
        <v>139943</v>
      </c>
      <c r="T28" s="200">
        <f t="shared" si="0"/>
        <v>142479</v>
      </c>
      <c r="U28" s="200">
        <f t="shared" si="0"/>
        <v>144574</v>
      </c>
      <c r="V28" s="200">
        <f t="shared" si="0"/>
        <v>146185.98000000001</v>
      </c>
      <c r="W28" s="200">
        <f t="shared" ref="W28:Z28" si="1">SUM(W6:W27)</f>
        <v>169063</v>
      </c>
      <c r="X28" s="307">
        <f t="shared" si="1"/>
        <v>172954</v>
      </c>
      <c r="Y28" s="307">
        <f t="shared" si="1"/>
        <v>177237.6</v>
      </c>
      <c r="Z28" s="307">
        <f t="shared" si="1"/>
        <v>181039.2</v>
      </c>
      <c r="AA28" s="307">
        <f>SUM(AA6:AA27)</f>
        <v>184346.30000000002</v>
      </c>
      <c r="AB28" s="307">
        <v>146071</v>
      </c>
      <c r="AC28" s="307">
        <f>SUM(AC6:AC27)</f>
        <v>155520.34895742644</v>
      </c>
    </row>
    <row r="29" spans="1:29" ht="15" customHeight="1" x14ac:dyDescent="0.2">
      <c r="A29" s="277" t="s">
        <v>663</v>
      </c>
      <c r="B29" s="282"/>
      <c r="C29" s="283"/>
      <c r="D29" s="283"/>
      <c r="E29" s="282"/>
      <c r="F29" s="283"/>
      <c r="G29" s="283"/>
      <c r="H29" s="284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85"/>
      <c r="V29" s="286"/>
      <c r="W29" s="277"/>
      <c r="X29" s="277"/>
      <c r="Y29" s="277"/>
      <c r="Z29" s="277"/>
      <c r="AA29" s="277"/>
      <c r="AB29" s="277"/>
      <c r="AC29" s="277"/>
    </row>
    <row r="30" spans="1:29" ht="15" customHeight="1" x14ac:dyDescent="0.2">
      <c r="A30" s="278" t="s">
        <v>664</v>
      </c>
      <c r="B30" s="282"/>
      <c r="C30" s="283"/>
      <c r="D30" s="283"/>
      <c r="E30" s="282"/>
      <c r="F30" s="283"/>
      <c r="G30" s="283"/>
      <c r="H30" s="284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85"/>
      <c r="V30" s="286"/>
      <c r="W30" s="277"/>
      <c r="X30" s="277"/>
      <c r="Y30" s="277"/>
      <c r="Z30" s="277"/>
      <c r="AA30" s="277"/>
      <c r="AB30" s="277"/>
      <c r="AC30" s="277"/>
    </row>
    <row r="31" spans="1:29" ht="15" customHeight="1" x14ac:dyDescent="0.2">
      <c r="A31" s="277" t="s">
        <v>580</v>
      </c>
      <c r="B31" s="282"/>
      <c r="C31" s="283"/>
      <c r="D31" s="283"/>
      <c r="E31" s="282"/>
      <c r="F31" s="283"/>
      <c r="G31" s="283"/>
      <c r="H31" s="284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87"/>
      <c r="U31" s="285"/>
      <c r="V31" s="286"/>
      <c r="W31" s="277"/>
      <c r="X31" s="277"/>
      <c r="Y31" s="277"/>
      <c r="Z31" s="277"/>
      <c r="AA31" s="277"/>
      <c r="AB31" s="277"/>
      <c r="AC31" s="277"/>
    </row>
    <row r="32" spans="1:29" ht="15" customHeight="1" x14ac:dyDescent="0.2">
      <c r="A32" s="277" t="s">
        <v>661</v>
      </c>
      <c r="B32" s="282"/>
      <c r="C32" s="283"/>
      <c r="D32" s="283"/>
      <c r="E32" s="282"/>
      <c r="F32" s="283"/>
      <c r="G32" s="283"/>
      <c r="H32" s="284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87"/>
      <c r="U32" s="285"/>
      <c r="V32" s="286"/>
      <c r="W32" s="277"/>
      <c r="X32" s="277"/>
      <c r="Y32" s="277"/>
      <c r="Z32" s="277"/>
      <c r="AA32" s="277"/>
      <c r="AB32" s="277"/>
      <c r="AC32" s="277"/>
    </row>
    <row r="33" spans="1:29" ht="15" customHeight="1" x14ac:dyDescent="0.2">
      <c r="A33" s="278" t="s">
        <v>581</v>
      </c>
      <c r="B33" s="282"/>
      <c r="C33" s="283"/>
      <c r="D33" s="283"/>
      <c r="E33" s="282"/>
      <c r="F33" s="283"/>
      <c r="G33" s="283"/>
      <c r="H33" s="284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85"/>
      <c r="V33" s="286"/>
      <c r="W33" s="277"/>
      <c r="X33" s="277"/>
      <c r="Y33" s="277"/>
      <c r="Z33" s="277"/>
      <c r="AA33" s="277"/>
      <c r="AB33" s="277"/>
      <c r="AC33" s="277"/>
    </row>
    <row r="34" spans="1:29" ht="15" customHeight="1" x14ac:dyDescent="0.2">
      <c r="A34" s="277" t="s">
        <v>662</v>
      </c>
      <c r="B34" s="9"/>
      <c r="C34" s="10"/>
      <c r="D34" s="10"/>
      <c r="E34" s="9"/>
      <c r="F34" s="10"/>
      <c r="G34" s="10"/>
      <c r="H34" s="11"/>
      <c r="U34" s="7"/>
      <c r="X34" s="6"/>
      <c r="Y34" s="6"/>
      <c r="Z34" s="6"/>
      <c r="AA34" s="6"/>
      <c r="AB34" s="6"/>
      <c r="AC34" s="6"/>
    </row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</sheetData>
  <mergeCells count="3">
    <mergeCell ref="A4:A5"/>
    <mergeCell ref="A28:B28"/>
    <mergeCell ref="C4:AC4"/>
  </mergeCells>
  <pageMargins left="0.70866141732283472" right="0.70866141732283472" top="0.74803149606299213" bottom="0.74803149606299213" header="0.31496062992125984" footer="0.31496062992125984"/>
  <pageSetup paperSize="9" scale="51" orientation="landscape" horizontalDpi="4294967293" r:id="rId1"/>
  <ignoredErrors>
    <ignoredError sqref="Q28:V28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C123"/>
  <sheetViews>
    <sheetView showGridLines="0" workbookViewId="0">
      <selection sqref="A1:AD26"/>
    </sheetView>
  </sheetViews>
  <sheetFormatPr defaultColWidth="9.140625" defaultRowHeight="14.25" x14ac:dyDescent="0.2"/>
  <cols>
    <col min="1" max="1" width="5.7109375" style="144" customWidth="1"/>
    <col min="2" max="2" width="25.7109375" style="23" customWidth="1"/>
    <col min="3" max="3" width="8.5703125" style="4" hidden="1" customWidth="1"/>
    <col min="4" max="9" width="9.28515625" style="4" hidden="1" customWidth="1"/>
    <col min="10" max="15" width="8.5703125" style="4" hidden="1" customWidth="1"/>
    <col min="16" max="16" width="10.28515625" style="4" hidden="1" customWidth="1"/>
    <col min="17" max="21" width="15.7109375" style="4" hidden="1" customWidth="1"/>
    <col min="22" max="22" width="15.7109375" style="175" hidden="1" customWidth="1"/>
    <col min="23" max="23" width="15.7109375" style="23" hidden="1" customWidth="1"/>
    <col min="24" max="24" width="15.7109375" style="315" hidden="1" customWidth="1"/>
    <col min="25" max="29" width="15.7109375" style="315" customWidth="1"/>
    <col min="30" max="30" width="7.28515625" style="23" customWidth="1"/>
    <col min="31" max="16384" width="9.140625" style="23"/>
  </cols>
  <sheetData>
    <row r="1" spans="1:29" ht="20.100000000000001" customHeight="1" x14ac:dyDescent="0.2">
      <c r="A1" s="136" t="s">
        <v>628</v>
      </c>
      <c r="B1" s="22"/>
      <c r="C1" s="1"/>
      <c r="D1" s="1"/>
      <c r="E1" s="2"/>
      <c r="F1" s="1"/>
      <c r="G1" s="1"/>
      <c r="H1" s="3"/>
      <c r="I1" s="1"/>
      <c r="J1" s="1"/>
      <c r="K1" s="1"/>
    </row>
    <row r="2" spans="1:29" ht="20.100000000000001" customHeight="1" x14ac:dyDescent="0.2">
      <c r="A2" s="137" t="s">
        <v>629</v>
      </c>
      <c r="B2" s="22"/>
      <c r="C2" s="1"/>
      <c r="D2" s="1"/>
      <c r="E2" s="2"/>
      <c r="F2" s="1"/>
      <c r="G2" s="1"/>
      <c r="H2" s="3"/>
      <c r="I2" s="1"/>
      <c r="J2" s="1"/>
      <c r="K2" s="1"/>
    </row>
    <row r="3" spans="1:29" ht="20.100000000000001" customHeight="1" thickBot="1" x14ac:dyDescent="0.3">
      <c r="A3" s="141"/>
      <c r="B3" s="22"/>
      <c r="C3" s="1"/>
      <c r="D3" s="1"/>
      <c r="E3" s="2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45"/>
      <c r="U3" s="245"/>
      <c r="V3" s="246"/>
      <c r="W3" s="247"/>
      <c r="X3" s="316"/>
      <c r="Y3" s="316"/>
      <c r="Z3" s="316"/>
      <c r="AA3" s="316"/>
      <c r="AB3" s="316"/>
      <c r="AC3" s="316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42">
        <v>1</v>
      </c>
      <c r="B6" s="113" t="s">
        <v>287</v>
      </c>
      <c r="C6" s="76">
        <v>68526</v>
      </c>
      <c r="D6" s="76">
        <v>71332</v>
      </c>
      <c r="E6" s="76">
        <v>73974</v>
      </c>
      <c r="F6" s="76">
        <v>75795</v>
      </c>
      <c r="G6" s="76">
        <v>75491</v>
      </c>
      <c r="H6" s="76">
        <v>77306</v>
      </c>
      <c r="I6" s="76">
        <v>87832</v>
      </c>
      <c r="J6" s="76">
        <v>62921</v>
      </c>
      <c r="K6" s="76">
        <v>63800</v>
      </c>
      <c r="L6" s="76">
        <v>57152</v>
      </c>
      <c r="M6" s="76">
        <v>92217</v>
      </c>
      <c r="N6" s="76">
        <v>82586</v>
      </c>
      <c r="O6" s="76">
        <v>62872</v>
      </c>
      <c r="P6" s="76">
        <v>0</v>
      </c>
      <c r="Q6" s="76">
        <v>59695</v>
      </c>
      <c r="R6" s="76">
        <v>62665</v>
      </c>
      <c r="S6" s="210">
        <v>63971</v>
      </c>
      <c r="T6" s="210">
        <v>63682</v>
      </c>
      <c r="U6" s="210">
        <v>61356</v>
      </c>
      <c r="V6" s="231">
        <v>59379.81</v>
      </c>
      <c r="W6" s="210">
        <v>66210</v>
      </c>
      <c r="X6" s="322">
        <v>64643</v>
      </c>
      <c r="Y6" s="322">
        <v>64967</v>
      </c>
      <c r="Z6" s="310">
        <v>66889</v>
      </c>
      <c r="AA6" s="310">
        <v>62365</v>
      </c>
      <c r="AB6" s="62">
        <v>34194</v>
      </c>
      <c r="AC6" s="62">
        <v>43554.572040538907</v>
      </c>
    </row>
    <row r="7" spans="1:29" ht="20.100000000000001" customHeight="1" x14ac:dyDescent="0.2">
      <c r="A7" s="142">
        <v>2</v>
      </c>
      <c r="B7" s="43" t="s">
        <v>279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17908</v>
      </c>
      <c r="K7" s="76">
        <v>22890</v>
      </c>
      <c r="L7" s="76">
        <v>20948</v>
      </c>
      <c r="M7" s="76">
        <v>20948</v>
      </c>
      <c r="N7" s="76">
        <v>16144</v>
      </c>
      <c r="O7" s="76">
        <v>13350</v>
      </c>
      <c r="P7" s="76">
        <v>0</v>
      </c>
      <c r="Q7" s="76">
        <v>18638</v>
      </c>
      <c r="R7" s="76">
        <v>15230</v>
      </c>
      <c r="S7" s="210">
        <v>16869</v>
      </c>
      <c r="T7" s="210">
        <v>18994</v>
      </c>
      <c r="U7" s="210">
        <v>21240</v>
      </c>
      <c r="V7" s="232">
        <v>15639.47</v>
      </c>
      <c r="W7" s="210">
        <v>25881</v>
      </c>
      <c r="X7" s="322">
        <v>24079</v>
      </c>
      <c r="Y7" s="322">
        <v>20178</v>
      </c>
      <c r="Z7" s="310">
        <v>17525</v>
      </c>
      <c r="AA7" s="310">
        <v>20693</v>
      </c>
      <c r="AB7" s="62">
        <v>7250</v>
      </c>
      <c r="AC7" s="62">
        <v>10500.00933587613</v>
      </c>
    </row>
    <row r="8" spans="1:29" ht="20.100000000000001" customHeight="1" x14ac:dyDescent="0.2">
      <c r="A8" s="142">
        <v>3</v>
      </c>
      <c r="B8" s="43" t="s">
        <v>284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47684</v>
      </c>
      <c r="K8" s="76">
        <v>48978</v>
      </c>
      <c r="L8" s="76">
        <v>48978</v>
      </c>
      <c r="M8" s="76">
        <v>48978</v>
      </c>
      <c r="N8" s="76">
        <v>48653</v>
      </c>
      <c r="O8" s="76">
        <v>49417</v>
      </c>
      <c r="P8" s="76">
        <v>0</v>
      </c>
      <c r="Q8" s="76">
        <v>52728</v>
      </c>
      <c r="R8" s="76">
        <v>51233</v>
      </c>
      <c r="S8" s="210">
        <v>51674</v>
      </c>
      <c r="T8" s="210">
        <v>56964</v>
      </c>
      <c r="U8" s="210">
        <v>50413</v>
      </c>
      <c r="V8" s="232">
        <v>39678.51</v>
      </c>
      <c r="W8" s="210">
        <v>50156</v>
      </c>
      <c r="X8" s="322">
        <v>44387</v>
      </c>
      <c r="Y8" s="322">
        <v>45579</v>
      </c>
      <c r="Z8" s="310">
        <v>52983</v>
      </c>
      <c r="AA8" s="310">
        <v>54724</v>
      </c>
      <c r="AB8" s="62">
        <v>20864</v>
      </c>
      <c r="AC8" s="62">
        <v>28545.551141131469</v>
      </c>
    </row>
    <row r="9" spans="1:29" ht="20.100000000000001" customHeight="1" x14ac:dyDescent="0.2">
      <c r="A9" s="142">
        <v>4</v>
      </c>
      <c r="B9" s="43" t="s">
        <v>286</v>
      </c>
      <c r="C9" s="76">
        <v>93439</v>
      </c>
      <c r="D9" s="76">
        <v>154935</v>
      </c>
      <c r="E9" s="76">
        <v>151275</v>
      </c>
      <c r="F9" s="76">
        <v>154651</v>
      </c>
      <c r="G9" s="76">
        <v>142906</v>
      </c>
      <c r="H9" s="76">
        <v>127224</v>
      </c>
      <c r="I9" s="76">
        <v>162558</v>
      </c>
      <c r="J9" s="76">
        <v>62223</v>
      </c>
      <c r="K9" s="76">
        <v>61996</v>
      </c>
      <c r="L9" s="76">
        <v>76371</v>
      </c>
      <c r="M9" s="76">
        <v>76371</v>
      </c>
      <c r="N9" s="76">
        <v>61463</v>
      </c>
      <c r="O9" s="76">
        <v>62410</v>
      </c>
      <c r="P9" s="76">
        <v>0</v>
      </c>
      <c r="Q9" s="76">
        <v>64422</v>
      </c>
      <c r="R9" s="76">
        <v>15987</v>
      </c>
      <c r="S9" s="210">
        <v>16321</v>
      </c>
      <c r="T9" s="210">
        <v>17018</v>
      </c>
      <c r="U9" s="210">
        <v>16386</v>
      </c>
      <c r="V9" s="232">
        <v>15613.38</v>
      </c>
      <c r="W9" s="210">
        <v>17308</v>
      </c>
      <c r="X9" s="322">
        <v>17385</v>
      </c>
      <c r="Y9" s="322">
        <v>16504</v>
      </c>
      <c r="Z9" s="310">
        <v>16492</v>
      </c>
      <c r="AA9" s="310">
        <v>15891</v>
      </c>
      <c r="AB9" s="62">
        <v>10206</v>
      </c>
      <c r="AC9" s="62">
        <v>12446.794648798967</v>
      </c>
    </row>
    <row r="10" spans="1:29" ht="20.100000000000001" customHeight="1" x14ac:dyDescent="0.2">
      <c r="A10" s="142">
        <v>5</v>
      </c>
      <c r="B10" s="43" t="s">
        <v>288</v>
      </c>
      <c r="C10" s="76">
        <v>42732</v>
      </c>
      <c r="D10" s="76">
        <v>71475</v>
      </c>
      <c r="E10" s="76">
        <v>71475</v>
      </c>
      <c r="F10" s="76">
        <v>71536</v>
      </c>
      <c r="G10" s="76">
        <v>67725</v>
      </c>
      <c r="H10" s="76">
        <v>70800</v>
      </c>
      <c r="I10" s="76">
        <v>24429</v>
      </c>
      <c r="J10" s="76">
        <v>26181</v>
      </c>
      <c r="K10" s="76">
        <v>22805</v>
      </c>
      <c r="L10" s="76">
        <v>22805</v>
      </c>
      <c r="M10" s="76">
        <v>22805</v>
      </c>
      <c r="N10" s="76">
        <v>26191</v>
      </c>
      <c r="O10" s="76">
        <v>15241</v>
      </c>
      <c r="P10" s="76">
        <v>0</v>
      </c>
      <c r="Q10" s="76">
        <v>15805</v>
      </c>
      <c r="R10" s="76">
        <v>17002</v>
      </c>
      <c r="S10" s="210">
        <v>17784</v>
      </c>
      <c r="T10" s="210">
        <v>18310</v>
      </c>
      <c r="U10" s="210">
        <v>20527</v>
      </c>
      <c r="V10" s="232">
        <v>18668.03</v>
      </c>
      <c r="W10" s="210">
        <v>21548</v>
      </c>
      <c r="X10" s="322">
        <v>27283</v>
      </c>
      <c r="Y10" s="322">
        <v>32027</v>
      </c>
      <c r="Z10" s="310">
        <v>41656</v>
      </c>
      <c r="AA10" s="310">
        <v>48837</v>
      </c>
      <c r="AB10" s="62">
        <v>12060</v>
      </c>
      <c r="AC10" s="62">
        <v>22657.125457797669</v>
      </c>
    </row>
    <row r="11" spans="1:29" ht="20.100000000000001" customHeight="1" x14ac:dyDescent="0.2">
      <c r="A11" s="142">
        <v>6</v>
      </c>
      <c r="B11" s="43" t="s">
        <v>282</v>
      </c>
      <c r="C11" s="77">
        <v>67970</v>
      </c>
      <c r="D11" s="77">
        <v>67941</v>
      </c>
      <c r="E11" s="77">
        <v>72279</v>
      </c>
      <c r="F11" s="77">
        <v>73192</v>
      </c>
      <c r="G11" s="77">
        <v>57687</v>
      </c>
      <c r="H11" s="77">
        <v>81821</v>
      </c>
      <c r="I11" s="77">
        <v>30256</v>
      </c>
      <c r="J11" s="77">
        <v>33486</v>
      </c>
      <c r="K11" s="77">
        <v>40619</v>
      </c>
      <c r="L11" s="77">
        <v>40619</v>
      </c>
      <c r="M11" s="77">
        <v>40619</v>
      </c>
      <c r="N11" s="77">
        <v>25945</v>
      </c>
      <c r="O11" s="77">
        <v>34171</v>
      </c>
      <c r="P11" s="77">
        <v>0</v>
      </c>
      <c r="Q11" s="77">
        <v>22863</v>
      </c>
      <c r="R11" s="77">
        <v>21150</v>
      </c>
      <c r="S11" s="210">
        <v>21602</v>
      </c>
      <c r="T11" s="210">
        <v>17773</v>
      </c>
      <c r="U11" s="210">
        <v>21495</v>
      </c>
      <c r="V11" s="232">
        <v>32257.08</v>
      </c>
      <c r="W11" s="210">
        <v>25837</v>
      </c>
      <c r="X11" s="322">
        <v>23527</v>
      </c>
      <c r="Y11" s="322">
        <v>27293</v>
      </c>
      <c r="Z11" s="310">
        <v>36536</v>
      </c>
      <c r="AA11" s="310">
        <v>38210.5</v>
      </c>
      <c r="AB11" s="62">
        <v>19938</v>
      </c>
      <c r="AC11" s="62">
        <v>32525.122051435665</v>
      </c>
    </row>
    <row r="12" spans="1:29" ht="20.100000000000001" customHeight="1" x14ac:dyDescent="0.2">
      <c r="A12" s="142">
        <v>7</v>
      </c>
      <c r="B12" s="43" t="s">
        <v>290</v>
      </c>
      <c r="C12" s="78">
        <v>14371</v>
      </c>
      <c r="D12" s="78">
        <v>51417</v>
      </c>
      <c r="E12" s="78">
        <v>51417</v>
      </c>
      <c r="F12" s="78">
        <v>51538</v>
      </c>
      <c r="G12" s="78">
        <v>50073</v>
      </c>
      <c r="H12" s="78">
        <v>52540</v>
      </c>
      <c r="I12" s="78">
        <v>22893</v>
      </c>
      <c r="J12" s="78">
        <v>19774</v>
      </c>
      <c r="K12" s="78">
        <v>15243</v>
      </c>
      <c r="L12" s="78">
        <v>15243</v>
      </c>
      <c r="M12" s="78">
        <v>15243</v>
      </c>
      <c r="N12" s="78">
        <v>15262</v>
      </c>
      <c r="O12" s="78">
        <v>9849</v>
      </c>
      <c r="P12" s="78">
        <v>0</v>
      </c>
      <c r="Q12" s="78">
        <v>10841</v>
      </c>
      <c r="R12" s="78">
        <v>16792</v>
      </c>
      <c r="S12" s="210">
        <v>19131</v>
      </c>
      <c r="T12" s="210">
        <v>19160</v>
      </c>
      <c r="U12" s="210">
        <v>19986</v>
      </c>
      <c r="V12" s="232">
        <v>18745.669999999998</v>
      </c>
      <c r="W12" s="210">
        <v>16277</v>
      </c>
      <c r="X12" s="322">
        <v>13340</v>
      </c>
      <c r="Y12" s="322">
        <v>9997</v>
      </c>
      <c r="Z12" s="310">
        <v>12629</v>
      </c>
      <c r="AA12" s="310">
        <v>13402</v>
      </c>
      <c r="AB12" s="62">
        <v>3773</v>
      </c>
      <c r="AC12" s="62">
        <v>17155.298087230534</v>
      </c>
    </row>
    <row r="13" spans="1:29" ht="20.100000000000001" customHeight="1" x14ac:dyDescent="0.2">
      <c r="A13" s="142">
        <v>8</v>
      </c>
      <c r="B13" s="43" t="s">
        <v>280</v>
      </c>
      <c r="C13" s="76">
        <v>52501</v>
      </c>
      <c r="D13" s="76">
        <v>54255</v>
      </c>
      <c r="E13" s="76">
        <v>56054</v>
      </c>
      <c r="F13" s="76">
        <v>56236</v>
      </c>
      <c r="G13" s="76">
        <v>53672</v>
      </c>
      <c r="H13" s="76">
        <v>58360</v>
      </c>
      <c r="I13" s="76">
        <v>10092</v>
      </c>
      <c r="J13" s="76">
        <v>9197</v>
      </c>
      <c r="K13" s="76">
        <v>10557</v>
      </c>
      <c r="L13" s="76">
        <v>10395</v>
      </c>
      <c r="M13" s="76">
        <v>10395</v>
      </c>
      <c r="N13" s="76">
        <v>14346</v>
      </c>
      <c r="O13" s="76">
        <v>12058</v>
      </c>
      <c r="P13" s="76">
        <v>0</v>
      </c>
      <c r="Q13" s="76">
        <v>9235</v>
      </c>
      <c r="R13" s="76">
        <v>8516</v>
      </c>
      <c r="S13" s="210">
        <v>9660</v>
      </c>
      <c r="T13" s="210">
        <v>10367</v>
      </c>
      <c r="U13" s="210">
        <v>11658</v>
      </c>
      <c r="V13" s="232">
        <v>11663.62</v>
      </c>
      <c r="W13" s="210">
        <v>12532</v>
      </c>
      <c r="X13" s="322">
        <v>11861</v>
      </c>
      <c r="Y13" s="322">
        <v>16799</v>
      </c>
      <c r="Z13" s="310">
        <v>11542</v>
      </c>
      <c r="AA13" s="310">
        <v>13391</v>
      </c>
      <c r="AB13" s="62">
        <v>3971</v>
      </c>
      <c r="AC13" s="62">
        <v>12458.903366941982</v>
      </c>
    </row>
    <row r="14" spans="1:29" ht="20.100000000000001" customHeight="1" x14ac:dyDescent="0.2">
      <c r="A14" s="142">
        <v>9</v>
      </c>
      <c r="B14" s="43" t="s">
        <v>289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8008</v>
      </c>
      <c r="O14" s="76">
        <v>8008</v>
      </c>
      <c r="P14" s="76">
        <v>0</v>
      </c>
      <c r="Q14" s="76">
        <v>7125</v>
      </c>
      <c r="R14" s="76">
        <v>7440</v>
      </c>
      <c r="S14" s="210">
        <v>7919</v>
      </c>
      <c r="T14" s="210">
        <v>9115</v>
      </c>
      <c r="U14" s="210">
        <v>6448</v>
      </c>
      <c r="V14" s="232">
        <v>6610.99</v>
      </c>
      <c r="W14" s="210">
        <v>7333</v>
      </c>
      <c r="X14" s="322">
        <v>6680</v>
      </c>
      <c r="Y14" s="322">
        <v>6781</v>
      </c>
      <c r="Z14" s="310">
        <v>7566</v>
      </c>
      <c r="AA14" s="310">
        <v>8561</v>
      </c>
      <c r="AB14" s="62">
        <v>4872</v>
      </c>
      <c r="AC14" s="62">
        <v>8891.3827757800591</v>
      </c>
    </row>
    <row r="15" spans="1:29" ht="20.100000000000001" customHeight="1" x14ac:dyDescent="0.2">
      <c r="A15" s="142">
        <v>10</v>
      </c>
      <c r="B15" s="43" t="s">
        <v>285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3522</v>
      </c>
      <c r="O15" s="76">
        <v>3872</v>
      </c>
      <c r="P15" s="76">
        <v>0</v>
      </c>
      <c r="Q15" s="76">
        <v>4596</v>
      </c>
      <c r="R15" s="76">
        <v>4249</v>
      </c>
      <c r="S15" s="210">
        <v>4308</v>
      </c>
      <c r="T15" s="210">
        <v>5229</v>
      </c>
      <c r="U15" s="210">
        <v>6225</v>
      </c>
      <c r="V15" s="232">
        <v>4816.07</v>
      </c>
      <c r="W15" s="210">
        <v>5957</v>
      </c>
      <c r="X15" s="322">
        <v>6099</v>
      </c>
      <c r="Y15" s="322">
        <v>5893</v>
      </c>
      <c r="Z15" s="310">
        <v>5794</v>
      </c>
      <c r="AA15" s="310">
        <v>6078</v>
      </c>
      <c r="AB15" s="62">
        <v>1054</v>
      </c>
      <c r="AC15" s="62">
        <v>3849.7366127125051</v>
      </c>
    </row>
    <row r="16" spans="1:29" ht="20.100000000000001" customHeight="1" x14ac:dyDescent="0.2">
      <c r="A16" s="142">
        <v>11</v>
      </c>
      <c r="B16" s="43" t="s">
        <v>281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20757</v>
      </c>
      <c r="R16" s="79">
        <v>19796</v>
      </c>
      <c r="S16" s="209">
        <v>20533</v>
      </c>
      <c r="T16" s="209">
        <v>19564</v>
      </c>
      <c r="U16" s="209">
        <v>21648</v>
      </c>
      <c r="V16" s="232">
        <v>21647.39</v>
      </c>
      <c r="W16" s="209">
        <v>21147</v>
      </c>
      <c r="X16" s="223">
        <v>20378</v>
      </c>
      <c r="Y16" s="223">
        <v>20426</v>
      </c>
      <c r="Z16" s="310">
        <v>20379</v>
      </c>
      <c r="AA16" s="310">
        <v>19852</v>
      </c>
      <c r="AB16" s="62">
        <v>10913</v>
      </c>
      <c r="AC16" s="62">
        <v>12592.611472058295</v>
      </c>
    </row>
    <row r="17" spans="1:29" ht="20.100000000000001" customHeight="1" x14ac:dyDescent="0.2">
      <c r="A17" s="142">
        <v>12</v>
      </c>
      <c r="B17" s="43" t="s">
        <v>283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48912</v>
      </c>
      <c r="S17" s="209">
        <v>47198</v>
      </c>
      <c r="T17" s="210">
        <v>46984</v>
      </c>
      <c r="U17" s="210">
        <v>57625</v>
      </c>
      <c r="V17" s="232">
        <v>56299.73</v>
      </c>
      <c r="W17" s="210">
        <v>57591</v>
      </c>
      <c r="X17" s="322">
        <v>60960</v>
      </c>
      <c r="Y17" s="322">
        <v>60960</v>
      </c>
      <c r="Z17" s="310">
        <v>63501</v>
      </c>
      <c r="AA17" s="310">
        <v>63501</v>
      </c>
      <c r="AB17" s="62">
        <v>23795</v>
      </c>
      <c r="AC17" s="62">
        <v>34869.910977609929</v>
      </c>
    </row>
    <row r="18" spans="1:29" ht="20.100000000000001" customHeight="1" x14ac:dyDescent="0.2">
      <c r="A18" s="142">
        <v>13</v>
      </c>
      <c r="B18" s="43" t="s">
        <v>72</v>
      </c>
      <c r="C18" s="76">
        <v>241</v>
      </c>
      <c r="D18" s="76">
        <v>182</v>
      </c>
      <c r="E18" s="76">
        <v>182</v>
      </c>
      <c r="F18" s="76">
        <v>98</v>
      </c>
      <c r="G18" s="76">
        <v>68</v>
      </c>
      <c r="H18" s="76">
        <v>90</v>
      </c>
      <c r="I18" s="76">
        <v>404</v>
      </c>
      <c r="J18" s="76">
        <v>121</v>
      </c>
      <c r="K18" s="76">
        <v>125</v>
      </c>
      <c r="L18" s="76">
        <v>222</v>
      </c>
      <c r="M18" s="76">
        <v>222</v>
      </c>
      <c r="N18" s="76">
        <v>222</v>
      </c>
      <c r="O18" s="76">
        <v>324</v>
      </c>
      <c r="P18" s="80" t="s">
        <v>132</v>
      </c>
      <c r="Q18" s="81">
        <v>396</v>
      </c>
      <c r="R18" s="81">
        <v>397</v>
      </c>
      <c r="S18" s="209">
        <v>381</v>
      </c>
      <c r="T18" s="210">
        <v>351</v>
      </c>
      <c r="U18" s="210">
        <v>296</v>
      </c>
      <c r="V18" s="232">
        <v>339.81</v>
      </c>
      <c r="W18" s="210">
        <v>183</v>
      </c>
      <c r="X18" s="322">
        <v>179</v>
      </c>
      <c r="Y18" s="322">
        <v>174</v>
      </c>
      <c r="Z18" s="310">
        <v>177</v>
      </c>
      <c r="AA18" s="310">
        <v>207</v>
      </c>
      <c r="AB18" s="62">
        <v>342</v>
      </c>
      <c r="AC18" s="62">
        <v>265.68404248754962</v>
      </c>
    </row>
    <row r="19" spans="1:29" ht="20.100000000000001" customHeight="1" x14ac:dyDescent="0.2">
      <c r="A19" s="142">
        <v>14</v>
      </c>
      <c r="B19" s="44" t="s">
        <v>73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6668</v>
      </c>
      <c r="M19" s="76">
        <v>11668</v>
      </c>
      <c r="N19" s="76">
        <v>3090</v>
      </c>
      <c r="O19" s="76">
        <v>3090</v>
      </c>
      <c r="P19" s="76">
        <v>0</v>
      </c>
      <c r="Q19" s="76">
        <v>3291</v>
      </c>
      <c r="R19" s="76">
        <v>3318</v>
      </c>
      <c r="S19" s="210">
        <v>3555</v>
      </c>
      <c r="T19" s="210">
        <v>3505</v>
      </c>
      <c r="U19" s="210">
        <v>3278</v>
      </c>
      <c r="V19" s="233">
        <v>4336.33</v>
      </c>
      <c r="W19" s="210">
        <v>2923</v>
      </c>
      <c r="X19" s="322">
        <v>3158</v>
      </c>
      <c r="Y19" s="322">
        <v>3146</v>
      </c>
      <c r="Z19" s="310">
        <v>3072</v>
      </c>
      <c r="AA19" s="310">
        <v>3015</v>
      </c>
      <c r="AB19" s="62">
        <v>2586</v>
      </c>
      <c r="AC19" s="62">
        <v>2659.6141020644741</v>
      </c>
    </row>
    <row r="20" spans="1:29" ht="20.100000000000001" customHeight="1" thickBot="1" x14ac:dyDescent="0.25">
      <c r="A20" s="369" t="s">
        <v>113</v>
      </c>
      <c r="B20" s="370"/>
      <c r="C20" s="83">
        <f>SUM(C6:C19)</f>
        <v>339780</v>
      </c>
      <c r="D20" s="83">
        <f t="shared" ref="D20:X20" si="0">SUM(D6:D19)</f>
        <v>471537</v>
      </c>
      <c r="E20" s="83">
        <f t="shared" si="0"/>
        <v>476656</v>
      </c>
      <c r="F20" s="83">
        <f t="shared" si="0"/>
        <v>483046</v>
      </c>
      <c r="G20" s="83">
        <f t="shared" si="0"/>
        <v>447622</v>
      </c>
      <c r="H20" s="83">
        <f t="shared" si="0"/>
        <v>468141</v>
      </c>
      <c r="I20" s="83">
        <f t="shared" si="0"/>
        <v>338464</v>
      </c>
      <c r="J20" s="83">
        <f t="shared" si="0"/>
        <v>279495</v>
      </c>
      <c r="K20" s="83">
        <f t="shared" si="0"/>
        <v>287013</v>
      </c>
      <c r="L20" s="83">
        <f t="shared" si="0"/>
        <v>299401</v>
      </c>
      <c r="M20" s="83">
        <f t="shared" si="0"/>
        <v>339466</v>
      </c>
      <c r="N20" s="83">
        <f t="shared" si="0"/>
        <v>305432</v>
      </c>
      <c r="O20" s="83">
        <f t="shared" si="0"/>
        <v>274662</v>
      </c>
      <c r="P20" s="83">
        <f t="shared" si="0"/>
        <v>0</v>
      </c>
      <c r="Q20" s="83">
        <f t="shared" si="0"/>
        <v>290392</v>
      </c>
      <c r="R20" s="83">
        <f t="shared" si="0"/>
        <v>292687</v>
      </c>
      <c r="S20" s="200">
        <f t="shared" si="0"/>
        <v>300906</v>
      </c>
      <c r="T20" s="200">
        <f t="shared" si="0"/>
        <v>307016</v>
      </c>
      <c r="U20" s="200">
        <f t="shared" si="0"/>
        <v>318581</v>
      </c>
      <c r="V20" s="200">
        <f t="shared" si="0"/>
        <v>305695.89</v>
      </c>
      <c r="W20" s="200">
        <f t="shared" si="0"/>
        <v>330883</v>
      </c>
      <c r="X20" s="307">
        <f t="shared" si="0"/>
        <v>323959</v>
      </c>
      <c r="Y20" s="307">
        <f t="shared" ref="Y20:Z20" si="1">SUM(Y6:Y19)</f>
        <v>330724</v>
      </c>
      <c r="Z20" s="307">
        <f t="shared" si="1"/>
        <v>356741</v>
      </c>
      <c r="AA20" s="307">
        <f>SUM(AA6:AA19)</f>
        <v>368727.5</v>
      </c>
      <c r="AB20" s="307">
        <v>155818</v>
      </c>
      <c r="AC20" s="307">
        <f>SUM(AC6:AC19)</f>
        <v>242972.31611246412</v>
      </c>
    </row>
    <row r="21" spans="1:29" s="6" customFormat="1" ht="15" customHeight="1" x14ac:dyDescent="0.2">
      <c r="A21" s="277" t="s">
        <v>663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s="6" customFormat="1" ht="15" customHeight="1" x14ac:dyDescent="0.2">
      <c r="A22" s="278" t="s">
        <v>664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s="6" customFormat="1" ht="15" customHeight="1" x14ac:dyDescent="0.2">
      <c r="A23" s="277" t="s">
        <v>580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8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s="6" customFormat="1" ht="15" customHeight="1" x14ac:dyDescent="0.2">
      <c r="A24" s="277" t="s">
        <v>661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8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s="6" customFormat="1" ht="15" customHeight="1" x14ac:dyDescent="0.2">
      <c r="A25" s="278" t="s">
        <v>581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s="6" customFormat="1" ht="15" customHeight="1" x14ac:dyDescent="0.2">
      <c r="A26" s="277" t="s">
        <v>662</v>
      </c>
      <c r="B26" s="9"/>
      <c r="C26" s="10"/>
      <c r="D26" s="10"/>
      <c r="E26" s="9"/>
      <c r="F26" s="10"/>
      <c r="G26" s="10"/>
      <c r="H26" s="11"/>
      <c r="U26" s="7"/>
      <c r="V26" s="168"/>
    </row>
    <row r="27" spans="1:29" ht="20.100000000000001" customHeight="1" x14ac:dyDescent="0.2">
      <c r="A27" s="143"/>
      <c r="B27" s="8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76"/>
    </row>
    <row r="28" spans="1:29" ht="20.100000000000001" customHeight="1" x14ac:dyDescent="0.2">
      <c r="A28" s="143"/>
      <c r="B28" s="8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76"/>
    </row>
    <row r="29" spans="1:29" ht="20.100000000000001" customHeight="1" x14ac:dyDescent="0.2">
      <c r="A29" s="143"/>
      <c r="B29" s="8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77"/>
    </row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329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</sheetData>
  <mergeCells count="3">
    <mergeCell ref="A4:A5"/>
    <mergeCell ref="A20:B20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20:V20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C126"/>
  <sheetViews>
    <sheetView showGridLines="0" workbookViewId="0">
      <selection sqref="A1:AD26"/>
    </sheetView>
  </sheetViews>
  <sheetFormatPr defaultColWidth="9.140625" defaultRowHeight="14.25" x14ac:dyDescent="0.2"/>
  <cols>
    <col min="1" max="1" width="5.7109375" style="140" customWidth="1"/>
    <col min="2" max="2" width="25.7109375" style="6" customWidth="1"/>
    <col min="3" max="15" width="7.570312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">
      <c r="A1" s="136" t="s">
        <v>630</v>
      </c>
      <c r="B1" s="15"/>
      <c r="C1" s="12"/>
      <c r="D1" s="12"/>
      <c r="E1" s="13"/>
      <c r="F1" s="12"/>
      <c r="G1" s="12"/>
      <c r="H1" s="14"/>
      <c r="I1" s="15"/>
      <c r="J1" s="15"/>
      <c r="K1" s="15"/>
      <c r="L1" s="15"/>
    </row>
    <row r="2" spans="1:29" ht="20.100000000000001" customHeight="1" x14ac:dyDescent="0.2">
      <c r="A2" s="137" t="s">
        <v>631</v>
      </c>
      <c r="B2" s="15"/>
      <c r="C2" s="12"/>
      <c r="D2" s="12"/>
      <c r="E2" s="13"/>
      <c r="F2" s="12"/>
      <c r="G2" s="12"/>
      <c r="H2" s="14"/>
      <c r="I2" s="15"/>
      <c r="J2" s="15"/>
      <c r="K2" s="15"/>
      <c r="L2" s="15"/>
    </row>
    <row r="3" spans="1:29" ht="20.100000000000001" customHeight="1" thickBot="1" x14ac:dyDescent="0.3">
      <c r="A3" s="136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112" t="s">
        <v>400</v>
      </c>
      <c r="C6" s="36">
        <f>[42]KotawaringinBarat!C6</f>
        <v>9455</v>
      </c>
      <c r="D6" s="36">
        <f>[42]KotawaringinBarat!D6</f>
        <v>10671</v>
      </c>
      <c r="E6" s="36">
        <f>[42]KotawaringinBarat!E6</f>
        <v>11008</v>
      </c>
      <c r="F6" s="36">
        <f>[42]KotawaringinBarat!F6</f>
        <v>11104</v>
      </c>
      <c r="G6" s="36">
        <f>[42]KotawaringinBarat!G6</f>
        <v>11721</v>
      </c>
      <c r="H6" s="36">
        <f>[42]KotawaringinBarat!H6</f>
        <v>11950</v>
      </c>
      <c r="I6" s="36">
        <f>[42]KotawaringinBarat!I6</f>
        <v>3772</v>
      </c>
      <c r="J6" s="36">
        <f>[42]KotawaringinBarat!J6</f>
        <v>1310</v>
      </c>
      <c r="K6" s="36">
        <f>[42]KotawaringinBarat!K6</f>
        <v>1931</v>
      </c>
      <c r="L6" s="36">
        <f>[42]KotawaringinBarat!L6</f>
        <v>1921</v>
      </c>
      <c r="M6" s="36">
        <f>[42]KotawaringinBarat!M6</f>
        <v>3213</v>
      </c>
      <c r="N6" s="36">
        <f>[42]KotawaringinBarat!N6</f>
        <v>3456</v>
      </c>
      <c r="O6" s="36">
        <f>[42]KotawaringinBarat!O6</f>
        <v>3498</v>
      </c>
      <c r="P6" s="36">
        <f>[42]KotawaringinBarat!P6</f>
        <v>0</v>
      </c>
      <c r="Q6" s="47">
        <v>4649</v>
      </c>
      <c r="R6" s="47">
        <v>2879</v>
      </c>
      <c r="S6" s="188">
        <v>2247</v>
      </c>
      <c r="T6" s="188">
        <v>3189</v>
      </c>
      <c r="U6" s="188">
        <v>6505</v>
      </c>
      <c r="V6" s="227">
        <v>6317.55</v>
      </c>
      <c r="W6" s="188">
        <v>7712</v>
      </c>
      <c r="X6" s="313">
        <v>4001</v>
      </c>
      <c r="Y6" s="313">
        <v>5322</v>
      </c>
      <c r="Z6" s="310">
        <v>3527</v>
      </c>
      <c r="AA6" s="310">
        <v>3136.5</v>
      </c>
      <c r="AB6" s="62">
        <v>6382</v>
      </c>
      <c r="AC6" s="62">
        <v>2935.6512136971896</v>
      </c>
    </row>
    <row r="7" spans="1:29" ht="20.100000000000001" customHeight="1" x14ac:dyDescent="0.2">
      <c r="A7" s="133">
        <v>2</v>
      </c>
      <c r="B7" s="59" t="s">
        <v>401</v>
      </c>
      <c r="C7" s="36">
        <f>[42]KotawaringinTimur!C6</f>
        <v>52174</v>
      </c>
      <c r="D7" s="36">
        <f>[42]KotawaringinTimur!D6</f>
        <v>40290</v>
      </c>
      <c r="E7" s="36">
        <f>[42]KotawaringinTimur!E6</f>
        <v>48348</v>
      </c>
      <c r="F7" s="36">
        <f>[42]KotawaringinTimur!F6</f>
        <v>49753</v>
      </c>
      <c r="G7" s="36">
        <f>[42]KotawaringinTimur!G6</f>
        <v>40629</v>
      </c>
      <c r="H7" s="36">
        <f>[42]KotawaringinTimur!H6</f>
        <v>45416</v>
      </c>
      <c r="I7" s="36">
        <f>[42]KotawaringinTimur!I6</f>
        <v>10468</v>
      </c>
      <c r="J7" s="36">
        <f>[42]KotawaringinTimur!J6</f>
        <v>14295</v>
      </c>
      <c r="K7" s="36">
        <f>[42]KotawaringinTimur!K6</f>
        <v>18889</v>
      </c>
      <c r="L7" s="36">
        <f>[42]KotawaringinTimur!L6</f>
        <v>8195</v>
      </c>
      <c r="M7" s="36">
        <f>[42]KotawaringinTimur!M6</f>
        <v>9852</v>
      </c>
      <c r="N7" s="36">
        <f>[42]KotawaringinTimur!N6</f>
        <v>10114</v>
      </c>
      <c r="O7" s="36">
        <f>[42]KotawaringinTimur!O6</f>
        <v>10122</v>
      </c>
      <c r="P7" s="36">
        <f>[42]KotawaringinTimur!P6</f>
        <v>0</v>
      </c>
      <c r="Q7" s="47">
        <v>13480</v>
      </c>
      <c r="R7" s="47">
        <v>8971</v>
      </c>
      <c r="S7" s="188">
        <v>12509</v>
      </c>
      <c r="T7" s="188">
        <v>14527</v>
      </c>
      <c r="U7" s="188">
        <v>20902</v>
      </c>
      <c r="V7" s="205">
        <v>10652.58</v>
      </c>
      <c r="W7" s="188">
        <v>15397</v>
      </c>
      <c r="X7" s="313">
        <v>24651</v>
      </c>
      <c r="Y7" s="313">
        <v>24768</v>
      </c>
      <c r="Z7" s="310">
        <v>27018</v>
      </c>
      <c r="AA7" s="310">
        <v>19629</v>
      </c>
      <c r="AB7" s="62">
        <v>10654</v>
      </c>
      <c r="AC7" s="62">
        <v>8783.2222760055902</v>
      </c>
    </row>
    <row r="8" spans="1:29" ht="20.100000000000001" customHeight="1" x14ac:dyDescent="0.2">
      <c r="A8" s="133">
        <v>3</v>
      </c>
      <c r="B8" s="59" t="s">
        <v>398</v>
      </c>
      <c r="C8" s="36">
        <f>[42]Kapuas!C6</f>
        <v>179489</v>
      </c>
      <c r="D8" s="36">
        <f>[42]Kapuas!D6</f>
        <v>181154</v>
      </c>
      <c r="E8" s="36">
        <f>[42]Kapuas!E6</f>
        <v>173865</v>
      </c>
      <c r="F8" s="36">
        <f>[42]Kapuas!F6</f>
        <v>177591</v>
      </c>
      <c r="G8" s="36">
        <f>[42]Kapuas!G6</f>
        <v>168139</v>
      </c>
      <c r="H8" s="36">
        <f>[42]Kapuas!H6</f>
        <v>180105</v>
      </c>
      <c r="I8" s="36">
        <f>[42]Kapuas!I6</f>
        <v>150607</v>
      </c>
      <c r="J8" s="36">
        <f>[42]Kapuas!J6</f>
        <v>150617</v>
      </c>
      <c r="K8" s="36">
        <f>[42]Kapuas!K6</f>
        <v>150717</v>
      </c>
      <c r="L8" s="36">
        <f>[42]Kapuas!L6</f>
        <v>81711</v>
      </c>
      <c r="M8" s="36">
        <f>[42]Kapuas!M6</f>
        <v>100407</v>
      </c>
      <c r="N8" s="36">
        <f>[42]Kapuas!N6</f>
        <v>88496</v>
      </c>
      <c r="O8" s="36">
        <f>[42]Kapuas!O6</f>
        <v>84857</v>
      </c>
      <c r="P8" s="36">
        <f>[42]Kapuas!P6</f>
        <v>0</v>
      </c>
      <c r="Q8" s="47">
        <v>77464</v>
      </c>
      <c r="R8" s="47">
        <v>88456</v>
      </c>
      <c r="S8" s="188">
        <v>94879</v>
      </c>
      <c r="T8" s="188">
        <v>92818</v>
      </c>
      <c r="U8" s="188">
        <v>97712</v>
      </c>
      <c r="V8" s="205">
        <v>98377.18</v>
      </c>
      <c r="W8" s="188">
        <v>101619</v>
      </c>
      <c r="X8" s="313">
        <v>88434</v>
      </c>
      <c r="Y8" s="313">
        <v>95624</v>
      </c>
      <c r="Z8" s="310">
        <v>92484</v>
      </c>
      <c r="AA8" s="310">
        <v>85131</v>
      </c>
      <c r="AB8" s="62">
        <v>97202</v>
      </c>
      <c r="AC8" s="62">
        <v>65662.348273591764</v>
      </c>
    </row>
    <row r="9" spans="1:29" ht="20.100000000000001" customHeight="1" x14ac:dyDescent="0.2">
      <c r="A9" s="133">
        <v>4</v>
      </c>
      <c r="B9" s="59" t="s">
        <v>394</v>
      </c>
      <c r="C9" s="36">
        <f>[42]BaritoSelatan!C6</f>
        <v>39237</v>
      </c>
      <c r="D9" s="36">
        <f>[42]BaritoSelatan!D6</f>
        <v>38415</v>
      </c>
      <c r="E9" s="36">
        <f>[42]BaritoSelatan!E6</f>
        <v>38673</v>
      </c>
      <c r="F9" s="36">
        <f>[42]BaritoSelatan!F6</f>
        <v>37995</v>
      </c>
      <c r="G9" s="36">
        <f>[42]BaritoSelatan!G6</f>
        <v>32456</v>
      </c>
      <c r="H9" s="36">
        <f>[42]BaritoSelatan!H6</f>
        <v>34147</v>
      </c>
      <c r="I9" s="36">
        <f>[42]BaritoSelatan!I6</f>
        <v>7449</v>
      </c>
      <c r="J9" s="36">
        <f>[42]BaritoSelatan!J6</f>
        <v>9430</v>
      </c>
      <c r="K9" s="36">
        <f>[42]BaritoSelatan!K6</f>
        <v>9430</v>
      </c>
      <c r="L9" s="36">
        <f>[42]BaritoSelatan!L6</f>
        <v>4829</v>
      </c>
      <c r="M9" s="36">
        <f>[42]BaritoSelatan!M6</f>
        <v>5079</v>
      </c>
      <c r="N9" s="36">
        <f>[42]BaritoSelatan!N6</f>
        <v>5201</v>
      </c>
      <c r="O9" s="36">
        <f>[42]BaritoSelatan!O6</f>
        <v>5528</v>
      </c>
      <c r="P9" s="36">
        <f>[42]BaritoSelatan!P6</f>
        <v>0</v>
      </c>
      <c r="Q9" s="47">
        <v>7559</v>
      </c>
      <c r="R9" s="47">
        <v>6904</v>
      </c>
      <c r="S9" s="188">
        <v>8497</v>
      </c>
      <c r="T9" s="188">
        <v>10074</v>
      </c>
      <c r="U9" s="188">
        <v>5206</v>
      </c>
      <c r="V9" s="205">
        <v>6104.7</v>
      </c>
      <c r="W9" s="188">
        <v>38304</v>
      </c>
      <c r="X9" s="313">
        <v>33604</v>
      </c>
      <c r="Y9" s="313">
        <v>5610</v>
      </c>
      <c r="Z9" s="310">
        <v>5788</v>
      </c>
      <c r="AA9" s="310">
        <v>6043</v>
      </c>
      <c r="AB9" s="62">
        <v>5482</v>
      </c>
      <c r="AC9" s="62">
        <v>7794.2901483420528</v>
      </c>
    </row>
    <row r="10" spans="1:29" ht="20.100000000000001" customHeight="1" x14ac:dyDescent="0.2">
      <c r="A10" s="133">
        <v>5</v>
      </c>
      <c r="B10" s="59" t="s">
        <v>396</v>
      </c>
      <c r="C10" s="36">
        <f>[42]BaritoUtara!C6</f>
        <v>4568</v>
      </c>
      <c r="D10" s="36">
        <f>[42]BaritoUtara!D6</f>
        <v>7823</v>
      </c>
      <c r="E10" s="36">
        <f>[42]BaritoUtara!E6</f>
        <v>7921</v>
      </c>
      <c r="F10" s="36">
        <f>[42]BaritoUtara!F6</f>
        <v>9766</v>
      </c>
      <c r="G10" s="36">
        <f>[42]BaritoUtara!G6</f>
        <v>7493</v>
      </c>
      <c r="H10" s="36">
        <f>[42]BaritoUtara!H6</f>
        <v>9743</v>
      </c>
      <c r="I10" s="36">
        <f>[42]BaritoUtara!I6</f>
        <v>2158</v>
      </c>
      <c r="J10" s="36">
        <f>[42]BaritoUtara!J6</f>
        <v>2158</v>
      </c>
      <c r="K10" s="36">
        <f>[42]BaritoUtara!K6</f>
        <v>1589</v>
      </c>
      <c r="L10" s="36">
        <f>[42]BaritoUtara!L6</f>
        <v>2164</v>
      </c>
      <c r="M10" s="36">
        <f>[42]BaritoUtara!M6</f>
        <v>1400</v>
      </c>
      <c r="N10" s="36">
        <f>[42]BaritoUtara!N6</f>
        <v>1037</v>
      </c>
      <c r="O10" s="36">
        <f>[42]BaritoUtara!O6</f>
        <v>1254</v>
      </c>
      <c r="P10" s="36">
        <f>[42]BaritoUtara!P6</f>
        <v>0</v>
      </c>
      <c r="Q10" s="47">
        <v>1454</v>
      </c>
      <c r="R10" s="47">
        <v>1372</v>
      </c>
      <c r="S10" s="188">
        <v>1621</v>
      </c>
      <c r="T10" s="188">
        <v>1595</v>
      </c>
      <c r="U10" s="188">
        <v>1866</v>
      </c>
      <c r="V10" s="205">
        <v>2032.19</v>
      </c>
      <c r="W10" s="188">
        <v>2060</v>
      </c>
      <c r="X10" s="313">
        <v>2249</v>
      </c>
      <c r="Y10" s="313">
        <v>2576</v>
      </c>
      <c r="Z10" s="310">
        <v>3368</v>
      </c>
      <c r="AA10" s="310">
        <v>3304</v>
      </c>
      <c r="AB10" s="62">
        <v>2036</v>
      </c>
      <c r="AC10" s="62">
        <v>1623.6564291121967</v>
      </c>
    </row>
    <row r="11" spans="1:29" ht="20.100000000000001" customHeight="1" x14ac:dyDescent="0.2">
      <c r="A11" s="133">
        <v>6</v>
      </c>
      <c r="B11" s="59" t="s">
        <v>405</v>
      </c>
      <c r="C11" s="36">
        <f>[42]Sukamara!C6</f>
        <v>0</v>
      </c>
      <c r="D11" s="36">
        <f>[42]Sukamara!D6</f>
        <v>0</v>
      </c>
      <c r="E11" s="36">
        <f>[42]Sukamara!E6</f>
        <v>0</v>
      </c>
      <c r="F11" s="36">
        <f>[42]Sukamara!F6</f>
        <v>0</v>
      </c>
      <c r="G11" s="36">
        <f>[42]Sukamara!G6</f>
        <v>0</v>
      </c>
      <c r="H11" s="36">
        <f>[42]Sukamara!H6</f>
        <v>0</v>
      </c>
      <c r="I11" s="36">
        <f>[42]Sukamara!I6</f>
        <v>0</v>
      </c>
      <c r="J11" s="36">
        <f>[42]Sukamara!J6</f>
        <v>0</v>
      </c>
      <c r="K11" s="36">
        <f>[42]Sukamara!K6</f>
        <v>0</v>
      </c>
      <c r="L11" s="36">
        <f>[42]Sukamara!L6</f>
        <v>1077</v>
      </c>
      <c r="M11" s="36">
        <f>[42]Sukamara!M6</f>
        <v>1051</v>
      </c>
      <c r="N11" s="36">
        <f>[42]Sukamara!N6</f>
        <v>1357</v>
      </c>
      <c r="O11" s="36">
        <f>[42]Sukamara!O6</f>
        <v>1129</v>
      </c>
      <c r="P11" s="36">
        <f>[42]Sukamara!P6</f>
        <v>0</v>
      </c>
      <c r="Q11" s="47">
        <v>1375</v>
      </c>
      <c r="R11" s="47">
        <v>1375</v>
      </c>
      <c r="S11" s="188">
        <v>2183</v>
      </c>
      <c r="T11" s="188">
        <v>2198</v>
      </c>
      <c r="U11" s="188">
        <v>3147</v>
      </c>
      <c r="V11" s="205">
        <v>2952.83</v>
      </c>
      <c r="W11" s="188">
        <v>3764</v>
      </c>
      <c r="X11" s="313">
        <v>3501</v>
      </c>
      <c r="Y11" s="313">
        <v>3368</v>
      </c>
      <c r="Z11" s="310">
        <v>3694</v>
      </c>
      <c r="AA11" s="310">
        <v>2581</v>
      </c>
      <c r="AB11" s="62">
        <v>2952</v>
      </c>
      <c r="AC11" s="62">
        <v>2163.8513064594513</v>
      </c>
    </row>
    <row r="12" spans="1:29" ht="20.100000000000001" customHeight="1" x14ac:dyDescent="0.2">
      <c r="A12" s="133">
        <v>7</v>
      </c>
      <c r="B12" s="59" t="s">
        <v>402</v>
      </c>
      <c r="C12" s="36">
        <f>[42]Lamandau!C6</f>
        <v>0</v>
      </c>
      <c r="D12" s="36">
        <f>[42]Lamandau!D6</f>
        <v>0</v>
      </c>
      <c r="E12" s="36">
        <f>[42]Lamandau!E6</f>
        <v>0</v>
      </c>
      <c r="F12" s="36">
        <f>[42]Lamandau!F6</f>
        <v>0</v>
      </c>
      <c r="G12" s="36">
        <f>[42]Lamandau!G6</f>
        <v>0</v>
      </c>
      <c r="H12" s="36">
        <f>[42]Lamandau!H6</f>
        <v>0</v>
      </c>
      <c r="I12" s="36">
        <f>[42]Lamandau!I6</f>
        <v>0</v>
      </c>
      <c r="J12" s="36">
        <f>[42]Lamandau!J6</f>
        <v>0</v>
      </c>
      <c r="K12" s="36">
        <f>[42]Lamandau!K6</f>
        <v>0</v>
      </c>
      <c r="L12" s="36">
        <f>[42]Lamandau!L6</f>
        <v>240</v>
      </c>
      <c r="M12" s="36">
        <f>[42]Lamandau!M6</f>
        <v>286</v>
      </c>
      <c r="N12" s="36">
        <f>[42]Lamandau!N6</f>
        <v>633</v>
      </c>
      <c r="O12" s="36">
        <f>[42]Lamandau!O6</f>
        <v>718</v>
      </c>
      <c r="P12" s="36">
        <f>[42]Lamandau!P6</f>
        <v>0</v>
      </c>
      <c r="Q12" s="47">
        <v>850</v>
      </c>
      <c r="R12" s="47">
        <v>998</v>
      </c>
      <c r="S12" s="188">
        <v>1524</v>
      </c>
      <c r="T12" s="188">
        <v>957</v>
      </c>
      <c r="U12" s="188">
        <v>1548</v>
      </c>
      <c r="V12" s="205">
        <v>1543.41</v>
      </c>
      <c r="W12" s="188">
        <v>1216</v>
      </c>
      <c r="X12" s="313">
        <v>925</v>
      </c>
      <c r="Y12" s="313">
        <v>794</v>
      </c>
      <c r="Z12" s="310">
        <v>640</v>
      </c>
      <c r="AA12" s="310">
        <v>585</v>
      </c>
      <c r="AB12" s="62">
        <v>1419</v>
      </c>
      <c r="AC12" s="62">
        <v>261.31100317986045</v>
      </c>
    </row>
    <row r="13" spans="1:29" ht="20.100000000000001" customHeight="1" x14ac:dyDescent="0.2">
      <c r="A13" s="133">
        <v>8</v>
      </c>
      <c r="B13" s="59" t="s">
        <v>404</v>
      </c>
      <c r="C13" s="36">
        <f>[42]Seruyan!C6</f>
        <v>0</v>
      </c>
      <c r="D13" s="36">
        <f>[42]Seruyan!D6</f>
        <v>0</v>
      </c>
      <c r="E13" s="36">
        <f>[42]Seruyan!E6</f>
        <v>0</v>
      </c>
      <c r="F13" s="36">
        <f>[42]Seruyan!F6</f>
        <v>0</v>
      </c>
      <c r="G13" s="36">
        <f>[42]Seruyan!G6</f>
        <v>0</v>
      </c>
      <c r="H13" s="36">
        <f>[42]Seruyan!H6</f>
        <v>0</v>
      </c>
      <c r="I13" s="36">
        <f>[42]Seruyan!I6</f>
        <v>0</v>
      </c>
      <c r="J13" s="36">
        <f>[42]Seruyan!J6</f>
        <v>0</v>
      </c>
      <c r="K13" s="36">
        <f>[42]Seruyan!K6</f>
        <v>0</v>
      </c>
      <c r="L13" s="36">
        <f>[42]Seruyan!L6</f>
        <v>1821</v>
      </c>
      <c r="M13" s="36">
        <f>[42]Seruyan!M6</f>
        <v>2998</v>
      </c>
      <c r="N13" s="36">
        <f>[42]Seruyan!N6</f>
        <v>1765</v>
      </c>
      <c r="O13" s="36">
        <f>[42]Seruyan!O6</f>
        <v>2285</v>
      </c>
      <c r="P13" s="36">
        <f>[42]Seruyan!P6</f>
        <v>0</v>
      </c>
      <c r="Q13" s="47">
        <v>3749</v>
      </c>
      <c r="R13" s="47">
        <v>4647</v>
      </c>
      <c r="S13" s="188">
        <v>2102</v>
      </c>
      <c r="T13" s="188">
        <v>1609</v>
      </c>
      <c r="U13" s="188">
        <v>1755</v>
      </c>
      <c r="V13" s="205">
        <v>3232.91</v>
      </c>
      <c r="W13" s="188">
        <v>1824</v>
      </c>
      <c r="X13" s="313">
        <v>1767</v>
      </c>
      <c r="Y13" s="313">
        <v>4840</v>
      </c>
      <c r="Z13" s="310">
        <v>1796</v>
      </c>
      <c r="AA13" s="310">
        <v>2999</v>
      </c>
      <c r="AB13" s="62">
        <v>3703</v>
      </c>
      <c r="AC13" s="62">
        <v>3111.4288355689382</v>
      </c>
    </row>
    <row r="14" spans="1:29" ht="20.100000000000001" customHeight="1" x14ac:dyDescent="0.2">
      <c r="A14" s="133">
        <v>9</v>
      </c>
      <c r="B14" s="59" t="s">
        <v>399</v>
      </c>
      <c r="C14" s="36">
        <f>[42]Katingan!C6</f>
        <v>0</v>
      </c>
      <c r="D14" s="36">
        <f>[42]Katingan!D6</f>
        <v>0</v>
      </c>
      <c r="E14" s="36">
        <f>[42]Katingan!E6</f>
        <v>0</v>
      </c>
      <c r="F14" s="36">
        <f>[42]Katingan!F6</f>
        <v>0</v>
      </c>
      <c r="G14" s="36">
        <f>[42]Katingan!G6</f>
        <v>0</v>
      </c>
      <c r="H14" s="36">
        <f>[42]Katingan!H6</f>
        <v>0</v>
      </c>
      <c r="I14" s="36">
        <f>[42]Katingan!I6</f>
        <v>0</v>
      </c>
      <c r="J14" s="36">
        <f>[42]Katingan!J6</f>
        <v>0</v>
      </c>
      <c r="K14" s="36">
        <f>[42]Katingan!K6</f>
        <v>0</v>
      </c>
      <c r="L14" s="36">
        <f>[42]Katingan!L6</f>
        <v>6563</v>
      </c>
      <c r="M14" s="36">
        <f>[42]Katingan!M6</f>
        <v>8190</v>
      </c>
      <c r="N14" s="36">
        <f>[42]Katingan!N6</f>
        <v>8348</v>
      </c>
      <c r="O14" s="36">
        <f>[42]Katingan!O6</f>
        <v>8163</v>
      </c>
      <c r="P14" s="36">
        <f>[42]Katingan!P6</f>
        <v>0</v>
      </c>
      <c r="Q14" s="47">
        <v>10759</v>
      </c>
      <c r="R14" s="47">
        <v>10752</v>
      </c>
      <c r="S14" s="188">
        <v>10784</v>
      </c>
      <c r="T14" s="188">
        <v>10802</v>
      </c>
      <c r="U14" s="188">
        <v>15226</v>
      </c>
      <c r="V14" s="205">
        <v>14547.39</v>
      </c>
      <c r="W14" s="188">
        <v>15561</v>
      </c>
      <c r="X14" s="313">
        <v>17082</v>
      </c>
      <c r="Y14" s="313">
        <v>10464</v>
      </c>
      <c r="Z14" s="310">
        <v>11824</v>
      </c>
      <c r="AA14" s="310">
        <v>11528</v>
      </c>
      <c r="AB14" s="62">
        <v>14548</v>
      </c>
      <c r="AC14" s="62">
        <v>11026.199058174472</v>
      </c>
    </row>
    <row r="15" spans="1:29" ht="20.100000000000001" customHeight="1" x14ac:dyDescent="0.2">
      <c r="A15" s="133">
        <v>10</v>
      </c>
      <c r="B15" s="59" t="s">
        <v>559</v>
      </c>
      <c r="C15" s="36">
        <f>[42]PulangPisau!C6</f>
        <v>0</v>
      </c>
      <c r="D15" s="36">
        <f>[42]PulangPisau!D6</f>
        <v>0</v>
      </c>
      <c r="E15" s="36">
        <f>[42]PulangPisau!E6</f>
        <v>0</v>
      </c>
      <c r="F15" s="36">
        <f>[42]PulangPisau!F6</f>
        <v>0</v>
      </c>
      <c r="G15" s="36">
        <f>[42]PulangPisau!G6</f>
        <v>0</v>
      </c>
      <c r="H15" s="36">
        <f>[42]PulangPisau!H6</f>
        <v>0</v>
      </c>
      <c r="I15" s="36">
        <f>[42]PulangPisau!I6</f>
        <v>0</v>
      </c>
      <c r="J15" s="36">
        <f>[42]PulangPisau!J6</f>
        <v>0</v>
      </c>
      <c r="K15" s="36">
        <f>[42]PulangPisau!K6</f>
        <v>0</v>
      </c>
      <c r="L15" s="36">
        <f>[42]PulangPisau!L6</f>
        <v>33523</v>
      </c>
      <c r="M15" s="36">
        <f>[42]PulangPisau!M6</f>
        <v>44290</v>
      </c>
      <c r="N15" s="36">
        <f>[42]PulangPisau!N6</f>
        <v>37000</v>
      </c>
      <c r="O15" s="36">
        <f>[42]PulangPisau!O6</f>
        <v>31741</v>
      </c>
      <c r="P15" s="36">
        <f>[42]PulangPisau!P6</f>
        <v>0</v>
      </c>
      <c r="Q15" s="47">
        <v>31775</v>
      </c>
      <c r="R15" s="47">
        <v>24049</v>
      </c>
      <c r="S15" s="188">
        <v>27478</v>
      </c>
      <c r="T15" s="188">
        <v>27981</v>
      </c>
      <c r="U15" s="188">
        <v>37479</v>
      </c>
      <c r="V15" s="205">
        <v>33537.440000000002</v>
      </c>
      <c r="W15" s="188">
        <v>28411</v>
      </c>
      <c r="X15" s="313">
        <v>29280</v>
      </c>
      <c r="Y15" s="313">
        <v>33414</v>
      </c>
      <c r="Z15" s="310">
        <v>35411</v>
      </c>
      <c r="AA15" s="310">
        <v>35098</v>
      </c>
      <c r="AB15" s="62">
        <v>33208</v>
      </c>
      <c r="AC15" s="62">
        <v>27130.497891503768</v>
      </c>
    </row>
    <row r="16" spans="1:29" ht="20.100000000000001" customHeight="1" x14ac:dyDescent="0.2">
      <c r="A16" s="133">
        <v>11</v>
      </c>
      <c r="B16" s="59" t="s">
        <v>397</v>
      </c>
      <c r="C16" s="36">
        <f>[42]GunungMas!C6</f>
        <v>0</v>
      </c>
      <c r="D16" s="36">
        <f>[42]GunungMas!D6</f>
        <v>0</v>
      </c>
      <c r="E16" s="36">
        <f>[42]GunungMas!E6</f>
        <v>0</v>
      </c>
      <c r="F16" s="36">
        <f>[42]GunungMas!F6</f>
        <v>0</v>
      </c>
      <c r="G16" s="36">
        <f>[42]GunungMas!G6</f>
        <v>0</v>
      </c>
      <c r="H16" s="36">
        <f>[42]GunungMas!H6</f>
        <v>0</v>
      </c>
      <c r="I16" s="36">
        <f>[42]GunungMas!I6</f>
        <v>0</v>
      </c>
      <c r="J16" s="36">
        <f>[42]GunungMas!J6</f>
        <v>0</v>
      </c>
      <c r="K16" s="36">
        <f>[42]GunungMas!K6</f>
        <v>0</v>
      </c>
      <c r="L16" s="36">
        <f>[42]GunungMas!L6</f>
        <v>718</v>
      </c>
      <c r="M16" s="36">
        <f>[42]GunungMas!M6</f>
        <v>4208</v>
      </c>
      <c r="N16" s="36">
        <f>[42]GunungMas!N6</f>
        <v>4208</v>
      </c>
      <c r="O16" s="36">
        <f>[42]GunungMas!O6</f>
        <v>548</v>
      </c>
      <c r="P16" s="36">
        <f>[42]GunungMas!P6</f>
        <v>0</v>
      </c>
      <c r="Q16" s="47">
        <v>638</v>
      </c>
      <c r="R16" s="47">
        <v>638</v>
      </c>
      <c r="S16" s="188">
        <v>514</v>
      </c>
      <c r="T16" s="188">
        <v>361</v>
      </c>
      <c r="U16" s="188">
        <v>353</v>
      </c>
      <c r="V16" s="205">
        <v>581.99</v>
      </c>
      <c r="W16" s="188">
        <v>627</v>
      </c>
      <c r="X16" s="313">
        <v>554</v>
      </c>
      <c r="Y16" s="313">
        <v>333</v>
      </c>
      <c r="Z16" s="310">
        <v>333</v>
      </c>
      <c r="AA16" s="310">
        <v>333</v>
      </c>
      <c r="AB16" s="62">
        <v>582</v>
      </c>
      <c r="AC16" s="62">
        <v>475.24277047469087</v>
      </c>
    </row>
    <row r="17" spans="1:29" ht="20.100000000000001" customHeight="1" x14ac:dyDescent="0.2">
      <c r="A17" s="133">
        <v>12</v>
      </c>
      <c r="B17" s="59" t="s">
        <v>395</v>
      </c>
      <c r="C17" s="36">
        <f>[42]BaritoTimur!C6</f>
        <v>0</v>
      </c>
      <c r="D17" s="36">
        <f>[42]BaritoTimur!D6</f>
        <v>0</v>
      </c>
      <c r="E17" s="36">
        <f>[42]BaritoTimur!E6</f>
        <v>0</v>
      </c>
      <c r="F17" s="36">
        <f>[42]BaritoTimur!F6</f>
        <v>0</v>
      </c>
      <c r="G17" s="36">
        <f>[42]BaritoTimur!G6</f>
        <v>0</v>
      </c>
      <c r="H17" s="36">
        <f>[42]BaritoTimur!H6</f>
        <v>0</v>
      </c>
      <c r="I17" s="36">
        <f>[42]BaritoTimur!I6</f>
        <v>0</v>
      </c>
      <c r="J17" s="36">
        <f>[42]BaritoTimur!J6</f>
        <v>0</v>
      </c>
      <c r="K17" s="36">
        <f>[42]BaritoTimur!K6</f>
        <v>0</v>
      </c>
      <c r="L17" s="36">
        <f>[42]BaritoTimur!L6</f>
        <v>13184</v>
      </c>
      <c r="M17" s="36">
        <f>[42]BaritoTimur!M6</f>
        <v>13843</v>
      </c>
      <c r="N17" s="36">
        <f>[42]BaritoTimur!N6</f>
        <v>11883</v>
      </c>
      <c r="O17" s="36">
        <f>[42]BaritoTimur!O6</f>
        <v>13464</v>
      </c>
      <c r="P17" s="36">
        <f>[42]BaritoTimur!P6</f>
        <v>0</v>
      </c>
      <c r="Q17" s="47">
        <v>5232</v>
      </c>
      <c r="R17" s="47">
        <v>6290</v>
      </c>
      <c r="S17" s="188">
        <v>7060</v>
      </c>
      <c r="T17" s="188">
        <v>9466</v>
      </c>
      <c r="U17" s="188">
        <v>10492</v>
      </c>
      <c r="V17" s="205">
        <v>7979.2</v>
      </c>
      <c r="W17" s="188">
        <v>9281</v>
      </c>
      <c r="X17" s="313">
        <v>9358</v>
      </c>
      <c r="Y17" s="313">
        <v>9579</v>
      </c>
      <c r="Z17" s="310">
        <v>8843.2999999999993</v>
      </c>
      <c r="AA17" s="310">
        <v>9374.2999999999993</v>
      </c>
      <c r="AB17" s="62">
        <v>8457</v>
      </c>
      <c r="AC17" s="62">
        <v>5759.4528334150691</v>
      </c>
    </row>
    <row r="18" spans="1:29" ht="20.100000000000001" customHeight="1" x14ac:dyDescent="0.2">
      <c r="A18" s="133">
        <v>13</v>
      </c>
      <c r="B18" s="59" t="s">
        <v>403</v>
      </c>
      <c r="C18" s="36">
        <f>[42]MurungRaya!C6</f>
        <v>0</v>
      </c>
      <c r="D18" s="36">
        <f>[42]MurungRaya!D6</f>
        <v>0</v>
      </c>
      <c r="E18" s="36">
        <f>[42]MurungRaya!E6</f>
        <v>0</v>
      </c>
      <c r="F18" s="36">
        <f>[42]MurungRaya!F6</f>
        <v>0</v>
      </c>
      <c r="G18" s="36">
        <f>[42]MurungRaya!G6</f>
        <v>0</v>
      </c>
      <c r="H18" s="36">
        <f>[42]MurungRaya!H6</f>
        <v>0</v>
      </c>
      <c r="I18" s="36">
        <f>[42]MurungRaya!I6</f>
        <v>0</v>
      </c>
      <c r="J18" s="36">
        <f>[42]MurungRaya!J6</f>
        <v>0</v>
      </c>
      <c r="K18" s="36">
        <f>[42]MurungRaya!K6</f>
        <v>0</v>
      </c>
      <c r="L18" s="36">
        <f>[42]MurungRaya!L6</f>
        <v>71</v>
      </c>
      <c r="M18" s="36">
        <f>[42]MurungRaya!M6</f>
        <v>78</v>
      </c>
      <c r="N18" s="36">
        <f>[42]MurungRaya!N6</f>
        <v>78</v>
      </c>
      <c r="O18" s="36">
        <f>[42]MurungRaya!O6</f>
        <v>194</v>
      </c>
      <c r="P18" s="36">
        <f>[42]MurungRaya!P6</f>
        <v>0</v>
      </c>
      <c r="Q18" s="47">
        <v>70</v>
      </c>
      <c r="R18" s="47">
        <v>70</v>
      </c>
      <c r="S18" s="188">
        <v>25</v>
      </c>
      <c r="T18" s="188">
        <v>51</v>
      </c>
      <c r="U18" s="188">
        <v>30</v>
      </c>
      <c r="V18" s="205">
        <v>68.97</v>
      </c>
      <c r="W18" s="188">
        <v>57</v>
      </c>
      <c r="X18" s="313">
        <v>137</v>
      </c>
      <c r="Y18" s="313">
        <v>120</v>
      </c>
      <c r="Z18" s="310">
        <v>55</v>
      </c>
      <c r="AA18" s="310">
        <v>291</v>
      </c>
      <c r="AB18" s="62">
        <v>69</v>
      </c>
      <c r="AC18" s="62">
        <v>89.405956561047532</v>
      </c>
    </row>
    <row r="19" spans="1:29" ht="20.100000000000001" customHeight="1" x14ac:dyDescent="0.2">
      <c r="A19" s="133">
        <v>14</v>
      </c>
      <c r="B19" s="60" t="s">
        <v>74</v>
      </c>
      <c r="C19" s="36">
        <f>[42]KotaPalangkaraya!C6</f>
        <v>0</v>
      </c>
      <c r="D19" s="36">
        <f>[42]KotaPalangkaraya!D6</f>
        <v>0</v>
      </c>
      <c r="E19" s="36">
        <f>[42]KotaPalangkaraya!E6</f>
        <v>0</v>
      </c>
      <c r="F19" s="36">
        <f>[42]KotaPalangkaraya!F6</f>
        <v>0</v>
      </c>
      <c r="G19" s="36">
        <f>[42]KotaPalangkaraya!G6</f>
        <v>25</v>
      </c>
      <c r="H19" s="36">
        <f>[42]KotaPalangkaraya!H6</f>
        <v>25</v>
      </c>
      <c r="I19" s="36">
        <f>[42]KotaPalangkaraya!I6</f>
        <v>0</v>
      </c>
      <c r="J19" s="36">
        <f>[42]KotaPalangkaraya!J6</f>
        <v>0</v>
      </c>
      <c r="K19" s="36">
        <f>[42]KotaPalangkaraya!K6</f>
        <v>0</v>
      </c>
      <c r="L19" s="36">
        <f>[42]KotaPalangkaraya!L6</f>
        <v>0</v>
      </c>
      <c r="M19" s="36">
        <f>[42]KotaPalangkaraya!M6</f>
        <v>0</v>
      </c>
      <c r="N19" s="36">
        <f>[42]KotaPalangkaraya!N6</f>
        <v>0</v>
      </c>
      <c r="O19" s="36">
        <f>[42]KotaPalangkaraya!O6</f>
        <v>0</v>
      </c>
      <c r="P19" s="36">
        <f>[42]KotaPalangkaraya!P6</f>
        <v>0</v>
      </c>
      <c r="Q19" s="47">
        <v>5</v>
      </c>
      <c r="R19" s="47">
        <v>5</v>
      </c>
      <c r="S19" s="188">
        <v>5</v>
      </c>
      <c r="T19" s="188">
        <v>5</v>
      </c>
      <c r="U19" s="188">
        <v>16</v>
      </c>
      <c r="V19" s="228">
        <v>151.13999999999999</v>
      </c>
      <c r="W19" s="188">
        <v>3</v>
      </c>
      <c r="X19" s="313">
        <v>2</v>
      </c>
      <c r="Y19" s="313">
        <v>1</v>
      </c>
      <c r="Z19" s="310">
        <v>1</v>
      </c>
      <c r="AA19" s="310">
        <v>0.8</v>
      </c>
      <c r="AB19" s="62">
        <v>315</v>
      </c>
      <c r="AC19" s="62">
        <v>99.190513512111025</v>
      </c>
    </row>
    <row r="20" spans="1:29" ht="20.100000000000001" customHeight="1" thickBot="1" x14ac:dyDescent="0.25">
      <c r="A20" s="369" t="s">
        <v>114</v>
      </c>
      <c r="B20" s="370"/>
      <c r="C20" s="165">
        <f>SUM(C6:C19)</f>
        <v>284923</v>
      </c>
      <c r="D20" s="165">
        <f t="shared" ref="D20:W20" si="0">SUM(D6:D19)</f>
        <v>278353</v>
      </c>
      <c r="E20" s="165">
        <f t="shared" si="0"/>
        <v>279815</v>
      </c>
      <c r="F20" s="165">
        <f t="shared" si="0"/>
        <v>286209</v>
      </c>
      <c r="G20" s="165">
        <f t="shared" si="0"/>
        <v>260463</v>
      </c>
      <c r="H20" s="165">
        <f t="shared" si="0"/>
        <v>281386</v>
      </c>
      <c r="I20" s="165">
        <f t="shared" si="0"/>
        <v>174454</v>
      </c>
      <c r="J20" s="165">
        <f t="shared" si="0"/>
        <v>177810</v>
      </c>
      <c r="K20" s="165">
        <f t="shared" si="0"/>
        <v>182556</v>
      </c>
      <c r="L20" s="165">
        <f t="shared" si="0"/>
        <v>156017</v>
      </c>
      <c r="M20" s="165">
        <f t="shared" si="0"/>
        <v>194895</v>
      </c>
      <c r="N20" s="165">
        <f t="shared" si="0"/>
        <v>173576</v>
      </c>
      <c r="O20" s="165">
        <f t="shared" si="0"/>
        <v>163501</v>
      </c>
      <c r="P20" s="165">
        <f t="shared" si="0"/>
        <v>0</v>
      </c>
      <c r="Q20" s="165">
        <f t="shared" si="0"/>
        <v>159059</v>
      </c>
      <c r="R20" s="165">
        <f t="shared" si="0"/>
        <v>157406</v>
      </c>
      <c r="S20" s="200">
        <f t="shared" si="0"/>
        <v>171428</v>
      </c>
      <c r="T20" s="200">
        <f t="shared" si="0"/>
        <v>175633</v>
      </c>
      <c r="U20" s="200">
        <f t="shared" si="0"/>
        <v>202237</v>
      </c>
      <c r="V20" s="200">
        <f t="shared" si="0"/>
        <v>188079.48</v>
      </c>
      <c r="W20" s="200">
        <f t="shared" si="0"/>
        <v>225836</v>
      </c>
      <c r="X20" s="307">
        <f>SUM(X6:X19)</f>
        <v>215545</v>
      </c>
      <c r="Y20" s="307">
        <f>SUM(Y6:Y19)</f>
        <v>196813</v>
      </c>
      <c r="Z20" s="307">
        <f>SUM(Z6:Z19)</f>
        <v>194782.3</v>
      </c>
      <c r="AA20" s="307">
        <f>SUM(AA6:AA19)</f>
        <v>180033.59999999998</v>
      </c>
      <c r="AB20" s="307">
        <v>187008</v>
      </c>
      <c r="AC20" s="307">
        <f>SUM(AC6:AC19)</f>
        <v>136915.7485095982</v>
      </c>
    </row>
    <row r="21" spans="1:29" ht="15" customHeight="1" x14ac:dyDescent="0.2">
      <c r="A21" s="277" t="s">
        <v>663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8" t="s">
        <v>664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7" t="s">
        <v>580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8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7" t="s">
        <v>661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8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8" t="s">
        <v>581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ht="15" customHeight="1" x14ac:dyDescent="0.2">
      <c r="A26" s="277" t="s">
        <v>662</v>
      </c>
      <c r="B26" s="9"/>
      <c r="C26" s="10"/>
      <c r="D26" s="10"/>
      <c r="E26" s="9"/>
      <c r="F26" s="10"/>
      <c r="G26" s="10"/>
      <c r="H26" s="11"/>
      <c r="U26" s="7"/>
      <c r="X26" s="6"/>
      <c r="Y26" s="6"/>
      <c r="Z26" s="6"/>
      <c r="AA26" s="6"/>
      <c r="AB26" s="6"/>
      <c r="AC26" s="6"/>
    </row>
    <row r="27" spans="1:29" ht="20.100000000000001" customHeight="1" x14ac:dyDescent="0.2">
      <c r="A27" s="13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3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3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3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</sheetData>
  <mergeCells count="3">
    <mergeCell ref="A4:A5"/>
    <mergeCell ref="A20:B20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20:V20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C125"/>
  <sheetViews>
    <sheetView showGridLines="0" workbookViewId="0">
      <selection sqref="A1:AD25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1" width="7.5703125" style="10" hidden="1" customWidth="1"/>
    <col min="12" max="15" width="7.570312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632</v>
      </c>
      <c r="B1" s="15"/>
      <c r="C1" s="12"/>
      <c r="D1" s="12"/>
      <c r="E1" s="13"/>
      <c r="F1" s="12"/>
      <c r="G1" s="12"/>
      <c r="H1" s="14"/>
      <c r="I1" s="12"/>
      <c r="J1" s="12"/>
      <c r="K1" s="12"/>
    </row>
    <row r="2" spans="1:29" ht="20.100000000000001" customHeight="1" x14ac:dyDescent="0.2">
      <c r="A2" s="8" t="s">
        <v>633</v>
      </c>
      <c r="B2" s="15"/>
      <c r="C2" s="12"/>
      <c r="D2" s="12"/>
      <c r="E2" s="13"/>
      <c r="F2" s="12"/>
      <c r="G2" s="12"/>
      <c r="H2" s="14"/>
      <c r="I2" s="12"/>
      <c r="J2" s="12"/>
      <c r="K2" s="12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298</v>
      </c>
      <c r="C6" s="36">
        <f>'[43]Tanah laut'!C6</f>
        <v>52690</v>
      </c>
      <c r="D6" s="36">
        <f>'[43]Tanah laut'!D6</f>
        <v>54501</v>
      </c>
      <c r="E6" s="36">
        <f>'[43]Tanah laut'!E6</f>
        <v>54737</v>
      </c>
      <c r="F6" s="36">
        <f>'[43]Tanah laut'!F6</f>
        <v>54138</v>
      </c>
      <c r="G6" s="36">
        <f>'[43]Tanah laut'!G6</f>
        <v>57226</v>
      </c>
      <c r="H6" s="36">
        <f>'[43]Tanah laut'!H6</f>
        <v>57546</v>
      </c>
      <c r="I6" s="36">
        <f>'[43]Tanah laut'!I6</f>
        <v>41050</v>
      </c>
      <c r="J6" s="36">
        <f>'[43]Tanah laut'!J6</f>
        <v>40124</v>
      </c>
      <c r="K6" s="36">
        <f>'[43]Tanah laut'!K6</f>
        <v>42187</v>
      </c>
      <c r="L6" s="36">
        <f>'[43]Tanah laut'!L6</f>
        <v>45650</v>
      </c>
      <c r="M6" s="36">
        <f>'[43]Tanah laut'!M6</f>
        <v>44071</v>
      </c>
      <c r="N6" s="36">
        <f>'[43]Tanah laut'!N6</f>
        <v>39063</v>
      </c>
      <c r="O6" s="36">
        <f>'[43]Tanah laut'!O6</f>
        <v>32717</v>
      </c>
      <c r="P6" s="36">
        <f>'[43]Tanah laut'!P6</f>
        <v>0</v>
      </c>
      <c r="Q6" s="145">
        <v>35344</v>
      </c>
      <c r="R6" s="145">
        <v>40363</v>
      </c>
      <c r="S6" s="211">
        <v>37105</v>
      </c>
      <c r="T6" s="211">
        <v>37657</v>
      </c>
      <c r="U6" s="211">
        <v>40714</v>
      </c>
      <c r="V6" s="227">
        <v>40364.74</v>
      </c>
      <c r="W6" s="211">
        <v>41851</v>
      </c>
      <c r="X6" s="320">
        <v>42169</v>
      </c>
      <c r="Y6" s="320">
        <v>44403</v>
      </c>
      <c r="Z6" s="310">
        <v>44832</v>
      </c>
      <c r="AA6" s="310">
        <v>47104</v>
      </c>
      <c r="AB6" s="62">
        <v>20920</v>
      </c>
      <c r="AC6" s="62">
        <v>24295.990954232871</v>
      </c>
    </row>
    <row r="7" spans="1:29" ht="20.100000000000001" customHeight="1" x14ac:dyDescent="0.2">
      <c r="A7" s="133">
        <v>2</v>
      </c>
      <c r="B7" s="59" t="s">
        <v>557</v>
      </c>
      <c r="C7" s="36">
        <f>'[43]Kota baru'!C6</f>
        <v>28867</v>
      </c>
      <c r="D7" s="36">
        <f>'[43]Kota baru'!D6</f>
        <v>28867</v>
      </c>
      <c r="E7" s="36">
        <f>'[43]Kota baru'!E6</f>
        <v>29092</v>
      </c>
      <c r="F7" s="36">
        <f>'[43]Kota baru'!F6</f>
        <v>29869</v>
      </c>
      <c r="G7" s="36">
        <f>'[43]Kota baru'!G6</f>
        <v>29243</v>
      </c>
      <c r="H7" s="36">
        <f>'[43]Kota baru'!H6</f>
        <v>29198</v>
      </c>
      <c r="I7" s="36">
        <f>'[43]Kota baru'!I6</f>
        <v>32836</v>
      </c>
      <c r="J7" s="36">
        <f>'[43]Kota baru'!J6</f>
        <v>32735</v>
      </c>
      <c r="K7" s="36">
        <f>'[43]Kota baru'!K6</f>
        <v>32302</v>
      </c>
      <c r="L7" s="36">
        <f>'[43]Kota baru'!L6</f>
        <v>32302</v>
      </c>
      <c r="M7" s="36">
        <f>'[43]Kota baru'!M6</f>
        <v>11541</v>
      </c>
      <c r="N7" s="36">
        <f>'[43]Kota baru'!N6</f>
        <v>9974</v>
      </c>
      <c r="O7" s="36">
        <f>'[43]Kota baru'!O6</f>
        <v>14071</v>
      </c>
      <c r="P7" s="36">
        <f>'[43]Kota baru'!P6</f>
        <v>0</v>
      </c>
      <c r="Q7" s="145">
        <v>18067</v>
      </c>
      <c r="R7" s="145">
        <v>24731</v>
      </c>
      <c r="S7" s="211">
        <v>19513</v>
      </c>
      <c r="T7" s="211">
        <v>14081</v>
      </c>
      <c r="U7" s="211">
        <v>10670</v>
      </c>
      <c r="V7" s="205">
        <v>10627.06</v>
      </c>
      <c r="W7" s="211">
        <v>9818</v>
      </c>
      <c r="X7" s="320">
        <v>10518</v>
      </c>
      <c r="Y7" s="320">
        <v>10347</v>
      </c>
      <c r="Z7" s="310">
        <v>10409</v>
      </c>
      <c r="AA7" s="310">
        <v>11041</v>
      </c>
      <c r="AB7" s="62">
        <v>3276</v>
      </c>
      <c r="AC7" s="62">
        <v>5744.5182118000166</v>
      </c>
    </row>
    <row r="8" spans="1:29" ht="20.100000000000001" customHeight="1" x14ac:dyDescent="0.2">
      <c r="A8" s="133">
        <v>3</v>
      </c>
      <c r="B8" s="59" t="s">
        <v>292</v>
      </c>
      <c r="C8" s="36">
        <f>[43]Banjar!C6</f>
        <v>70711</v>
      </c>
      <c r="D8" s="36">
        <f>[43]Banjar!D6</f>
        <v>69274</v>
      </c>
      <c r="E8" s="36">
        <f>[43]Banjar!E6</f>
        <v>68184</v>
      </c>
      <c r="F8" s="36">
        <f>[43]Banjar!F6</f>
        <v>68020</v>
      </c>
      <c r="G8" s="36">
        <f>[43]Banjar!G6</f>
        <v>67237</v>
      </c>
      <c r="H8" s="36">
        <f>[43]Banjar!H6</f>
        <v>67445</v>
      </c>
      <c r="I8" s="36">
        <f>[43]Banjar!I6</f>
        <v>85420</v>
      </c>
      <c r="J8" s="36">
        <f>[43]Banjar!J6</f>
        <v>63254</v>
      </c>
      <c r="K8" s="36">
        <f>[43]Banjar!K6</f>
        <v>62697</v>
      </c>
      <c r="L8" s="36">
        <f>[43]Banjar!L6</f>
        <v>62065</v>
      </c>
      <c r="M8" s="36">
        <f>[43]Banjar!M6</f>
        <v>60770</v>
      </c>
      <c r="N8" s="36">
        <f>[43]Banjar!N6</f>
        <v>61229</v>
      </c>
      <c r="O8" s="36">
        <f>[43]Banjar!O6</f>
        <v>61227</v>
      </c>
      <c r="P8" s="36">
        <f>[43]Banjar!P6</f>
        <v>0</v>
      </c>
      <c r="Q8" s="145">
        <v>62327</v>
      </c>
      <c r="R8" s="145">
        <v>62375</v>
      </c>
      <c r="S8" s="211">
        <v>62252</v>
      </c>
      <c r="T8" s="211">
        <v>61411</v>
      </c>
      <c r="U8" s="211">
        <v>59605</v>
      </c>
      <c r="V8" s="205">
        <v>58547.59</v>
      </c>
      <c r="W8" s="211">
        <v>62111</v>
      </c>
      <c r="X8" s="320">
        <v>62125</v>
      </c>
      <c r="Y8" s="320">
        <v>64839</v>
      </c>
      <c r="Z8" s="310">
        <v>64415</v>
      </c>
      <c r="AA8" s="310">
        <v>56256</v>
      </c>
      <c r="AB8" s="62">
        <v>47920</v>
      </c>
      <c r="AC8" s="62">
        <v>50732.615537024831</v>
      </c>
    </row>
    <row r="9" spans="1:29" ht="20.100000000000001" customHeight="1" x14ac:dyDescent="0.2">
      <c r="A9" s="133">
        <v>4</v>
      </c>
      <c r="B9" s="59" t="s">
        <v>293</v>
      </c>
      <c r="C9" s="36">
        <f>'[43]barito kuala'!C6</f>
        <v>98687</v>
      </c>
      <c r="D9" s="36">
        <f>'[43]barito kuala'!D6</f>
        <v>99226</v>
      </c>
      <c r="E9" s="36">
        <f>'[43]barito kuala'!E6</f>
        <v>98338</v>
      </c>
      <c r="F9" s="36">
        <f>'[43]barito kuala'!F6</f>
        <v>98681</v>
      </c>
      <c r="G9" s="36">
        <f>'[43]barito kuala'!G6</f>
        <v>95682</v>
      </c>
      <c r="H9" s="36">
        <f>'[43]barito kuala'!H6</f>
        <v>98093</v>
      </c>
      <c r="I9" s="36">
        <f>'[43]barito kuala'!I6</f>
        <v>78792</v>
      </c>
      <c r="J9" s="36">
        <f>'[43]barito kuala'!J6</f>
        <v>85430</v>
      </c>
      <c r="K9" s="36">
        <f>'[43]barito kuala'!K6</f>
        <v>92106</v>
      </c>
      <c r="L9" s="36">
        <f>'[43]barito kuala'!L6</f>
        <v>92106</v>
      </c>
      <c r="M9" s="36">
        <f>'[43]barito kuala'!M6</f>
        <v>88884</v>
      </c>
      <c r="N9" s="36">
        <f>'[43]barito kuala'!N6</f>
        <v>89777</v>
      </c>
      <c r="O9" s="36">
        <f>'[43]barito kuala'!O6</f>
        <v>90392</v>
      </c>
      <c r="P9" s="36">
        <f>'[43]barito kuala'!P6</f>
        <v>0</v>
      </c>
      <c r="Q9" s="145">
        <v>93688</v>
      </c>
      <c r="R9" s="145">
        <v>97407</v>
      </c>
      <c r="S9" s="211">
        <v>95041</v>
      </c>
      <c r="T9" s="211">
        <v>94970</v>
      </c>
      <c r="U9" s="211">
        <v>92148</v>
      </c>
      <c r="V9" s="205">
        <v>99694.29</v>
      </c>
      <c r="W9" s="211">
        <v>93653</v>
      </c>
      <c r="X9" s="320">
        <v>94674</v>
      </c>
      <c r="Y9" s="320">
        <v>98172</v>
      </c>
      <c r="Z9" s="310">
        <v>104161</v>
      </c>
      <c r="AA9" s="310">
        <v>100049</v>
      </c>
      <c r="AB9" s="62">
        <v>60482</v>
      </c>
      <c r="AC9" s="62">
        <v>71732.65941578515</v>
      </c>
    </row>
    <row r="10" spans="1:29" ht="20.100000000000001" customHeight="1" x14ac:dyDescent="0.2">
      <c r="A10" s="133">
        <v>5</v>
      </c>
      <c r="B10" s="59" t="s">
        <v>299</v>
      </c>
      <c r="C10" s="36">
        <f>[43]Tapin!C6</f>
        <v>89587</v>
      </c>
      <c r="D10" s="36">
        <f>[43]Tapin!D6</f>
        <v>88057</v>
      </c>
      <c r="E10" s="36">
        <f>[43]Tapin!E6</f>
        <v>88727</v>
      </c>
      <c r="F10" s="36">
        <f>[43]Tapin!F6</f>
        <v>90107</v>
      </c>
      <c r="G10" s="36">
        <f>[43]Tapin!G6</f>
        <v>89345</v>
      </c>
      <c r="H10" s="36">
        <f>[43]Tapin!H6</f>
        <v>90345</v>
      </c>
      <c r="I10" s="36">
        <f>[43]Tapin!I6</f>
        <v>46324</v>
      </c>
      <c r="J10" s="36">
        <f>[43]Tapin!J6</f>
        <v>44811</v>
      </c>
      <c r="K10" s="36">
        <f>[43]Tapin!K6</f>
        <v>46698</v>
      </c>
      <c r="L10" s="36">
        <f>[43]Tapin!L6</f>
        <v>56604</v>
      </c>
      <c r="M10" s="36">
        <f>[43]Tapin!M6</f>
        <v>57357</v>
      </c>
      <c r="N10" s="36">
        <f>[43]Tapin!N6</f>
        <v>53931</v>
      </c>
      <c r="O10" s="36">
        <f>[43]Tapin!O6</f>
        <v>61557</v>
      </c>
      <c r="P10" s="36">
        <f>[43]Tapin!P6</f>
        <v>0</v>
      </c>
      <c r="Q10" s="145">
        <v>71640</v>
      </c>
      <c r="R10" s="145">
        <v>61841</v>
      </c>
      <c r="S10" s="212">
        <v>62290</v>
      </c>
      <c r="T10" s="211">
        <v>61825</v>
      </c>
      <c r="U10" s="211">
        <v>61825</v>
      </c>
      <c r="V10" s="205">
        <v>60343.12</v>
      </c>
      <c r="W10" s="211">
        <v>58240</v>
      </c>
      <c r="X10" s="320">
        <v>58903</v>
      </c>
      <c r="Y10" s="320">
        <v>64952</v>
      </c>
      <c r="Z10" s="310">
        <v>62025</v>
      </c>
      <c r="AA10" s="310">
        <v>63455</v>
      </c>
      <c r="AB10" s="62">
        <v>28511</v>
      </c>
      <c r="AC10" s="62">
        <v>31222.800583746415</v>
      </c>
    </row>
    <row r="11" spans="1:29" ht="20.100000000000001" customHeight="1" x14ac:dyDescent="0.2">
      <c r="A11" s="133">
        <v>6</v>
      </c>
      <c r="B11" s="59" t="s">
        <v>294</v>
      </c>
      <c r="C11" s="36">
        <f>'[43]Hulu sungai Selatan'!C6</f>
        <v>42759</v>
      </c>
      <c r="D11" s="36">
        <f>'[43]Hulu sungai Selatan'!D6</f>
        <v>46815</v>
      </c>
      <c r="E11" s="36">
        <f>'[43]Hulu sungai Selatan'!E6</f>
        <v>45861</v>
      </c>
      <c r="F11" s="36">
        <f>'[43]Hulu sungai Selatan'!F6</f>
        <v>49917</v>
      </c>
      <c r="G11" s="36">
        <f>'[43]Hulu sungai Selatan'!G6</f>
        <v>55168</v>
      </c>
      <c r="H11" s="36">
        <f>'[43]Hulu sungai Selatan'!H6</f>
        <v>50132</v>
      </c>
      <c r="I11" s="36">
        <f>'[43]Hulu sungai Selatan'!I6</f>
        <v>40046</v>
      </c>
      <c r="J11" s="36">
        <f>'[43]Hulu sungai Selatan'!J6</f>
        <v>39357</v>
      </c>
      <c r="K11" s="36">
        <f>'[43]Hulu sungai Selatan'!K6</f>
        <v>41347</v>
      </c>
      <c r="L11" s="36">
        <f>'[43]Hulu sungai Selatan'!L6</f>
        <v>39912</v>
      </c>
      <c r="M11" s="36">
        <f>'[43]Hulu sungai Selatan'!M6</f>
        <v>41156</v>
      </c>
      <c r="N11" s="36">
        <f>'[43]Hulu sungai Selatan'!N6</f>
        <v>42984</v>
      </c>
      <c r="O11" s="36">
        <f>'[43]Hulu sungai Selatan'!O6</f>
        <v>40946</v>
      </c>
      <c r="P11" s="36">
        <f>'[43]Hulu sungai Selatan'!P6</f>
        <v>0</v>
      </c>
      <c r="Q11" s="145">
        <v>48886</v>
      </c>
      <c r="R11" s="145">
        <v>42108</v>
      </c>
      <c r="S11" s="211">
        <v>38518</v>
      </c>
      <c r="T11" s="211">
        <v>27871</v>
      </c>
      <c r="U11" s="211">
        <v>41894</v>
      </c>
      <c r="V11" s="205">
        <v>41393.35</v>
      </c>
      <c r="W11" s="211">
        <v>40391</v>
      </c>
      <c r="X11" s="320">
        <v>36356</v>
      </c>
      <c r="Y11" s="320">
        <v>39110</v>
      </c>
      <c r="Z11" s="310">
        <v>42392</v>
      </c>
      <c r="AA11" s="310">
        <v>44074</v>
      </c>
      <c r="AB11" s="62">
        <v>24492</v>
      </c>
      <c r="AC11" s="62">
        <v>28125.341688863035</v>
      </c>
    </row>
    <row r="12" spans="1:29" ht="20.100000000000001" customHeight="1" x14ac:dyDescent="0.2">
      <c r="A12" s="133">
        <v>7</v>
      </c>
      <c r="B12" s="59" t="s">
        <v>295</v>
      </c>
      <c r="C12" s="36">
        <f>'[43]Hulu Sungai tengah'!C6</f>
        <v>22352</v>
      </c>
      <c r="D12" s="36">
        <f>'[43]Hulu Sungai tengah'!D6</f>
        <v>27862</v>
      </c>
      <c r="E12" s="36">
        <f>'[43]Hulu Sungai tengah'!E6</f>
        <v>32260</v>
      </c>
      <c r="F12" s="36">
        <f>'[43]Hulu Sungai tengah'!F6</f>
        <v>31744</v>
      </c>
      <c r="G12" s="36">
        <f>'[43]Hulu Sungai tengah'!G6</f>
        <v>31341</v>
      </c>
      <c r="H12" s="36">
        <f>'[43]Hulu Sungai tengah'!H6</f>
        <v>31269</v>
      </c>
      <c r="I12" s="36">
        <f>'[43]Hulu Sungai tengah'!I6</f>
        <v>31323</v>
      </c>
      <c r="J12" s="36">
        <f>'[43]Hulu Sungai tengah'!J6</f>
        <v>29515</v>
      </c>
      <c r="K12" s="36">
        <f>'[43]Hulu Sungai tengah'!K6</f>
        <v>31025</v>
      </c>
      <c r="L12" s="36">
        <f>'[43]Hulu Sungai tengah'!L6</f>
        <v>30182</v>
      </c>
      <c r="M12" s="36">
        <f>'[43]Hulu Sungai tengah'!M6</f>
        <v>26395</v>
      </c>
      <c r="N12" s="36">
        <f>'[43]Hulu Sungai tengah'!N6</f>
        <v>25808</v>
      </c>
      <c r="O12" s="36">
        <f>'[43]Hulu Sungai tengah'!O6</f>
        <v>33369</v>
      </c>
      <c r="P12" s="36">
        <f>'[43]Hulu Sungai tengah'!P6</f>
        <v>0</v>
      </c>
      <c r="Q12" s="145">
        <v>35630</v>
      </c>
      <c r="R12" s="145">
        <v>37454</v>
      </c>
      <c r="S12" s="211">
        <v>38589</v>
      </c>
      <c r="T12" s="211">
        <v>34922</v>
      </c>
      <c r="U12" s="211">
        <v>40626</v>
      </c>
      <c r="V12" s="205">
        <v>38158.199999999997</v>
      </c>
      <c r="W12" s="211">
        <v>42656</v>
      </c>
      <c r="X12" s="320">
        <v>38395</v>
      </c>
      <c r="Y12" s="320">
        <v>38445</v>
      </c>
      <c r="Z12" s="310">
        <v>37802</v>
      </c>
      <c r="AA12" s="310">
        <v>37696</v>
      </c>
      <c r="AB12" s="62">
        <v>25777</v>
      </c>
      <c r="AC12" s="62">
        <v>26456.304986092087</v>
      </c>
    </row>
    <row r="13" spans="1:29" ht="20.100000000000001" customHeight="1" x14ac:dyDescent="0.2">
      <c r="A13" s="133">
        <v>8</v>
      </c>
      <c r="B13" s="59" t="s">
        <v>296</v>
      </c>
      <c r="C13" s="36">
        <f>'[43]Hulu Sungai Utara'!C6</f>
        <v>46200</v>
      </c>
      <c r="D13" s="36">
        <f>'[43]Hulu Sungai Utara'!D6</f>
        <v>47662</v>
      </c>
      <c r="E13" s="36">
        <f>'[43]Hulu Sungai Utara'!E6</f>
        <v>43773</v>
      </c>
      <c r="F13" s="36">
        <f>'[43]Hulu Sungai Utara'!F6</f>
        <v>44746</v>
      </c>
      <c r="G13" s="36">
        <f>'[43]Hulu Sungai Utara'!G6</f>
        <v>44937</v>
      </c>
      <c r="H13" s="36">
        <f>'[43]Hulu Sungai Utara'!H6</f>
        <v>45160</v>
      </c>
      <c r="I13" s="36">
        <f>'[43]Hulu Sungai Utara'!I6</f>
        <v>46172</v>
      </c>
      <c r="J13" s="36">
        <f>'[43]Hulu Sungai Utara'!J6</f>
        <v>39966</v>
      </c>
      <c r="K13" s="36">
        <f>'[43]Hulu Sungai Utara'!K6</f>
        <v>39966</v>
      </c>
      <c r="L13" s="36">
        <f>'[43]Hulu Sungai Utara'!L6</f>
        <v>33823</v>
      </c>
      <c r="M13" s="36">
        <f>'[43]Hulu Sungai Utara'!M6</f>
        <v>22423</v>
      </c>
      <c r="N13" s="36">
        <f>'[43]Hulu Sungai Utara'!N6</f>
        <v>23002</v>
      </c>
      <c r="O13" s="36">
        <f>'[43]Hulu Sungai Utara'!O6</f>
        <v>25505</v>
      </c>
      <c r="P13" s="36">
        <f>'[43]Hulu Sungai Utara'!P6</f>
        <v>0</v>
      </c>
      <c r="Q13" s="145">
        <v>27752</v>
      </c>
      <c r="R13" s="145">
        <v>27895</v>
      </c>
      <c r="S13" s="211">
        <v>28936</v>
      </c>
      <c r="T13" s="211">
        <v>20467</v>
      </c>
      <c r="U13" s="211">
        <v>28554</v>
      </c>
      <c r="V13" s="205">
        <v>27055.58</v>
      </c>
      <c r="W13" s="211">
        <v>10551</v>
      </c>
      <c r="X13" s="320">
        <v>24150</v>
      </c>
      <c r="Y13" s="320">
        <v>26826</v>
      </c>
      <c r="Z13" s="310">
        <v>25065</v>
      </c>
      <c r="AA13" s="310">
        <v>25199</v>
      </c>
      <c r="AB13" s="62">
        <v>16730</v>
      </c>
      <c r="AC13" s="62">
        <v>21918.816922517235</v>
      </c>
    </row>
    <row r="14" spans="1:29" ht="20.100000000000001" customHeight="1" x14ac:dyDescent="0.2">
      <c r="A14" s="133">
        <v>9</v>
      </c>
      <c r="B14" s="59" t="s">
        <v>297</v>
      </c>
      <c r="C14" s="36">
        <f>[43]Tabalong!C6</f>
        <v>23875</v>
      </c>
      <c r="D14" s="36">
        <f>[43]Tabalong!D6</f>
        <v>23875</v>
      </c>
      <c r="E14" s="36">
        <f>[43]Tabalong!E6</f>
        <v>23875</v>
      </c>
      <c r="F14" s="36">
        <f>[43]Tabalong!F6</f>
        <v>25631</v>
      </c>
      <c r="G14" s="36">
        <f>[43]Tabalong!G6</f>
        <v>25493</v>
      </c>
      <c r="H14" s="36">
        <f>[43]Tabalong!H6</f>
        <v>24662</v>
      </c>
      <c r="I14" s="36">
        <f>[43]Tabalong!I6</f>
        <v>37266</v>
      </c>
      <c r="J14" s="36">
        <f>[43]Tabalong!J6</f>
        <v>21009</v>
      </c>
      <c r="K14" s="36">
        <f>[43]Tabalong!K6</f>
        <v>22530</v>
      </c>
      <c r="L14" s="36">
        <f>[43]Tabalong!L6</f>
        <v>22530</v>
      </c>
      <c r="M14" s="36">
        <f>[43]Tabalong!M6</f>
        <v>25590</v>
      </c>
      <c r="N14" s="36">
        <f>[43]Tabalong!N6</f>
        <v>29992</v>
      </c>
      <c r="O14" s="36">
        <f>[43]Tabalong!O6</f>
        <v>30064</v>
      </c>
      <c r="P14" s="36">
        <f>[43]Tabalong!P6</f>
        <v>0</v>
      </c>
      <c r="Q14" s="145">
        <v>30064</v>
      </c>
      <c r="R14" s="145">
        <v>30885</v>
      </c>
      <c r="S14" s="211">
        <v>31950</v>
      </c>
      <c r="T14" s="211">
        <v>31950</v>
      </c>
      <c r="U14" s="211">
        <v>32409</v>
      </c>
      <c r="V14" s="205">
        <v>31244.97</v>
      </c>
      <c r="W14" s="211">
        <v>33347</v>
      </c>
      <c r="X14" s="320">
        <v>14269</v>
      </c>
      <c r="Y14" s="320">
        <v>14483</v>
      </c>
      <c r="Z14" s="310">
        <v>15107</v>
      </c>
      <c r="AA14" s="310">
        <v>15115</v>
      </c>
      <c r="AB14" s="62">
        <v>8264</v>
      </c>
      <c r="AC14" s="62">
        <v>9417.9703661229705</v>
      </c>
    </row>
    <row r="15" spans="1:29" ht="20.100000000000001" customHeight="1" x14ac:dyDescent="0.2">
      <c r="A15" s="133">
        <v>10</v>
      </c>
      <c r="B15" s="59" t="s">
        <v>558</v>
      </c>
      <c r="C15" s="36">
        <f>'[43]Tanah Bumbu'!C6</f>
        <v>0</v>
      </c>
      <c r="D15" s="36">
        <f>'[43]Tanah Bumbu'!D6</f>
        <v>0</v>
      </c>
      <c r="E15" s="36">
        <f>'[43]Tanah Bumbu'!E6</f>
        <v>0</v>
      </c>
      <c r="F15" s="36">
        <f>'[43]Tanah Bumbu'!F6</f>
        <v>0</v>
      </c>
      <c r="G15" s="36">
        <f>'[43]Tanah Bumbu'!G6</f>
        <v>0</v>
      </c>
      <c r="H15" s="36">
        <f>'[43]Tanah Bumbu'!H6</f>
        <v>0</v>
      </c>
      <c r="I15" s="36">
        <f>'[43]Tanah Bumbu'!I6</f>
        <v>0</v>
      </c>
      <c r="J15" s="36">
        <f>'[43]Tanah Bumbu'!J6</f>
        <v>0</v>
      </c>
      <c r="K15" s="36">
        <f>'[43]Tanah Bumbu'!K6</f>
        <v>0</v>
      </c>
      <c r="L15" s="36">
        <f>'[43]Tanah Bumbu'!L6</f>
        <v>0</v>
      </c>
      <c r="M15" s="36">
        <f>'[43]Tanah Bumbu'!M6</f>
        <v>22544</v>
      </c>
      <c r="N15" s="36">
        <f>'[43]Tanah Bumbu'!N6</f>
        <v>22544</v>
      </c>
      <c r="O15" s="36">
        <f>'[43]Tanah Bumbu'!O6</f>
        <v>17316</v>
      </c>
      <c r="P15" s="36">
        <f>'[43]Tanah Bumbu'!P6</f>
        <v>0</v>
      </c>
      <c r="Q15" s="145">
        <v>17583</v>
      </c>
      <c r="R15" s="145">
        <v>20699</v>
      </c>
      <c r="S15" s="211">
        <v>19314</v>
      </c>
      <c r="T15" s="211">
        <v>20733</v>
      </c>
      <c r="U15" s="211">
        <v>17632</v>
      </c>
      <c r="V15" s="205">
        <v>15431.02</v>
      </c>
      <c r="W15" s="211">
        <v>14809</v>
      </c>
      <c r="X15" s="320">
        <v>17362</v>
      </c>
      <c r="Y15" s="320">
        <v>16034</v>
      </c>
      <c r="Z15" s="310">
        <v>14439</v>
      </c>
      <c r="AA15" s="310">
        <v>14620</v>
      </c>
      <c r="AB15" s="62">
        <v>5908</v>
      </c>
      <c r="AC15" s="62">
        <v>8928.309454427832</v>
      </c>
    </row>
    <row r="16" spans="1:29" ht="20.100000000000001" customHeight="1" x14ac:dyDescent="0.2">
      <c r="A16" s="133">
        <v>11</v>
      </c>
      <c r="B16" s="59" t="s">
        <v>291</v>
      </c>
      <c r="C16" s="36">
        <f>[43]Balangan!C6</f>
        <v>0</v>
      </c>
      <c r="D16" s="36">
        <f>[43]Balangan!D6</f>
        <v>0</v>
      </c>
      <c r="E16" s="36">
        <f>[43]Balangan!E6</f>
        <v>0</v>
      </c>
      <c r="F16" s="36">
        <f>[43]Balangan!F6</f>
        <v>0</v>
      </c>
      <c r="G16" s="36">
        <f>[43]Balangan!G6</f>
        <v>0</v>
      </c>
      <c r="H16" s="36">
        <f>[43]Balangan!H6</f>
        <v>0</v>
      </c>
      <c r="I16" s="36">
        <f>[43]Balangan!I6</f>
        <v>0</v>
      </c>
      <c r="J16" s="36">
        <f>[43]Balangan!J6</f>
        <v>0</v>
      </c>
      <c r="K16" s="36">
        <f>[43]Balangan!K6</f>
        <v>0</v>
      </c>
      <c r="L16" s="36">
        <f>[43]Balangan!L6</f>
        <v>0</v>
      </c>
      <c r="M16" s="36">
        <f>[43]Balangan!M6</f>
        <v>14409</v>
      </c>
      <c r="N16" s="36">
        <f>[43]Balangan!N6</f>
        <v>17402</v>
      </c>
      <c r="O16" s="36">
        <f>[43]Balangan!O6</f>
        <v>21499</v>
      </c>
      <c r="P16" s="36">
        <f>[43]Balangan!P6</f>
        <v>0</v>
      </c>
      <c r="Q16" s="145">
        <v>24146</v>
      </c>
      <c r="R16" s="145">
        <v>26356</v>
      </c>
      <c r="S16" s="211">
        <v>26395</v>
      </c>
      <c r="T16" s="211">
        <v>26009</v>
      </c>
      <c r="U16" s="211">
        <v>27321</v>
      </c>
      <c r="V16" s="205">
        <v>26467.34</v>
      </c>
      <c r="W16" s="211">
        <v>29546</v>
      </c>
      <c r="X16" s="320">
        <v>28789</v>
      </c>
      <c r="Y16" s="320">
        <v>28789</v>
      </c>
      <c r="Z16" s="310">
        <v>29705</v>
      </c>
      <c r="AA16" s="310">
        <v>29535</v>
      </c>
      <c r="AB16" s="62">
        <v>7273</v>
      </c>
      <c r="AC16" s="62">
        <v>7749.901005975632</v>
      </c>
    </row>
    <row r="17" spans="1:29" ht="20.100000000000001" customHeight="1" x14ac:dyDescent="0.2">
      <c r="A17" s="133">
        <v>12</v>
      </c>
      <c r="B17" s="59" t="s">
        <v>75</v>
      </c>
      <c r="C17" s="36">
        <f>[43]Banjarmasin!C6</f>
        <v>2367</v>
      </c>
      <c r="D17" s="36">
        <f>[43]Banjarmasin!D6</f>
        <v>2325</v>
      </c>
      <c r="E17" s="36">
        <f>[43]Banjarmasin!E6</f>
        <v>2301</v>
      </c>
      <c r="F17" s="36">
        <f>[43]Banjarmasin!F6</f>
        <v>2296</v>
      </c>
      <c r="G17" s="36">
        <f>[43]Banjarmasin!G6</f>
        <v>2282</v>
      </c>
      <c r="H17" s="36">
        <f>[43]Banjarmasin!H6</f>
        <v>2282</v>
      </c>
      <c r="I17" s="36">
        <f>[43]Banjarmasin!I6</f>
        <v>3760</v>
      </c>
      <c r="J17" s="36">
        <f>[43]Banjarmasin!J6</f>
        <v>3760</v>
      </c>
      <c r="K17" s="36">
        <f>[43]Banjarmasin!K6</f>
        <v>1996</v>
      </c>
      <c r="L17" s="36">
        <f>[43]Banjarmasin!L6</f>
        <v>1888</v>
      </c>
      <c r="M17" s="36">
        <f>[43]Banjarmasin!M6</f>
        <v>1783</v>
      </c>
      <c r="N17" s="36">
        <f>[43]Banjarmasin!N6</f>
        <v>1754</v>
      </c>
      <c r="O17" s="36">
        <f>[43]Banjarmasin!O6</f>
        <v>1777</v>
      </c>
      <c r="P17" s="36">
        <f>[43]Banjarmasin!P6</f>
        <v>0</v>
      </c>
      <c r="Q17" s="145">
        <v>1777</v>
      </c>
      <c r="R17" s="145">
        <v>1802</v>
      </c>
      <c r="S17" s="211">
        <v>1784</v>
      </c>
      <c r="T17" s="211">
        <v>1755</v>
      </c>
      <c r="U17" s="211">
        <v>1730</v>
      </c>
      <c r="V17" s="205">
        <v>1767.63</v>
      </c>
      <c r="W17" s="211">
        <v>1710</v>
      </c>
      <c r="X17" s="320">
        <v>1985</v>
      </c>
      <c r="Y17" s="320">
        <v>1953</v>
      </c>
      <c r="Z17" s="310">
        <v>1953</v>
      </c>
      <c r="AA17" s="310">
        <v>1958</v>
      </c>
      <c r="AB17" s="62">
        <v>1747</v>
      </c>
      <c r="AC17" s="62">
        <v>2688.2862801296301</v>
      </c>
    </row>
    <row r="18" spans="1:29" ht="20.100000000000001" customHeight="1" x14ac:dyDescent="0.2">
      <c r="A18" s="133">
        <v>13</v>
      </c>
      <c r="B18" s="59" t="s">
        <v>76</v>
      </c>
      <c r="C18" s="36">
        <f>'[43]Banjar Baru'!C6</f>
        <v>0</v>
      </c>
      <c r="D18" s="36">
        <f>'[43]Banjar Baru'!D6</f>
        <v>0</v>
      </c>
      <c r="E18" s="36">
        <f>'[43]Banjar Baru'!E6</f>
        <v>0</v>
      </c>
      <c r="F18" s="36">
        <f>'[43]Banjar Baru'!F6</f>
        <v>0</v>
      </c>
      <c r="G18" s="36">
        <f>'[43]Banjar Baru'!G6</f>
        <v>0</v>
      </c>
      <c r="H18" s="36">
        <f>'[43]Banjar Baru'!H6</f>
        <v>0</v>
      </c>
      <c r="I18" s="36">
        <f>'[43]Banjar Baru'!I6</f>
        <v>0</v>
      </c>
      <c r="J18" s="36">
        <f>'[43]Banjar Baru'!J6</f>
        <v>2974</v>
      </c>
      <c r="K18" s="36">
        <f>'[43]Banjar Baru'!K6</f>
        <v>2974</v>
      </c>
      <c r="L18" s="36">
        <f>'[43]Banjar Baru'!L6</f>
        <v>3315</v>
      </c>
      <c r="M18" s="36">
        <f>'[43]Banjar Baru'!M6</f>
        <v>3163</v>
      </c>
      <c r="N18" s="36">
        <f>'[43]Banjar Baru'!N6</f>
        <v>3424</v>
      </c>
      <c r="O18" s="36">
        <f>'[43]Banjar Baru'!O6</f>
        <v>3424</v>
      </c>
      <c r="P18" s="36">
        <f>'[43]Banjar Baru'!P6</f>
        <v>0</v>
      </c>
      <c r="Q18" s="145">
        <v>4138</v>
      </c>
      <c r="R18" s="145">
        <v>3420</v>
      </c>
      <c r="S18" s="211">
        <v>2894</v>
      </c>
      <c r="T18" s="211">
        <v>2667</v>
      </c>
      <c r="U18" s="211">
        <v>2027</v>
      </c>
      <c r="V18" s="228">
        <v>1949.47</v>
      </c>
      <c r="W18" s="211">
        <v>1746</v>
      </c>
      <c r="X18" s="320">
        <v>1742</v>
      </c>
      <c r="Y18" s="320">
        <v>1799</v>
      </c>
      <c r="Z18" s="310">
        <v>1816</v>
      </c>
      <c r="AA18" s="310">
        <v>1816</v>
      </c>
      <c r="AB18" s="62">
        <v>1671</v>
      </c>
      <c r="AC18" s="62">
        <v>1702.4281633452756</v>
      </c>
    </row>
    <row r="19" spans="1:29" ht="20.100000000000001" customHeight="1" thickBot="1" x14ac:dyDescent="0.25">
      <c r="A19" s="369" t="s">
        <v>115</v>
      </c>
      <c r="B19" s="370"/>
      <c r="C19" s="83">
        <f>SUM(C6:C18)</f>
        <v>478095</v>
      </c>
      <c r="D19" s="83">
        <f t="shared" ref="D19:W19" si="0">SUM(D6:D18)</f>
        <v>488464</v>
      </c>
      <c r="E19" s="83">
        <f t="shared" si="0"/>
        <v>487148</v>
      </c>
      <c r="F19" s="83">
        <f t="shared" si="0"/>
        <v>495149</v>
      </c>
      <c r="G19" s="83">
        <f t="shared" si="0"/>
        <v>497954</v>
      </c>
      <c r="H19" s="83">
        <f t="shared" si="0"/>
        <v>496132</v>
      </c>
      <c r="I19" s="83">
        <f t="shared" si="0"/>
        <v>442989</v>
      </c>
      <c r="J19" s="83">
        <f t="shared" si="0"/>
        <v>402935</v>
      </c>
      <c r="K19" s="83">
        <f t="shared" si="0"/>
        <v>415828</v>
      </c>
      <c r="L19" s="83">
        <f t="shared" si="0"/>
        <v>420377</v>
      </c>
      <c r="M19" s="83">
        <f t="shared" si="0"/>
        <v>420086</v>
      </c>
      <c r="N19" s="83">
        <f t="shared" si="0"/>
        <v>420884</v>
      </c>
      <c r="O19" s="83">
        <f t="shared" si="0"/>
        <v>433864</v>
      </c>
      <c r="P19" s="83">
        <f t="shared" si="0"/>
        <v>0</v>
      </c>
      <c r="Q19" s="83">
        <f t="shared" si="0"/>
        <v>471042</v>
      </c>
      <c r="R19" s="83">
        <f t="shared" si="0"/>
        <v>477336</v>
      </c>
      <c r="S19" s="200">
        <f t="shared" si="0"/>
        <v>464581</v>
      </c>
      <c r="T19" s="200">
        <f t="shared" si="0"/>
        <v>436318</v>
      </c>
      <c r="U19" s="200">
        <f t="shared" si="0"/>
        <v>457155</v>
      </c>
      <c r="V19" s="200">
        <f t="shared" si="0"/>
        <v>453044.36000000004</v>
      </c>
      <c r="W19" s="200">
        <f t="shared" si="0"/>
        <v>440429</v>
      </c>
      <c r="X19" s="307">
        <f>SUM(X6:X18)</f>
        <v>431437</v>
      </c>
      <c r="Y19" s="307">
        <f>SUM(Y6:Y18)</f>
        <v>450152</v>
      </c>
      <c r="Z19" s="307">
        <f>SUM(Z6:Z18)</f>
        <v>454121</v>
      </c>
      <c r="AA19" s="307">
        <f>SUM(AA6:AA18)</f>
        <v>447918</v>
      </c>
      <c r="AB19" s="307">
        <v>252972</v>
      </c>
      <c r="AC19" s="307">
        <f>SUM(AC6:AC18)</f>
        <v>290715.94357006293</v>
      </c>
    </row>
    <row r="20" spans="1:29" ht="15" customHeight="1" x14ac:dyDescent="0.2">
      <c r="A20" s="277" t="s">
        <v>663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8" t="s">
        <v>664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580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8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7" t="s">
        <v>661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8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8" t="s">
        <v>581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7" t="s">
        <v>662</v>
      </c>
      <c r="B25" s="9"/>
      <c r="E25" s="9"/>
      <c r="H25" s="11"/>
      <c r="I25" s="6"/>
      <c r="J25" s="6"/>
      <c r="K25" s="6"/>
      <c r="U25" s="7"/>
      <c r="X25" s="6"/>
      <c r="Y25" s="6"/>
      <c r="Z25" s="6"/>
      <c r="AA25" s="6"/>
      <c r="AB25" s="6"/>
      <c r="AC25" s="6"/>
    </row>
    <row r="26" spans="1:29" ht="20.100000000000001" customHeight="1" x14ac:dyDescent="0.2">
      <c r="A26" s="10"/>
      <c r="B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</sheetData>
  <mergeCells count="3">
    <mergeCell ref="A4:A5"/>
    <mergeCell ref="A19:B19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Q19:V19 W19:Y19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F122"/>
  <sheetViews>
    <sheetView showGridLines="0" topLeftCell="A2" workbookViewId="0">
      <selection sqref="A1:AD27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42578125" style="6" hidden="1" customWidth="1"/>
    <col min="4" max="6" width="7.42578125" style="6" hidden="1" customWidth="1"/>
    <col min="7" max="7" width="6.42578125" style="6" hidden="1" customWidth="1"/>
    <col min="8" max="8" width="7.42578125" style="6" hidden="1" customWidth="1"/>
    <col min="9" max="9" width="6.42578125" style="6" hidden="1" customWidth="1"/>
    <col min="10" max="14" width="7.42578125" style="6" hidden="1" customWidth="1"/>
    <col min="15" max="15" width="6.42578125" style="6" hidden="1" customWidth="1"/>
    <col min="16" max="16" width="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0.5703125" style="6" bestFit="1" customWidth="1"/>
    <col min="32" max="16384" width="9.140625" style="6"/>
  </cols>
  <sheetData>
    <row r="1" spans="1:29" ht="20.100000000000001" customHeight="1" x14ac:dyDescent="0.25">
      <c r="A1" s="5" t="s">
        <v>634</v>
      </c>
      <c r="B1" s="15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635</v>
      </c>
      <c r="B2" s="15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409</v>
      </c>
      <c r="C6" s="145">
        <f>[44]Pasir!C6</f>
        <v>21150</v>
      </c>
      <c r="D6" s="145">
        <f>[44]Pasir!D6</f>
        <v>24676</v>
      </c>
      <c r="E6" s="145">
        <f>[44]Pasir!E6</f>
        <v>25234</v>
      </c>
      <c r="F6" s="145">
        <f>[44]Pasir!F6</f>
        <v>26494</v>
      </c>
      <c r="G6" s="145">
        <f>[44]Pasir!G6</f>
        <v>26494</v>
      </c>
      <c r="H6" s="145">
        <f>[44]Pasir!H6</f>
        <v>28733</v>
      </c>
      <c r="I6" s="145">
        <f>[44]Pasir!I6</f>
        <v>26888</v>
      </c>
      <c r="J6" s="145">
        <f>[44]Pasir!J6</f>
        <v>25642</v>
      </c>
      <c r="K6" s="145">
        <f>[44]Pasir!K6</f>
        <v>25642</v>
      </c>
      <c r="L6" s="145">
        <f>[44]Pasir!L6</f>
        <v>6886</v>
      </c>
      <c r="M6" s="145">
        <f>[44]Pasir!M6</f>
        <v>6886</v>
      </c>
      <c r="N6" s="145">
        <f>[44]Pasir!N6</f>
        <v>6886</v>
      </c>
      <c r="O6" s="145">
        <f>[44]Pasir!O6</f>
        <v>9557</v>
      </c>
      <c r="P6" s="145">
        <f>[44]Pasir!P6</f>
        <v>0</v>
      </c>
      <c r="Q6" s="145">
        <v>7857</v>
      </c>
      <c r="R6" s="145">
        <v>7816</v>
      </c>
      <c r="S6" s="211">
        <v>8779</v>
      </c>
      <c r="T6" s="211">
        <v>5974</v>
      </c>
      <c r="U6" s="211">
        <v>5509</v>
      </c>
      <c r="V6" s="227">
        <v>8229.7900000000009</v>
      </c>
      <c r="W6" s="211">
        <v>5655</v>
      </c>
      <c r="X6" s="320">
        <v>4687</v>
      </c>
      <c r="Y6" s="320">
        <v>5797</v>
      </c>
      <c r="Z6" s="310">
        <v>5749</v>
      </c>
      <c r="AA6" s="310">
        <v>7546</v>
      </c>
      <c r="AB6" s="62">
        <v>4192</v>
      </c>
      <c r="AC6" s="62">
        <v>8360.8090545482355</v>
      </c>
    </row>
    <row r="7" spans="1:29" ht="20.100000000000001" customHeight="1" x14ac:dyDescent="0.2">
      <c r="A7" s="133">
        <v>2</v>
      </c>
      <c r="B7" s="59" t="s">
        <v>407</v>
      </c>
      <c r="C7" s="145">
        <f>'[44]Kutai barat'!C6</f>
        <v>0</v>
      </c>
      <c r="D7" s="145">
        <f>'[44]Kutai barat'!D6</f>
        <v>0</v>
      </c>
      <c r="E7" s="145">
        <f>'[44]Kutai barat'!E6</f>
        <v>0</v>
      </c>
      <c r="F7" s="145">
        <f>'[44]Kutai barat'!F6</f>
        <v>0</v>
      </c>
      <c r="G7" s="145">
        <f>'[44]Kutai barat'!G6</f>
        <v>0</v>
      </c>
      <c r="H7" s="145">
        <f>'[44]Kutai barat'!H6</f>
        <v>0</v>
      </c>
      <c r="I7" s="145">
        <f>'[44]Kutai barat'!I6</f>
        <v>0</v>
      </c>
      <c r="J7" s="145">
        <f>'[44]Kutai barat'!J6</f>
        <v>3606</v>
      </c>
      <c r="K7" s="145">
        <f>'[44]Kutai barat'!K6</f>
        <v>3530</v>
      </c>
      <c r="L7" s="145">
        <f>'[44]Kutai barat'!L6</f>
        <v>3963</v>
      </c>
      <c r="M7" s="145">
        <f>'[44]Kutai barat'!M6</f>
        <v>3963</v>
      </c>
      <c r="N7" s="145">
        <f>'[44]Kutai barat'!N6</f>
        <v>3963</v>
      </c>
      <c r="O7" s="145">
        <f>'[44]Kutai barat'!O6</f>
        <v>4039</v>
      </c>
      <c r="P7" s="145">
        <f>'[44]Kutai barat'!P6</f>
        <v>0</v>
      </c>
      <c r="Q7" s="145">
        <v>3222</v>
      </c>
      <c r="R7" s="145">
        <v>1738</v>
      </c>
      <c r="S7" s="211">
        <v>1300</v>
      </c>
      <c r="T7" s="211">
        <v>1080</v>
      </c>
      <c r="U7" s="211">
        <v>5381</v>
      </c>
      <c r="V7" s="205">
        <v>5389.37</v>
      </c>
      <c r="W7" s="211">
        <v>12010</v>
      </c>
      <c r="X7" s="320">
        <v>4503</v>
      </c>
      <c r="Y7" s="320">
        <v>5132</v>
      </c>
      <c r="Z7" s="310">
        <v>2633</v>
      </c>
      <c r="AA7" s="310">
        <v>2328.5</v>
      </c>
      <c r="AB7" s="62">
        <v>945</v>
      </c>
      <c r="AC7" s="62">
        <v>171.94104374293096</v>
      </c>
    </row>
    <row r="8" spans="1:29" ht="20.100000000000001" customHeight="1" x14ac:dyDescent="0.2">
      <c r="A8" s="133">
        <v>3</v>
      </c>
      <c r="B8" s="59" t="s">
        <v>576</v>
      </c>
      <c r="C8" s="145">
        <f>[44]Kutai!C6</f>
        <v>57769</v>
      </c>
      <c r="D8" s="145">
        <f>[44]Kutai!D6</f>
        <v>69733</v>
      </c>
      <c r="E8" s="145">
        <f>[44]Kutai!E6</f>
        <v>69128</v>
      </c>
      <c r="F8" s="145">
        <f>[44]Kutai!F6</f>
        <v>71660</v>
      </c>
      <c r="G8" s="145">
        <f>[44]Kutai!G6</f>
        <v>46721</v>
      </c>
      <c r="H8" s="145">
        <f>[44]Kutai!H6</f>
        <v>77207</v>
      </c>
      <c r="I8" s="145">
        <f>[44]Kutai!I6</f>
        <v>55131</v>
      </c>
      <c r="J8" s="145">
        <f>[44]Kutai!J6</f>
        <v>39413</v>
      </c>
      <c r="K8" s="145">
        <f>[44]Kutai!K6</f>
        <v>35264</v>
      </c>
      <c r="L8" s="145">
        <f>[44]Kutai!L6</f>
        <v>32649</v>
      </c>
      <c r="M8" s="145">
        <f>[44]Kutai!M6</f>
        <v>32649</v>
      </c>
      <c r="N8" s="145">
        <f>[44]Kutai!N6</f>
        <v>32649</v>
      </c>
      <c r="O8" s="145">
        <f>[44]Kutai!O6</f>
        <v>25649</v>
      </c>
      <c r="P8" s="145">
        <f>[44]Kutai!P6</f>
        <v>0</v>
      </c>
      <c r="Q8" s="145">
        <v>25925</v>
      </c>
      <c r="R8" s="145">
        <v>26252</v>
      </c>
      <c r="S8" s="211">
        <v>26086</v>
      </c>
      <c r="T8" s="211">
        <v>24878</v>
      </c>
      <c r="U8" s="211">
        <v>24562</v>
      </c>
      <c r="V8" s="205">
        <v>24068.42</v>
      </c>
      <c r="W8" s="211">
        <v>21143</v>
      </c>
      <c r="X8" s="320">
        <v>20578</v>
      </c>
      <c r="Y8" s="320">
        <v>21999</v>
      </c>
      <c r="Z8" s="310">
        <v>20424</v>
      </c>
      <c r="AA8" s="310">
        <v>20987</v>
      </c>
      <c r="AB8" s="62">
        <v>18460</v>
      </c>
      <c r="AC8" s="62">
        <v>18675.079735665815</v>
      </c>
    </row>
    <row r="9" spans="1:29" ht="20.100000000000001" customHeight="1" x14ac:dyDescent="0.2">
      <c r="A9" s="133">
        <v>4</v>
      </c>
      <c r="B9" s="59" t="s">
        <v>408</v>
      </c>
      <c r="C9" s="145">
        <f>'[44]Kutai Timur'!C6</f>
        <v>0</v>
      </c>
      <c r="D9" s="145">
        <f>'[44]Kutai Timur'!D6</f>
        <v>0</v>
      </c>
      <c r="E9" s="145">
        <f>'[44]Kutai Timur'!E6</f>
        <v>0</v>
      </c>
      <c r="F9" s="145">
        <f>'[44]Kutai Timur'!F6</f>
        <v>0</v>
      </c>
      <c r="G9" s="145">
        <f>'[44]Kutai Timur'!G6</f>
        <v>0</v>
      </c>
      <c r="H9" s="145">
        <f>'[44]Kutai Timur'!H6</f>
        <v>0</v>
      </c>
      <c r="I9" s="145">
        <f>'[44]Kutai Timur'!I6</f>
        <v>0</v>
      </c>
      <c r="J9" s="145">
        <f>'[44]Kutai Timur'!J6</f>
        <v>8915</v>
      </c>
      <c r="K9" s="145">
        <f>'[44]Kutai Timur'!K6</f>
        <v>8915</v>
      </c>
      <c r="L9" s="145">
        <f>'[44]Kutai Timur'!L6</f>
        <v>14965</v>
      </c>
      <c r="M9" s="145">
        <f>'[44]Kutai Timur'!M6</f>
        <v>14965</v>
      </c>
      <c r="N9" s="145">
        <f>'[44]Kutai Timur'!N6</f>
        <v>14965</v>
      </c>
      <c r="O9" s="145">
        <f>'[44]Kutai Timur'!O6</f>
        <v>12588</v>
      </c>
      <c r="P9" s="145">
        <f>'[44]Kutai Timur'!P6</f>
        <v>0</v>
      </c>
      <c r="Q9" s="145">
        <v>12929</v>
      </c>
      <c r="R9" s="145">
        <v>6477</v>
      </c>
      <c r="S9" s="211">
        <v>6949</v>
      </c>
      <c r="T9" s="211">
        <v>7366</v>
      </c>
      <c r="U9" s="211">
        <v>7022</v>
      </c>
      <c r="V9" s="205">
        <v>5245.75</v>
      </c>
      <c r="W9" s="211">
        <v>6016</v>
      </c>
      <c r="X9" s="320">
        <v>6025</v>
      </c>
      <c r="Y9" s="320">
        <v>6025</v>
      </c>
      <c r="Z9" s="310">
        <v>9437</v>
      </c>
      <c r="AA9" s="310">
        <v>9437</v>
      </c>
      <c r="AB9" s="62">
        <v>1730</v>
      </c>
      <c r="AC9" s="62">
        <v>2638.8489298974791</v>
      </c>
    </row>
    <row r="10" spans="1:29" ht="20.100000000000001" customHeight="1" x14ac:dyDescent="0.2">
      <c r="A10" s="133">
        <v>5</v>
      </c>
      <c r="B10" s="59" t="s">
        <v>406</v>
      </c>
      <c r="C10" s="145">
        <f>[44]Berau!C6</f>
        <v>4713</v>
      </c>
      <c r="D10" s="145">
        <f>[44]Berau!D6</f>
        <v>4261</v>
      </c>
      <c r="E10" s="145">
        <f>[44]Berau!E6</f>
        <v>4342</v>
      </c>
      <c r="F10" s="145">
        <f>[44]Berau!F6</f>
        <v>4776</v>
      </c>
      <c r="G10" s="145">
        <f>[44]Berau!G6</f>
        <v>4776</v>
      </c>
      <c r="H10" s="145">
        <f>[44]Berau!H6</f>
        <v>4776</v>
      </c>
      <c r="I10" s="145">
        <f>[44]Berau!I6</f>
        <v>4776</v>
      </c>
      <c r="J10" s="145">
        <f>[44]Berau!J6</f>
        <v>5486</v>
      </c>
      <c r="K10" s="145">
        <f>[44]Berau!K6</f>
        <v>5474</v>
      </c>
      <c r="L10" s="145">
        <f>[44]Berau!L6</f>
        <v>9995</v>
      </c>
      <c r="M10" s="145">
        <f>[44]Berau!M6</f>
        <v>9991</v>
      </c>
      <c r="N10" s="145">
        <f>[44]Berau!N6</f>
        <v>9991</v>
      </c>
      <c r="O10" s="145">
        <f>[44]Berau!O6</f>
        <v>4832</v>
      </c>
      <c r="P10" s="145">
        <f>[44]Berau!P6</f>
        <v>0</v>
      </c>
      <c r="Q10" s="145">
        <v>4530</v>
      </c>
      <c r="R10" s="145">
        <v>4213</v>
      </c>
      <c r="S10" s="211">
        <v>4505</v>
      </c>
      <c r="T10" s="211">
        <v>4956</v>
      </c>
      <c r="U10" s="211">
        <v>5188</v>
      </c>
      <c r="V10" s="205">
        <v>4592.8100000000004</v>
      </c>
      <c r="W10" s="211">
        <v>5098</v>
      </c>
      <c r="X10" s="320">
        <v>5121</v>
      </c>
      <c r="Y10" s="320">
        <v>4922</v>
      </c>
      <c r="Z10" s="310">
        <v>4716</v>
      </c>
      <c r="AA10" s="310">
        <v>5419</v>
      </c>
      <c r="AB10" s="62">
        <v>2082</v>
      </c>
      <c r="AC10" s="62">
        <v>1919.0231717145612</v>
      </c>
    </row>
    <row r="11" spans="1:29" ht="20.100000000000001" hidden="1" customHeight="1" x14ac:dyDescent="0.2">
      <c r="A11" s="133">
        <v>6</v>
      </c>
      <c r="B11" s="59" t="s">
        <v>412</v>
      </c>
      <c r="C11" s="145">
        <f>[44]Malinau!C6</f>
        <v>0</v>
      </c>
      <c r="D11" s="145">
        <f>[44]Malinau!D6</f>
        <v>0</v>
      </c>
      <c r="E11" s="145">
        <f>[44]Malinau!E6</f>
        <v>0</v>
      </c>
      <c r="F11" s="145">
        <f>[44]Malinau!F6</f>
        <v>0</v>
      </c>
      <c r="G11" s="145">
        <f>[44]Malinau!G6</f>
        <v>0</v>
      </c>
      <c r="H11" s="145">
        <f>[44]Malinau!H6</f>
        <v>0</v>
      </c>
      <c r="I11" s="145">
        <f>[44]Malinau!I6</f>
        <v>0</v>
      </c>
      <c r="J11" s="145">
        <f>[44]Malinau!J6</f>
        <v>2193</v>
      </c>
      <c r="K11" s="145">
        <f>[44]Malinau!K6</f>
        <v>4422</v>
      </c>
      <c r="L11" s="145">
        <f>[44]Malinau!L6</f>
        <v>15351</v>
      </c>
      <c r="M11" s="145">
        <f>[44]Malinau!M6</f>
        <v>15351</v>
      </c>
      <c r="N11" s="145">
        <f>[44]Malinau!N6</f>
        <v>11259</v>
      </c>
      <c r="O11" s="145">
        <f>[44]Malinau!O6</f>
        <v>7761</v>
      </c>
      <c r="P11" s="145">
        <f>[44]Malinau!P6</f>
        <v>0</v>
      </c>
      <c r="Q11" s="145">
        <v>6117</v>
      </c>
      <c r="R11" s="145">
        <v>3079</v>
      </c>
      <c r="S11" s="211">
        <v>3981</v>
      </c>
      <c r="T11" s="211">
        <v>3825</v>
      </c>
      <c r="U11" s="211">
        <v>9324</v>
      </c>
      <c r="V11" s="205">
        <v>4061.73</v>
      </c>
      <c r="W11" s="211">
        <v>0</v>
      </c>
      <c r="X11" s="320">
        <v>0</v>
      </c>
      <c r="Y11" s="320">
        <v>0</v>
      </c>
      <c r="Z11" s="321">
        <v>0</v>
      </c>
      <c r="AA11" s="321">
        <v>0</v>
      </c>
      <c r="AB11" s="321">
        <v>0</v>
      </c>
      <c r="AC11" s="321"/>
    </row>
    <row r="12" spans="1:29" ht="20.100000000000001" hidden="1" customHeight="1" x14ac:dyDescent="0.2">
      <c r="A12" s="133">
        <v>7</v>
      </c>
      <c r="B12" s="59" t="s">
        <v>411</v>
      </c>
      <c r="C12" s="145">
        <f>[44]Bulongan!C6</f>
        <v>0</v>
      </c>
      <c r="D12" s="145">
        <f>[44]Bulongan!D6</f>
        <v>0</v>
      </c>
      <c r="E12" s="145">
        <f>[44]Bulongan!E6</f>
        <v>0</v>
      </c>
      <c r="F12" s="145">
        <f>[44]Bulongan!F6</f>
        <v>0</v>
      </c>
      <c r="G12" s="145">
        <f>[44]Bulongan!G6</f>
        <v>0</v>
      </c>
      <c r="H12" s="145">
        <f>[44]Bulongan!H6</f>
        <v>0</v>
      </c>
      <c r="I12" s="145">
        <f>[44]Bulongan!I6</f>
        <v>0</v>
      </c>
      <c r="J12" s="145">
        <f>[44]Bulongan!J6</f>
        <v>2193</v>
      </c>
      <c r="K12" s="145">
        <f>[44]Bulongan!K6</f>
        <v>4422</v>
      </c>
      <c r="L12" s="145">
        <f>[44]Bulongan!L6</f>
        <v>15351</v>
      </c>
      <c r="M12" s="145">
        <f>[44]Bulongan!M6</f>
        <v>15351</v>
      </c>
      <c r="N12" s="145">
        <f>[44]Bulongan!N6</f>
        <v>11259</v>
      </c>
      <c r="O12" s="145">
        <f>[44]Bulongan!O6</f>
        <v>7761</v>
      </c>
      <c r="P12" s="145">
        <f>[44]Bulongan!P6</f>
        <v>0</v>
      </c>
      <c r="Q12" s="47">
        <v>5682</v>
      </c>
      <c r="R12" s="47">
        <v>9213</v>
      </c>
      <c r="S12" s="188">
        <v>10058</v>
      </c>
      <c r="T12" s="188">
        <v>11734</v>
      </c>
      <c r="U12" s="211">
        <v>12437</v>
      </c>
      <c r="V12" s="205">
        <v>11856.28</v>
      </c>
      <c r="W12" s="211">
        <v>0</v>
      </c>
      <c r="X12" s="320">
        <v>0</v>
      </c>
      <c r="Y12" s="320">
        <v>0</v>
      </c>
      <c r="Z12" s="321">
        <v>0</v>
      </c>
      <c r="AA12" s="321">
        <v>0</v>
      </c>
      <c r="AB12" s="321">
        <v>0</v>
      </c>
      <c r="AC12" s="321"/>
    </row>
    <row r="13" spans="1:29" ht="20.100000000000001" hidden="1" customHeight="1" x14ac:dyDescent="0.2">
      <c r="A13" s="133">
        <v>8</v>
      </c>
      <c r="B13" s="59" t="s">
        <v>413</v>
      </c>
      <c r="C13" s="145">
        <f>[44]Nunukan!C6</f>
        <v>0</v>
      </c>
      <c r="D13" s="145">
        <f>[44]Nunukan!D6</f>
        <v>0</v>
      </c>
      <c r="E13" s="145">
        <f>[44]Nunukan!E6</f>
        <v>0</v>
      </c>
      <c r="F13" s="145">
        <f>[44]Nunukan!F6</f>
        <v>0</v>
      </c>
      <c r="G13" s="145">
        <f>[44]Nunukan!G6</f>
        <v>0</v>
      </c>
      <c r="H13" s="145">
        <f>[44]Nunukan!H6</f>
        <v>0</v>
      </c>
      <c r="I13" s="145">
        <f>[44]Nunukan!I6</f>
        <v>0</v>
      </c>
      <c r="J13" s="145">
        <f>[44]Nunukan!J6</f>
        <v>9056</v>
      </c>
      <c r="K13" s="145">
        <f>[44]Nunukan!K6</f>
        <v>6818</v>
      </c>
      <c r="L13" s="145">
        <f>[44]Nunukan!L6</f>
        <v>6691</v>
      </c>
      <c r="M13" s="145">
        <f>[44]Nunukan!M6</f>
        <v>6691</v>
      </c>
      <c r="N13" s="145">
        <f>[44]Nunukan!N6</f>
        <v>6691</v>
      </c>
      <c r="O13" s="145">
        <f>[44]Nunukan!O6</f>
        <v>8358</v>
      </c>
      <c r="P13" s="145">
        <f>[44]Nunukan!P6</f>
        <v>0</v>
      </c>
      <c r="Q13" s="47">
        <v>9309</v>
      </c>
      <c r="R13" s="47">
        <v>8568</v>
      </c>
      <c r="S13" s="188">
        <v>9373</v>
      </c>
      <c r="T13" s="188">
        <v>7355</v>
      </c>
      <c r="U13" s="211">
        <v>6011</v>
      </c>
      <c r="V13" s="205">
        <v>6788.8</v>
      </c>
      <c r="W13" s="211">
        <v>0</v>
      </c>
      <c r="X13" s="320">
        <v>0</v>
      </c>
      <c r="Y13" s="320">
        <v>0</v>
      </c>
      <c r="Z13" s="321">
        <v>0</v>
      </c>
      <c r="AA13" s="321">
        <v>0</v>
      </c>
      <c r="AB13" s="321">
        <v>0</v>
      </c>
      <c r="AC13" s="321"/>
    </row>
    <row r="14" spans="1:29" ht="20.100000000000001" customHeight="1" x14ac:dyDescent="0.2">
      <c r="A14" s="133">
        <v>6</v>
      </c>
      <c r="B14" s="59" t="s">
        <v>410</v>
      </c>
      <c r="C14" s="145">
        <f>'[44]Penajem Pasir Utara'!C6</f>
        <v>0</v>
      </c>
      <c r="D14" s="145">
        <f>'[44]Penajem Pasir Utara'!D6</f>
        <v>0</v>
      </c>
      <c r="E14" s="145">
        <f>'[44]Penajem Pasir Utara'!E6</f>
        <v>0</v>
      </c>
      <c r="F14" s="145">
        <f>'[44]Penajem Pasir Utara'!F6</f>
        <v>0</v>
      </c>
      <c r="G14" s="145">
        <f>'[44]Penajem Pasir Utara'!G6</f>
        <v>0</v>
      </c>
      <c r="H14" s="145">
        <f>'[44]Penajem Pasir Utara'!H6</f>
        <v>0</v>
      </c>
      <c r="I14" s="145">
        <f>'[44]Penajem Pasir Utara'!I6</f>
        <v>0</v>
      </c>
      <c r="J14" s="145">
        <f>'[44]Penajem Pasir Utara'!J6</f>
        <v>0</v>
      </c>
      <c r="K14" s="145">
        <f>'[44]Penajem Pasir Utara'!K6</f>
        <v>0</v>
      </c>
      <c r="L14" s="145">
        <f>'[44]Penajem Pasir Utara'!L6</f>
        <v>16533</v>
      </c>
      <c r="M14" s="145">
        <f>'[44]Penajem Pasir Utara'!M6</f>
        <v>16533</v>
      </c>
      <c r="N14" s="145">
        <f>'[44]Penajem Pasir Utara'!N6</f>
        <v>16533</v>
      </c>
      <c r="O14" s="145">
        <f>'[44]Penajem Pasir Utara'!O6</f>
        <v>12083</v>
      </c>
      <c r="P14" s="145">
        <f>'[44]Penajem Pasir Utara'!P6</f>
        <v>0</v>
      </c>
      <c r="Q14" s="145">
        <v>12624</v>
      </c>
      <c r="R14" s="145">
        <v>12624</v>
      </c>
      <c r="S14" s="211">
        <v>10921</v>
      </c>
      <c r="T14" s="211">
        <v>11650</v>
      </c>
      <c r="U14" s="211">
        <v>11615</v>
      </c>
      <c r="V14" s="205">
        <v>11721.01</v>
      </c>
      <c r="W14" s="211">
        <v>10846</v>
      </c>
      <c r="X14" s="320">
        <v>11083</v>
      </c>
      <c r="Y14" s="320">
        <v>11094</v>
      </c>
      <c r="Z14" s="310">
        <v>10994</v>
      </c>
      <c r="AA14" s="310">
        <v>10961</v>
      </c>
      <c r="AB14" s="62">
        <v>7520</v>
      </c>
      <c r="AC14" s="62">
        <v>7374.0272777098844</v>
      </c>
    </row>
    <row r="15" spans="1:29" ht="20.100000000000001" customHeight="1" x14ac:dyDescent="0.2">
      <c r="A15" s="133">
        <v>7</v>
      </c>
      <c r="B15" s="59" t="s">
        <v>577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211"/>
      <c r="T15" s="211"/>
      <c r="U15" s="211">
        <v>0</v>
      </c>
      <c r="V15" s="211">
        <v>0</v>
      </c>
      <c r="W15" s="211">
        <v>0</v>
      </c>
      <c r="X15" s="320">
        <v>0</v>
      </c>
      <c r="Y15" s="320">
        <v>100</v>
      </c>
      <c r="Z15" s="310">
        <v>120</v>
      </c>
      <c r="AA15" s="310">
        <v>133</v>
      </c>
      <c r="AB15" s="320">
        <v>0</v>
      </c>
      <c r="AC15" s="320">
        <v>24.355749734300002</v>
      </c>
    </row>
    <row r="16" spans="1:29" ht="20.100000000000001" hidden="1" customHeight="1" x14ac:dyDescent="0.2">
      <c r="A16" s="133">
        <v>11</v>
      </c>
      <c r="B16" s="59" t="s">
        <v>414</v>
      </c>
      <c r="C16" s="145">
        <f>'[44]tanah Tidung'!C6</f>
        <v>0</v>
      </c>
      <c r="D16" s="145">
        <f>'[44]tanah Tidung'!D6</f>
        <v>0</v>
      </c>
      <c r="E16" s="145">
        <f>'[44]tanah Tidung'!E6</f>
        <v>0</v>
      </c>
      <c r="F16" s="145">
        <f>'[44]tanah Tidung'!F6</f>
        <v>0</v>
      </c>
      <c r="G16" s="145">
        <f>'[44]tanah Tidung'!G6</f>
        <v>0</v>
      </c>
      <c r="H16" s="145">
        <f>'[44]tanah Tidung'!H6</f>
        <v>0</v>
      </c>
      <c r="I16" s="145">
        <f>'[44]tanah Tidung'!I6</f>
        <v>0</v>
      </c>
      <c r="J16" s="145">
        <f>'[44]tanah Tidung'!J6</f>
        <v>0</v>
      </c>
      <c r="K16" s="145">
        <f>'[44]tanah Tidung'!K6</f>
        <v>0</v>
      </c>
      <c r="L16" s="145">
        <f>'[44]tanah Tidung'!L6</f>
        <v>0</v>
      </c>
      <c r="M16" s="145">
        <f>'[44]tanah Tidung'!M6</f>
        <v>0</v>
      </c>
      <c r="N16" s="145">
        <f>'[44]tanah Tidung'!N6</f>
        <v>0</v>
      </c>
      <c r="O16" s="145">
        <f>'[44]tanah Tidung'!O6</f>
        <v>0</v>
      </c>
      <c r="P16" s="145">
        <f>'[44]tanah Tidung'!P6</f>
        <v>0</v>
      </c>
      <c r="Q16" s="145"/>
      <c r="R16" s="145"/>
      <c r="S16" s="211">
        <v>3155</v>
      </c>
      <c r="T16" s="211">
        <v>1000</v>
      </c>
      <c r="U16" s="211">
        <v>1000</v>
      </c>
      <c r="V16" s="205">
        <v>955.22</v>
      </c>
      <c r="W16" s="211">
        <v>0</v>
      </c>
      <c r="X16" s="320">
        <v>0</v>
      </c>
      <c r="Y16" s="320">
        <v>0</v>
      </c>
      <c r="Z16" s="320">
        <v>0</v>
      </c>
      <c r="AA16" s="320">
        <v>0</v>
      </c>
      <c r="AB16" s="320">
        <v>0</v>
      </c>
      <c r="AC16" s="320"/>
    </row>
    <row r="17" spans="1:32" ht="20.100000000000001" customHeight="1" x14ac:dyDescent="0.2">
      <c r="A17" s="133">
        <v>8</v>
      </c>
      <c r="B17" s="59" t="s">
        <v>77</v>
      </c>
      <c r="C17" s="145">
        <f>'[44]Kota Balik papan'!C6</f>
        <v>678</v>
      </c>
      <c r="D17" s="145">
        <f>'[44]Kota Balik papan'!D6</f>
        <v>600</v>
      </c>
      <c r="E17" s="145">
        <f>'[44]Kota Balik papan'!E6</f>
        <v>637</v>
      </c>
      <c r="F17" s="145">
        <f>'[44]Kota Balik papan'!F6</f>
        <v>603</v>
      </c>
      <c r="G17" s="145">
        <f>'[44]Kota Balik papan'!G6</f>
        <v>603</v>
      </c>
      <c r="H17" s="145">
        <f>'[44]Kota Balik papan'!H6</f>
        <v>590</v>
      </c>
      <c r="I17" s="145">
        <f>'[44]Kota Balik papan'!I6</f>
        <v>163</v>
      </c>
      <c r="J17" s="145">
        <f>'[44]Kota Balik papan'!J6</f>
        <v>1</v>
      </c>
      <c r="K17" s="145">
        <f>'[44]Kota Balik papan'!K6</f>
        <v>0</v>
      </c>
      <c r="L17" s="145">
        <f>'[44]Kota Balik papan'!L6</f>
        <v>2</v>
      </c>
      <c r="M17" s="145">
        <f>'[44]Kota Balik papan'!M6</f>
        <v>2</v>
      </c>
      <c r="N17" s="145">
        <f>'[44]Kota Balik papan'!N6</f>
        <v>58</v>
      </c>
      <c r="O17" s="145">
        <f>'[44]Kota Balik papan'!O6</f>
        <v>29</v>
      </c>
      <c r="P17" s="145">
        <f>'[44]Kota Balik papan'!P6</f>
        <v>0</v>
      </c>
      <c r="Q17" s="145">
        <v>174</v>
      </c>
      <c r="R17" s="145">
        <v>356</v>
      </c>
      <c r="S17" s="211">
        <v>366</v>
      </c>
      <c r="T17" s="211">
        <v>366</v>
      </c>
      <c r="U17" s="211">
        <v>351</v>
      </c>
      <c r="V17" s="205">
        <v>431.24</v>
      </c>
      <c r="W17" s="211">
        <v>374</v>
      </c>
      <c r="X17" s="320">
        <v>376</v>
      </c>
      <c r="Y17" s="320">
        <v>157</v>
      </c>
      <c r="Z17" s="310">
        <v>157</v>
      </c>
      <c r="AA17" s="310">
        <v>148</v>
      </c>
      <c r="AB17" s="62">
        <v>148</v>
      </c>
      <c r="AC17" s="62">
        <v>155.16435315757681</v>
      </c>
    </row>
    <row r="18" spans="1:32" ht="20.100000000000001" customHeight="1" x14ac:dyDescent="0.2">
      <c r="A18" s="133">
        <v>9</v>
      </c>
      <c r="B18" s="59" t="s">
        <v>78</v>
      </c>
      <c r="C18" s="145">
        <f>[44]Samarinda!C6</f>
        <v>8167</v>
      </c>
      <c r="D18" s="145">
        <f>[44]Samarinda!D6</f>
        <v>9276</v>
      </c>
      <c r="E18" s="145">
        <f>[44]Samarinda!E6</f>
        <v>9276</v>
      </c>
      <c r="F18" s="145">
        <f>[44]Samarinda!F6</f>
        <v>9208</v>
      </c>
      <c r="G18" s="145">
        <f>[44]Samarinda!G6</f>
        <v>9208</v>
      </c>
      <c r="H18" s="145">
        <f>[44]Samarinda!H6</f>
        <v>9447</v>
      </c>
      <c r="I18" s="145">
        <f>[44]Samarinda!I6</f>
        <v>3151</v>
      </c>
      <c r="J18" s="145">
        <f>[44]Samarinda!J6</f>
        <v>5409</v>
      </c>
      <c r="K18" s="145">
        <f>[44]Samarinda!K6</f>
        <v>8017</v>
      </c>
      <c r="L18" s="145">
        <f>[44]Samarinda!L6</f>
        <v>5501</v>
      </c>
      <c r="M18" s="145">
        <f>[44]Samarinda!M6</f>
        <v>5501</v>
      </c>
      <c r="N18" s="145">
        <f>[44]Samarinda!N6</f>
        <v>5501</v>
      </c>
      <c r="O18" s="145">
        <f>[44]Samarinda!O6</f>
        <v>4557</v>
      </c>
      <c r="P18" s="145">
        <f>[44]Samarinda!P6</f>
        <v>0</v>
      </c>
      <c r="Q18" s="145">
        <v>4495</v>
      </c>
      <c r="R18" s="145">
        <v>3826</v>
      </c>
      <c r="S18" s="211">
        <v>2752</v>
      </c>
      <c r="T18" s="211">
        <v>2511</v>
      </c>
      <c r="U18" s="211">
        <v>2019</v>
      </c>
      <c r="V18" s="205">
        <v>1880.21</v>
      </c>
      <c r="W18" s="211">
        <v>2111</v>
      </c>
      <c r="X18" s="320">
        <v>3042</v>
      </c>
      <c r="Y18" s="320">
        <v>1787</v>
      </c>
      <c r="Z18" s="310">
        <v>2201</v>
      </c>
      <c r="AA18" s="310">
        <v>2391.8000000000002</v>
      </c>
      <c r="AB18" s="62">
        <v>1273</v>
      </c>
      <c r="AC18" s="62">
        <v>2021.2412365469941</v>
      </c>
    </row>
    <row r="19" spans="1:32" ht="20.100000000000001" hidden="1" customHeight="1" x14ac:dyDescent="0.2">
      <c r="A19" s="133">
        <v>14</v>
      </c>
      <c r="B19" s="59" t="s">
        <v>79</v>
      </c>
      <c r="C19" s="145">
        <f>[44]Tarakan!C6</f>
        <v>0</v>
      </c>
      <c r="D19" s="145">
        <f>[44]Tarakan!D6</f>
        <v>0</v>
      </c>
      <c r="E19" s="145">
        <f>[44]Tarakan!E6</f>
        <v>0</v>
      </c>
      <c r="F19" s="145">
        <f>[44]Tarakan!F6</f>
        <v>0</v>
      </c>
      <c r="G19" s="145">
        <f>[44]Tarakan!G6</f>
        <v>0</v>
      </c>
      <c r="H19" s="145">
        <f>[44]Tarakan!H6</f>
        <v>0</v>
      </c>
      <c r="I19" s="145">
        <f>[44]Tarakan!I6</f>
        <v>0</v>
      </c>
      <c r="J19" s="145">
        <f>[44]Tarakan!J6</f>
        <v>0</v>
      </c>
      <c r="K19" s="145">
        <f>[44]Tarakan!K6</f>
        <v>20</v>
      </c>
      <c r="L19" s="145">
        <f>[44]Tarakan!L6</f>
        <v>0</v>
      </c>
      <c r="M19" s="145">
        <f>[44]Tarakan!M6</f>
        <v>0</v>
      </c>
      <c r="N19" s="145">
        <f>[44]Tarakan!N6</f>
        <v>0</v>
      </c>
      <c r="O19" s="145">
        <f>[44]Tarakan!O6</f>
        <v>0</v>
      </c>
      <c r="P19" s="145">
        <f>[44]Tarakan!P6</f>
        <v>0</v>
      </c>
      <c r="Q19" s="145">
        <v>8</v>
      </c>
      <c r="R19" s="145">
        <v>15</v>
      </c>
      <c r="S19" s="211">
        <v>15</v>
      </c>
      <c r="T19" s="211">
        <v>18</v>
      </c>
      <c r="U19" s="211">
        <v>30</v>
      </c>
      <c r="V19" s="205">
        <v>26</v>
      </c>
      <c r="W19" s="211">
        <v>0</v>
      </c>
      <c r="X19" s="320">
        <v>0</v>
      </c>
      <c r="Y19" s="320">
        <v>0</v>
      </c>
      <c r="Z19" s="320">
        <v>0</v>
      </c>
      <c r="AA19" s="320">
        <v>0</v>
      </c>
      <c r="AB19" s="320">
        <v>0</v>
      </c>
      <c r="AC19" s="320"/>
    </row>
    <row r="20" spans="1:32" ht="20.100000000000001" customHeight="1" x14ac:dyDescent="0.2">
      <c r="A20" s="133">
        <v>10</v>
      </c>
      <c r="B20" s="59" t="s">
        <v>80</v>
      </c>
      <c r="C20" s="145">
        <f>[44]Bontang!C6</f>
        <v>0</v>
      </c>
      <c r="D20" s="145">
        <f>[44]Bontang!D6</f>
        <v>0</v>
      </c>
      <c r="E20" s="145">
        <f>[44]Bontang!E6</f>
        <v>0</v>
      </c>
      <c r="F20" s="145">
        <f>[44]Bontang!F6</f>
        <v>0</v>
      </c>
      <c r="G20" s="145">
        <f>[44]Bontang!G6</f>
        <v>0</v>
      </c>
      <c r="H20" s="145">
        <f>[44]Bontang!H6</f>
        <v>0</v>
      </c>
      <c r="I20" s="145">
        <f>[44]Bontang!I6</f>
        <v>0</v>
      </c>
      <c r="J20" s="145">
        <f>[44]Bontang!J6</f>
        <v>0</v>
      </c>
      <c r="K20" s="145">
        <f>[44]Bontang!K6</f>
        <v>100</v>
      </c>
      <c r="L20" s="145">
        <f>[44]Bontang!L6</f>
        <v>110</v>
      </c>
      <c r="M20" s="145">
        <f>[44]Bontang!M6</f>
        <v>110</v>
      </c>
      <c r="N20" s="145">
        <f>[44]Bontang!N6</f>
        <v>110</v>
      </c>
      <c r="O20" s="145">
        <f>[44]Bontang!O6</f>
        <v>300</v>
      </c>
      <c r="P20" s="145">
        <f>[44]Bontang!P6</f>
        <v>0</v>
      </c>
      <c r="Q20" s="145">
        <v>62</v>
      </c>
      <c r="R20" s="145">
        <v>58</v>
      </c>
      <c r="S20" s="211">
        <v>68</v>
      </c>
      <c r="T20" s="211">
        <v>83</v>
      </c>
      <c r="U20" s="211">
        <v>69</v>
      </c>
      <c r="V20" s="228">
        <v>51.08</v>
      </c>
      <c r="W20" s="211">
        <v>70</v>
      </c>
      <c r="X20" s="320">
        <v>70</v>
      </c>
      <c r="Y20" s="320">
        <v>74</v>
      </c>
      <c r="Z20" s="310">
        <v>74</v>
      </c>
      <c r="AA20" s="310">
        <v>74</v>
      </c>
      <c r="AB20" s="62">
        <v>49</v>
      </c>
      <c r="AC20" s="62">
        <v>65.215153212909087</v>
      </c>
    </row>
    <row r="21" spans="1:32" ht="20.100000000000001" customHeight="1" thickBot="1" x14ac:dyDescent="0.25">
      <c r="A21" s="369" t="s">
        <v>116</v>
      </c>
      <c r="B21" s="370"/>
      <c r="C21" s="165">
        <f t="shared" ref="C21:AA21" si="0">SUM(C6:C20)</f>
        <v>92477</v>
      </c>
      <c r="D21" s="165">
        <f t="shared" si="0"/>
        <v>108546</v>
      </c>
      <c r="E21" s="165">
        <f t="shared" si="0"/>
        <v>108617</v>
      </c>
      <c r="F21" s="165">
        <f t="shared" si="0"/>
        <v>112741</v>
      </c>
      <c r="G21" s="165">
        <f t="shared" si="0"/>
        <v>87802</v>
      </c>
      <c r="H21" s="165">
        <f t="shared" si="0"/>
        <v>120753</v>
      </c>
      <c r="I21" s="165">
        <f t="shared" si="0"/>
        <v>90109</v>
      </c>
      <c r="J21" s="165">
        <f t="shared" si="0"/>
        <v>101914</v>
      </c>
      <c r="K21" s="165">
        <f t="shared" si="0"/>
        <v>102624</v>
      </c>
      <c r="L21" s="165">
        <f t="shared" si="0"/>
        <v>127997</v>
      </c>
      <c r="M21" s="165">
        <f t="shared" si="0"/>
        <v>127993</v>
      </c>
      <c r="N21" s="165">
        <f t="shared" si="0"/>
        <v>119865</v>
      </c>
      <c r="O21" s="165">
        <f t="shared" si="0"/>
        <v>97514</v>
      </c>
      <c r="P21" s="165">
        <f t="shared" si="0"/>
        <v>0</v>
      </c>
      <c r="Q21" s="165">
        <f t="shared" si="0"/>
        <v>92934</v>
      </c>
      <c r="R21" s="165">
        <f t="shared" si="0"/>
        <v>84235</v>
      </c>
      <c r="S21" s="200">
        <f t="shared" si="0"/>
        <v>88308</v>
      </c>
      <c r="T21" s="200">
        <f t="shared" si="0"/>
        <v>82796</v>
      </c>
      <c r="U21" s="200">
        <f t="shared" si="0"/>
        <v>90518</v>
      </c>
      <c r="V21" s="200">
        <f t="shared" si="0"/>
        <v>85297.71</v>
      </c>
      <c r="W21" s="200">
        <f t="shared" si="0"/>
        <v>63323</v>
      </c>
      <c r="X21" s="307">
        <f t="shared" si="0"/>
        <v>55485</v>
      </c>
      <c r="Y21" s="307">
        <f t="shared" si="0"/>
        <v>57087</v>
      </c>
      <c r="Z21" s="307">
        <f t="shared" si="0"/>
        <v>56505</v>
      </c>
      <c r="AA21" s="307">
        <f t="shared" si="0"/>
        <v>59425.3</v>
      </c>
      <c r="AB21" s="307">
        <v>36399</v>
      </c>
      <c r="AC21" s="307">
        <f>AC6+AC7+AC8+AC9+AC10+AC14+AC15+AC17+AC18+AC20</f>
        <v>41405.705705930683</v>
      </c>
    </row>
    <row r="22" spans="1:32" ht="15" customHeight="1" x14ac:dyDescent="0.2">
      <c r="A22" s="277" t="s">
        <v>663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32" ht="15" customHeight="1" x14ac:dyDescent="0.2">
      <c r="A23" s="278" t="s">
        <v>664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32" ht="15" customHeight="1" x14ac:dyDescent="0.2">
      <c r="A24" s="277" t="s">
        <v>580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8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32" ht="15" customHeight="1" x14ac:dyDescent="0.2">
      <c r="A25" s="277" t="s">
        <v>661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8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32" ht="15" customHeight="1" x14ac:dyDescent="0.2">
      <c r="A26" s="278" t="s">
        <v>581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32" ht="15" customHeight="1" x14ac:dyDescent="0.2">
      <c r="A27" s="277" t="s">
        <v>662</v>
      </c>
      <c r="B27" s="9"/>
      <c r="C27" s="10"/>
      <c r="D27" s="10"/>
      <c r="E27" s="9"/>
      <c r="F27" s="10"/>
      <c r="G27" s="10"/>
      <c r="H27" s="11"/>
      <c r="U27" s="7"/>
      <c r="X27" s="6"/>
      <c r="Y27" s="6"/>
      <c r="Z27" s="6"/>
      <c r="AA27" s="6"/>
      <c r="AB27" s="6"/>
      <c r="AC27" s="6"/>
    </row>
    <row r="28" spans="1:32" ht="20.10000000000000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  <c r="W28" s="163"/>
      <c r="X28" s="314"/>
      <c r="Y28" s="314"/>
      <c r="Z28" s="314"/>
      <c r="AA28" s="314"/>
      <c r="AB28" s="314"/>
      <c r="AC28" s="314"/>
      <c r="AD28" s="332"/>
      <c r="AE28" s="333"/>
      <c r="AF28" s="10"/>
    </row>
    <row r="29" spans="1:32" ht="20.100000000000001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69"/>
      <c r="W29" s="163"/>
      <c r="X29" s="314"/>
      <c r="Y29" s="314"/>
      <c r="Z29" s="314"/>
      <c r="AA29" s="314"/>
      <c r="AB29" s="314"/>
      <c r="AC29" s="314"/>
      <c r="AD29" s="332"/>
      <c r="AE29" s="333"/>
      <c r="AF29" s="10"/>
    </row>
    <row r="30" spans="1:32" ht="20.10000000000000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70"/>
      <c r="W30" s="10"/>
      <c r="X30" s="64"/>
      <c r="Y30" s="64"/>
      <c r="Z30" s="64"/>
      <c r="AA30" s="64"/>
      <c r="AB30" s="64"/>
      <c r="AC30" s="64"/>
      <c r="AD30" s="332"/>
      <c r="AE30" s="333"/>
      <c r="AF30" s="10"/>
    </row>
    <row r="31" spans="1:32" ht="20.100000000000001" customHeight="1" x14ac:dyDescent="0.25">
      <c r="AD31" s="332"/>
      <c r="AE31" s="333"/>
      <c r="AF31" s="10"/>
    </row>
    <row r="32" spans="1:32" ht="20.100000000000001" customHeight="1" x14ac:dyDescent="0.25">
      <c r="AD32" s="332"/>
      <c r="AE32" s="333"/>
      <c r="AF32" s="10"/>
    </row>
    <row r="33" spans="29:32" ht="20.100000000000001" customHeight="1" x14ac:dyDescent="0.25">
      <c r="AD33" s="332"/>
      <c r="AE33" s="333"/>
      <c r="AF33" s="10"/>
    </row>
    <row r="34" spans="29:32" ht="20.100000000000001" customHeight="1" x14ac:dyDescent="0.25">
      <c r="AD34" s="332"/>
      <c r="AE34" s="333"/>
      <c r="AF34" s="10"/>
    </row>
    <row r="35" spans="29:32" ht="20.100000000000001" customHeight="1" x14ac:dyDescent="0.25">
      <c r="AD35" s="332"/>
      <c r="AE35" s="333"/>
      <c r="AF35" s="10"/>
    </row>
    <row r="36" spans="29:32" ht="20.100000000000001" customHeight="1" x14ac:dyDescent="0.25">
      <c r="AD36" s="332"/>
      <c r="AE36" s="333"/>
      <c r="AF36" s="10"/>
    </row>
    <row r="37" spans="29:32" ht="20.100000000000001" customHeight="1" x14ac:dyDescent="0.2">
      <c r="AD37" s="10"/>
      <c r="AE37" s="10"/>
      <c r="AF37" s="10"/>
    </row>
    <row r="38" spans="29:32" ht="20.100000000000001" customHeight="1" x14ac:dyDescent="0.2">
      <c r="AD38" s="10"/>
      <c r="AE38" s="10"/>
      <c r="AF38" s="10"/>
    </row>
    <row r="39" spans="29:32" ht="20.100000000000001" customHeight="1" x14ac:dyDescent="0.2">
      <c r="AD39" s="10"/>
      <c r="AE39" s="10"/>
      <c r="AF39" s="10"/>
    </row>
    <row r="40" spans="29:32" ht="20.100000000000001" customHeight="1" x14ac:dyDescent="0.2">
      <c r="AC40" s="64"/>
      <c r="AD40" s="10"/>
      <c r="AE40" s="10"/>
      <c r="AF40" s="10"/>
    </row>
    <row r="41" spans="29:32" ht="20.100000000000001" customHeight="1" x14ac:dyDescent="0.2"/>
    <row r="42" spans="29:32" ht="20.100000000000001" customHeight="1" x14ac:dyDescent="0.2"/>
    <row r="43" spans="29:32" ht="20.100000000000001" customHeight="1" x14ac:dyDescent="0.2"/>
    <row r="44" spans="29:32" ht="20.100000000000001" customHeight="1" x14ac:dyDescent="0.2"/>
    <row r="45" spans="29:32" ht="20.100000000000001" customHeight="1" x14ac:dyDescent="0.2"/>
    <row r="46" spans="29:32" ht="20.100000000000001" customHeight="1" x14ac:dyDescent="0.2"/>
    <row r="47" spans="29:32" ht="20.100000000000001" customHeight="1" x14ac:dyDescent="0.2"/>
    <row r="48" spans="29:32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</sheetData>
  <mergeCells count="3">
    <mergeCell ref="A4:A5"/>
    <mergeCell ref="A21:B21"/>
    <mergeCell ref="C4:AC4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ignoredErrors>
    <ignoredError sqref="S21:V21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C117"/>
  <sheetViews>
    <sheetView showGridLines="0" workbookViewId="0">
      <selection sqref="A1:AD17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42578125" style="6" hidden="1" customWidth="1"/>
    <col min="4" max="6" width="7.42578125" style="6" hidden="1" customWidth="1"/>
    <col min="7" max="7" width="6.42578125" style="6" hidden="1" customWidth="1"/>
    <col min="8" max="8" width="7.42578125" style="6" hidden="1" customWidth="1"/>
    <col min="9" max="9" width="6.42578125" style="6" hidden="1" customWidth="1"/>
    <col min="10" max="14" width="7.42578125" style="6" hidden="1" customWidth="1"/>
    <col min="15" max="15" width="6.42578125" style="6" hidden="1" customWidth="1"/>
    <col min="16" max="16" width="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636</v>
      </c>
      <c r="B1" s="15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637</v>
      </c>
      <c r="B2" s="15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412</v>
      </c>
      <c r="C6" s="145">
        <f>[44]Malinau!C6</f>
        <v>0</v>
      </c>
      <c r="D6" s="145">
        <f>[44]Malinau!D6</f>
        <v>0</v>
      </c>
      <c r="E6" s="145">
        <f>[44]Malinau!E6</f>
        <v>0</v>
      </c>
      <c r="F6" s="145">
        <f>[44]Malinau!F6</f>
        <v>0</v>
      </c>
      <c r="G6" s="145">
        <f>[44]Malinau!G6</f>
        <v>0</v>
      </c>
      <c r="H6" s="145">
        <f>[44]Malinau!H6</f>
        <v>0</v>
      </c>
      <c r="I6" s="145">
        <f>[44]Malinau!I6</f>
        <v>0</v>
      </c>
      <c r="J6" s="145">
        <f>[44]Malinau!J6</f>
        <v>2193</v>
      </c>
      <c r="K6" s="145">
        <f>[44]Malinau!K6</f>
        <v>4422</v>
      </c>
      <c r="L6" s="145">
        <f>[44]Malinau!L6</f>
        <v>15351</v>
      </c>
      <c r="M6" s="145">
        <f>[44]Malinau!M6</f>
        <v>15351</v>
      </c>
      <c r="N6" s="145">
        <f>[44]Malinau!N6</f>
        <v>11259</v>
      </c>
      <c r="O6" s="145">
        <f>[44]Malinau!O6</f>
        <v>7761</v>
      </c>
      <c r="P6" s="145">
        <f>[44]Malinau!P6</f>
        <v>0</v>
      </c>
      <c r="Q6" s="145">
        <v>6117</v>
      </c>
      <c r="R6" s="145">
        <v>3079</v>
      </c>
      <c r="S6" s="211">
        <v>0</v>
      </c>
      <c r="T6" s="211">
        <v>0</v>
      </c>
      <c r="U6" s="211">
        <v>0</v>
      </c>
      <c r="V6" s="197">
        <v>0</v>
      </c>
      <c r="W6" s="211">
        <v>2802</v>
      </c>
      <c r="X6" s="320">
        <v>2934</v>
      </c>
      <c r="Y6" s="320">
        <v>2919</v>
      </c>
      <c r="Z6" s="310">
        <v>4840</v>
      </c>
      <c r="AA6" s="310">
        <v>1178</v>
      </c>
      <c r="AB6" s="62">
        <v>3079</v>
      </c>
      <c r="AC6" s="62">
        <v>1706.4701566034228</v>
      </c>
    </row>
    <row r="7" spans="1:29" ht="20.100000000000001" customHeight="1" x14ac:dyDescent="0.2">
      <c r="A7" s="133">
        <v>2</v>
      </c>
      <c r="B7" s="59" t="s">
        <v>411</v>
      </c>
      <c r="C7" s="145">
        <f>[44]Bulongan!C6</f>
        <v>0</v>
      </c>
      <c r="D7" s="145">
        <f>[44]Bulongan!D6</f>
        <v>0</v>
      </c>
      <c r="E7" s="145">
        <f>[44]Bulongan!E6</f>
        <v>0</v>
      </c>
      <c r="F7" s="145">
        <f>[44]Bulongan!F6</f>
        <v>0</v>
      </c>
      <c r="G7" s="145">
        <f>[44]Bulongan!G6</f>
        <v>0</v>
      </c>
      <c r="H7" s="145">
        <f>[44]Bulongan!H6</f>
        <v>0</v>
      </c>
      <c r="I7" s="145">
        <f>[44]Bulongan!I6</f>
        <v>0</v>
      </c>
      <c r="J7" s="145">
        <f>[44]Bulongan!J6</f>
        <v>2193</v>
      </c>
      <c r="K7" s="145">
        <f>[44]Bulongan!K6</f>
        <v>4422</v>
      </c>
      <c r="L7" s="145">
        <f>[44]Bulongan!L6</f>
        <v>15351</v>
      </c>
      <c r="M7" s="145">
        <f>[44]Bulongan!M6</f>
        <v>15351</v>
      </c>
      <c r="N7" s="145">
        <f>[44]Bulongan!N6</f>
        <v>11259</v>
      </c>
      <c r="O7" s="145">
        <f>[44]Bulongan!O6</f>
        <v>7761</v>
      </c>
      <c r="P7" s="145">
        <f>[44]Bulongan!P6</f>
        <v>0</v>
      </c>
      <c r="Q7" s="47">
        <v>5682</v>
      </c>
      <c r="R7" s="47">
        <v>9213</v>
      </c>
      <c r="S7" s="188">
        <v>0</v>
      </c>
      <c r="T7" s="188">
        <v>0</v>
      </c>
      <c r="U7" s="211">
        <v>0</v>
      </c>
      <c r="V7" s="197">
        <v>0</v>
      </c>
      <c r="W7" s="211">
        <v>13366</v>
      </c>
      <c r="X7" s="320">
        <v>13366</v>
      </c>
      <c r="Y7" s="320">
        <v>13366</v>
      </c>
      <c r="Z7" s="310">
        <v>10944</v>
      </c>
      <c r="AA7" s="310">
        <v>10918</v>
      </c>
      <c r="AB7" s="62">
        <v>6577</v>
      </c>
      <c r="AC7" s="62">
        <v>5881.1427994734622</v>
      </c>
    </row>
    <row r="8" spans="1:29" ht="20.100000000000001" customHeight="1" x14ac:dyDescent="0.2">
      <c r="A8" s="133">
        <v>3</v>
      </c>
      <c r="B8" s="59" t="s">
        <v>413</v>
      </c>
      <c r="C8" s="145">
        <f>[44]Nunukan!C6</f>
        <v>0</v>
      </c>
      <c r="D8" s="145">
        <f>[44]Nunukan!D6</f>
        <v>0</v>
      </c>
      <c r="E8" s="145">
        <f>[44]Nunukan!E6</f>
        <v>0</v>
      </c>
      <c r="F8" s="145">
        <f>[44]Nunukan!F6</f>
        <v>0</v>
      </c>
      <c r="G8" s="145">
        <f>[44]Nunukan!G6</f>
        <v>0</v>
      </c>
      <c r="H8" s="145">
        <f>[44]Nunukan!H6</f>
        <v>0</v>
      </c>
      <c r="I8" s="145">
        <f>[44]Nunukan!I6</f>
        <v>0</v>
      </c>
      <c r="J8" s="145">
        <f>[44]Nunukan!J6</f>
        <v>9056</v>
      </c>
      <c r="K8" s="145">
        <f>[44]Nunukan!K6</f>
        <v>6818</v>
      </c>
      <c r="L8" s="145">
        <f>[44]Nunukan!L6</f>
        <v>6691</v>
      </c>
      <c r="M8" s="145">
        <f>[44]Nunukan!M6</f>
        <v>6691</v>
      </c>
      <c r="N8" s="145">
        <f>[44]Nunukan!N6</f>
        <v>6691</v>
      </c>
      <c r="O8" s="145">
        <f>[44]Nunukan!O6</f>
        <v>8358</v>
      </c>
      <c r="P8" s="145">
        <f>[44]Nunukan!P6</f>
        <v>0</v>
      </c>
      <c r="Q8" s="47">
        <v>9309</v>
      </c>
      <c r="R8" s="47">
        <v>8568</v>
      </c>
      <c r="S8" s="188">
        <v>0</v>
      </c>
      <c r="T8" s="188">
        <v>0</v>
      </c>
      <c r="U8" s="211">
        <v>0</v>
      </c>
      <c r="V8" s="197">
        <v>0</v>
      </c>
      <c r="W8" s="211">
        <v>4949</v>
      </c>
      <c r="X8" s="320">
        <v>4894</v>
      </c>
      <c r="Y8" s="320">
        <v>431</v>
      </c>
      <c r="Z8" s="310">
        <v>205.8</v>
      </c>
      <c r="AA8" s="310">
        <v>190</v>
      </c>
      <c r="AB8" s="62">
        <v>3972</v>
      </c>
      <c r="AC8" s="62">
        <v>4145.1335803936072</v>
      </c>
    </row>
    <row r="9" spans="1:29" ht="20.100000000000001" customHeight="1" x14ac:dyDescent="0.2">
      <c r="A9" s="133">
        <v>4</v>
      </c>
      <c r="B9" s="59" t="s">
        <v>414</v>
      </c>
      <c r="C9" s="145">
        <f>'[44]tanah Tidung'!C6</f>
        <v>0</v>
      </c>
      <c r="D9" s="145">
        <f>'[44]tanah Tidung'!D6</f>
        <v>0</v>
      </c>
      <c r="E9" s="145">
        <f>'[44]tanah Tidung'!E6</f>
        <v>0</v>
      </c>
      <c r="F9" s="145">
        <f>'[44]tanah Tidung'!F6</f>
        <v>0</v>
      </c>
      <c r="G9" s="145">
        <f>'[44]tanah Tidung'!G6</f>
        <v>0</v>
      </c>
      <c r="H9" s="145">
        <f>'[44]tanah Tidung'!H6</f>
        <v>0</v>
      </c>
      <c r="I9" s="145">
        <f>'[44]tanah Tidung'!I6</f>
        <v>0</v>
      </c>
      <c r="J9" s="145">
        <f>'[44]tanah Tidung'!J6</f>
        <v>0</v>
      </c>
      <c r="K9" s="145">
        <f>'[44]tanah Tidung'!K6</f>
        <v>0</v>
      </c>
      <c r="L9" s="145">
        <f>'[44]tanah Tidung'!L6</f>
        <v>0</v>
      </c>
      <c r="M9" s="145">
        <f>'[44]tanah Tidung'!M6</f>
        <v>0</v>
      </c>
      <c r="N9" s="145">
        <f>'[44]tanah Tidung'!N6</f>
        <v>0</v>
      </c>
      <c r="O9" s="145">
        <f>'[44]tanah Tidung'!O6</f>
        <v>0</v>
      </c>
      <c r="P9" s="145">
        <f>'[44]tanah Tidung'!P6</f>
        <v>0</v>
      </c>
      <c r="Q9" s="145"/>
      <c r="R9" s="145"/>
      <c r="S9" s="211">
        <v>0</v>
      </c>
      <c r="T9" s="211">
        <v>0</v>
      </c>
      <c r="U9" s="211">
        <v>0</v>
      </c>
      <c r="V9" s="197">
        <v>0</v>
      </c>
      <c r="W9" s="211">
        <v>610</v>
      </c>
      <c r="X9" s="320">
        <v>546</v>
      </c>
      <c r="Y9" s="320">
        <v>4692</v>
      </c>
      <c r="Z9" s="310">
        <v>4490</v>
      </c>
      <c r="AA9" s="310">
        <v>5865.9</v>
      </c>
      <c r="AB9" s="62">
        <v>628</v>
      </c>
      <c r="AC9" s="62">
        <v>179.62974062376784</v>
      </c>
    </row>
    <row r="10" spans="1:29" ht="20.100000000000001" customHeight="1" x14ac:dyDescent="0.2">
      <c r="A10" s="133">
        <v>5</v>
      </c>
      <c r="B10" s="59" t="s">
        <v>79</v>
      </c>
      <c r="C10" s="145">
        <f>[44]Tarakan!C6</f>
        <v>0</v>
      </c>
      <c r="D10" s="145">
        <f>[44]Tarakan!D6</f>
        <v>0</v>
      </c>
      <c r="E10" s="145">
        <f>[44]Tarakan!E6</f>
        <v>0</v>
      </c>
      <c r="F10" s="145">
        <f>[44]Tarakan!F6</f>
        <v>0</v>
      </c>
      <c r="G10" s="145">
        <f>[44]Tarakan!G6</f>
        <v>0</v>
      </c>
      <c r="H10" s="145">
        <f>[44]Tarakan!H6</f>
        <v>0</v>
      </c>
      <c r="I10" s="145">
        <f>[44]Tarakan!I6</f>
        <v>0</v>
      </c>
      <c r="J10" s="145">
        <f>[44]Tarakan!J6</f>
        <v>0</v>
      </c>
      <c r="K10" s="145">
        <f>[44]Tarakan!K6</f>
        <v>20</v>
      </c>
      <c r="L10" s="145">
        <f>[44]Tarakan!L6</f>
        <v>0</v>
      </c>
      <c r="M10" s="145">
        <f>[44]Tarakan!M6</f>
        <v>0</v>
      </c>
      <c r="N10" s="145">
        <f>[44]Tarakan!N6</f>
        <v>0</v>
      </c>
      <c r="O10" s="145">
        <f>[44]Tarakan!O6</f>
        <v>0</v>
      </c>
      <c r="P10" s="145">
        <f>[44]Tarakan!P6</f>
        <v>0</v>
      </c>
      <c r="Q10" s="145">
        <v>8</v>
      </c>
      <c r="R10" s="145">
        <v>15</v>
      </c>
      <c r="S10" s="211">
        <v>0</v>
      </c>
      <c r="T10" s="211">
        <v>0</v>
      </c>
      <c r="U10" s="211">
        <v>0</v>
      </c>
      <c r="V10" s="197">
        <v>0</v>
      </c>
      <c r="W10" s="211">
        <v>35</v>
      </c>
      <c r="X10" s="320">
        <v>35</v>
      </c>
      <c r="Y10" s="320">
        <v>40</v>
      </c>
      <c r="Z10" s="310">
        <v>40</v>
      </c>
      <c r="AA10" s="310">
        <v>37</v>
      </c>
      <c r="AB10" s="62">
        <v>9</v>
      </c>
      <c r="AC10" s="62">
        <v>9.5529406909199999</v>
      </c>
    </row>
    <row r="11" spans="1:29" ht="20.100000000000001" customHeight="1" thickBot="1" x14ac:dyDescent="0.25">
      <c r="A11" s="369" t="s">
        <v>162</v>
      </c>
      <c r="B11" s="370"/>
      <c r="C11" s="165">
        <f t="shared" ref="C11:W11" si="0">SUM(C6:C10)</f>
        <v>0</v>
      </c>
      <c r="D11" s="165">
        <f t="shared" si="0"/>
        <v>0</v>
      </c>
      <c r="E11" s="165">
        <f t="shared" si="0"/>
        <v>0</v>
      </c>
      <c r="F11" s="165">
        <f t="shared" si="0"/>
        <v>0</v>
      </c>
      <c r="G11" s="165">
        <f t="shared" si="0"/>
        <v>0</v>
      </c>
      <c r="H11" s="165">
        <f t="shared" si="0"/>
        <v>0</v>
      </c>
      <c r="I11" s="165">
        <f t="shared" si="0"/>
        <v>0</v>
      </c>
      <c r="J11" s="165">
        <f t="shared" si="0"/>
        <v>13442</v>
      </c>
      <c r="K11" s="165">
        <f t="shared" si="0"/>
        <v>15682</v>
      </c>
      <c r="L11" s="165">
        <f t="shared" si="0"/>
        <v>37393</v>
      </c>
      <c r="M11" s="165">
        <f t="shared" si="0"/>
        <v>37393</v>
      </c>
      <c r="N11" s="165">
        <f t="shared" si="0"/>
        <v>29209</v>
      </c>
      <c r="O11" s="165">
        <f t="shared" si="0"/>
        <v>23880</v>
      </c>
      <c r="P11" s="165">
        <f t="shared" si="0"/>
        <v>0</v>
      </c>
      <c r="Q11" s="165">
        <f t="shared" si="0"/>
        <v>21116</v>
      </c>
      <c r="R11" s="165">
        <f t="shared" si="0"/>
        <v>20875</v>
      </c>
      <c r="S11" s="200">
        <f t="shared" si="0"/>
        <v>0</v>
      </c>
      <c r="T11" s="200">
        <f t="shared" si="0"/>
        <v>0</v>
      </c>
      <c r="U11" s="200">
        <f t="shared" si="0"/>
        <v>0</v>
      </c>
      <c r="V11" s="200">
        <f t="shared" si="0"/>
        <v>0</v>
      </c>
      <c r="W11" s="200">
        <f t="shared" si="0"/>
        <v>21762</v>
      </c>
      <c r="X11" s="307">
        <f>SUM(X6:X10)</f>
        <v>21775</v>
      </c>
      <c r="Y11" s="307">
        <f>SUM(Y6:Y10)</f>
        <v>21448</v>
      </c>
      <c r="Z11" s="307">
        <f>SUM(Z6:Z10)</f>
        <v>20519.8</v>
      </c>
      <c r="AA11" s="307">
        <f>SUM(AA6:AA10)</f>
        <v>18188.900000000001</v>
      </c>
      <c r="AB11" s="307">
        <v>14265</v>
      </c>
      <c r="AC11" s="307">
        <f>SUM(AC6:AC10)</f>
        <v>11921.92921778518</v>
      </c>
    </row>
    <row r="12" spans="1:29" ht="15" customHeight="1" x14ac:dyDescent="0.2">
      <c r="A12" s="277" t="s">
        <v>663</v>
      </c>
      <c r="B12" s="282"/>
      <c r="C12" s="283"/>
      <c r="D12" s="283"/>
      <c r="E12" s="282"/>
      <c r="F12" s="283"/>
      <c r="G12" s="283"/>
      <c r="H12" s="284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85"/>
      <c r="V12" s="286"/>
      <c r="W12" s="277"/>
      <c r="X12" s="277"/>
      <c r="Y12" s="277"/>
      <c r="Z12" s="277"/>
      <c r="AA12" s="277"/>
      <c r="AB12" s="277"/>
      <c r="AC12" s="277"/>
    </row>
    <row r="13" spans="1:29" ht="15" customHeight="1" x14ac:dyDescent="0.2">
      <c r="A13" s="278" t="s">
        <v>664</v>
      </c>
      <c r="B13" s="282"/>
      <c r="C13" s="283"/>
      <c r="D13" s="283"/>
      <c r="E13" s="282"/>
      <c r="F13" s="283"/>
      <c r="G13" s="283"/>
      <c r="H13" s="284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85"/>
      <c r="V13" s="286"/>
      <c r="W13" s="277"/>
      <c r="X13" s="277"/>
      <c r="Y13" s="277"/>
      <c r="Z13" s="277"/>
      <c r="AA13" s="277"/>
      <c r="AB13" s="277"/>
      <c r="AC13" s="277"/>
    </row>
    <row r="14" spans="1:29" ht="15" customHeight="1" x14ac:dyDescent="0.2">
      <c r="A14" s="277" t="s">
        <v>580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8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7" t="s">
        <v>661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8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8" t="s">
        <v>581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7" t="s">
        <v>662</v>
      </c>
      <c r="B17" s="9"/>
      <c r="C17" s="10"/>
      <c r="D17" s="10"/>
      <c r="E17" s="9"/>
      <c r="F17" s="10"/>
      <c r="G17" s="10"/>
      <c r="H17" s="11"/>
      <c r="U17" s="7"/>
      <c r="X17" s="6"/>
      <c r="Y17" s="6"/>
      <c r="Z17" s="6"/>
      <c r="AA17" s="6"/>
      <c r="AB17" s="6"/>
      <c r="AC17" s="6"/>
    </row>
    <row r="18" spans="1:29" ht="20.100000000000001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69"/>
      <c r="W18" s="163"/>
      <c r="X18" s="314"/>
      <c r="Y18" s="314"/>
      <c r="Z18" s="314"/>
      <c r="AA18" s="314"/>
      <c r="AB18" s="314"/>
      <c r="AC18" s="314"/>
    </row>
    <row r="19" spans="1:29" ht="20.100000000000001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9"/>
      <c r="W19" s="163"/>
      <c r="X19" s="314"/>
      <c r="Y19" s="314"/>
      <c r="Z19" s="314"/>
      <c r="AA19" s="314"/>
      <c r="AB19" s="314"/>
      <c r="AC19" s="314"/>
    </row>
    <row r="20" spans="1:29" ht="20.100000000000001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70"/>
      <c r="W20" s="10"/>
      <c r="X20" s="64"/>
      <c r="Y20" s="64"/>
      <c r="Z20" s="64"/>
      <c r="AA20" s="64"/>
      <c r="AB20" s="64"/>
      <c r="AC20" s="64"/>
    </row>
    <row r="21" spans="1:29" ht="20.100000000000001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  <c r="W21" s="163"/>
      <c r="X21" s="314"/>
      <c r="Y21" s="314"/>
      <c r="Z21" s="314"/>
      <c r="AA21" s="314"/>
      <c r="AB21" s="314"/>
      <c r="AC21" s="314"/>
    </row>
    <row r="22" spans="1:29" ht="20.100000000000001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  <c r="W22" s="163"/>
      <c r="X22" s="314"/>
      <c r="Y22" s="314"/>
      <c r="Z22" s="314"/>
      <c r="AA22" s="314"/>
      <c r="AB22" s="314"/>
      <c r="AC22" s="314"/>
    </row>
    <row r="23" spans="1:29" ht="20.100000000000001" customHeight="1" x14ac:dyDescent="0.2"/>
    <row r="24" spans="1:29" ht="20.100000000000001" customHeight="1" x14ac:dyDescent="0.2"/>
    <row r="25" spans="1:29" ht="20.100000000000001" customHeight="1" x14ac:dyDescent="0.2"/>
    <row r="26" spans="1:29" ht="20.100000000000001" customHeight="1" x14ac:dyDescent="0.2"/>
    <row r="27" spans="1:29" ht="20.100000000000001" customHeight="1" x14ac:dyDescent="0.2"/>
    <row r="28" spans="1:29" ht="20.100000000000001" customHeight="1" x14ac:dyDescent="0.2"/>
    <row r="29" spans="1:29" ht="20.100000000000001" customHeight="1" x14ac:dyDescent="0.2"/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</sheetData>
  <mergeCells count="3">
    <mergeCell ref="A4:A5"/>
    <mergeCell ref="A11:B11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1:V11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C127"/>
  <sheetViews>
    <sheetView showGridLines="0" workbookViewId="0">
      <selection sqref="A1:AD27"/>
    </sheetView>
  </sheetViews>
  <sheetFormatPr defaultColWidth="8.7109375" defaultRowHeight="14.25" x14ac:dyDescent="0.2"/>
  <cols>
    <col min="1" max="1" width="5.7109375" style="6" customWidth="1"/>
    <col min="2" max="2" width="30.28515625" style="6" customWidth="1"/>
    <col min="3" max="6" width="10.7109375" style="6" hidden="1" customWidth="1"/>
    <col min="7" max="7" width="5.7109375" style="6" hidden="1" customWidth="1"/>
    <col min="8" max="11" width="10.7109375" style="6" hidden="1" customWidth="1"/>
    <col min="12" max="16" width="9.28515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26.5703125" style="6" customWidth="1"/>
    <col min="32" max="16384" width="8.7109375" style="6"/>
  </cols>
  <sheetData>
    <row r="1" spans="1:29" ht="20.100000000000001" customHeight="1" x14ac:dyDescent="0.25">
      <c r="A1" s="5" t="s">
        <v>638</v>
      </c>
      <c r="B1" s="12"/>
      <c r="C1" s="12"/>
      <c r="D1" s="12"/>
      <c r="E1" s="16"/>
      <c r="F1" s="12"/>
      <c r="G1" s="12"/>
      <c r="H1" s="17"/>
      <c r="I1" s="12"/>
      <c r="J1" s="12"/>
      <c r="K1" s="12"/>
    </row>
    <row r="2" spans="1:29" ht="20.100000000000001" customHeight="1" x14ac:dyDescent="0.2">
      <c r="A2" s="8" t="s">
        <v>639</v>
      </c>
      <c r="B2" s="12"/>
      <c r="C2" s="12"/>
      <c r="D2" s="12"/>
      <c r="E2" s="16"/>
      <c r="F2" s="12"/>
      <c r="G2" s="12"/>
      <c r="H2" s="17"/>
      <c r="I2" s="12"/>
      <c r="J2" s="12"/>
      <c r="K2" s="12"/>
    </row>
    <row r="3" spans="1:29" ht="20.100000000000001" customHeight="1" thickBot="1" x14ac:dyDescent="0.3">
      <c r="A3" s="5"/>
      <c r="B3" s="12"/>
      <c r="C3" s="12"/>
      <c r="D3" s="12"/>
      <c r="E3" s="16"/>
      <c r="F3" s="12"/>
      <c r="G3" s="12"/>
      <c r="H3" s="17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3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5">
        <v>2007</v>
      </c>
      <c r="R5" s="155">
        <v>2008</v>
      </c>
      <c r="S5" s="155">
        <v>2009</v>
      </c>
      <c r="T5" s="155">
        <v>2010</v>
      </c>
      <c r="U5" s="155">
        <v>2011</v>
      </c>
      <c r="V5" s="155">
        <v>2012</v>
      </c>
      <c r="W5" s="155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499</v>
      </c>
      <c r="C6" s="145">
        <f>'[45]BOLAANG MONGONDOW'!C6</f>
        <v>38213</v>
      </c>
      <c r="D6" s="145">
        <f>'[45]BOLAANG MONGONDOW'!D6</f>
        <v>37048</v>
      </c>
      <c r="E6" s="145">
        <f>'[45]BOLAANG MONGONDOW'!E6</f>
        <v>36953</v>
      </c>
      <c r="F6" s="145">
        <f>'[45]BOLAANG MONGONDOW'!F6</f>
        <v>36986</v>
      </c>
      <c r="G6" s="145">
        <f>'[45]BOLAANG MONGONDOW'!G6</f>
        <v>36139</v>
      </c>
      <c r="H6" s="145">
        <f>'[45]BOLAANG MONGONDOW'!H6</f>
        <v>34995</v>
      </c>
      <c r="I6" s="145">
        <f>'[45]BOLAANG MONGONDOW'!I6</f>
        <v>38026</v>
      </c>
      <c r="J6" s="145">
        <f>'[45]BOLAANG MONGONDOW'!J6</f>
        <v>38026</v>
      </c>
      <c r="K6" s="145">
        <f>'[45]BOLAANG MONGONDOW'!K6</f>
        <v>43065</v>
      </c>
      <c r="L6" s="145">
        <f>'[45]BOLAANG MONGONDOW'!L6</f>
        <v>43064</v>
      </c>
      <c r="M6" s="145">
        <f>'[45]BOLAANG MONGONDOW'!M6</f>
        <v>43064</v>
      </c>
      <c r="N6" s="145">
        <f>'[45]BOLAANG MONGONDOW'!N6</f>
        <v>39085</v>
      </c>
      <c r="O6" s="145">
        <f>'[45]BOLAANG MONGONDOW'!O6</f>
        <v>39095</v>
      </c>
      <c r="P6" s="145">
        <f>'[45]BOLAANG MONGONDOW'!P6</f>
        <v>0</v>
      </c>
      <c r="Q6" s="146">
        <v>39926</v>
      </c>
      <c r="R6" s="146">
        <v>31481</v>
      </c>
      <c r="S6" s="213">
        <v>27523</v>
      </c>
      <c r="T6" s="213">
        <v>17360</v>
      </c>
      <c r="U6" s="213">
        <v>18664</v>
      </c>
      <c r="V6" s="227">
        <v>21643.3</v>
      </c>
      <c r="W6" s="213">
        <v>18658</v>
      </c>
      <c r="X6" s="318">
        <v>26076</v>
      </c>
      <c r="Y6" s="318">
        <v>23975</v>
      </c>
      <c r="Z6" s="318">
        <v>27461.9</v>
      </c>
      <c r="AA6" s="318">
        <v>26586.400000000001</v>
      </c>
      <c r="AB6" s="62">
        <v>20646</v>
      </c>
      <c r="AC6" s="62">
        <v>19858.582543991419</v>
      </c>
    </row>
    <row r="7" spans="1:29" ht="20.100000000000001" customHeight="1" x14ac:dyDescent="0.2">
      <c r="A7" s="133">
        <v>2</v>
      </c>
      <c r="B7" s="59" t="s">
        <v>504</v>
      </c>
      <c r="C7" s="145">
        <f>[45]MINAHASA!C6</f>
        <v>17403</v>
      </c>
      <c r="D7" s="145">
        <f>[45]MINAHASA!D6</f>
        <v>17335</v>
      </c>
      <c r="E7" s="145">
        <f>[45]MINAHASA!E6</f>
        <v>17876</v>
      </c>
      <c r="F7" s="145">
        <f>[45]MINAHASA!F6</f>
        <v>17387</v>
      </c>
      <c r="G7" s="145">
        <f>[45]MINAHASA!G6</f>
        <v>17224</v>
      </c>
      <c r="H7" s="145">
        <f>[45]MINAHASA!H6</f>
        <v>17166</v>
      </c>
      <c r="I7" s="145">
        <f>[45]MINAHASA!I6</f>
        <v>16693</v>
      </c>
      <c r="J7" s="145">
        <f>[45]MINAHASA!J6</f>
        <v>17840</v>
      </c>
      <c r="K7" s="145">
        <f>[45]MINAHASA!K6</f>
        <v>17735</v>
      </c>
      <c r="L7" s="145">
        <f>[45]MINAHASA!L6</f>
        <v>20405</v>
      </c>
      <c r="M7" s="145">
        <f>[45]MINAHASA!M6</f>
        <v>20405</v>
      </c>
      <c r="N7" s="145">
        <f>[45]MINAHASA!N6</f>
        <v>6392</v>
      </c>
      <c r="O7" s="145">
        <f>[45]MINAHASA!O6</f>
        <v>5978</v>
      </c>
      <c r="P7" s="145">
        <f>[45]MINAHASA!P6</f>
        <v>0</v>
      </c>
      <c r="Q7" s="146">
        <v>6320</v>
      </c>
      <c r="R7" s="146">
        <v>6350</v>
      </c>
      <c r="S7" s="213">
        <v>6350</v>
      </c>
      <c r="T7" s="213">
        <v>6234</v>
      </c>
      <c r="U7" s="213">
        <v>6205</v>
      </c>
      <c r="V7" s="205">
        <v>7576.91</v>
      </c>
      <c r="W7" s="213">
        <v>6193</v>
      </c>
      <c r="X7" s="318">
        <v>7140</v>
      </c>
      <c r="Y7" s="318">
        <v>7415</v>
      </c>
      <c r="Z7" s="318">
        <v>7306.5</v>
      </c>
      <c r="AA7" s="318">
        <v>7306.5</v>
      </c>
      <c r="AB7" s="62">
        <v>7566</v>
      </c>
      <c r="AC7" s="62">
        <v>7135.0822683530969</v>
      </c>
    </row>
    <row r="8" spans="1:29" ht="20.100000000000001" customHeight="1" x14ac:dyDescent="0.2">
      <c r="A8" s="133">
        <v>3</v>
      </c>
      <c r="B8" s="59" t="s">
        <v>502</v>
      </c>
      <c r="C8" s="145">
        <f>'[45]KEPULAUAN SANGIHE'!C6</f>
        <v>1147</v>
      </c>
      <c r="D8" s="145">
        <f>'[45]KEPULAUAN SANGIHE'!D6</f>
        <v>1754</v>
      </c>
      <c r="E8" s="145">
        <f>'[45]KEPULAUAN SANGIHE'!E6</f>
        <v>1751</v>
      </c>
      <c r="F8" s="145">
        <f>'[45]KEPULAUAN SANGIHE'!F6</f>
        <v>1929</v>
      </c>
      <c r="G8" s="145">
        <f>'[45]KEPULAUAN SANGIHE'!G6</f>
        <v>1962</v>
      </c>
      <c r="H8" s="145">
        <f>'[45]KEPULAUAN SANGIHE'!H6</f>
        <v>1920</v>
      </c>
      <c r="I8" s="145">
        <f>'[45]KEPULAUAN SANGIHE'!I6</f>
        <v>220</v>
      </c>
      <c r="J8" s="145">
        <f>'[45]KEPULAUAN SANGIHE'!J6</f>
        <v>220</v>
      </c>
      <c r="K8" s="145">
        <f>'[45]KEPULAUAN SANGIHE'!K6</f>
        <v>285</v>
      </c>
      <c r="L8" s="145">
        <f>'[45]KEPULAUAN SANGIHE'!L6</f>
        <v>285</v>
      </c>
      <c r="M8" s="145">
        <f>'[45]KEPULAUAN SANGIHE'!M6</f>
        <v>1019</v>
      </c>
      <c r="N8" s="145">
        <f>'[45]KEPULAUAN SANGIHE'!N6</f>
        <v>42</v>
      </c>
      <c r="O8" s="145">
        <f>'[45]KEPULAUAN SANGIHE'!O6</f>
        <v>42</v>
      </c>
      <c r="P8" s="145">
        <f>'[45]KEPULAUAN SANGIHE'!P6</f>
        <v>0</v>
      </c>
      <c r="Q8" s="146">
        <v>36</v>
      </c>
      <c r="R8" s="146">
        <v>41</v>
      </c>
      <c r="S8" s="213">
        <v>41</v>
      </c>
      <c r="T8" s="213">
        <v>41</v>
      </c>
      <c r="U8" s="213">
        <v>36</v>
      </c>
      <c r="V8" s="205">
        <v>9.1</v>
      </c>
      <c r="W8" s="213">
        <v>36</v>
      </c>
      <c r="X8" s="318">
        <v>28</v>
      </c>
      <c r="Y8" s="318">
        <v>46</v>
      </c>
      <c r="Z8" s="318">
        <v>42</v>
      </c>
      <c r="AA8" s="318">
        <v>42</v>
      </c>
      <c r="AB8" s="62">
        <v>9</v>
      </c>
      <c r="AC8" s="62">
        <v>18.044060688986001</v>
      </c>
    </row>
    <row r="9" spans="1:29" ht="20.100000000000001" customHeight="1" x14ac:dyDescent="0.2">
      <c r="A9" s="133">
        <v>4</v>
      </c>
      <c r="B9" s="59" t="s">
        <v>503</v>
      </c>
      <c r="C9" s="145">
        <f>[45]TALAUD!C6</f>
        <v>0</v>
      </c>
      <c r="D9" s="145">
        <f>[45]TALAUD!D6</f>
        <v>0</v>
      </c>
      <c r="E9" s="145">
        <f>[45]TALAUD!E6</f>
        <v>0</v>
      </c>
      <c r="F9" s="145">
        <f>[45]TALAUD!F6</f>
        <v>0</v>
      </c>
      <c r="G9" s="145">
        <f>[45]TALAUD!G6</f>
        <v>0</v>
      </c>
      <c r="H9" s="145">
        <f>[45]TALAUD!H6</f>
        <v>0</v>
      </c>
      <c r="I9" s="145">
        <f>[45]TALAUD!I6</f>
        <v>0</v>
      </c>
      <c r="J9" s="145">
        <f>[45]TALAUD!J6</f>
        <v>0</v>
      </c>
      <c r="K9" s="145">
        <f>[45]TALAUD!K6</f>
        <v>0</v>
      </c>
      <c r="L9" s="145">
        <f>[45]TALAUD!L6</f>
        <v>0</v>
      </c>
      <c r="M9" s="145">
        <f>[45]TALAUD!M6</f>
        <v>0</v>
      </c>
      <c r="N9" s="145">
        <f>[45]TALAUD!N6</f>
        <v>309</v>
      </c>
      <c r="O9" s="145">
        <f>[45]TALAUD!O6</f>
        <v>309</v>
      </c>
      <c r="P9" s="145">
        <f>[45]TALAUD!P6</f>
        <v>0</v>
      </c>
      <c r="Q9" s="146">
        <v>355</v>
      </c>
      <c r="R9" s="146">
        <v>355</v>
      </c>
      <c r="S9" s="213">
        <v>355</v>
      </c>
      <c r="T9" s="213">
        <v>355</v>
      </c>
      <c r="U9" s="213">
        <v>355</v>
      </c>
      <c r="V9" s="205">
        <v>212.14</v>
      </c>
      <c r="W9" s="213">
        <v>355</v>
      </c>
      <c r="X9" s="318">
        <v>433</v>
      </c>
      <c r="Y9" s="318">
        <v>304</v>
      </c>
      <c r="Z9" s="318">
        <v>751.2</v>
      </c>
      <c r="AA9" s="318">
        <v>751.2</v>
      </c>
      <c r="AB9" s="62">
        <v>212</v>
      </c>
      <c r="AC9" s="62">
        <v>249.08767956138138</v>
      </c>
    </row>
    <row r="10" spans="1:29" ht="20.100000000000001" customHeight="1" x14ac:dyDescent="0.2">
      <c r="A10" s="133">
        <v>5</v>
      </c>
      <c r="B10" s="59" t="s">
        <v>505</v>
      </c>
      <c r="C10" s="145">
        <f>'[45]MINAHASA SELATAN'!C6</f>
        <v>0</v>
      </c>
      <c r="D10" s="145">
        <f>'[45]MINAHASA SELATAN'!D6</f>
        <v>0</v>
      </c>
      <c r="E10" s="145">
        <f>'[45]MINAHASA SELATAN'!E6</f>
        <v>0</v>
      </c>
      <c r="F10" s="145">
        <f>'[45]MINAHASA SELATAN'!F6</f>
        <v>0</v>
      </c>
      <c r="G10" s="145">
        <f>'[45]MINAHASA SELATAN'!G6</f>
        <v>0</v>
      </c>
      <c r="H10" s="145">
        <f>'[45]MINAHASA SELATAN'!H6</f>
        <v>0</v>
      </c>
      <c r="I10" s="145">
        <f>'[45]MINAHASA SELATAN'!I6</f>
        <v>0</v>
      </c>
      <c r="J10" s="145">
        <f>'[45]MINAHASA SELATAN'!J6</f>
        <v>0</v>
      </c>
      <c r="K10" s="145">
        <f>'[45]MINAHASA SELATAN'!K6</f>
        <v>0</v>
      </c>
      <c r="L10" s="145">
        <f>'[45]MINAHASA SELATAN'!L6</f>
        <v>0</v>
      </c>
      <c r="M10" s="145">
        <f>'[45]MINAHASA SELATAN'!M6</f>
        <v>0</v>
      </c>
      <c r="N10" s="145">
        <f>'[45]MINAHASA SELATAN'!N6</f>
        <v>8705</v>
      </c>
      <c r="O10" s="145">
        <f>'[45]MINAHASA SELATAN'!O6</f>
        <v>8976</v>
      </c>
      <c r="P10" s="145">
        <f>'[45]MINAHASA SELATAN'!P6</f>
        <v>0</v>
      </c>
      <c r="Q10" s="146">
        <v>9951</v>
      </c>
      <c r="R10" s="146">
        <v>5526</v>
      </c>
      <c r="S10" s="213">
        <v>5526</v>
      </c>
      <c r="T10" s="213">
        <v>5526</v>
      </c>
      <c r="U10" s="213">
        <v>5504</v>
      </c>
      <c r="V10" s="205">
        <v>5390.87</v>
      </c>
      <c r="W10" s="213">
        <v>5504</v>
      </c>
      <c r="X10" s="318">
        <v>4507</v>
      </c>
      <c r="Y10" s="318">
        <v>5691</v>
      </c>
      <c r="Z10" s="318">
        <v>5610.4</v>
      </c>
      <c r="AA10" s="318">
        <v>6043</v>
      </c>
      <c r="AB10" s="62">
        <v>5378</v>
      </c>
      <c r="AC10" s="62">
        <v>5383.4478784100884</v>
      </c>
    </row>
    <row r="11" spans="1:29" ht="20.100000000000001" customHeight="1" x14ac:dyDescent="0.2">
      <c r="A11" s="133">
        <v>6</v>
      </c>
      <c r="B11" s="59" t="s">
        <v>507</v>
      </c>
      <c r="C11" s="145">
        <f>'[45]MINAHASA UTARA'!C6</f>
        <v>0</v>
      </c>
      <c r="D11" s="145">
        <f>'[45]MINAHASA UTARA'!D6</f>
        <v>0</v>
      </c>
      <c r="E11" s="145">
        <f>'[45]MINAHASA UTARA'!E6</f>
        <v>0</v>
      </c>
      <c r="F11" s="145">
        <f>'[45]MINAHASA UTARA'!F6</f>
        <v>0</v>
      </c>
      <c r="G11" s="145">
        <f>'[45]MINAHASA UTARA'!G6</f>
        <v>0</v>
      </c>
      <c r="H11" s="145">
        <f>'[45]MINAHASA UTARA'!H6</f>
        <v>0</v>
      </c>
      <c r="I11" s="145">
        <f>'[45]MINAHASA UTARA'!I6</f>
        <v>0</v>
      </c>
      <c r="J11" s="145">
        <f>'[45]MINAHASA UTARA'!J6</f>
        <v>0</v>
      </c>
      <c r="K11" s="145">
        <f>'[45]MINAHASA UTARA'!K6</f>
        <v>0</v>
      </c>
      <c r="L11" s="145">
        <f>'[45]MINAHASA UTARA'!L6</f>
        <v>0</v>
      </c>
      <c r="M11" s="145">
        <f>'[45]MINAHASA UTARA'!M6</f>
        <v>0</v>
      </c>
      <c r="N11" s="145">
        <f>'[45]MINAHASA UTARA'!N6</f>
        <v>3783</v>
      </c>
      <c r="O11" s="145">
        <f>'[45]MINAHASA UTARA'!O6</f>
        <v>2492</v>
      </c>
      <c r="P11" s="145">
        <f>'[45]MINAHASA UTARA'!P6</f>
        <v>0</v>
      </c>
      <c r="Q11" s="146">
        <v>3456</v>
      </c>
      <c r="R11" s="146">
        <v>3456</v>
      </c>
      <c r="S11" s="213">
        <v>3456</v>
      </c>
      <c r="T11" s="213">
        <v>3456</v>
      </c>
      <c r="U11" s="213">
        <v>3456</v>
      </c>
      <c r="V11" s="205">
        <v>3146.08</v>
      </c>
      <c r="W11" s="213">
        <v>3454</v>
      </c>
      <c r="X11" s="318">
        <v>3571</v>
      </c>
      <c r="Y11" s="318">
        <v>3596</v>
      </c>
      <c r="Z11" s="318">
        <v>3748</v>
      </c>
      <c r="AA11" s="318">
        <v>3748</v>
      </c>
      <c r="AB11" s="62">
        <v>3197</v>
      </c>
      <c r="AC11" s="62">
        <v>2712.0263289940344</v>
      </c>
    </row>
    <row r="12" spans="1:29" ht="20.100000000000001" customHeight="1" x14ac:dyDescent="0.2">
      <c r="A12" s="133">
        <v>7</v>
      </c>
      <c r="B12" s="59" t="s">
        <v>501</v>
      </c>
      <c r="C12" s="145">
        <f>'[45]BOLAANG MONGONDOW UTARA'!C6</f>
        <v>0</v>
      </c>
      <c r="D12" s="145">
        <f>'[45]BOLAANG MONGONDOW UTARA'!D6</f>
        <v>0</v>
      </c>
      <c r="E12" s="145">
        <f>'[45]BOLAANG MONGONDOW UTARA'!E6</f>
        <v>0</v>
      </c>
      <c r="F12" s="145">
        <f>'[45]BOLAANG MONGONDOW UTARA'!F6</f>
        <v>0</v>
      </c>
      <c r="G12" s="145">
        <f>'[45]BOLAANG MONGONDOW UTARA'!G6</f>
        <v>0</v>
      </c>
      <c r="H12" s="145">
        <f>'[45]BOLAANG MONGONDOW UTARA'!H6</f>
        <v>0</v>
      </c>
      <c r="I12" s="145">
        <f>'[45]BOLAANG MONGONDOW UTARA'!I6</f>
        <v>0</v>
      </c>
      <c r="J12" s="145">
        <f>'[45]BOLAANG MONGONDOW UTARA'!J6</f>
        <v>0</v>
      </c>
      <c r="K12" s="145">
        <f>'[45]BOLAANG MONGONDOW UTARA'!K6</f>
        <v>0</v>
      </c>
      <c r="L12" s="145">
        <f>'[45]BOLAANG MONGONDOW UTARA'!L6</f>
        <v>0</v>
      </c>
      <c r="M12" s="145">
        <f>'[45]BOLAANG MONGONDOW UTARA'!M6</f>
        <v>0</v>
      </c>
      <c r="N12" s="145">
        <f>'[45]BOLAANG MONGONDOW UTARA'!N6</f>
        <v>0</v>
      </c>
      <c r="O12" s="145">
        <f>'[45]BOLAANG MONGONDOW UTARA'!O6</f>
        <v>0</v>
      </c>
      <c r="P12" s="145">
        <f>'[45]BOLAANG MONGONDOW UTARA'!P6</f>
        <v>0</v>
      </c>
      <c r="Q12" s="146">
        <v>0</v>
      </c>
      <c r="R12" s="146">
        <v>7520</v>
      </c>
      <c r="S12" s="213">
        <v>7520</v>
      </c>
      <c r="T12" s="213">
        <v>7520</v>
      </c>
      <c r="U12" s="213">
        <v>7520</v>
      </c>
      <c r="V12" s="205">
        <v>5730.64</v>
      </c>
      <c r="W12" s="213">
        <v>7520</v>
      </c>
      <c r="X12" s="318">
        <v>8520</v>
      </c>
      <c r="Y12" s="318">
        <v>5635</v>
      </c>
      <c r="Z12" s="318">
        <v>5573.0999999999995</v>
      </c>
      <c r="AA12" s="318">
        <v>5832.4000000000005</v>
      </c>
      <c r="AB12" s="62">
        <v>5734</v>
      </c>
      <c r="AC12" s="62">
        <v>3829.8114362978499</v>
      </c>
    </row>
    <row r="13" spans="1:29" ht="20.100000000000001" customHeight="1" x14ac:dyDescent="0.2">
      <c r="A13" s="133">
        <v>8</v>
      </c>
      <c r="B13" s="59" t="s">
        <v>578</v>
      </c>
      <c r="C13" s="145">
        <f>'[45]SIAU TAGULANDANG BIARO'!C6</f>
        <v>0</v>
      </c>
      <c r="D13" s="145">
        <f>'[45]SIAU TAGULANDANG BIARO'!D6</f>
        <v>0</v>
      </c>
      <c r="E13" s="145">
        <f>'[45]SIAU TAGULANDANG BIARO'!E6</f>
        <v>0</v>
      </c>
      <c r="F13" s="145">
        <f>'[45]SIAU TAGULANDANG BIARO'!F6</f>
        <v>0</v>
      </c>
      <c r="G13" s="145">
        <f>'[45]SIAU TAGULANDANG BIARO'!G6</f>
        <v>0</v>
      </c>
      <c r="H13" s="145">
        <f>'[45]SIAU TAGULANDANG BIARO'!H6</f>
        <v>0</v>
      </c>
      <c r="I13" s="145">
        <f>'[45]SIAU TAGULANDANG BIARO'!I6</f>
        <v>0</v>
      </c>
      <c r="J13" s="145">
        <f>'[45]SIAU TAGULANDANG BIARO'!J6</f>
        <v>0</v>
      </c>
      <c r="K13" s="145">
        <f>'[45]SIAU TAGULANDANG BIARO'!K6</f>
        <v>0</v>
      </c>
      <c r="L13" s="145">
        <f>'[45]SIAU TAGULANDANG BIARO'!L6</f>
        <v>0</v>
      </c>
      <c r="M13" s="145">
        <f>'[45]SIAU TAGULANDANG BIARO'!M6</f>
        <v>0</v>
      </c>
      <c r="N13" s="145">
        <f>'[45]SIAU TAGULANDANG BIARO'!N6</f>
        <v>0</v>
      </c>
      <c r="O13" s="145">
        <f>'[45]SIAU TAGULANDANG BIARO'!O6</f>
        <v>0</v>
      </c>
      <c r="P13" s="145">
        <f>'[45]SIAU TAGULANDANG BIARO'!P6</f>
        <v>0</v>
      </c>
      <c r="Q13" s="146">
        <v>0</v>
      </c>
      <c r="R13" s="146">
        <v>0</v>
      </c>
      <c r="S13" s="213">
        <v>0</v>
      </c>
      <c r="T13" s="213">
        <v>0</v>
      </c>
      <c r="U13" s="205">
        <v>0</v>
      </c>
      <c r="V13" s="205" t="s">
        <v>133</v>
      </c>
      <c r="W13" s="205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</row>
    <row r="14" spans="1:29" ht="20.100000000000001" customHeight="1" x14ac:dyDescent="0.2">
      <c r="A14" s="133">
        <v>9</v>
      </c>
      <c r="B14" s="59" t="s">
        <v>506</v>
      </c>
      <c r="C14" s="145">
        <f>'[45]MINAHASA TENGGARA'!C6</f>
        <v>0</v>
      </c>
      <c r="D14" s="145">
        <f>'[45]MINAHASA TENGGARA'!D6</f>
        <v>0</v>
      </c>
      <c r="E14" s="145">
        <f>'[45]MINAHASA TENGGARA'!E6</f>
        <v>0</v>
      </c>
      <c r="F14" s="145">
        <f>'[45]MINAHASA TENGGARA'!F6</f>
        <v>0</v>
      </c>
      <c r="G14" s="145">
        <f>'[45]MINAHASA TENGGARA'!G6</f>
        <v>0</v>
      </c>
      <c r="H14" s="145">
        <f>'[45]MINAHASA TENGGARA'!H6</f>
        <v>0</v>
      </c>
      <c r="I14" s="145">
        <f>'[45]MINAHASA TENGGARA'!I6</f>
        <v>0</v>
      </c>
      <c r="J14" s="145">
        <f>'[45]MINAHASA TENGGARA'!J6</f>
        <v>0</v>
      </c>
      <c r="K14" s="145">
        <f>'[45]MINAHASA TENGGARA'!K6</f>
        <v>0</v>
      </c>
      <c r="L14" s="145">
        <f>'[45]MINAHASA TENGGARA'!L6</f>
        <v>0</v>
      </c>
      <c r="M14" s="145">
        <f>'[45]MINAHASA TENGGARA'!M6</f>
        <v>0</v>
      </c>
      <c r="N14" s="145">
        <f>'[45]MINAHASA TENGGARA'!N6</f>
        <v>0</v>
      </c>
      <c r="O14" s="145">
        <f>'[45]MINAHASA TENGGARA'!O6</f>
        <v>0</v>
      </c>
      <c r="P14" s="145">
        <f>'[45]MINAHASA TENGGARA'!P6</f>
        <v>0</v>
      </c>
      <c r="Q14" s="146">
        <v>0</v>
      </c>
      <c r="R14" s="146">
        <v>4425</v>
      </c>
      <c r="S14" s="213">
        <v>4425</v>
      </c>
      <c r="T14" s="213">
        <v>4425</v>
      </c>
      <c r="U14" s="213">
        <v>4425</v>
      </c>
      <c r="V14" s="205">
        <v>2977.79</v>
      </c>
      <c r="W14" s="213">
        <v>4425</v>
      </c>
      <c r="X14" s="318">
        <v>2864</v>
      </c>
      <c r="Y14" s="318">
        <v>3233</v>
      </c>
      <c r="Z14" s="318">
        <v>3221</v>
      </c>
      <c r="AA14" s="318">
        <v>3284.4</v>
      </c>
      <c r="AB14" s="62">
        <v>3003</v>
      </c>
      <c r="AC14" s="62">
        <v>2191.5111968247552</v>
      </c>
    </row>
    <row r="15" spans="1:29" ht="20.100000000000001" customHeight="1" x14ac:dyDescent="0.2">
      <c r="A15" s="133">
        <v>10</v>
      </c>
      <c r="B15" s="59" t="s">
        <v>556</v>
      </c>
      <c r="C15" s="145">
        <f>'[45]BOLAANG MONGONDOW SELATAN'!C6</f>
        <v>0</v>
      </c>
      <c r="D15" s="145">
        <f>'[45]BOLAANG MONGONDOW SELATAN'!D6</f>
        <v>0</v>
      </c>
      <c r="E15" s="145">
        <f>'[45]BOLAANG MONGONDOW SELATAN'!E6</f>
        <v>0</v>
      </c>
      <c r="F15" s="145">
        <f>'[45]BOLAANG MONGONDOW SELATAN'!F6</f>
        <v>0</v>
      </c>
      <c r="G15" s="145">
        <f>'[45]BOLAANG MONGONDOW SELATAN'!G6</f>
        <v>0</v>
      </c>
      <c r="H15" s="145">
        <f>'[45]BOLAANG MONGONDOW SELATAN'!H6</f>
        <v>0</v>
      </c>
      <c r="I15" s="145">
        <f>'[45]BOLAANG MONGONDOW SELATAN'!I6</f>
        <v>0</v>
      </c>
      <c r="J15" s="145">
        <f>'[45]BOLAANG MONGONDOW SELATAN'!J6</f>
        <v>0</v>
      </c>
      <c r="K15" s="145">
        <f>'[45]BOLAANG MONGONDOW SELATAN'!K6</f>
        <v>0</v>
      </c>
      <c r="L15" s="145">
        <f>'[45]BOLAANG MONGONDOW SELATAN'!L6</f>
        <v>0</v>
      </c>
      <c r="M15" s="145">
        <f>'[45]BOLAANG MONGONDOW SELATAN'!M6</f>
        <v>0</v>
      </c>
      <c r="N15" s="145">
        <f>'[45]BOLAANG MONGONDOW SELATAN'!N6</f>
        <v>0</v>
      </c>
      <c r="O15" s="145">
        <f>'[45]BOLAANG MONGONDOW SELATAN'!O6</f>
        <v>0</v>
      </c>
      <c r="P15" s="145">
        <f>'[45]BOLAANG MONGONDOW SELATAN'!P6</f>
        <v>0</v>
      </c>
      <c r="Q15" s="37" t="s">
        <v>133</v>
      </c>
      <c r="R15" s="146" t="s">
        <v>133</v>
      </c>
      <c r="S15" s="213">
        <v>2068</v>
      </c>
      <c r="T15" s="213">
        <v>4002</v>
      </c>
      <c r="U15" s="213">
        <v>4002</v>
      </c>
      <c r="V15" s="205">
        <v>1331.64</v>
      </c>
      <c r="W15" s="213">
        <v>4002</v>
      </c>
      <c r="X15" s="318">
        <v>2687</v>
      </c>
      <c r="Y15" s="318">
        <v>1836</v>
      </c>
      <c r="Z15" s="318">
        <v>2595</v>
      </c>
      <c r="AA15" s="318">
        <v>1970</v>
      </c>
      <c r="AB15" s="62">
        <v>1332</v>
      </c>
      <c r="AC15" s="62">
        <v>1083.6957029573991</v>
      </c>
    </row>
    <row r="16" spans="1:29" ht="20.100000000000001" customHeight="1" x14ac:dyDescent="0.2">
      <c r="A16" s="133">
        <v>11</v>
      </c>
      <c r="B16" s="59" t="s">
        <v>500</v>
      </c>
      <c r="C16" s="145">
        <f>[45]MANADO!C6</f>
        <v>9</v>
      </c>
      <c r="D16" s="145">
        <f>[45]MANADO!D6</f>
        <v>46</v>
      </c>
      <c r="E16" s="145">
        <f>[45]MANADO!E6</f>
        <v>9</v>
      </c>
      <c r="F16" s="145">
        <f>[45]MANADO!F6</f>
        <v>7</v>
      </c>
      <c r="G16" s="145">
        <f>[45]MANADO!G6</f>
        <v>4</v>
      </c>
      <c r="H16" s="145">
        <f>[45]MANADO!H6</f>
        <v>5</v>
      </c>
      <c r="I16" s="145">
        <f>[45]MANADO!I6</f>
        <v>5</v>
      </c>
      <c r="J16" s="145">
        <f>[45]MANADO!J6</f>
        <v>5</v>
      </c>
      <c r="K16" s="145">
        <f>[45]MANADO!K6</f>
        <v>14</v>
      </c>
      <c r="L16" s="145">
        <f>[45]MANADO!L6</f>
        <v>14</v>
      </c>
      <c r="M16" s="145">
        <f>[45]MANADO!M6</f>
        <v>14</v>
      </c>
      <c r="N16" s="145">
        <f>[45]MANADO!N6</f>
        <v>9</v>
      </c>
      <c r="O16" s="145">
        <f>[45]MANADO!O6</f>
        <v>9</v>
      </c>
      <c r="P16" s="145">
        <f>[45]MANADO!P6</f>
        <v>0</v>
      </c>
      <c r="Q16" s="151" t="s">
        <v>133</v>
      </c>
      <c r="R16" s="149" t="s">
        <v>133</v>
      </c>
      <c r="S16" s="214">
        <v>1891</v>
      </c>
      <c r="T16" s="214">
        <v>1891</v>
      </c>
      <c r="U16" s="213">
        <v>1891</v>
      </c>
      <c r="V16" s="205">
        <v>1596.7</v>
      </c>
      <c r="W16" s="213">
        <v>1891</v>
      </c>
      <c r="X16" s="318">
        <v>1929</v>
      </c>
      <c r="Y16" s="318">
        <v>1558</v>
      </c>
      <c r="Z16" s="318">
        <v>1665</v>
      </c>
      <c r="AA16" s="318">
        <v>1734</v>
      </c>
      <c r="AB16" s="62">
        <v>1484</v>
      </c>
      <c r="AC16" s="62">
        <v>1555.1582474386244</v>
      </c>
    </row>
    <row r="17" spans="1:29" ht="20.100000000000001" customHeight="1" x14ac:dyDescent="0.2">
      <c r="A17" s="133">
        <v>12</v>
      </c>
      <c r="B17" s="59" t="s">
        <v>81</v>
      </c>
      <c r="C17" s="145">
        <f>[45]MANADO!C6</f>
        <v>9</v>
      </c>
      <c r="D17" s="145">
        <f>[45]MANADO!D6</f>
        <v>46</v>
      </c>
      <c r="E17" s="145">
        <f>[45]MANADO!E6</f>
        <v>9</v>
      </c>
      <c r="F17" s="145">
        <f>[45]MANADO!F6</f>
        <v>7</v>
      </c>
      <c r="G17" s="145">
        <f>[45]MANADO!G6</f>
        <v>4</v>
      </c>
      <c r="H17" s="145">
        <f>[45]MANADO!H6</f>
        <v>5</v>
      </c>
      <c r="I17" s="145">
        <f>[45]MANADO!I6</f>
        <v>5</v>
      </c>
      <c r="J17" s="145">
        <f>[45]MANADO!J6</f>
        <v>5</v>
      </c>
      <c r="K17" s="145">
        <f>[45]MANADO!K6</f>
        <v>14</v>
      </c>
      <c r="L17" s="145">
        <f>[45]MANADO!L6</f>
        <v>14</v>
      </c>
      <c r="M17" s="145">
        <f>[45]MANADO!M6</f>
        <v>14</v>
      </c>
      <c r="N17" s="145">
        <f>[45]MANADO!N6</f>
        <v>9</v>
      </c>
      <c r="O17" s="145">
        <f>[45]MANADO!O6</f>
        <v>9</v>
      </c>
      <c r="P17" s="145">
        <f>[45]MANADO!P6</f>
        <v>0</v>
      </c>
      <c r="Q17" s="146">
        <v>13</v>
      </c>
      <c r="R17" s="146">
        <v>13</v>
      </c>
      <c r="S17" s="213">
        <v>13</v>
      </c>
      <c r="T17" s="213">
        <v>13</v>
      </c>
      <c r="U17" s="213">
        <v>13</v>
      </c>
      <c r="V17" s="205">
        <v>79.959999999999994</v>
      </c>
      <c r="W17" s="213">
        <v>9</v>
      </c>
      <c r="X17" s="318">
        <v>0</v>
      </c>
      <c r="Y17" s="318">
        <v>0</v>
      </c>
      <c r="Z17" s="318">
        <v>0</v>
      </c>
      <c r="AA17" s="318">
        <v>0</v>
      </c>
      <c r="AB17" s="62">
        <v>67</v>
      </c>
      <c r="AC17" s="62">
        <v>53.836730123090994</v>
      </c>
    </row>
    <row r="18" spans="1:29" ht="20.100000000000001" customHeight="1" x14ac:dyDescent="0.2">
      <c r="A18" s="133">
        <v>13</v>
      </c>
      <c r="B18" s="59" t="s">
        <v>82</v>
      </c>
      <c r="C18" s="145">
        <f>[45]BITUNG!C6</f>
        <v>155</v>
      </c>
      <c r="D18" s="145">
        <f>[45]BITUNG!D6</f>
        <v>155</v>
      </c>
      <c r="E18" s="145">
        <f>[45]BITUNG!E6</f>
        <v>106</v>
      </c>
      <c r="F18" s="145">
        <f>[45]BITUNG!F6</f>
        <v>106</v>
      </c>
      <c r="G18" s="145">
        <f>[45]BITUNG!G6</f>
        <v>106</v>
      </c>
      <c r="H18" s="145">
        <f>[45]BITUNG!H6</f>
        <v>106</v>
      </c>
      <c r="I18" s="145">
        <f>[45]BITUNG!I6</f>
        <v>106</v>
      </c>
      <c r="J18" s="145">
        <f>[45]BITUNG!J6</f>
        <v>106</v>
      </c>
      <c r="K18" s="145">
        <f>[45]BITUNG!K6</f>
        <v>106</v>
      </c>
      <c r="L18" s="145">
        <f>[45]BITUNG!L6</f>
        <v>103</v>
      </c>
      <c r="M18" s="145">
        <f>[45]BITUNG!M6</f>
        <v>103</v>
      </c>
      <c r="N18" s="145">
        <f>[45]BITUNG!N6</f>
        <v>89</v>
      </c>
      <c r="O18" s="145">
        <f>[45]BITUNG!O6</f>
        <v>89</v>
      </c>
      <c r="P18" s="145">
        <f>[45]BITUNG!P6</f>
        <v>0</v>
      </c>
      <c r="Q18" s="146">
        <v>82</v>
      </c>
      <c r="R18" s="146">
        <v>82</v>
      </c>
      <c r="S18" s="213">
        <v>82</v>
      </c>
      <c r="T18" s="213">
        <v>82</v>
      </c>
      <c r="U18" s="213">
        <v>82</v>
      </c>
      <c r="V18" s="205">
        <v>79.39</v>
      </c>
      <c r="W18" s="213">
        <v>82</v>
      </c>
      <c r="X18" s="318">
        <v>124</v>
      </c>
      <c r="Y18" s="318">
        <v>76</v>
      </c>
      <c r="Z18" s="318">
        <v>76</v>
      </c>
      <c r="AA18" s="318">
        <v>76</v>
      </c>
      <c r="AB18" s="62">
        <v>43</v>
      </c>
      <c r="AC18" s="62">
        <v>79.044383120598013</v>
      </c>
    </row>
    <row r="19" spans="1:29" ht="20.100000000000001" customHeight="1" x14ac:dyDescent="0.2">
      <c r="A19" s="133">
        <v>14</v>
      </c>
      <c r="B19" s="59" t="s">
        <v>83</v>
      </c>
      <c r="C19" s="145">
        <f>[45]TOMOHON!C6</f>
        <v>0</v>
      </c>
      <c r="D19" s="145">
        <f>[45]TOMOHON!D6</f>
        <v>0</v>
      </c>
      <c r="E19" s="145">
        <f>[45]TOMOHON!E6</f>
        <v>0</v>
      </c>
      <c r="F19" s="145">
        <f>[45]TOMOHON!F6</f>
        <v>0</v>
      </c>
      <c r="G19" s="145">
        <f>[45]TOMOHON!G6</f>
        <v>0</v>
      </c>
      <c r="H19" s="145">
        <f>[45]TOMOHON!H6</f>
        <v>0</v>
      </c>
      <c r="I19" s="145">
        <f>[45]TOMOHON!I6</f>
        <v>0</v>
      </c>
      <c r="J19" s="145">
        <f>[45]TOMOHON!J6</f>
        <v>0</v>
      </c>
      <c r="K19" s="145">
        <f>[45]TOMOHON!K6</f>
        <v>0</v>
      </c>
      <c r="L19" s="145">
        <f>[45]TOMOHON!L6</f>
        <v>0</v>
      </c>
      <c r="M19" s="145">
        <f>[45]TOMOHON!M6</f>
        <v>0</v>
      </c>
      <c r="N19" s="145">
        <f>[45]TOMOHON!N6</f>
        <v>979</v>
      </c>
      <c r="O19" s="145">
        <f>[45]TOMOHON!O6</f>
        <v>979</v>
      </c>
      <c r="P19" s="145">
        <f>[45]TOMOHON!P6</f>
        <v>0</v>
      </c>
      <c r="Q19" s="146">
        <v>959</v>
      </c>
      <c r="R19" s="146">
        <v>959</v>
      </c>
      <c r="S19" s="213">
        <v>959</v>
      </c>
      <c r="T19" s="213">
        <v>959</v>
      </c>
      <c r="U19" s="213">
        <v>878</v>
      </c>
      <c r="V19" s="205">
        <v>675.67</v>
      </c>
      <c r="W19" s="213">
        <v>878</v>
      </c>
      <c r="X19" s="318">
        <v>878</v>
      </c>
      <c r="Y19" s="318">
        <v>831</v>
      </c>
      <c r="Z19" s="318">
        <v>882.3</v>
      </c>
      <c r="AA19" s="318">
        <v>882.3</v>
      </c>
      <c r="AB19" s="62">
        <v>672</v>
      </c>
      <c r="AC19" s="62">
        <v>957.04143301235592</v>
      </c>
    </row>
    <row r="20" spans="1:29" ht="20.100000000000001" customHeight="1" x14ac:dyDescent="0.2">
      <c r="A20" s="147">
        <v>15</v>
      </c>
      <c r="B20" s="59" t="s">
        <v>84</v>
      </c>
      <c r="C20" s="145">
        <f>[45]KOTAMOBAGU!C6</f>
        <v>0</v>
      </c>
      <c r="D20" s="145">
        <f>[45]KOTAMOBAGU!D6</f>
        <v>0</v>
      </c>
      <c r="E20" s="145">
        <f>[45]KOTAMOBAGU!E6</f>
        <v>0</v>
      </c>
      <c r="F20" s="145">
        <f>[45]KOTAMOBAGU!F6</f>
        <v>0</v>
      </c>
      <c r="G20" s="145">
        <f>[45]KOTAMOBAGU!G6</f>
        <v>0</v>
      </c>
      <c r="H20" s="145">
        <f>[45]KOTAMOBAGU!H6</f>
        <v>0</v>
      </c>
      <c r="I20" s="145">
        <f>[45]KOTAMOBAGU!I6</f>
        <v>0</v>
      </c>
      <c r="J20" s="145">
        <f>[45]KOTAMOBAGU!J6</f>
        <v>0</v>
      </c>
      <c r="K20" s="145">
        <f>[45]KOTAMOBAGU!K6</f>
        <v>0</v>
      </c>
      <c r="L20" s="145">
        <f>[45]KOTAMOBAGU!L6</f>
        <v>0</v>
      </c>
      <c r="M20" s="145">
        <f>[45]KOTAMOBAGU!M6</f>
        <v>0</v>
      </c>
      <c r="N20" s="145">
        <f>[45]KOTAMOBAGU!N6</f>
        <v>0</v>
      </c>
      <c r="O20" s="145">
        <f>[45]KOTAMOBAGU!O6</f>
        <v>0</v>
      </c>
      <c r="P20" s="145">
        <f>[45]KOTAMOBAGU!P6</f>
        <v>0</v>
      </c>
      <c r="Q20" s="146">
        <v>0</v>
      </c>
      <c r="R20" s="146">
        <v>925</v>
      </c>
      <c r="S20" s="213">
        <v>925</v>
      </c>
      <c r="T20" s="213">
        <v>925</v>
      </c>
      <c r="U20" s="213">
        <v>3150</v>
      </c>
      <c r="V20" s="228">
        <v>1785.2</v>
      </c>
      <c r="W20" s="213">
        <v>3150</v>
      </c>
      <c r="X20" s="318">
        <v>1718</v>
      </c>
      <c r="Y20" s="318">
        <v>1629.4</v>
      </c>
      <c r="Z20" s="318">
        <v>1629.4</v>
      </c>
      <c r="AA20" s="318">
        <v>1629.4</v>
      </c>
      <c r="AB20" s="62">
        <v>2894</v>
      </c>
      <c r="AC20" s="62">
        <v>1937.0078491383385</v>
      </c>
    </row>
    <row r="21" spans="1:29" ht="20.100000000000001" customHeight="1" thickBot="1" x14ac:dyDescent="0.25">
      <c r="A21" s="369" t="s">
        <v>117</v>
      </c>
      <c r="B21" s="370"/>
      <c r="C21" s="83">
        <f>SUM(C6:C20)</f>
        <v>56936</v>
      </c>
      <c r="D21" s="83">
        <f t="shared" ref="D21:W21" si="0">SUM(D6:D20)</f>
        <v>56384</v>
      </c>
      <c r="E21" s="83">
        <f t="shared" si="0"/>
        <v>56704</v>
      </c>
      <c r="F21" s="83">
        <f t="shared" si="0"/>
        <v>56422</v>
      </c>
      <c r="G21" s="83">
        <f t="shared" si="0"/>
        <v>55439</v>
      </c>
      <c r="H21" s="83">
        <f t="shared" si="0"/>
        <v>54197</v>
      </c>
      <c r="I21" s="83">
        <f t="shared" si="0"/>
        <v>55055</v>
      </c>
      <c r="J21" s="83">
        <f t="shared" si="0"/>
        <v>56202</v>
      </c>
      <c r="K21" s="83">
        <f t="shared" si="0"/>
        <v>61219</v>
      </c>
      <c r="L21" s="83">
        <f t="shared" si="0"/>
        <v>63885</v>
      </c>
      <c r="M21" s="83">
        <f t="shared" si="0"/>
        <v>64619</v>
      </c>
      <c r="N21" s="83">
        <f t="shared" si="0"/>
        <v>59402</v>
      </c>
      <c r="O21" s="83">
        <f t="shared" si="0"/>
        <v>57978</v>
      </c>
      <c r="P21" s="83">
        <f t="shared" si="0"/>
        <v>0</v>
      </c>
      <c r="Q21" s="150">
        <f t="shared" si="0"/>
        <v>61098</v>
      </c>
      <c r="R21" s="150">
        <f t="shared" si="0"/>
        <v>61133</v>
      </c>
      <c r="S21" s="215">
        <f t="shared" si="0"/>
        <v>61134</v>
      </c>
      <c r="T21" s="215">
        <f t="shared" si="0"/>
        <v>52789</v>
      </c>
      <c r="U21" s="215">
        <f t="shared" si="0"/>
        <v>56181</v>
      </c>
      <c r="V21" s="215">
        <f t="shared" si="0"/>
        <v>52235.389999999992</v>
      </c>
      <c r="W21" s="215">
        <f t="shared" si="0"/>
        <v>56157</v>
      </c>
      <c r="X21" s="319">
        <f>SUM(X6:X20)</f>
        <v>60475</v>
      </c>
      <c r="Y21" s="319">
        <f>SUM(Y6:Y20)</f>
        <v>55825.4</v>
      </c>
      <c r="Z21" s="319">
        <f>SUM(Z6:Z20)</f>
        <v>60561.8</v>
      </c>
      <c r="AA21" s="319">
        <f>SUM(AA6:AA20)</f>
        <v>59885.600000000006</v>
      </c>
      <c r="AB21" s="319">
        <v>52236</v>
      </c>
      <c r="AC21" s="319">
        <f>SUM(AC6:AC20)</f>
        <v>47043.377738912015</v>
      </c>
    </row>
    <row r="22" spans="1:29" ht="15" customHeight="1" x14ac:dyDescent="0.2">
      <c r="A22" s="277" t="s">
        <v>663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8" t="s">
        <v>664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7" t="s">
        <v>580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8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7" t="s">
        <v>661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8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ht="15" customHeight="1" x14ac:dyDescent="0.2">
      <c r="A26" s="278" t="s">
        <v>581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29" ht="15" customHeight="1" x14ac:dyDescent="0.2">
      <c r="A27" s="277" t="s">
        <v>662</v>
      </c>
      <c r="B27" s="9"/>
      <c r="C27" s="10"/>
      <c r="D27" s="10"/>
      <c r="E27" s="9"/>
      <c r="F27" s="10"/>
      <c r="G27" s="10"/>
      <c r="H27" s="11"/>
      <c r="U27" s="7"/>
      <c r="X27" s="6"/>
      <c r="Y27" s="6"/>
      <c r="Z27" s="6"/>
      <c r="AA27" s="6"/>
      <c r="AB27" s="6"/>
      <c r="AC27" s="6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</sheetData>
  <mergeCells count="3">
    <mergeCell ref="A4:A5"/>
    <mergeCell ref="A21:B21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21:V21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C127"/>
  <sheetViews>
    <sheetView showGridLines="0" topLeftCell="A5" workbookViewId="0">
      <selection sqref="A1:AD25"/>
    </sheetView>
  </sheetViews>
  <sheetFormatPr defaultColWidth="8.7109375" defaultRowHeight="14.25" x14ac:dyDescent="0.2"/>
  <cols>
    <col min="1" max="1" width="5.7109375" style="119" customWidth="1"/>
    <col min="2" max="2" width="25.7109375" style="119" customWidth="1"/>
    <col min="3" max="15" width="7.5703125" style="119" hidden="1" customWidth="1"/>
    <col min="16" max="16" width="5.140625" style="119" hidden="1" customWidth="1"/>
    <col min="17" max="21" width="15.7109375" style="119" hidden="1" customWidth="1"/>
    <col min="22" max="22" width="15.7109375" style="172" hidden="1" customWidth="1"/>
    <col min="23" max="23" width="15.7109375" style="119" hidden="1" customWidth="1"/>
    <col min="24" max="24" width="15.7109375" style="315" hidden="1" customWidth="1"/>
    <col min="25" max="29" width="15.7109375" style="315" customWidth="1"/>
    <col min="30" max="30" width="7.28515625" style="119" customWidth="1"/>
    <col min="31" max="31" width="19.28515625" style="119" bestFit="1" customWidth="1"/>
    <col min="32" max="16384" width="8.7109375" style="119"/>
  </cols>
  <sheetData>
    <row r="1" spans="1:29" ht="20.100000000000001" customHeight="1" x14ac:dyDescent="0.25">
      <c r="A1" s="24" t="s">
        <v>640</v>
      </c>
      <c r="B1" s="115"/>
      <c r="C1" s="116"/>
      <c r="D1" s="116"/>
      <c r="E1" s="117"/>
      <c r="F1" s="116"/>
      <c r="G1" s="116"/>
      <c r="H1" s="118"/>
      <c r="I1" s="116"/>
      <c r="J1" s="116"/>
      <c r="K1" s="116"/>
    </row>
    <row r="2" spans="1:29" ht="20.100000000000001" customHeight="1" x14ac:dyDescent="0.2">
      <c r="A2" s="120" t="s">
        <v>641</v>
      </c>
      <c r="B2" s="115"/>
      <c r="C2" s="116"/>
      <c r="D2" s="116"/>
      <c r="E2" s="117"/>
      <c r="F2" s="116"/>
      <c r="G2" s="116"/>
      <c r="H2" s="118"/>
      <c r="I2" s="116"/>
      <c r="J2" s="116"/>
      <c r="K2" s="116"/>
    </row>
    <row r="3" spans="1:29" ht="20.100000000000001" customHeight="1" thickBot="1" x14ac:dyDescent="0.3">
      <c r="A3" s="24"/>
      <c r="B3" s="116"/>
      <c r="C3" s="116"/>
      <c r="D3" s="116"/>
      <c r="E3" s="117"/>
      <c r="F3" s="116"/>
      <c r="G3" s="116"/>
      <c r="H3" s="118"/>
      <c r="I3" s="116"/>
      <c r="J3" s="116"/>
      <c r="K3" s="116"/>
      <c r="L3" s="121"/>
      <c r="M3" s="121"/>
      <c r="N3" s="121"/>
      <c r="O3" s="121"/>
      <c r="P3" s="121"/>
      <c r="Q3" s="121"/>
      <c r="R3" s="121"/>
      <c r="S3" s="121"/>
      <c r="T3" s="242"/>
      <c r="U3" s="242"/>
      <c r="V3" s="243"/>
      <c r="W3" s="244"/>
      <c r="X3" s="316"/>
      <c r="Y3" s="316"/>
      <c r="Z3" s="316"/>
      <c r="AA3" s="316"/>
      <c r="AB3" s="316"/>
      <c r="AC3" s="316" t="s">
        <v>131</v>
      </c>
    </row>
    <row r="4" spans="1:29" ht="20.100000000000001" customHeight="1" thickTop="1" x14ac:dyDescent="0.25">
      <c r="A4" s="371" t="s">
        <v>0</v>
      </c>
      <c r="B4" s="122" t="s">
        <v>129</v>
      </c>
      <c r="C4" s="361" t="s">
        <v>136</v>
      </c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</row>
    <row r="5" spans="1:29" ht="20.100000000000001" customHeight="1" thickBot="1" x14ac:dyDescent="0.25">
      <c r="A5" s="356"/>
      <c r="B5" s="12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41">
        <v>1</v>
      </c>
      <c r="B6" s="153" t="s">
        <v>479</v>
      </c>
      <c r="C6" s="42">
        <f>'[46]BANGGAI KEPULAUAN'!C6</f>
        <v>0</v>
      </c>
      <c r="D6" s="42">
        <f>'[46]BANGGAI KEPULAUAN'!D6</f>
        <v>0</v>
      </c>
      <c r="E6" s="42">
        <f>'[46]BANGGAI KEPULAUAN'!E6</f>
        <v>0</v>
      </c>
      <c r="F6" s="42">
        <f>'[46]BANGGAI KEPULAUAN'!F6</f>
        <v>0</v>
      </c>
      <c r="G6" s="42">
        <f>'[46]BANGGAI KEPULAUAN'!G6</f>
        <v>0</v>
      </c>
      <c r="H6" s="42">
        <f>'[46]BANGGAI KEPULAUAN'!H6</f>
        <v>0</v>
      </c>
      <c r="I6" s="42">
        <f>'[46]BANGGAI KEPULAUAN'!I6</f>
        <v>0</v>
      </c>
      <c r="J6" s="42">
        <f>'[46]BANGGAI KEPULAUAN'!J6</f>
        <v>466</v>
      </c>
      <c r="K6" s="42">
        <f>'[46]BANGGAI KEPULAUAN'!K6</f>
        <v>443</v>
      </c>
      <c r="L6" s="42">
        <f>'[46]BANGGAI KEPULAUAN'!L6</f>
        <v>443</v>
      </c>
      <c r="M6" s="42">
        <f>'[46]BANGGAI KEPULAUAN'!M6</f>
        <v>1169</v>
      </c>
      <c r="N6" s="42">
        <f>'[46]BANGGAI KEPULAUAN'!N6</f>
        <v>225</v>
      </c>
      <c r="O6" s="42">
        <f>'[46]BANGGAI KEPULAUAN'!O6</f>
        <v>418</v>
      </c>
      <c r="P6" s="42">
        <f>'[46]BANGGAI KEPULAUAN'!P6</f>
        <v>0</v>
      </c>
      <c r="Q6" s="47">
        <v>495</v>
      </c>
      <c r="R6" s="47">
        <v>495</v>
      </c>
      <c r="S6" s="188">
        <v>494</v>
      </c>
      <c r="T6" s="188">
        <v>496</v>
      </c>
      <c r="U6" s="188">
        <v>598</v>
      </c>
      <c r="V6" s="231">
        <v>608.5</v>
      </c>
      <c r="W6" s="188">
        <v>596</v>
      </c>
      <c r="X6" s="313">
        <v>584</v>
      </c>
      <c r="Y6" s="313">
        <v>584</v>
      </c>
      <c r="Z6" s="310">
        <v>584</v>
      </c>
      <c r="AA6" s="310">
        <v>552</v>
      </c>
      <c r="AB6" s="62">
        <v>606</v>
      </c>
      <c r="AC6" s="62">
        <v>426.29707403629925</v>
      </c>
    </row>
    <row r="7" spans="1:29" ht="20.100000000000001" customHeight="1" x14ac:dyDescent="0.2">
      <c r="A7" s="41">
        <v>2</v>
      </c>
      <c r="B7" s="153" t="s">
        <v>478</v>
      </c>
      <c r="C7" s="42">
        <f>[46]BANGGAI!C6</f>
        <v>18444</v>
      </c>
      <c r="D7" s="42">
        <f>[46]BANGGAI!D6</f>
        <v>20325</v>
      </c>
      <c r="E7" s="42">
        <f>[46]BANGGAI!E6</f>
        <v>21455</v>
      </c>
      <c r="F7" s="42">
        <f>[46]BANGGAI!F6</f>
        <v>18294</v>
      </c>
      <c r="G7" s="42">
        <f>[46]BANGGAI!G6</f>
        <v>22903</v>
      </c>
      <c r="H7" s="42">
        <f>[46]BANGGAI!H6</f>
        <v>24407</v>
      </c>
      <c r="I7" s="42">
        <f>[46]BANGGAI!I6</f>
        <v>21543</v>
      </c>
      <c r="J7" s="42">
        <f>[46]BANGGAI!J6</f>
        <v>19425</v>
      </c>
      <c r="K7" s="42">
        <f>[46]BANGGAI!K6</f>
        <v>25115</v>
      </c>
      <c r="L7" s="42">
        <f>[46]BANGGAI!L6</f>
        <v>19674</v>
      </c>
      <c r="M7" s="42">
        <f>[46]BANGGAI!M6</f>
        <v>40269</v>
      </c>
      <c r="N7" s="42">
        <f>[46]BANGGAI!N6</f>
        <v>20264</v>
      </c>
      <c r="O7" s="42">
        <f>[46]BANGGAI!O6</f>
        <v>20264</v>
      </c>
      <c r="P7" s="42">
        <f>[46]BANGGAI!P6</f>
        <v>0</v>
      </c>
      <c r="Q7" s="47">
        <v>22177</v>
      </c>
      <c r="R7" s="47">
        <v>22234</v>
      </c>
      <c r="S7" s="188">
        <v>23674</v>
      </c>
      <c r="T7" s="188">
        <v>23940</v>
      </c>
      <c r="U7" s="188">
        <v>23073</v>
      </c>
      <c r="V7" s="232">
        <v>21859.279999999999</v>
      </c>
      <c r="W7" s="188">
        <v>22152</v>
      </c>
      <c r="X7" s="313">
        <v>22668</v>
      </c>
      <c r="Y7" s="313">
        <v>23730.400000000001</v>
      </c>
      <c r="Z7" s="310">
        <v>24385.7</v>
      </c>
      <c r="AA7" s="310">
        <v>25098.9</v>
      </c>
      <c r="AB7" s="62">
        <v>21836</v>
      </c>
      <c r="AC7" s="62">
        <v>23809.278842902117</v>
      </c>
    </row>
    <row r="8" spans="1:29" ht="20.100000000000001" customHeight="1" x14ac:dyDescent="0.2">
      <c r="A8" s="41">
        <v>3</v>
      </c>
      <c r="B8" s="153" t="s">
        <v>482</v>
      </c>
      <c r="C8" s="42">
        <f>[46]MOROWALI!C6</f>
        <v>0</v>
      </c>
      <c r="D8" s="42">
        <f>[46]MOROWALI!D6</f>
        <v>0</v>
      </c>
      <c r="E8" s="42">
        <f>[46]MOROWALI!E6</f>
        <v>0</v>
      </c>
      <c r="F8" s="42">
        <f>[46]MOROWALI!F6</f>
        <v>0</v>
      </c>
      <c r="G8" s="42">
        <f>[46]MOROWALI!G6</f>
        <v>0</v>
      </c>
      <c r="H8" s="42">
        <f>[46]MOROWALI!H6</f>
        <v>0</v>
      </c>
      <c r="I8" s="42">
        <f>[46]MOROWALI!I6</f>
        <v>0</v>
      </c>
      <c r="J8" s="42">
        <f>[46]MOROWALI!J6</f>
        <v>8596</v>
      </c>
      <c r="K8" s="42">
        <f>[46]MOROWALI!K6</f>
        <v>8381</v>
      </c>
      <c r="L8" s="42">
        <f>[46]MOROWALI!L6</f>
        <v>9025</v>
      </c>
      <c r="M8" s="42">
        <f>[46]MOROWALI!M6</f>
        <v>17153</v>
      </c>
      <c r="N8" s="42">
        <f>[46]MOROWALI!N6</f>
        <v>11774</v>
      </c>
      <c r="O8" s="42">
        <f>[46]MOROWALI!O6</f>
        <v>6717</v>
      </c>
      <c r="P8" s="42">
        <f>[46]MOROWALI!P6</f>
        <v>0</v>
      </c>
      <c r="Q8" s="47">
        <v>7170</v>
      </c>
      <c r="R8" s="47">
        <v>7170</v>
      </c>
      <c r="S8" s="188">
        <v>7170</v>
      </c>
      <c r="T8" s="188">
        <v>9474</v>
      </c>
      <c r="U8" s="188">
        <v>13329</v>
      </c>
      <c r="V8" s="232">
        <v>11013.5</v>
      </c>
      <c r="W8" s="188">
        <v>5893</v>
      </c>
      <c r="X8" s="313">
        <v>5446</v>
      </c>
      <c r="Y8" s="313">
        <v>5848</v>
      </c>
      <c r="Z8" s="310">
        <v>5940</v>
      </c>
      <c r="AA8" s="310">
        <v>6020</v>
      </c>
      <c r="AB8" s="62">
        <v>5180</v>
      </c>
      <c r="AC8" s="62">
        <v>6056.8078706071883</v>
      </c>
    </row>
    <row r="9" spans="1:29" ht="20.100000000000001" customHeight="1" x14ac:dyDescent="0.2">
      <c r="A9" s="41">
        <v>4</v>
      </c>
      <c r="B9" s="153" t="s">
        <v>553</v>
      </c>
      <c r="C9" s="42">
        <f>[46]POSO!C6</f>
        <v>22857</v>
      </c>
      <c r="D9" s="42">
        <f>[46]POSO!D6</f>
        <v>35260</v>
      </c>
      <c r="E9" s="42">
        <f>[46]POSO!E6</f>
        <v>39284</v>
      </c>
      <c r="F9" s="42">
        <f>[46]POSO!F6</f>
        <v>17307</v>
      </c>
      <c r="G9" s="42">
        <f>[46]POSO!G6</f>
        <v>41309</v>
      </c>
      <c r="H9" s="42">
        <f>[46]POSO!H6</f>
        <v>41921</v>
      </c>
      <c r="I9" s="42">
        <f>[46]POSO!I6</f>
        <v>28582</v>
      </c>
      <c r="J9" s="42">
        <f>[46]POSO!J6</f>
        <v>20136</v>
      </c>
      <c r="K9" s="42">
        <f>[46]POSO!K6</f>
        <v>19621</v>
      </c>
      <c r="L9" s="42">
        <f>[46]POSO!L6</f>
        <v>16239</v>
      </c>
      <c r="M9" s="42">
        <f>[46]POSO!M6</f>
        <v>32176</v>
      </c>
      <c r="N9" s="42">
        <f>[46]POSO!N6</f>
        <v>13880</v>
      </c>
      <c r="O9" s="42">
        <f>[46]POSO!O6</f>
        <v>13880</v>
      </c>
      <c r="P9" s="42">
        <f>[46]POSO!P6</f>
        <v>0</v>
      </c>
      <c r="Q9" s="47">
        <v>14543</v>
      </c>
      <c r="R9" s="47">
        <v>15464</v>
      </c>
      <c r="S9" s="188">
        <v>15464</v>
      </c>
      <c r="T9" s="188">
        <v>16543</v>
      </c>
      <c r="U9" s="188">
        <v>15058</v>
      </c>
      <c r="V9" s="232">
        <v>12030.35</v>
      </c>
      <c r="W9" s="188">
        <v>19629</v>
      </c>
      <c r="X9" s="313">
        <v>20907</v>
      </c>
      <c r="Y9" s="313">
        <v>12027</v>
      </c>
      <c r="Z9" s="310">
        <v>17360</v>
      </c>
      <c r="AA9" s="310">
        <v>19031.399999999998</v>
      </c>
      <c r="AB9" s="62">
        <v>12057</v>
      </c>
      <c r="AC9" s="62">
        <v>15648.270544065312</v>
      </c>
    </row>
    <row r="10" spans="1:29" ht="20.100000000000001" customHeight="1" x14ac:dyDescent="0.2">
      <c r="A10" s="41">
        <v>5</v>
      </c>
      <c r="B10" s="153" t="s">
        <v>481</v>
      </c>
      <c r="C10" s="42">
        <f>[46]DONGGALA!C6</f>
        <v>65752</v>
      </c>
      <c r="D10" s="42">
        <f>[46]DONGGALA!D6</f>
        <v>74501</v>
      </c>
      <c r="E10" s="42">
        <f>[46]DONGGALA!E6</f>
        <v>75595</v>
      </c>
      <c r="F10" s="42">
        <f>[46]DONGGALA!F6</f>
        <v>75703</v>
      </c>
      <c r="G10" s="42">
        <f>[46]DONGGALA!G6</f>
        <v>73038</v>
      </c>
      <c r="H10" s="42">
        <f>[46]DONGGALA!H6</f>
        <v>71386</v>
      </c>
      <c r="I10" s="42">
        <f>[46]DONGGALA!I6</f>
        <v>57223</v>
      </c>
      <c r="J10" s="42">
        <f>[46]DONGGALA!J6</f>
        <v>66336</v>
      </c>
      <c r="K10" s="42">
        <f>[46]DONGGALA!K6</f>
        <v>56564</v>
      </c>
      <c r="L10" s="42">
        <f>[46]DONGGALA!L6</f>
        <v>58165</v>
      </c>
      <c r="M10" s="42">
        <f>[46]DONGGALA!M6</f>
        <v>90084</v>
      </c>
      <c r="N10" s="42">
        <f>[46]DONGGALA!N6</f>
        <v>31713</v>
      </c>
      <c r="O10" s="42">
        <f>[46]DONGGALA!O6</f>
        <v>32372</v>
      </c>
      <c r="P10" s="42">
        <f>[46]DONGGALA!P6</f>
        <v>0</v>
      </c>
      <c r="Q10" s="47">
        <v>34871</v>
      </c>
      <c r="R10" s="47">
        <v>34818</v>
      </c>
      <c r="S10" s="188">
        <v>13458</v>
      </c>
      <c r="T10" s="188">
        <v>14519</v>
      </c>
      <c r="U10" s="188">
        <v>14851</v>
      </c>
      <c r="V10" s="232">
        <v>10600.83</v>
      </c>
      <c r="W10" s="188">
        <v>14100</v>
      </c>
      <c r="X10" s="313">
        <v>14246</v>
      </c>
      <c r="Y10" s="313">
        <v>12638</v>
      </c>
      <c r="Z10" s="310">
        <v>12646</v>
      </c>
      <c r="AA10" s="310">
        <v>12987</v>
      </c>
      <c r="AB10" s="62">
        <v>10637</v>
      </c>
      <c r="AC10" s="62">
        <v>8578.8331976756217</v>
      </c>
    </row>
    <row r="11" spans="1:29" ht="20.100000000000001" customHeight="1" x14ac:dyDescent="0.2">
      <c r="A11" s="41">
        <v>6</v>
      </c>
      <c r="B11" s="153" t="s">
        <v>486</v>
      </c>
      <c r="C11" s="42">
        <f>'[46]TOLI-TOLI'!C6</f>
        <v>0</v>
      </c>
      <c r="D11" s="42">
        <f>'[46]TOLI-TOLI'!D6</f>
        <v>0</v>
      </c>
      <c r="E11" s="42">
        <f>'[46]TOLI-TOLI'!E6</f>
        <v>0</v>
      </c>
      <c r="F11" s="42">
        <f>'[46]TOLI-TOLI'!F6</f>
        <v>0</v>
      </c>
      <c r="G11" s="42">
        <f>'[46]TOLI-TOLI'!G6</f>
        <v>0</v>
      </c>
      <c r="H11" s="42">
        <f>'[46]TOLI-TOLI'!H6</f>
        <v>0</v>
      </c>
      <c r="I11" s="42">
        <f>'[46]TOLI-TOLI'!I6</f>
        <v>0</v>
      </c>
      <c r="J11" s="42">
        <f>'[46]TOLI-TOLI'!J6</f>
        <v>12530</v>
      </c>
      <c r="K11" s="42">
        <f>'[46]TOLI-TOLI'!K6</f>
        <v>12191</v>
      </c>
      <c r="L11" s="42">
        <f>'[46]TOLI-TOLI'!L6</f>
        <v>11815</v>
      </c>
      <c r="M11" s="42">
        <f>'[46]TOLI-TOLI'!M6</f>
        <v>24277</v>
      </c>
      <c r="N11" s="42">
        <f>'[46]TOLI-TOLI'!N6</f>
        <v>12422</v>
      </c>
      <c r="O11" s="42">
        <f>'[46]TOLI-TOLI'!O6</f>
        <v>11595</v>
      </c>
      <c r="P11" s="42">
        <f>'[46]TOLI-TOLI'!P6</f>
        <v>0</v>
      </c>
      <c r="Q11" s="47">
        <v>12840</v>
      </c>
      <c r="R11" s="47">
        <v>13500</v>
      </c>
      <c r="S11" s="188">
        <v>14202</v>
      </c>
      <c r="T11" s="188">
        <v>14386</v>
      </c>
      <c r="U11" s="188">
        <v>13558</v>
      </c>
      <c r="V11" s="232">
        <v>12569.98</v>
      </c>
      <c r="W11" s="188">
        <v>15796</v>
      </c>
      <c r="X11" s="313">
        <v>13616</v>
      </c>
      <c r="Y11" s="313">
        <v>13397</v>
      </c>
      <c r="Z11" s="310">
        <v>13443</v>
      </c>
      <c r="AA11" s="310">
        <v>13366</v>
      </c>
      <c r="AB11" s="62">
        <v>12594</v>
      </c>
      <c r="AC11" s="62">
        <v>9025.081842050764</v>
      </c>
    </row>
    <row r="12" spans="1:29" ht="20.100000000000001" customHeight="1" x14ac:dyDescent="0.2">
      <c r="A12" s="41">
        <v>7</v>
      </c>
      <c r="B12" s="153" t="s">
        <v>554</v>
      </c>
      <c r="C12" s="42">
        <f>[46]BUOL!C6</f>
        <v>0</v>
      </c>
      <c r="D12" s="42">
        <f>[46]BUOL!D6</f>
        <v>0</v>
      </c>
      <c r="E12" s="42">
        <f>[46]BUOL!E6</f>
        <v>0</v>
      </c>
      <c r="F12" s="42">
        <f>[46]BUOL!F6</f>
        <v>0</v>
      </c>
      <c r="G12" s="42">
        <f>[46]BUOL!G6</f>
        <v>0</v>
      </c>
      <c r="H12" s="42">
        <f>[46]BUOL!H6</f>
        <v>0</v>
      </c>
      <c r="I12" s="42">
        <f>[46]BUOL!I6</f>
        <v>0</v>
      </c>
      <c r="J12" s="42">
        <f>[46]BUOL!J6</f>
        <v>5542</v>
      </c>
      <c r="K12" s="42">
        <f>[46]BUOL!K6</f>
        <v>5079</v>
      </c>
      <c r="L12" s="42">
        <f>[46]BUOL!L6</f>
        <v>4807</v>
      </c>
      <c r="M12" s="42">
        <f>[46]BUOL!M6</f>
        <v>9416</v>
      </c>
      <c r="N12" s="42">
        <f>[46]BUOL!N6</f>
        <v>3254</v>
      </c>
      <c r="O12" s="42">
        <f>[46]BUOL!O6</f>
        <v>2826</v>
      </c>
      <c r="P12" s="42">
        <f>[46]BUOL!P6</f>
        <v>0</v>
      </c>
      <c r="Q12" s="47">
        <v>4791</v>
      </c>
      <c r="R12" s="47">
        <v>5532</v>
      </c>
      <c r="S12" s="188">
        <v>5472</v>
      </c>
      <c r="T12" s="188">
        <v>6168</v>
      </c>
      <c r="U12" s="188">
        <v>5412</v>
      </c>
      <c r="V12" s="232">
        <v>5443.01</v>
      </c>
      <c r="W12" s="188">
        <v>5170</v>
      </c>
      <c r="X12" s="313">
        <v>5258</v>
      </c>
      <c r="Y12" s="313">
        <v>5001</v>
      </c>
      <c r="Z12" s="310">
        <v>3994</v>
      </c>
      <c r="AA12" s="310">
        <v>4468</v>
      </c>
      <c r="AB12" s="62">
        <v>5419</v>
      </c>
      <c r="AC12" s="62">
        <v>3629.7911136849825</v>
      </c>
    </row>
    <row r="13" spans="1:29" ht="20.100000000000001" customHeight="1" x14ac:dyDescent="0.2">
      <c r="A13" s="41">
        <v>8</v>
      </c>
      <c r="B13" s="153" t="s">
        <v>484</v>
      </c>
      <c r="C13" s="42">
        <f>[46]PARIMO!C6</f>
        <v>0</v>
      </c>
      <c r="D13" s="42">
        <f>[46]PARIMO!D6</f>
        <v>0</v>
      </c>
      <c r="E13" s="42">
        <f>[46]PARIMO!E6</f>
        <v>0</v>
      </c>
      <c r="F13" s="42">
        <f>[46]PARIMO!F6</f>
        <v>0</v>
      </c>
      <c r="G13" s="42">
        <f>[46]PARIMO!G6</f>
        <v>0</v>
      </c>
      <c r="H13" s="42">
        <f>[46]PARIMO!H6</f>
        <v>0</v>
      </c>
      <c r="I13" s="42">
        <f>[46]PARIMO!I6</f>
        <v>0</v>
      </c>
      <c r="J13" s="42">
        <f>[46]PARIMO!J6</f>
        <v>0</v>
      </c>
      <c r="K13" s="42">
        <f>[46]PARIMO!K6</f>
        <v>0</v>
      </c>
      <c r="L13" s="42">
        <f>[46]PARIMO!L6</f>
        <v>0</v>
      </c>
      <c r="M13" s="42">
        <f>[46]PARIMO!M6</f>
        <v>26176</v>
      </c>
      <c r="N13" s="42">
        <f>[46]PARIMO!N6</f>
        <v>27086</v>
      </c>
      <c r="O13" s="42">
        <f>[46]PARIMO!O6</f>
        <v>27525</v>
      </c>
      <c r="P13" s="42">
        <f>[46]PARIMO!P6</f>
        <v>0</v>
      </c>
      <c r="Q13" s="47">
        <v>28856</v>
      </c>
      <c r="R13" s="47">
        <v>27361</v>
      </c>
      <c r="S13" s="188">
        <v>27064</v>
      </c>
      <c r="T13" s="188">
        <v>26933</v>
      </c>
      <c r="U13" s="188">
        <v>27769</v>
      </c>
      <c r="V13" s="232">
        <v>22739.82</v>
      </c>
      <c r="W13" s="188">
        <v>30258</v>
      </c>
      <c r="X13" s="313">
        <v>30133</v>
      </c>
      <c r="Y13" s="313">
        <v>27638</v>
      </c>
      <c r="Z13" s="310">
        <v>27258.2</v>
      </c>
      <c r="AA13" s="310">
        <v>27330.5</v>
      </c>
      <c r="AB13" s="62">
        <v>22740</v>
      </c>
      <c r="AC13" s="62">
        <v>27413.091238856527</v>
      </c>
    </row>
    <row r="14" spans="1:29" ht="20.100000000000001" customHeight="1" x14ac:dyDescent="0.2">
      <c r="A14" s="41">
        <v>9</v>
      </c>
      <c r="B14" s="153" t="s">
        <v>555</v>
      </c>
      <c r="C14" s="42">
        <f>'[46]TOJO UNA-UNA'!C6</f>
        <v>0</v>
      </c>
      <c r="D14" s="42">
        <f>'[46]TOJO UNA-UNA'!D6</f>
        <v>0</v>
      </c>
      <c r="E14" s="42">
        <f>'[46]TOJO UNA-UNA'!E6</f>
        <v>0</v>
      </c>
      <c r="F14" s="42">
        <f>'[46]TOJO UNA-UNA'!F6</f>
        <v>0</v>
      </c>
      <c r="G14" s="42">
        <f>'[46]TOJO UNA-UNA'!G6</f>
        <v>0</v>
      </c>
      <c r="H14" s="42">
        <f>'[46]TOJO UNA-UNA'!H6</f>
        <v>0</v>
      </c>
      <c r="I14" s="42">
        <f>'[46]TOJO UNA-UNA'!I6</f>
        <v>0</v>
      </c>
      <c r="J14" s="42">
        <f>'[46]TOJO UNA-UNA'!J6</f>
        <v>0</v>
      </c>
      <c r="K14" s="42">
        <f>'[46]TOJO UNA-UNA'!K6</f>
        <v>0</v>
      </c>
      <c r="L14" s="42">
        <f>'[46]TOJO UNA-UNA'!L6</f>
        <v>0</v>
      </c>
      <c r="M14" s="42">
        <f>'[46]TOJO UNA-UNA'!M6</f>
        <v>0</v>
      </c>
      <c r="N14" s="42">
        <f>'[46]TOJO UNA-UNA'!N6</f>
        <v>1197</v>
      </c>
      <c r="O14" s="42">
        <f>'[46]TOJO UNA-UNA'!O6</f>
        <v>1175</v>
      </c>
      <c r="P14" s="42">
        <f>'[46]TOJO UNA-UNA'!P6</f>
        <v>0</v>
      </c>
      <c r="Q14" s="47">
        <v>1796</v>
      </c>
      <c r="R14" s="47">
        <v>1796</v>
      </c>
      <c r="S14" s="188">
        <v>1796</v>
      </c>
      <c r="T14" s="188">
        <v>1664</v>
      </c>
      <c r="U14" s="188">
        <v>1472</v>
      </c>
      <c r="V14" s="232">
        <v>1216.1300000000001</v>
      </c>
      <c r="W14" s="188">
        <v>1836</v>
      </c>
      <c r="X14" s="313">
        <v>2008</v>
      </c>
      <c r="Y14" s="313">
        <v>1101</v>
      </c>
      <c r="Z14" s="310">
        <v>1509</v>
      </c>
      <c r="AA14" s="310">
        <v>1513</v>
      </c>
      <c r="AB14" s="62">
        <v>1214</v>
      </c>
      <c r="AC14" s="62">
        <v>1317.8582057646117</v>
      </c>
    </row>
    <row r="15" spans="1:29" ht="20.100000000000001" customHeight="1" x14ac:dyDescent="0.2">
      <c r="A15" s="41">
        <v>10</v>
      </c>
      <c r="B15" s="153" t="s">
        <v>485</v>
      </c>
      <c r="C15" s="42">
        <f>[46]SIGI!C6</f>
        <v>0</v>
      </c>
      <c r="D15" s="42">
        <f>[46]SIGI!D6</f>
        <v>0</v>
      </c>
      <c r="E15" s="42">
        <f>[46]SIGI!E6</f>
        <v>0</v>
      </c>
      <c r="F15" s="42">
        <f>[46]SIGI!F6</f>
        <v>0</v>
      </c>
      <c r="G15" s="42">
        <f>[46]SIGI!G6</f>
        <v>0</v>
      </c>
      <c r="H15" s="42">
        <f>[46]SIGI!H6</f>
        <v>0</v>
      </c>
      <c r="I15" s="42">
        <f>[46]SIGI!I6</f>
        <v>0</v>
      </c>
      <c r="J15" s="42">
        <f>[46]SIGI!J6</f>
        <v>0</v>
      </c>
      <c r="K15" s="42">
        <f>[46]SIGI!K6</f>
        <v>0</v>
      </c>
      <c r="L15" s="42">
        <f>[46]SIGI!L6</f>
        <v>0</v>
      </c>
      <c r="M15" s="42">
        <f>[46]SIGI!M6</f>
        <v>0</v>
      </c>
      <c r="N15" s="42">
        <f>[46]SIGI!N6</f>
        <v>0</v>
      </c>
      <c r="O15" s="42">
        <f>[46]SIGI!O6</f>
        <v>0</v>
      </c>
      <c r="P15" s="42">
        <f>[46]SIGI!P6</f>
        <v>0</v>
      </c>
      <c r="Q15" s="47"/>
      <c r="R15" s="47"/>
      <c r="S15" s="188">
        <v>21360</v>
      </c>
      <c r="T15" s="188">
        <v>21360</v>
      </c>
      <c r="U15" s="188">
        <v>21838</v>
      </c>
      <c r="V15" s="232">
        <v>20762.2</v>
      </c>
      <c r="W15" s="188">
        <v>22355</v>
      </c>
      <c r="X15" s="313">
        <v>17882</v>
      </c>
      <c r="Y15" s="313">
        <v>16905</v>
      </c>
      <c r="Z15" s="310">
        <v>15434.5</v>
      </c>
      <c r="AA15" s="310">
        <v>15117</v>
      </c>
      <c r="AB15" s="62">
        <v>20723</v>
      </c>
      <c r="AC15" s="62">
        <v>13822.844063543535</v>
      </c>
    </row>
    <row r="16" spans="1:29" ht="20.100000000000001" customHeight="1" x14ac:dyDescent="0.2">
      <c r="A16" s="41">
        <v>11</v>
      </c>
      <c r="B16" s="153" t="s">
        <v>480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7"/>
      <c r="R16" s="47"/>
      <c r="S16" s="188">
        <v>0</v>
      </c>
      <c r="T16" s="188">
        <v>0</v>
      </c>
      <c r="U16" s="188">
        <v>0</v>
      </c>
      <c r="V16" s="188">
        <v>0</v>
      </c>
      <c r="W16" s="188">
        <v>10</v>
      </c>
      <c r="X16" s="313">
        <v>0</v>
      </c>
      <c r="Y16" s="313">
        <v>0</v>
      </c>
      <c r="Z16" s="310">
        <v>0</v>
      </c>
      <c r="AA16" s="310">
        <v>0</v>
      </c>
      <c r="AB16" s="62">
        <v>2</v>
      </c>
      <c r="AC16" s="62"/>
    </row>
    <row r="17" spans="1:29" ht="20.100000000000001" customHeight="1" x14ac:dyDescent="0.2">
      <c r="A17" s="41">
        <v>12</v>
      </c>
      <c r="B17" s="153" t="s">
        <v>483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7"/>
      <c r="R17" s="47"/>
      <c r="S17" s="188">
        <v>0</v>
      </c>
      <c r="T17" s="188">
        <v>0</v>
      </c>
      <c r="U17" s="188">
        <v>0</v>
      </c>
      <c r="V17" s="188">
        <v>0</v>
      </c>
      <c r="W17" s="188">
        <v>8371</v>
      </c>
      <c r="X17" s="313">
        <v>8186</v>
      </c>
      <c r="Y17" s="313">
        <v>9725</v>
      </c>
      <c r="Z17" s="310">
        <v>9545</v>
      </c>
      <c r="AA17" s="310">
        <v>10692.5</v>
      </c>
      <c r="AB17" s="62">
        <v>5808</v>
      </c>
      <c r="AC17" s="62">
        <v>6689.2074754159312</v>
      </c>
    </row>
    <row r="18" spans="1:29" ht="20.100000000000001" customHeight="1" x14ac:dyDescent="0.2">
      <c r="A18" s="41">
        <v>13</v>
      </c>
      <c r="B18" s="153" t="s">
        <v>85</v>
      </c>
      <c r="C18" s="42">
        <f>[46]PALU!C6</f>
        <v>0</v>
      </c>
      <c r="D18" s="42">
        <f>[46]PALU!D6</f>
        <v>0</v>
      </c>
      <c r="E18" s="42">
        <f>[46]PALU!E6</f>
        <v>0</v>
      </c>
      <c r="F18" s="42">
        <f>[46]PALU!F6</f>
        <v>351</v>
      </c>
      <c r="G18" s="42">
        <f>[46]PALU!G6</f>
        <v>606</v>
      </c>
      <c r="H18" s="42">
        <f>[46]PALU!H6</f>
        <v>636</v>
      </c>
      <c r="I18" s="42">
        <f>[46]PALU!I6</f>
        <v>612</v>
      </c>
      <c r="J18" s="42">
        <f>[46]PALU!J6</f>
        <v>589</v>
      </c>
      <c r="K18" s="42">
        <f>[46]PALU!K6</f>
        <v>629</v>
      </c>
      <c r="L18" s="42">
        <f>[46]PALU!L6</f>
        <v>629</v>
      </c>
      <c r="M18" s="42">
        <f>[46]PALU!M6</f>
        <v>941</v>
      </c>
      <c r="N18" s="42">
        <f>[46]PALU!N6</f>
        <v>327</v>
      </c>
      <c r="O18" s="42">
        <f>[46]PALU!O6</f>
        <v>372</v>
      </c>
      <c r="P18" s="42">
        <f>[46]PALU!P6</f>
        <v>0</v>
      </c>
      <c r="Q18" s="47">
        <v>711</v>
      </c>
      <c r="R18" s="47">
        <v>646</v>
      </c>
      <c r="S18" s="188">
        <v>725</v>
      </c>
      <c r="T18" s="188">
        <v>758</v>
      </c>
      <c r="U18" s="188">
        <v>828</v>
      </c>
      <c r="V18" s="233">
        <v>858.97</v>
      </c>
      <c r="W18" s="188">
        <v>555</v>
      </c>
      <c r="X18" s="313">
        <v>514</v>
      </c>
      <c r="Y18" s="313">
        <v>420</v>
      </c>
      <c r="Z18" s="310">
        <v>390</v>
      </c>
      <c r="AA18" s="310">
        <v>365</v>
      </c>
      <c r="AB18" s="62">
        <v>854</v>
      </c>
      <c r="AC18" s="62">
        <v>410.74972718717345</v>
      </c>
    </row>
    <row r="19" spans="1:29" ht="20.100000000000001" customHeight="1" thickBot="1" x14ac:dyDescent="0.25">
      <c r="A19" s="372" t="s">
        <v>118</v>
      </c>
      <c r="B19" s="373"/>
      <c r="C19" s="164">
        <f>SUM(C6:C18)</f>
        <v>107053</v>
      </c>
      <c r="D19" s="164">
        <f t="shared" ref="D19:W19" si="0">SUM(D6:D18)</f>
        <v>130086</v>
      </c>
      <c r="E19" s="164">
        <f t="shared" si="0"/>
        <v>136334</v>
      </c>
      <c r="F19" s="164">
        <f t="shared" si="0"/>
        <v>111655</v>
      </c>
      <c r="G19" s="164">
        <f t="shared" si="0"/>
        <v>137856</v>
      </c>
      <c r="H19" s="164">
        <f t="shared" si="0"/>
        <v>138350</v>
      </c>
      <c r="I19" s="164">
        <f t="shared" si="0"/>
        <v>107960</v>
      </c>
      <c r="J19" s="164">
        <f t="shared" si="0"/>
        <v>133620</v>
      </c>
      <c r="K19" s="164">
        <f t="shared" si="0"/>
        <v>128023</v>
      </c>
      <c r="L19" s="164">
        <f t="shared" si="0"/>
        <v>120797</v>
      </c>
      <c r="M19" s="164">
        <f t="shared" si="0"/>
        <v>241661</v>
      </c>
      <c r="N19" s="164">
        <f t="shared" si="0"/>
        <v>122142</v>
      </c>
      <c r="O19" s="164">
        <f t="shared" si="0"/>
        <v>117144</v>
      </c>
      <c r="P19" s="164">
        <f t="shared" si="0"/>
        <v>0</v>
      </c>
      <c r="Q19" s="154">
        <f t="shared" si="0"/>
        <v>128250</v>
      </c>
      <c r="R19" s="154">
        <f t="shared" si="0"/>
        <v>129016</v>
      </c>
      <c r="S19" s="193">
        <f t="shared" si="0"/>
        <v>130879</v>
      </c>
      <c r="T19" s="193">
        <f t="shared" si="0"/>
        <v>136241</v>
      </c>
      <c r="U19" s="193">
        <f t="shared" si="0"/>
        <v>137786</v>
      </c>
      <c r="V19" s="193">
        <f>SUM(V6:V18)</f>
        <v>119702.56999999999</v>
      </c>
      <c r="W19" s="193">
        <f t="shared" si="0"/>
        <v>146721</v>
      </c>
      <c r="X19" s="317">
        <f>SUM(X6:X18)</f>
        <v>141448</v>
      </c>
      <c r="Y19" s="317">
        <f>SUM(Y6:Y18)</f>
        <v>129014.39999999999</v>
      </c>
      <c r="Z19" s="317">
        <f>SUM(Z6:Z18)</f>
        <v>132489.4</v>
      </c>
      <c r="AA19" s="317">
        <f>SUM(AA6:AA18)</f>
        <v>136541.29999999999</v>
      </c>
      <c r="AB19" s="317">
        <v>119670</v>
      </c>
      <c r="AC19" s="317">
        <f>SUM(AC6:AC18)</f>
        <v>116828.11119579007</v>
      </c>
    </row>
    <row r="20" spans="1:29" s="6" customFormat="1" ht="15" customHeight="1" x14ac:dyDescent="0.2">
      <c r="A20" s="277" t="s">
        <v>663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s="6" customFormat="1" ht="15" customHeight="1" x14ac:dyDescent="0.2">
      <c r="A21" s="278" t="s">
        <v>664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s="6" customFormat="1" ht="15" customHeight="1" x14ac:dyDescent="0.2">
      <c r="A22" s="277" t="s">
        <v>580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8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s="6" customFormat="1" ht="15" customHeight="1" x14ac:dyDescent="0.2">
      <c r="A23" s="277" t="s">
        <v>661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8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s="6" customFormat="1" ht="15" customHeight="1" x14ac:dyDescent="0.2">
      <c r="A24" s="278" t="s">
        <v>581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s="6" customFormat="1" ht="15" customHeight="1" x14ac:dyDescent="0.2">
      <c r="A25" s="277" t="s">
        <v>662</v>
      </c>
      <c r="B25" s="9"/>
      <c r="C25" s="10"/>
      <c r="D25" s="10"/>
      <c r="E25" s="9"/>
      <c r="F25" s="10"/>
      <c r="G25" s="10"/>
      <c r="H25" s="11"/>
      <c r="U25" s="7"/>
      <c r="V25" s="168"/>
    </row>
    <row r="26" spans="1:29" ht="20.100000000000001" customHeight="1" x14ac:dyDescent="0.2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73"/>
    </row>
    <row r="27" spans="1:29" ht="20.100000000000001" customHeight="1" x14ac:dyDescent="0.2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73"/>
    </row>
    <row r="28" spans="1:29" ht="20.100000000000001" customHeight="1" x14ac:dyDescent="0.2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73"/>
    </row>
    <row r="29" spans="1:29" ht="20.100000000000001" customHeight="1" x14ac:dyDescent="0.2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73"/>
    </row>
    <row r="30" spans="1:29" ht="20.100000000000001" customHeight="1" x14ac:dyDescent="0.2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73"/>
    </row>
    <row r="31" spans="1:29" ht="20.100000000000001" customHeight="1" x14ac:dyDescent="0.2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74"/>
    </row>
    <row r="32" spans="1:29" ht="20.100000000000001" customHeight="1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73"/>
    </row>
    <row r="33" spans="1:29" ht="20.100000000000001" customHeight="1" x14ac:dyDescent="0.2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73"/>
    </row>
    <row r="34" spans="1:29" ht="20.100000000000001" customHeight="1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73"/>
    </row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329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</sheetData>
  <mergeCells count="3">
    <mergeCell ref="A4:A5"/>
    <mergeCell ref="A19:B19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S19:V19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C135"/>
  <sheetViews>
    <sheetView showGridLines="0" workbookViewId="0">
      <selection activeCell="AC6" sqref="AC6"/>
    </sheetView>
  </sheetViews>
  <sheetFormatPr defaultColWidth="8.7109375" defaultRowHeight="14.25" x14ac:dyDescent="0.2"/>
  <cols>
    <col min="1" max="1" width="5.7109375" style="6" customWidth="1"/>
    <col min="2" max="2" width="25.7109375" style="6" customWidth="1"/>
    <col min="3" max="15" width="7.42578125" style="6" hidden="1" customWidth="1"/>
    <col min="16" max="16" width="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22.7109375" style="6" bestFit="1" customWidth="1"/>
    <col min="32" max="16384" width="8.7109375" style="6"/>
  </cols>
  <sheetData>
    <row r="1" spans="1:29" ht="20.100000000000001" customHeight="1" x14ac:dyDescent="0.25">
      <c r="A1" s="5" t="s">
        <v>642</v>
      </c>
      <c r="B1" s="12"/>
      <c r="C1" s="12"/>
      <c r="D1" s="12"/>
      <c r="E1" s="16"/>
      <c r="F1" s="12"/>
      <c r="G1" s="12"/>
      <c r="H1" s="17"/>
      <c r="I1" s="12"/>
      <c r="J1" s="12"/>
      <c r="K1" s="12"/>
    </row>
    <row r="2" spans="1:29" ht="20.100000000000001" customHeight="1" x14ac:dyDescent="0.2">
      <c r="A2" s="8" t="s">
        <v>643</v>
      </c>
      <c r="B2" s="12"/>
      <c r="C2" s="12"/>
      <c r="D2" s="12"/>
      <c r="E2" s="16"/>
      <c r="F2" s="12"/>
      <c r="G2" s="12"/>
      <c r="H2" s="17"/>
      <c r="I2" s="12"/>
      <c r="J2" s="12"/>
      <c r="K2" s="12"/>
    </row>
    <row r="3" spans="1:29" ht="20.100000000000001" customHeight="1" thickBot="1" x14ac:dyDescent="0.3">
      <c r="A3" s="5"/>
      <c r="B3" s="12"/>
      <c r="C3" s="12"/>
      <c r="D3" s="12"/>
      <c r="E3" s="16"/>
      <c r="F3" s="12"/>
      <c r="G3" s="12"/>
      <c r="H3" s="17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35">
        <v>1</v>
      </c>
      <c r="B6" s="148" t="s">
        <v>325</v>
      </c>
      <c r="C6" s="36">
        <f>[47]Selayar!C6</f>
        <v>870</v>
      </c>
      <c r="D6" s="36">
        <f>[47]Selayar!D6</f>
        <v>870</v>
      </c>
      <c r="E6" s="36">
        <f>[47]Selayar!E6</f>
        <v>876</v>
      </c>
      <c r="F6" s="36">
        <f>[47]Selayar!F6</f>
        <v>870</v>
      </c>
      <c r="G6" s="36">
        <f>[47]Selayar!G6</f>
        <v>976</v>
      </c>
      <c r="H6" s="36">
        <f>[47]Selayar!H6</f>
        <v>1686</v>
      </c>
      <c r="I6" s="36">
        <f>[47]Selayar!I6</f>
        <v>1686</v>
      </c>
      <c r="J6" s="36">
        <f>[47]Selayar!J6</f>
        <v>998</v>
      </c>
      <c r="K6" s="36">
        <f>[47]Selayar!K6</f>
        <v>1506</v>
      </c>
      <c r="L6" s="36">
        <f>[47]Selayar!L6</f>
        <v>1014</v>
      </c>
      <c r="M6" s="36">
        <f>[47]Selayar!M6</f>
        <v>1014</v>
      </c>
      <c r="N6" s="36">
        <f>[47]Selayar!N6</f>
        <v>2618</v>
      </c>
      <c r="O6" s="36">
        <f>[47]Selayar!O6</f>
        <v>1400</v>
      </c>
      <c r="P6" s="36">
        <f>[47]Selayar!P6</f>
        <v>0</v>
      </c>
      <c r="Q6" s="42">
        <v>2465</v>
      </c>
      <c r="R6" s="42">
        <v>2610</v>
      </c>
      <c r="S6" s="198">
        <v>3197</v>
      </c>
      <c r="T6" s="198">
        <v>3509</v>
      </c>
      <c r="U6" s="198">
        <v>3570</v>
      </c>
      <c r="V6" s="227">
        <v>3537.39</v>
      </c>
      <c r="W6" s="198">
        <v>3753</v>
      </c>
      <c r="X6" s="308">
        <v>3572</v>
      </c>
      <c r="Y6" s="308">
        <v>3572</v>
      </c>
      <c r="Z6" s="308">
        <v>3825</v>
      </c>
      <c r="AA6" s="308">
        <v>3825</v>
      </c>
      <c r="AB6" s="62">
        <v>1509</v>
      </c>
      <c r="AC6" s="62">
        <v>1808.8280023367279</v>
      </c>
    </row>
    <row r="7" spans="1:29" ht="20.100000000000001" customHeight="1" x14ac:dyDescent="0.2">
      <c r="A7" s="35">
        <v>2</v>
      </c>
      <c r="B7" s="148" t="s">
        <v>321</v>
      </c>
      <c r="C7" s="36">
        <f>[47]Bulukumba!C6</f>
        <v>20803</v>
      </c>
      <c r="D7" s="36">
        <f>[47]Bulukumba!D6</f>
        <v>20803</v>
      </c>
      <c r="E7" s="36">
        <f>[47]Bulukumba!E6</f>
        <v>21047</v>
      </c>
      <c r="F7" s="36">
        <f>[47]Bulukumba!F6</f>
        <v>19610</v>
      </c>
      <c r="G7" s="36">
        <f>[47]Bulukumba!G6</f>
        <v>21018</v>
      </c>
      <c r="H7" s="36">
        <f>[47]Bulukumba!H6</f>
        <v>22441</v>
      </c>
      <c r="I7" s="36">
        <f>[47]Bulukumba!I6</f>
        <v>22441</v>
      </c>
      <c r="J7" s="36">
        <f>[47]Bulukumba!J6</f>
        <v>22048</v>
      </c>
      <c r="K7" s="36">
        <f>[47]Bulukumba!K6</f>
        <v>23995</v>
      </c>
      <c r="L7" s="36">
        <f>[47]Bulukumba!L6</f>
        <v>24002</v>
      </c>
      <c r="M7" s="36">
        <f>[47]Bulukumba!M6</f>
        <v>24002</v>
      </c>
      <c r="N7" s="36">
        <f>[47]Bulukumba!N6</f>
        <v>18392</v>
      </c>
      <c r="O7" s="36">
        <f>[47]Bulukumba!O6</f>
        <v>23889</v>
      </c>
      <c r="P7" s="36">
        <f>[47]Bulukumba!P6</f>
        <v>0</v>
      </c>
      <c r="Q7" s="42">
        <v>24531</v>
      </c>
      <c r="R7" s="42">
        <v>24778</v>
      </c>
      <c r="S7" s="198">
        <v>22305</v>
      </c>
      <c r="T7" s="198">
        <v>22458</v>
      </c>
      <c r="U7" s="198">
        <v>22447</v>
      </c>
      <c r="V7" s="205">
        <v>22616.78</v>
      </c>
      <c r="W7" s="198">
        <v>22447</v>
      </c>
      <c r="X7" s="308">
        <v>22444</v>
      </c>
      <c r="Y7" s="308">
        <v>22797</v>
      </c>
      <c r="Z7" s="308">
        <v>22901</v>
      </c>
      <c r="AA7" s="308">
        <v>22958</v>
      </c>
      <c r="AB7" s="62">
        <v>22321</v>
      </c>
      <c r="AC7" s="62">
        <v>24843.955447875418</v>
      </c>
    </row>
    <row r="8" spans="1:29" ht="20.100000000000001" customHeight="1" x14ac:dyDescent="0.2">
      <c r="A8" s="35">
        <v>3</v>
      </c>
      <c r="B8" s="148" t="s">
        <v>318</v>
      </c>
      <c r="C8" s="36">
        <f>[47]Bantaeng!C6</f>
        <v>5035</v>
      </c>
      <c r="D8" s="36">
        <f>[47]Bantaeng!D6</f>
        <v>5035</v>
      </c>
      <c r="E8" s="36">
        <f>[47]Bantaeng!E6</f>
        <v>7253</v>
      </c>
      <c r="F8" s="36">
        <f>[47]Bantaeng!F6</f>
        <v>7403</v>
      </c>
      <c r="G8" s="36">
        <f>[47]Bantaeng!G6</f>
        <v>7253</v>
      </c>
      <c r="H8" s="36">
        <f>[47]Bantaeng!H6</f>
        <v>7253</v>
      </c>
      <c r="I8" s="36">
        <f>[47]Bantaeng!I6</f>
        <v>7253</v>
      </c>
      <c r="J8" s="36">
        <f>[47]Bantaeng!J6</f>
        <v>7253</v>
      </c>
      <c r="K8" s="36">
        <f>[47]Bantaeng!K6</f>
        <v>7253</v>
      </c>
      <c r="L8" s="36">
        <f>[47]Bantaeng!L6</f>
        <v>7253</v>
      </c>
      <c r="M8" s="36">
        <f>[47]Bantaeng!M6</f>
        <v>7253</v>
      </c>
      <c r="N8" s="36">
        <f>[47]Bantaeng!N6</f>
        <v>6029</v>
      </c>
      <c r="O8" s="36">
        <f>[47]Bantaeng!O6</f>
        <v>7253</v>
      </c>
      <c r="P8" s="36">
        <f>[47]Bantaeng!P6</f>
        <v>0</v>
      </c>
      <c r="Q8" s="42">
        <v>7253</v>
      </c>
      <c r="R8" s="42">
        <v>7814</v>
      </c>
      <c r="S8" s="198">
        <v>7814</v>
      </c>
      <c r="T8" s="198">
        <v>7575</v>
      </c>
      <c r="U8" s="198">
        <v>7523</v>
      </c>
      <c r="V8" s="205">
        <v>7673.83</v>
      </c>
      <c r="W8" s="198">
        <v>7829</v>
      </c>
      <c r="X8" s="308">
        <v>7829</v>
      </c>
      <c r="Y8" s="308">
        <v>7829</v>
      </c>
      <c r="Z8" s="308">
        <v>7829</v>
      </c>
      <c r="AA8" s="308">
        <v>7829</v>
      </c>
      <c r="AB8" s="62">
        <v>10279</v>
      </c>
      <c r="AC8" s="62">
        <v>6584.5753760361176</v>
      </c>
    </row>
    <row r="9" spans="1:29" ht="20.100000000000001" customHeight="1" x14ac:dyDescent="0.2">
      <c r="A9" s="35">
        <v>4</v>
      </c>
      <c r="B9" s="148" t="s">
        <v>324</v>
      </c>
      <c r="C9" s="36">
        <f>[47]Jeneponto!C6</f>
        <v>13884</v>
      </c>
      <c r="D9" s="36">
        <f>[47]Jeneponto!D6</f>
        <v>13884</v>
      </c>
      <c r="E9" s="36">
        <f>[47]Jeneponto!E6</f>
        <v>13899</v>
      </c>
      <c r="F9" s="36">
        <f>[47]Jeneponto!F6</f>
        <v>13899</v>
      </c>
      <c r="G9" s="36">
        <f>[47]Jeneponto!G6</f>
        <v>13929</v>
      </c>
      <c r="H9" s="36">
        <f>[47]Jeneponto!H6</f>
        <v>9094</v>
      </c>
      <c r="I9" s="36">
        <f>[47]Jeneponto!I6</f>
        <v>9094</v>
      </c>
      <c r="J9" s="36">
        <f>[47]Jeneponto!J6</f>
        <v>14807</v>
      </c>
      <c r="K9" s="36">
        <f>[47]Jeneponto!K6</f>
        <v>13551</v>
      </c>
      <c r="L9" s="36">
        <f>[47]Jeneponto!L6</f>
        <v>19106</v>
      </c>
      <c r="M9" s="36">
        <f>[47]Jeneponto!M6</f>
        <v>19106</v>
      </c>
      <c r="N9" s="36">
        <f>[47]Jeneponto!N6</f>
        <v>16134</v>
      </c>
      <c r="O9" s="36">
        <f>[47]Jeneponto!O6</f>
        <v>16521</v>
      </c>
      <c r="P9" s="36">
        <f>[47]Jeneponto!P6</f>
        <v>0</v>
      </c>
      <c r="Q9" s="42">
        <v>16299</v>
      </c>
      <c r="R9" s="42">
        <v>16509</v>
      </c>
      <c r="S9" s="198">
        <v>16951</v>
      </c>
      <c r="T9" s="198">
        <v>16820</v>
      </c>
      <c r="U9" s="198">
        <v>16822</v>
      </c>
      <c r="V9" s="205">
        <v>17931.14</v>
      </c>
      <c r="W9" s="198">
        <v>16803</v>
      </c>
      <c r="X9" s="308">
        <v>16823</v>
      </c>
      <c r="Y9" s="308">
        <v>16834</v>
      </c>
      <c r="Z9" s="308">
        <v>17303</v>
      </c>
      <c r="AA9" s="308">
        <v>17666</v>
      </c>
      <c r="AB9" s="62">
        <v>27768</v>
      </c>
      <c r="AC9" s="62">
        <v>25995.743880132915</v>
      </c>
    </row>
    <row r="10" spans="1:29" ht="20.100000000000001" customHeight="1" x14ac:dyDescent="0.2">
      <c r="A10" s="35">
        <v>5</v>
      </c>
      <c r="B10" s="148" t="s">
        <v>335</v>
      </c>
      <c r="C10" s="36">
        <f>[47]Takalar!C6</f>
        <v>16375</v>
      </c>
      <c r="D10" s="36">
        <f>[47]Takalar!D6</f>
        <v>16435</v>
      </c>
      <c r="E10" s="36">
        <f>[47]Takalar!E6</f>
        <v>16462</v>
      </c>
      <c r="F10" s="36">
        <f>[47]Takalar!F6</f>
        <v>16434</v>
      </c>
      <c r="G10" s="36">
        <f>[47]Takalar!G6</f>
        <v>16143</v>
      </c>
      <c r="H10" s="36">
        <f>[47]Takalar!H6</f>
        <v>16432</v>
      </c>
      <c r="I10" s="36">
        <f>[47]Takalar!I6</f>
        <v>16432</v>
      </c>
      <c r="J10" s="36">
        <f>[47]Takalar!J6</f>
        <v>16436</v>
      </c>
      <c r="K10" s="36">
        <f>[47]Takalar!K6</f>
        <v>16433</v>
      </c>
      <c r="L10" s="36">
        <f>[47]Takalar!L6</f>
        <v>16722</v>
      </c>
      <c r="M10" s="36">
        <f>[47]Takalar!M6</f>
        <v>17950</v>
      </c>
      <c r="N10" s="36">
        <f>[47]Takalar!N6</f>
        <v>15949</v>
      </c>
      <c r="O10" s="36">
        <f>[47]Takalar!O6</f>
        <v>16457</v>
      </c>
      <c r="P10" s="36">
        <f>[47]Takalar!P6</f>
        <v>0</v>
      </c>
      <c r="Q10" s="42">
        <v>16501</v>
      </c>
      <c r="R10" s="42">
        <v>16514</v>
      </c>
      <c r="S10" s="198">
        <v>16796</v>
      </c>
      <c r="T10" s="198">
        <v>16827</v>
      </c>
      <c r="U10" s="198">
        <v>16822</v>
      </c>
      <c r="V10" s="205">
        <v>16262.42</v>
      </c>
      <c r="W10" s="198">
        <v>16262</v>
      </c>
      <c r="X10" s="308">
        <v>16262</v>
      </c>
      <c r="Y10" s="308">
        <v>16779</v>
      </c>
      <c r="Z10" s="308">
        <v>16618.5</v>
      </c>
      <c r="AA10" s="308">
        <v>16875.900000000001</v>
      </c>
      <c r="AB10" s="62">
        <v>18633</v>
      </c>
      <c r="AC10" s="62">
        <v>17182.258018140274</v>
      </c>
    </row>
    <row r="11" spans="1:29" ht="20.100000000000001" customHeight="1" x14ac:dyDescent="0.2">
      <c r="A11" s="35">
        <v>6</v>
      </c>
      <c r="B11" s="148" t="s">
        <v>323</v>
      </c>
      <c r="C11" s="36">
        <f>[47]Gowa!C6</f>
        <v>29574</v>
      </c>
      <c r="D11" s="36">
        <f>[47]Gowa!D6</f>
        <v>29594</v>
      </c>
      <c r="E11" s="36">
        <f>[47]Gowa!E6</f>
        <v>29846</v>
      </c>
      <c r="F11" s="36">
        <f>[47]Gowa!F6</f>
        <v>29846</v>
      </c>
      <c r="G11" s="36">
        <f>[47]Gowa!G6</f>
        <v>29846</v>
      </c>
      <c r="H11" s="36">
        <f>[47]Gowa!H6</f>
        <v>33135</v>
      </c>
      <c r="I11" s="36">
        <f>[47]Gowa!I6</f>
        <v>33135</v>
      </c>
      <c r="J11" s="36">
        <f>[47]Gowa!J6</f>
        <v>36013</v>
      </c>
      <c r="K11" s="36">
        <f>[47]Gowa!K6</f>
        <v>34555</v>
      </c>
      <c r="L11" s="36">
        <f>[47]Gowa!L6</f>
        <v>35983</v>
      </c>
      <c r="M11" s="36">
        <f>[47]Gowa!M6</f>
        <v>35983</v>
      </c>
      <c r="N11" s="36">
        <f>[47]Gowa!N6</f>
        <v>26380</v>
      </c>
      <c r="O11" s="36">
        <f>[47]Gowa!O6</f>
        <v>32359</v>
      </c>
      <c r="P11" s="36">
        <f>[47]Gowa!P6</f>
        <v>0</v>
      </c>
      <c r="Q11" s="42">
        <v>31681</v>
      </c>
      <c r="R11" s="42">
        <v>32234</v>
      </c>
      <c r="S11" s="198">
        <v>32527</v>
      </c>
      <c r="T11" s="198">
        <v>32891</v>
      </c>
      <c r="U11" s="198">
        <v>32876</v>
      </c>
      <c r="V11" s="205">
        <v>36173.1</v>
      </c>
      <c r="W11" s="198">
        <v>33827</v>
      </c>
      <c r="X11" s="308">
        <v>33613</v>
      </c>
      <c r="Y11" s="308">
        <v>33806</v>
      </c>
      <c r="Z11" s="308">
        <v>33929</v>
      </c>
      <c r="AA11" s="308">
        <v>34093</v>
      </c>
      <c r="AB11" s="62">
        <v>37050</v>
      </c>
      <c r="AC11" s="62">
        <v>32903.252818119261</v>
      </c>
    </row>
    <row r="12" spans="1:29" ht="20.100000000000001" customHeight="1" x14ac:dyDescent="0.2">
      <c r="A12" s="35">
        <v>7</v>
      </c>
      <c r="B12" s="148" t="s">
        <v>333</v>
      </c>
      <c r="C12" s="36">
        <f>[47]Sinjai!C6</f>
        <v>12168</v>
      </c>
      <c r="D12" s="36">
        <f>[47]Sinjai!D6</f>
        <v>12168</v>
      </c>
      <c r="E12" s="36">
        <f>[47]Sinjai!E6</f>
        <v>12168</v>
      </c>
      <c r="F12" s="36">
        <f>[47]Sinjai!F6</f>
        <v>12168</v>
      </c>
      <c r="G12" s="36">
        <f>[47]Sinjai!G6</f>
        <v>11939</v>
      </c>
      <c r="H12" s="36">
        <f>[47]Sinjai!H6</f>
        <v>12549</v>
      </c>
      <c r="I12" s="36">
        <f>[47]Sinjai!I6</f>
        <v>12549</v>
      </c>
      <c r="J12" s="36">
        <f>[47]Sinjai!J6</f>
        <v>17789</v>
      </c>
      <c r="K12" s="36">
        <f>[47]Sinjai!K6</f>
        <v>16789</v>
      </c>
      <c r="L12" s="36">
        <f>[47]Sinjai!L6</f>
        <v>14158</v>
      </c>
      <c r="M12" s="36">
        <f>[47]Sinjai!M6</f>
        <v>14158</v>
      </c>
      <c r="N12" s="36">
        <f>[47]Sinjai!N6</f>
        <v>8525</v>
      </c>
      <c r="O12" s="36">
        <f>[47]Sinjai!O6</f>
        <v>13829</v>
      </c>
      <c r="P12" s="36">
        <f>[47]Sinjai!P6</f>
        <v>0</v>
      </c>
      <c r="Q12" s="42">
        <v>13535</v>
      </c>
      <c r="R12" s="42">
        <v>13563</v>
      </c>
      <c r="S12" s="198">
        <v>13586</v>
      </c>
      <c r="T12" s="198">
        <v>13588</v>
      </c>
      <c r="U12" s="198">
        <v>13550</v>
      </c>
      <c r="V12" s="205">
        <v>14386.83</v>
      </c>
      <c r="W12" s="198">
        <v>15065</v>
      </c>
      <c r="X12" s="308">
        <v>15488</v>
      </c>
      <c r="Y12" s="308">
        <v>15852</v>
      </c>
      <c r="Z12" s="308">
        <v>15899</v>
      </c>
      <c r="AA12" s="308">
        <v>16067</v>
      </c>
      <c r="AB12" s="62">
        <v>16033</v>
      </c>
      <c r="AC12" s="62">
        <v>16322.332076547136</v>
      </c>
    </row>
    <row r="13" spans="1:29" ht="20.100000000000001" customHeight="1" x14ac:dyDescent="0.2">
      <c r="A13" s="35">
        <v>8</v>
      </c>
      <c r="B13" s="148" t="s">
        <v>329</v>
      </c>
      <c r="C13" s="36">
        <f>[47]Maros!C6</f>
        <v>25276</v>
      </c>
      <c r="D13" s="36">
        <f>[47]Maros!D6</f>
        <v>26859</v>
      </c>
      <c r="E13" s="36">
        <f>[47]Maros!E6</f>
        <v>26859</v>
      </c>
      <c r="F13" s="36">
        <f>[47]Maros!F6</f>
        <v>25918</v>
      </c>
      <c r="G13" s="36">
        <f>[47]Maros!G6</f>
        <v>25918</v>
      </c>
      <c r="H13" s="36">
        <f>[47]Maros!H6</f>
        <v>25765</v>
      </c>
      <c r="I13" s="36">
        <f>[47]Maros!I6</f>
        <v>25765</v>
      </c>
      <c r="J13" s="36">
        <f>[47]Maros!J6</f>
        <v>35076</v>
      </c>
      <c r="K13" s="36">
        <f>[47]Maros!K6</f>
        <v>24371</v>
      </c>
      <c r="L13" s="36">
        <f>[47]Maros!L6</f>
        <v>27125</v>
      </c>
      <c r="M13" s="36">
        <f>[47]Maros!M6</f>
        <v>27125</v>
      </c>
      <c r="N13" s="36">
        <f>[47]Maros!N6</f>
        <v>21699</v>
      </c>
      <c r="O13" s="36">
        <f>[47]Maros!O6</f>
        <v>25386</v>
      </c>
      <c r="P13" s="36">
        <f>[47]Maros!P6</f>
        <v>0</v>
      </c>
      <c r="Q13" s="42">
        <v>25760</v>
      </c>
      <c r="R13" s="42">
        <v>25900</v>
      </c>
      <c r="S13" s="198">
        <v>25916</v>
      </c>
      <c r="T13" s="198">
        <v>25645</v>
      </c>
      <c r="U13" s="198">
        <v>25411</v>
      </c>
      <c r="V13" s="205">
        <v>24715.1</v>
      </c>
      <c r="W13" s="198">
        <v>26002</v>
      </c>
      <c r="X13" s="308">
        <v>26002</v>
      </c>
      <c r="Y13" s="308">
        <v>25927</v>
      </c>
      <c r="Z13" s="308">
        <v>26022</v>
      </c>
      <c r="AA13" s="308">
        <v>25852</v>
      </c>
      <c r="AB13" s="62">
        <v>26020</v>
      </c>
      <c r="AC13" s="62">
        <v>26204.579413306285</v>
      </c>
    </row>
    <row r="14" spans="1:29" ht="20.100000000000001" customHeight="1" x14ac:dyDescent="0.2">
      <c r="A14" s="35">
        <v>9</v>
      </c>
      <c r="B14" s="148" t="s">
        <v>330</v>
      </c>
      <c r="C14" s="36">
        <f>[47]PangkajeneKep!C6</f>
        <v>20361</v>
      </c>
      <c r="D14" s="36">
        <f>[47]PangkajeneKep!D6</f>
        <v>18508</v>
      </c>
      <c r="E14" s="36">
        <f>[47]PangkajeneKep!E6</f>
        <v>18447</v>
      </c>
      <c r="F14" s="36">
        <f>[47]PangkajeneKep!F6</f>
        <v>18386</v>
      </c>
      <c r="G14" s="36">
        <f>[47]PangkajeneKep!G6</f>
        <v>18250</v>
      </c>
      <c r="H14" s="36">
        <f>[47]PangkajeneKep!H6</f>
        <v>17984</v>
      </c>
      <c r="I14" s="36">
        <f>[47]PangkajeneKep!I6</f>
        <v>65983</v>
      </c>
      <c r="J14" s="36">
        <f>[47]PangkajeneKep!J6</f>
        <v>16788</v>
      </c>
      <c r="K14" s="36">
        <f>[47]PangkajeneKep!K6</f>
        <v>16191</v>
      </c>
      <c r="L14" s="36">
        <f>[47]PangkajeneKep!L6</f>
        <v>15991</v>
      </c>
      <c r="M14" s="36">
        <f>[47]PangkajeneKep!M6</f>
        <v>15991</v>
      </c>
      <c r="N14" s="36">
        <f>[47]PangkajeneKep!N6</f>
        <v>14294</v>
      </c>
      <c r="O14" s="36">
        <f>[47]PangkajeneKep!O6</f>
        <v>16027</v>
      </c>
      <c r="P14" s="36">
        <f>[47]PangkajeneKep!P6</f>
        <v>0</v>
      </c>
      <c r="Q14" s="42">
        <v>15951</v>
      </c>
      <c r="R14" s="42">
        <v>15951</v>
      </c>
      <c r="S14" s="198">
        <v>15996</v>
      </c>
      <c r="T14" s="198">
        <v>16310</v>
      </c>
      <c r="U14" s="198">
        <v>15424</v>
      </c>
      <c r="V14" s="205">
        <v>16374.58</v>
      </c>
      <c r="W14" s="198">
        <v>16407</v>
      </c>
      <c r="X14" s="308">
        <v>16682</v>
      </c>
      <c r="Y14" s="308">
        <v>16732</v>
      </c>
      <c r="Z14" s="308">
        <v>16732</v>
      </c>
      <c r="AA14" s="308">
        <v>16732</v>
      </c>
      <c r="AB14" s="62">
        <v>16797</v>
      </c>
      <c r="AC14" s="62">
        <v>16819.369015127821</v>
      </c>
    </row>
    <row r="15" spans="1:29" ht="20.100000000000001" customHeight="1" x14ac:dyDescent="0.2">
      <c r="A15" s="35">
        <v>10</v>
      </c>
      <c r="B15" s="148" t="s">
        <v>319</v>
      </c>
      <c r="C15" s="36">
        <f>[47]Barru!C6</f>
        <v>11538</v>
      </c>
      <c r="D15" s="36">
        <f>[47]Barru!D6</f>
        <v>11525</v>
      </c>
      <c r="E15" s="36">
        <f>[47]Barru!E6</f>
        <v>13038</v>
      </c>
      <c r="F15" s="36">
        <f>[47]Barru!F6</f>
        <v>13038</v>
      </c>
      <c r="G15" s="36">
        <f>[47]Barru!G6</f>
        <v>13023</v>
      </c>
      <c r="H15" s="36">
        <f>[47]Barru!H6</f>
        <v>13024</v>
      </c>
      <c r="I15" s="36">
        <f>[47]Barru!I6</f>
        <v>13024</v>
      </c>
      <c r="J15" s="36">
        <f>[47]Barru!J6</f>
        <v>12534</v>
      </c>
      <c r="K15" s="36">
        <f>[47]Barru!K6</f>
        <v>12546</v>
      </c>
      <c r="L15" s="36">
        <f>[47]Barru!L6</f>
        <v>11532</v>
      </c>
      <c r="M15" s="36">
        <f>[47]Barru!M6</f>
        <v>12532</v>
      </c>
      <c r="N15" s="36">
        <f>[47]Barru!N6</f>
        <v>10930</v>
      </c>
      <c r="O15" s="36">
        <f>[47]Barru!O6</f>
        <v>12066</v>
      </c>
      <c r="P15" s="36">
        <f>[47]Barru!P6</f>
        <v>0</v>
      </c>
      <c r="Q15" s="42">
        <v>13234</v>
      </c>
      <c r="R15" s="42">
        <v>13214</v>
      </c>
      <c r="S15" s="198">
        <v>13209</v>
      </c>
      <c r="T15" s="198">
        <v>13191</v>
      </c>
      <c r="U15" s="198">
        <v>13196</v>
      </c>
      <c r="V15" s="205">
        <v>13498.1</v>
      </c>
      <c r="W15" s="198">
        <v>13352</v>
      </c>
      <c r="X15" s="308">
        <v>14266</v>
      </c>
      <c r="Y15" s="308">
        <v>14475</v>
      </c>
      <c r="Z15" s="308">
        <v>14694</v>
      </c>
      <c r="AA15" s="308">
        <v>14557</v>
      </c>
      <c r="AB15" s="62">
        <v>15948</v>
      </c>
      <c r="AC15" s="62">
        <v>15702.5458296875</v>
      </c>
    </row>
    <row r="16" spans="1:29" ht="20.100000000000001" customHeight="1" x14ac:dyDescent="0.2">
      <c r="A16" s="35">
        <v>11</v>
      </c>
      <c r="B16" s="148" t="s">
        <v>320</v>
      </c>
      <c r="C16" s="36">
        <f>[47]Bone!C6</f>
        <v>82023</v>
      </c>
      <c r="D16" s="36">
        <f>[47]Bone!D6</f>
        <v>89965</v>
      </c>
      <c r="E16" s="36">
        <f>[47]Bone!E6</f>
        <v>88449</v>
      </c>
      <c r="F16" s="36">
        <f>[47]Bone!F6</f>
        <v>88449</v>
      </c>
      <c r="G16" s="36">
        <f>[47]Bone!G6</f>
        <v>88449</v>
      </c>
      <c r="H16" s="36">
        <f>[47]Bone!H6</f>
        <v>88449</v>
      </c>
      <c r="I16" s="36">
        <f>[47]Bone!I6</f>
        <v>88449</v>
      </c>
      <c r="J16" s="36">
        <f>[47]Bone!J6</f>
        <v>88449</v>
      </c>
      <c r="K16" s="36">
        <f>[47]Bone!K6</f>
        <v>88449</v>
      </c>
      <c r="L16" s="36">
        <f>[47]Bone!L6</f>
        <v>88367</v>
      </c>
      <c r="M16" s="36">
        <f>[47]Bone!M6</f>
        <v>102892</v>
      </c>
      <c r="N16" s="36">
        <f>[47]Bone!N6</f>
        <v>89498</v>
      </c>
      <c r="O16" s="36">
        <f>[47]Bone!O6</f>
        <v>96407</v>
      </c>
      <c r="P16" s="36">
        <f>[47]Bone!P6</f>
        <v>0</v>
      </c>
      <c r="Q16" s="42">
        <v>88505</v>
      </c>
      <c r="R16" s="42">
        <v>88768</v>
      </c>
      <c r="S16" s="198">
        <v>88818</v>
      </c>
      <c r="T16" s="198">
        <v>88041</v>
      </c>
      <c r="U16" s="198">
        <v>87791</v>
      </c>
      <c r="V16" s="205">
        <v>89709.45</v>
      </c>
      <c r="W16" s="198">
        <v>89700</v>
      </c>
      <c r="X16" s="308">
        <v>100631</v>
      </c>
      <c r="Y16" s="308">
        <v>100631</v>
      </c>
      <c r="Z16" s="308">
        <v>112331</v>
      </c>
      <c r="AA16" s="308">
        <v>112080.6</v>
      </c>
      <c r="AB16" s="62">
        <v>115079</v>
      </c>
      <c r="AC16" s="62">
        <v>117841.88783934747</v>
      </c>
    </row>
    <row r="17" spans="1:29" ht="20.100000000000001" customHeight="1" x14ac:dyDescent="0.2">
      <c r="A17" s="35">
        <v>12</v>
      </c>
      <c r="B17" s="148" t="s">
        <v>334</v>
      </c>
      <c r="C17" s="36">
        <f>[47]Soppeng!C6</f>
        <v>23554</v>
      </c>
      <c r="D17" s="36">
        <f>[47]Soppeng!D6</f>
        <v>23819</v>
      </c>
      <c r="E17" s="36">
        <f>[47]Soppeng!E6</f>
        <v>24878</v>
      </c>
      <c r="F17" s="36">
        <f>[47]Soppeng!F6</f>
        <v>24890</v>
      </c>
      <c r="G17" s="36">
        <f>[47]Soppeng!G6</f>
        <v>24744</v>
      </c>
      <c r="H17" s="36">
        <f>[47]Soppeng!H6</f>
        <v>24755</v>
      </c>
      <c r="I17" s="36">
        <f>[47]Soppeng!I6</f>
        <v>24755</v>
      </c>
      <c r="J17" s="36">
        <f>[47]Soppeng!J6</f>
        <v>29677</v>
      </c>
      <c r="K17" s="36">
        <f>[47]Soppeng!K6</f>
        <v>29136</v>
      </c>
      <c r="L17" s="36">
        <f>[47]Soppeng!L6</f>
        <v>22851</v>
      </c>
      <c r="M17" s="36">
        <f>[47]Soppeng!M6</f>
        <v>22851</v>
      </c>
      <c r="N17" s="36">
        <f>[47]Soppeng!N6</f>
        <v>22045</v>
      </c>
      <c r="O17" s="36">
        <f>[47]Soppeng!O6</f>
        <v>23223</v>
      </c>
      <c r="P17" s="36">
        <f>[47]Soppeng!P6</f>
        <v>0</v>
      </c>
      <c r="Q17" s="42">
        <v>24729</v>
      </c>
      <c r="R17" s="42">
        <v>25179</v>
      </c>
      <c r="S17" s="198">
        <v>24755</v>
      </c>
      <c r="T17" s="198">
        <v>24711</v>
      </c>
      <c r="U17" s="198">
        <v>26007</v>
      </c>
      <c r="V17" s="205">
        <v>23019.360000000001</v>
      </c>
      <c r="W17" s="198">
        <v>27380</v>
      </c>
      <c r="X17" s="308">
        <v>27981</v>
      </c>
      <c r="Y17" s="308">
        <v>27289</v>
      </c>
      <c r="Z17" s="308">
        <v>28630.6</v>
      </c>
      <c r="AA17" s="308">
        <v>28939.7</v>
      </c>
      <c r="AB17" s="62">
        <v>27286</v>
      </c>
      <c r="AC17" s="62">
        <v>28355.11746689933</v>
      </c>
    </row>
    <row r="18" spans="1:29" ht="20.100000000000001" customHeight="1" x14ac:dyDescent="0.2">
      <c r="A18" s="35">
        <v>13</v>
      </c>
      <c r="B18" s="148" t="s">
        <v>338</v>
      </c>
      <c r="C18" s="36">
        <f>[47]Wajo!C6</f>
        <v>84483</v>
      </c>
      <c r="D18" s="36">
        <f>[47]Wajo!D6</f>
        <v>84483</v>
      </c>
      <c r="E18" s="36">
        <f>[47]Wajo!E6</f>
        <v>87480</v>
      </c>
      <c r="F18" s="36">
        <f>[47]Wajo!F6</f>
        <v>87480</v>
      </c>
      <c r="G18" s="36">
        <f>[47]Wajo!G6</f>
        <v>86311</v>
      </c>
      <c r="H18" s="36">
        <f>[47]Wajo!H6</f>
        <v>86328</v>
      </c>
      <c r="I18" s="36">
        <f>[47]Wajo!I6</f>
        <v>86328</v>
      </c>
      <c r="J18" s="36">
        <f>[47]Wajo!J6</f>
        <v>97502</v>
      </c>
      <c r="K18" s="36">
        <f>[47]Wajo!K6</f>
        <v>97503</v>
      </c>
      <c r="L18" s="36">
        <f>[47]Wajo!L6</f>
        <v>86092</v>
      </c>
      <c r="M18" s="36">
        <f>[47]Wajo!M6</f>
        <v>86092</v>
      </c>
      <c r="N18" s="36">
        <f>[47]Wajo!N6</f>
        <v>75802</v>
      </c>
      <c r="O18" s="36">
        <f>[47]Wajo!O6</f>
        <v>85992</v>
      </c>
      <c r="P18" s="36">
        <f>[47]Wajo!P6</f>
        <v>0</v>
      </c>
      <c r="Q18" s="42">
        <v>86297</v>
      </c>
      <c r="R18" s="42">
        <v>86866</v>
      </c>
      <c r="S18" s="198">
        <v>83521</v>
      </c>
      <c r="T18" s="198">
        <v>84784</v>
      </c>
      <c r="U18" s="198">
        <v>87521</v>
      </c>
      <c r="V18" s="205">
        <v>86749.25</v>
      </c>
      <c r="W18" s="198">
        <v>92876</v>
      </c>
      <c r="X18" s="308">
        <v>94692</v>
      </c>
      <c r="Y18" s="308">
        <v>96177</v>
      </c>
      <c r="Z18" s="308">
        <v>99237</v>
      </c>
      <c r="AA18" s="308">
        <v>100067.6</v>
      </c>
      <c r="AB18" s="62">
        <v>99324</v>
      </c>
      <c r="AC18" s="62">
        <v>101325.56489118128</v>
      </c>
    </row>
    <row r="19" spans="1:29" ht="20.100000000000001" customHeight="1" x14ac:dyDescent="0.2">
      <c r="A19" s="35">
        <v>14</v>
      </c>
      <c r="B19" s="148" t="s">
        <v>332</v>
      </c>
      <c r="C19" s="36">
        <f>'[47]Sidenreng Rappang'!C6</f>
        <v>45448</v>
      </c>
      <c r="D19" s="36">
        <f>'[47]Sidenreng Rappang'!D6</f>
        <v>32903</v>
      </c>
      <c r="E19" s="36">
        <f>'[47]Sidenreng Rappang'!E6</f>
        <v>45816</v>
      </c>
      <c r="F19" s="36">
        <f>'[47]Sidenreng Rappang'!F6</f>
        <v>45702</v>
      </c>
      <c r="G19" s="36">
        <f>'[47]Sidenreng Rappang'!G6</f>
        <v>44813</v>
      </c>
      <c r="H19" s="36">
        <f>'[47]Sidenreng Rappang'!H6</f>
        <v>45593</v>
      </c>
      <c r="I19" s="36">
        <f>'[47]Sidenreng Rappang'!I6</f>
        <v>45593</v>
      </c>
      <c r="J19" s="36">
        <f>'[47]Sidenreng Rappang'!J6</f>
        <v>64604</v>
      </c>
      <c r="K19" s="36">
        <f>'[47]Sidenreng Rappang'!K6</f>
        <v>58483</v>
      </c>
      <c r="L19" s="36">
        <f>'[47]Sidenreng Rappang'!L6</f>
        <v>41936</v>
      </c>
      <c r="M19" s="36">
        <f>'[47]Sidenreng Rappang'!M6</f>
        <v>74413</v>
      </c>
      <c r="N19" s="36">
        <f>'[47]Sidenreng Rappang'!N6</f>
        <v>39730</v>
      </c>
      <c r="O19" s="36">
        <f>'[47]Sidenreng Rappang'!O6</f>
        <v>42921</v>
      </c>
      <c r="P19" s="36">
        <f>'[47]Sidenreng Rappang'!P6</f>
        <v>0</v>
      </c>
      <c r="Q19" s="42">
        <v>41703</v>
      </c>
      <c r="R19" s="119">
        <v>41703</v>
      </c>
      <c r="S19" s="198">
        <v>42175</v>
      </c>
      <c r="T19" s="198">
        <v>43169</v>
      </c>
      <c r="U19" s="198">
        <v>43373</v>
      </c>
      <c r="V19" s="205">
        <v>43933.64</v>
      </c>
      <c r="W19" s="198">
        <v>44734</v>
      </c>
      <c r="X19" s="308">
        <v>47089</v>
      </c>
      <c r="Y19" s="308">
        <v>48309</v>
      </c>
      <c r="Z19" s="308">
        <v>47782.5</v>
      </c>
      <c r="AA19" s="308">
        <v>48218</v>
      </c>
      <c r="AB19" s="62">
        <v>45653</v>
      </c>
      <c r="AC19" s="62">
        <v>48830.979371057219</v>
      </c>
    </row>
    <row r="20" spans="1:29" ht="20.100000000000001" customHeight="1" x14ac:dyDescent="0.2">
      <c r="A20" s="35">
        <v>15</v>
      </c>
      <c r="B20" s="148" t="s">
        <v>331</v>
      </c>
      <c r="C20" s="36">
        <f>[47]Pinrang!C6</f>
        <v>47651</v>
      </c>
      <c r="D20" s="36">
        <f>[47]Pinrang!D6</f>
        <v>47617</v>
      </c>
      <c r="E20" s="36">
        <f>[47]Pinrang!E6</f>
        <v>47402</v>
      </c>
      <c r="F20" s="36">
        <f>[47]Pinrang!F6</f>
        <v>47383</v>
      </c>
      <c r="G20" s="36">
        <f>[47]Pinrang!G6</f>
        <v>47381</v>
      </c>
      <c r="H20" s="36">
        <f>[47]Pinrang!H6</f>
        <v>46065</v>
      </c>
      <c r="I20" s="36">
        <f>[47]Pinrang!I6</f>
        <v>46065</v>
      </c>
      <c r="J20" s="36">
        <f>[47]Pinrang!J6</f>
        <v>45930</v>
      </c>
      <c r="K20" s="36">
        <f>[47]Pinrang!K6</f>
        <v>46215</v>
      </c>
      <c r="L20" s="36">
        <f>[47]Pinrang!L6</f>
        <v>57876</v>
      </c>
      <c r="M20" s="36">
        <f>[47]Pinrang!M6</f>
        <v>57876</v>
      </c>
      <c r="N20" s="36">
        <f>[47]Pinrang!N6</f>
        <v>43105</v>
      </c>
      <c r="O20" s="36">
        <f>[47]Pinrang!O6</f>
        <v>46263</v>
      </c>
      <c r="P20" s="36">
        <f>[47]Pinrang!P6</f>
        <v>0</v>
      </c>
      <c r="Q20" s="42">
        <v>46614</v>
      </c>
      <c r="R20" s="42">
        <v>46743</v>
      </c>
      <c r="S20" s="198">
        <v>48496</v>
      </c>
      <c r="T20" s="198">
        <v>48743</v>
      </c>
      <c r="U20" s="198">
        <v>49121</v>
      </c>
      <c r="V20" s="205">
        <v>48615.25</v>
      </c>
      <c r="W20" s="198">
        <v>50085</v>
      </c>
      <c r="X20" s="308">
        <v>51018</v>
      </c>
      <c r="Y20" s="308">
        <v>53584</v>
      </c>
      <c r="Z20" s="308">
        <v>54615</v>
      </c>
      <c r="AA20" s="308">
        <v>55111</v>
      </c>
      <c r="AB20" s="62">
        <v>47056</v>
      </c>
      <c r="AC20" s="62">
        <v>48810.775381883555</v>
      </c>
    </row>
    <row r="21" spans="1:29" ht="20.100000000000001" customHeight="1" x14ac:dyDescent="0.2">
      <c r="A21" s="35">
        <v>16</v>
      </c>
      <c r="B21" s="148" t="s">
        <v>322</v>
      </c>
      <c r="C21" s="36">
        <f>[47]Enrekang!C6</f>
        <v>8513</v>
      </c>
      <c r="D21" s="36">
        <f>[47]Enrekang!D6</f>
        <v>8513</v>
      </c>
      <c r="E21" s="36">
        <f>[47]Enrekang!E6</f>
        <v>8513</v>
      </c>
      <c r="F21" s="36">
        <f>[47]Enrekang!F6</f>
        <v>8513</v>
      </c>
      <c r="G21" s="36">
        <f>[47]Enrekang!G6</f>
        <v>8414</v>
      </c>
      <c r="H21" s="36">
        <f>[47]Enrekang!H6</f>
        <v>8513</v>
      </c>
      <c r="I21" s="36">
        <f>[47]Enrekang!I6</f>
        <v>8513</v>
      </c>
      <c r="J21" s="36">
        <f>[47]Enrekang!J6</f>
        <v>8513</v>
      </c>
      <c r="K21" s="36">
        <f>[47]Enrekang!K6</f>
        <v>8513</v>
      </c>
      <c r="L21" s="36">
        <f>[47]Enrekang!L6</f>
        <v>8515</v>
      </c>
      <c r="M21" s="36">
        <f>[47]Enrekang!M6</f>
        <v>8515</v>
      </c>
      <c r="N21" s="36">
        <f>[47]Enrekang!N6</f>
        <v>6044</v>
      </c>
      <c r="O21" s="36">
        <f>[47]Enrekang!O6</f>
        <v>7951</v>
      </c>
      <c r="P21" s="36">
        <f>[47]Enrekang!P6</f>
        <v>0</v>
      </c>
      <c r="Q21" s="42">
        <v>8726</v>
      </c>
      <c r="R21" s="42">
        <v>10555</v>
      </c>
      <c r="S21" s="198">
        <v>10538</v>
      </c>
      <c r="T21" s="198">
        <v>9924</v>
      </c>
      <c r="U21" s="198">
        <v>10403</v>
      </c>
      <c r="V21" s="205">
        <v>9460.2099999999991</v>
      </c>
      <c r="W21" s="198">
        <v>9263</v>
      </c>
      <c r="X21" s="308">
        <v>10815</v>
      </c>
      <c r="Y21" s="308">
        <v>10861</v>
      </c>
      <c r="Z21" s="308">
        <v>10573</v>
      </c>
      <c r="AA21" s="308">
        <v>11164</v>
      </c>
      <c r="AB21" s="62">
        <v>9836</v>
      </c>
      <c r="AC21" s="62">
        <v>8453.5233383287286</v>
      </c>
    </row>
    <row r="22" spans="1:29" ht="20.100000000000001" customHeight="1" x14ac:dyDescent="0.2">
      <c r="A22" s="35">
        <v>17</v>
      </c>
      <c r="B22" s="148" t="s">
        <v>326</v>
      </c>
      <c r="C22" s="36">
        <f>[47]Luwu!C6</f>
        <v>88483</v>
      </c>
      <c r="D22" s="36">
        <f>[47]Luwu!D6</f>
        <v>89365</v>
      </c>
      <c r="E22" s="36">
        <f>[47]Luwu!E6</f>
        <v>93177</v>
      </c>
      <c r="F22" s="36">
        <f>[47]Luwu!F6</f>
        <v>92340</v>
      </c>
      <c r="G22" s="36">
        <f>[47]Luwu!G6</f>
        <v>87646</v>
      </c>
      <c r="H22" s="36">
        <f>[47]Luwu!H6</f>
        <v>91628</v>
      </c>
      <c r="I22" s="36">
        <f>[47]Luwu!I6</f>
        <v>79111</v>
      </c>
      <c r="J22" s="36">
        <f>[47]Luwu!J6</f>
        <v>41515</v>
      </c>
      <c r="K22" s="36">
        <f>[47]Luwu!K6</f>
        <v>37752</v>
      </c>
      <c r="L22" s="36">
        <f>[47]Luwu!L6</f>
        <v>41723</v>
      </c>
      <c r="M22" s="36">
        <f>[47]Luwu!M6</f>
        <v>41723</v>
      </c>
      <c r="N22" s="36">
        <f>[47]Luwu!N6</f>
        <v>31804</v>
      </c>
      <c r="O22" s="36">
        <f>[47]Luwu!O6</f>
        <v>34768</v>
      </c>
      <c r="P22" s="36">
        <f>[47]Luwu!P6</f>
        <v>0</v>
      </c>
      <c r="Q22" s="42">
        <v>33142</v>
      </c>
      <c r="R22" s="42">
        <v>33851</v>
      </c>
      <c r="S22" s="198">
        <v>34778</v>
      </c>
      <c r="T22" s="198">
        <v>35002</v>
      </c>
      <c r="U22" s="198">
        <v>35660</v>
      </c>
      <c r="V22" s="205">
        <v>38214.07</v>
      </c>
      <c r="W22" s="198">
        <v>37091</v>
      </c>
      <c r="X22" s="308">
        <v>37926</v>
      </c>
      <c r="Y22" s="308">
        <v>37037</v>
      </c>
      <c r="Z22" s="308">
        <v>38157.500000000007</v>
      </c>
      <c r="AA22" s="308">
        <v>32623</v>
      </c>
      <c r="AB22" s="62">
        <v>30166</v>
      </c>
      <c r="AC22" s="62">
        <v>30654.914921272328</v>
      </c>
    </row>
    <row r="23" spans="1:29" ht="20.100000000000001" customHeight="1" x14ac:dyDescent="0.2">
      <c r="A23" s="35">
        <v>18</v>
      </c>
      <c r="B23" s="148" t="s">
        <v>336</v>
      </c>
      <c r="C23" s="36">
        <f>'[47]Tanah Toraja'!C6</f>
        <v>21225</v>
      </c>
      <c r="D23" s="36">
        <f>'[47]Tanah Toraja'!D6</f>
        <v>21225</v>
      </c>
      <c r="E23" s="36">
        <f>'[47]Tanah Toraja'!E6</f>
        <v>20913</v>
      </c>
      <c r="F23" s="36">
        <f>'[47]Tanah Toraja'!F6</f>
        <v>20913</v>
      </c>
      <c r="G23" s="36">
        <f>'[47]Tanah Toraja'!G6</f>
        <v>21208</v>
      </c>
      <c r="H23" s="36">
        <f>'[47]Tanah Toraja'!H6</f>
        <v>21208</v>
      </c>
      <c r="I23" s="36">
        <f>'[47]Tanah Toraja'!I6</f>
        <v>20893</v>
      </c>
      <c r="J23" s="36">
        <f>'[47]Tanah Toraja'!J6</f>
        <v>21005</v>
      </c>
      <c r="K23" s="36">
        <f>'[47]Tanah Toraja'!K6</f>
        <v>21800</v>
      </c>
      <c r="L23" s="36">
        <f>'[47]Tanah Toraja'!L6</f>
        <v>23528</v>
      </c>
      <c r="M23" s="36">
        <f>'[47]Tanah Toraja'!M6</f>
        <v>23528</v>
      </c>
      <c r="N23" s="36">
        <f>'[47]Tanah Toraja'!N6</f>
        <v>21387</v>
      </c>
      <c r="O23" s="36">
        <f>'[47]Tanah Toraja'!O6</f>
        <v>24280</v>
      </c>
      <c r="P23" s="36">
        <f>'[47]Tanah Toraja'!P6</f>
        <v>0</v>
      </c>
      <c r="Q23" s="42">
        <v>21681</v>
      </c>
      <c r="R23" s="42">
        <v>21713</v>
      </c>
      <c r="S23" s="198">
        <v>10699</v>
      </c>
      <c r="T23" s="198">
        <v>10652</v>
      </c>
      <c r="U23" s="198">
        <v>10759</v>
      </c>
      <c r="V23" s="205">
        <v>10673.08</v>
      </c>
      <c r="W23" s="198">
        <v>10721</v>
      </c>
      <c r="X23" s="308">
        <v>10721</v>
      </c>
      <c r="Y23" s="308">
        <v>10761</v>
      </c>
      <c r="Z23" s="308">
        <v>10761</v>
      </c>
      <c r="AA23" s="308">
        <v>10761</v>
      </c>
      <c r="AB23" s="62">
        <v>14436</v>
      </c>
      <c r="AC23" s="62">
        <v>14392.374753925524</v>
      </c>
    </row>
    <row r="24" spans="1:29" ht="20.100000000000001" customHeight="1" x14ac:dyDescent="0.2">
      <c r="A24" s="35">
        <v>19</v>
      </c>
      <c r="B24" s="148" t="s">
        <v>328</v>
      </c>
      <c r="C24" s="36">
        <f>'[47]Luwu Utara'!C6</f>
        <v>0</v>
      </c>
      <c r="D24" s="36">
        <f>'[47]Luwu Utara'!D6</f>
        <v>0</v>
      </c>
      <c r="E24" s="36">
        <f>'[47]Luwu Utara'!E6</f>
        <v>0</v>
      </c>
      <c r="F24" s="36">
        <f>'[47]Luwu Utara'!F6</f>
        <v>0</v>
      </c>
      <c r="G24" s="36">
        <f>'[47]Luwu Utara'!G6</f>
        <v>0</v>
      </c>
      <c r="H24" s="36">
        <f>'[47]Luwu Utara'!H6</f>
        <v>0</v>
      </c>
      <c r="I24" s="36">
        <f>'[47]Luwu Utara'!I6</f>
        <v>0</v>
      </c>
      <c r="J24" s="36">
        <f>'[47]Luwu Utara'!J6</f>
        <v>47210</v>
      </c>
      <c r="K24" s="36">
        <f>'[47]Luwu Utara'!K6</f>
        <v>47210</v>
      </c>
      <c r="L24" s="36">
        <f>'[47]Luwu Utara'!L6</f>
        <v>44880</v>
      </c>
      <c r="M24" s="36">
        <f>'[47]Luwu Utara'!M6</f>
        <v>45130</v>
      </c>
      <c r="N24" s="36">
        <f>'[47]Luwu Utara'!N6</f>
        <v>15941</v>
      </c>
      <c r="O24" s="36">
        <f>'[47]Luwu Utara'!O6</f>
        <v>20455</v>
      </c>
      <c r="P24" s="36">
        <f>'[47]Luwu Utara'!P6</f>
        <v>0</v>
      </c>
      <c r="Q24" s="42">
        <v>19079</v>
      </c>
      <c r="R24" s="42">
        <v>20268</v>
      </c>
      <c r="S24" s="198">
        <v>18684</v>
      </c>
      <c r="T24" s="198">
        <v>20907</v>
      </c>
      <c r="U24" s="198">
        <v>21471</v>
      </c>
      <c r="V24" s="205">
        <v>20756.87</v>
      </c>
      <c r="W24" s="198">
        <v>26376</v>
      </c>
      <c r="X24" s="308">
        <v>26511</v>
      </c>
      <c r="Y24" s="308">
        <v>24916</v>
      </c>
      <c r="Z24" s="308">
        <v>25313.600000000002</v>
      </c>
      <c r="AA24" s="308">
        <v>25387.3</v>
      </c>
      <c r="AB24" s="62">
        <v>21704</v>
      </c>
      <c r="AC24" s="62">
        <v>27873.692403103822</v>
      </c>
    </row>
    <row r="25" spans="1:29" ht="20.100000000000001" customHeight="1" x14ac:dyDescent="0.2">
      <c r="A25" s="35">
        <v>20</v>
      </c>
      <c r="B25" s="148" t="s">
        <v>327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2">
        <v>16625</v>
      </c>
      <c r="R25" s="42">
        <v>16119</v>
      </c>
      <c r="S25" s="198">
        <v>17297</v>
      </c>
      <c r="T25" s="198">
        <v>18683</v>
      </c>
      <c r="U25" s="198">
        <v>18023</v>
      </c>
      <c r="V25" s="205">
        <v>20441.37</v>
      </c>
      <c r="W25" s="198">
        <v>22215</v>
      </c>
      <c r="X25" s="308">
        <v>22277</v>
      </c>
      <c r="Y25" s="308">
        <v>22854</v>
      </c>
      <c r="Z25" s="308">
        <v>24662</v>
      </c>
      <c r="AA25" s="308">
        <v>24626</v>
      </c>
      <c r="AB25" s="62">
        <v>17931</v>
      </c>
      <c r="AC25" s="62">
        <v>23394.354732959713</v>
      </c>
    </row>
    <row r="26" spans="1:29" ht="20.100000000000001" customHeight="1" x14ac:dyDescent="0.2">
      <c r="A26" s="35">
        <v>21</v>
      </c>
      <c r="B26" s="148" t="s">
        <v>337</v>
      </c>
      <c r="C26" s="36">
        <f>'[47]Toraja utara'!C6</f>
        <v>0</v>
      </c>
      <c r="D26" s="36">
        <f>'[47]Toraja utara'!D6</f>
        <v>0</v>
      </c>
      <c r="E26" s="36">
        <f>'[47]Toraja utara'!E6</f>
        <v>0</v>
      </c>
      <c r="F26" s="36">
        <f>'[47]Toraja utara'!F6</f>
        <v>0</v>
      </c>
      <c r="G26" s="36">
        <f>'[47]Toraja utara'!G6</f>
        <v>0</v>
      </c>
      <c r="H26" s="36">
        <f>'[47]Toraja utara'!H6</f>
        <v>0</v>
      </c>
      <c r="I26" s="36">
        <f>'[47]Toraja utara'!I6</f>
        <v>0</v>
      </c>
      <c r="J26" s="36">
        <f>'[47]Toraja utara'!J6</f>
        <v>0</v>
      </c>
      <c r="K26" s="36">
        <f>'[47]Toraja utara'!K6</f>
        <v>0</v>
      </c>
      <c r="L26" s="36">
        <f>'[47]Toraja utara'!L6</f>
        <v>0</v>
      </c>
      <c r="M26" s="36">
        <f>'[47]Toraja utara'!M6</f>
        <v>0</v>
      </c>
      <c r="N26" s="36">
        <f>'[47]Toraja utara'!N6</f>
        <v>0</v>
      </c>
      <c r="O26" s="36">
        <f>'[47]Toraja utara'!O6</f>
        <v>0</v>
      </c>
      <c r="P26" s="36">
        <f>'[47]Toraja utara'!P6</f>
        <v>0</v>
      </c>
      <c r="Q26" s="42">
        <v>0</v>
      </c>
      <c r="R26" s="42">
        <v>0</v>
      </c>
      <c r="S26" s="198">
        <v>10960</v>
      </c>
      <c r="T26" s="198">
        <v>12076</v>
      </c>
      <c r="U26" s="198">
        <v>12746</v>
      </c>
      <c r="V26" s="205">
        <v>15243.82</v>
      </c>
      <c r="W26" s="198">
        <v>14936</v>
      </c>
      <c r="X26" s="308">
        <v>14792</v>
      </c>
      <c r="Y26" s="308">
        <v>15318</v>
      </c>
      <c r="Z26" s="308">
        <v>15277</v>
      </c>
      <c r="AA26" s="308">
        <v>15199</v>
      </c>
      <c r="AB26" s="62">
        <v>15793</v>
      </c>
      <c r="AC26" s="62">
        <v>16047.261856561645</v>
      </c>
    </row>
    <row r="27" spans="1:29" ht="20.100000000000001" customHeight="1" x14ac:dyDescent="0.2">
      <c r="A27" s="35">
        <v>22</v>
      </c>
      <c r="B27" s="148" t="s">
        <v>86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2">
        <v>2700</v>
      </c>
      <c r="R27" s="42">
        <v>2700</v>
      </c>
      <c r="S27" s="198">
        <v>2700</v>
      </c>
      <c r="T27" s="198">
        <v>2700</v>
      </c>
      <c r="U27" s="198">
        <v>2157</v>
      </c>
      <c r="V27" s="205">
        <v>2624.58</v>
      </c>
      <c r="W27" s="198">
        <v>2608</v>
      </c>
      <c r="X27" s="308">
        <v>2523</v>
      </c>
      <c r="Y27" s="308">
        <v>2636</v>
      </c>
      <c r="Z27" s="308">
        <v>2609</v>
      </c>
      <c r="AA27" s="308">
        <v>2609</v>
      </c>
      <c r="AB27" s="62">
        <v>2075</v>
      </c>
      <c r="AC27" s="62">
        <v>2035.3319153037091</v>
      </c>
    </row>
    <row r="28" spans="1:29" ht="20.100000000000001" customHeight="1" x14ac:dyDescent="0.2">
      <c r="A28" s="35">
        <v>23</v>
      </c>
      <c r="B28" s="148" t="s">
        <v>87</v>
      </c>
      <c r="C28" s="36">
        <f>'[47]Kota Parepare'!C6</f>
        <v>960</v>
      </c>
      <c r="D28" s="36">
        <f>'[47]Kota Parepare'!D6</f>
        <v>933</v>
      </c>
      <c r="E28" s="36">
        <f>'[47]Kota Parepare'!E6</f>
        <v>933</v>
      </c>
      <c r="F28" s="36">
        <f>'[47]Kota Parepare'!F6</f>
        <v>933</v>
      </c>
      <c r="G28" s="36">
        <f>'[47]Kota Parepare'!G6</f>
        <v>933</v>
      </c>
      <c r="H28" s="36">
        <f>'[47]Kota Parepare'!H6</f>
        <v>934</v>
      </c>
      <c r="I28" s="36">
        <f>'[47]Kota Parepare'!I6</f>
        <v>934</v>
      </c>
      <c r="J28" s="36">
        <f>'[47]Kota Parepare'!J6</f>
        <v>982</v>
      </c>
      <c r="K28" s="36">
        <f>'[47]Kota Parepare'!K6</f>
        <v>982</v>
      </c>
      <c r="L28" s="36">
        <f>'[47]Kota Parepare'!L6</f>
        <v>933</v>
      </c>
      <c r="M28" s="36">
        <f>'[47]Kota Parepare'!M6</f>
        <v>933</v>
      </c>
      <c r="N28" s="36">
        <f>'[47]Kota Parepare'!N6</f>
        <v>881</v>
      </c>
      <c r="O28" s="36">
        <f>'[47]Kota Parepare'!O6</f>
        <v>933</v>
      </c>
      <c r="P28" s="36">
        <f>'[47]Kota Parepare'!P6</f>
        <v>0</v>
      </c>
      <c r="Q28" s="42">
        <v>933</v>
      </c>
      <c r="R28" s="42">
        <v>923</v>
      </c>
      <c r="S28" s="198">
        <v>923</v>
      </c>
      <c r="T28" s="198">
        <v>923</v>
      </c>
      <c r="U28" s="198">
        <v>922</v>
      </c>
      <c r="V28" s="205">
        <v>833.89</v>
      </c>
      <c r="W28" s="198">
        <v>863</v>
      </c>
      <c r="X28" s="308">
        <v>832</v>
      </c>
      <c r="Y28" s="308">
        <v>819</v>
      </c>
      <c r="Z28" s="308">
        <v>817</v>
      </c>
      <c r="AA28" s="308">
        <v>703</v>
      </c>
      <c r="AB28" s="62">
        <v>1092</v>
      </c>
      <c r="AC28" s="62">
        <v>865.38144528001055</v>
      </c>
    </row>
    <row r="29" spans="1:29" ht="20.100000000000001" customHeight="1" x14ac:dyDescent="0.2">
      <c r="A29" s="35">
        <v>24</v>
      </c>
      <c r="B29" s="148" t="s">
        <v>88</v>
      </c>
      <c r="C29" s="75">
        <f>'[47]Kota Palopo'!C6</f>
        <v>0</v>
      </c>
      <c r="D29" s="75">
        <f>'[47]Kota Palopo'!D6</f>
        <v>0</v>
      </c>
      <c r="E29" s="75">
        <f>'[47]Kota Palopo'!E6</f>
        <v>0</v>
      </c>
      <c r="F29" s="75">
        <f>'[47]Kota Palopo'!F6</f>
        <v>0</v>
      </c>
      <c r="G29" s="75">
        <f>'[47]Kota Palopo'!G6</f>
        <v>0</v>
      </c>
      <c r="H29" s="75">
        <f>'[47]Kota Palopo'!H6</f>
        <v>0</v>
      </c>
      <c r="I29" s="75">
        <f>'[47]Kota Palopo'!I6</f>
        <v>0</v>
      </c>
      <c r="J29" s="75">
        <f>'[47]Kota Palopo'!J6</f>
        <v>0</v>
      </c>
      <c r="K29" s="75">
        <f>'[47]Kota Palopo'!K6</f>
        <v>0</v>
      </c>
      <c r="L29" s="75">
        <f>'[47]Kota Palopo'!L6</f>
        <v>0</v>
      </c>
      <c r="M29" s="75">
        <f>'[47]Kota Palopo'!M6</f>
        <v>0</v>
      </c>
      <c r="N29" s="75">
        <f>'[47]Kota Palopo'!N6</f>
        <v>2251</v>
      </c>
      <c r="O29" s="75">
        <f>'[47]Kota Palopo'!O6</f>
        <v>2610</v>
      </c>
      <c r="P29" s="75">
        <f>'[47]Kota Palopo'!P6</f>
        <v>0</v>
      </c>
      <c r="Q29" s="125">
        <v>3045</v>
      </c>
      <c r="R29" s="125">
        <v>3045</v>
      </c>
      <c r="S29" s="198">
        <v>2960</v>
      </c>
      <c r="T29" s="198">
        <v>2960</v>
      </c>
      <c r="U29" s="198">
        <v>2964</v>
      </c>
      <c r="V29" s="233">
        <v>2686.94</v>
      </c>
      <c r="W29" s="198">
        <v>2133</v>
      </c>
      <c r="X29" s="308">
        <v>2350</v>
      </c>
      <c r="Y29" s="308">
        <v>2353</v>
      </c>
      <c r="Z29" s="308">
        <v>2671</v>
      </c>
      <c r="AA29" s="308">
        <v>2667</v>
      </c>
      <c r="AB29" s="62">
        <v>1666</v>
      </c>
      <c r="AC29" s="62">
        <v>1569.7954294456288</v>
      </c>
    </row>
    <row r="30" spans="1:29" ht="20.100000000000001" customHeight="1" thickBot="1" x14ac:dyDescent="0.25">
      <c r="A30" s="369" t="s">
        <v>119</v>
      </c>
      <c r="B30" s="370"/>
      <c r="C30" s="165">
        <f>SUM(C6:C29)</f>
        <v>558224</v>
      </c>
      <c r="D30" s="165">
        <f t="shared" ref="D30:W30" si="0">SUM(D6:D29)</f>
        <v>554504</v>
      </c>
      <c r="E30" s="165">
        <f t="shared" si="0"/>
        <v>577456</v>
      </c>
      <c r="F30" s="165">
        <f t="shared" si="0"/>
        <v>574175</v>
      </c>
      <c r="G30" s="165">
        <f t="shared" si="0"/>
        <v>568194</v>
      </c>
      <c r="H30" s="165">
        <f t="shared" si="0"/>
        <v>572836</v>
      </c>
      <c r="I30" s="165">
        <f t="shared" si="0"/>
        <v>608003</v>
      </c>
      <c r="J30" s="165">
        <f t="shared" si="0"/>
        <v>625129</v>
      </c>
      <c r="K30" s="165">
        <f t="shared" si="0"/>
        <v>603233</v>
      </c>
      <c r="L30" s="165">
        <f t="shared" si="0"/>
        <v>589587</v>
      </c>
      <c r="M30" s="165">
        <f t="shared" si="0"/>
        <v>639067</v>
      </c>
      <c r="N30" s="165">
        <f t="shared" si="0"/>
        <v>489438</v>
      </c>
      <c r="O30" s="165">
        <f t="shared" si="0"/>
        <v>550990</v>
      </c>
      <c r="P30" s="165">
        <f t="shared" si="0"/>
        <v>0</v>
      </c>
      <c r="Q30" s="165">
        <f t="shared" si="0"/>
        <v>560989</v>
      </c>
      <c r="R30" s="165">
        <f t="shared" si="0"/>
        <v>567520</v>
      </c>
      <c r="S30" s="200">
        <f t="shared" si="0"/>
        <v>565601</v>
      </c>
      <c r="T30" s="200">
        <f t="shared" si="0"/>
        <v>572089</v>
      </c>
      <c r="U30" s="200">
        <f t="shared" si="0"/>
        <v>576559</v>
      </c>
      <c r="V30" s="200">
        <f t="shared" si="0"/>
        <v>586131.04999999993</v>
      </c>
      <c r="W30" s="200">
        <f t="shared" si="0"/>
        <v>602728</v>
      </c>
      <c r="X30" s="307">
        <f>SUM(X6:X29)</f>
        <v>623139</v>
      </c>
      <c r="Y30" s="307">
        <f>SUM(Y6:Y29)</f>
        <v>628148</v>
      </c>
      <c r="Z30" s="307">
        <f>SUM(Z6:Z29)</f>
        <v>649189.69999999995</v>
      </c>
      <c r="AA30" s="307">
        <f>SUM(AA6:AA29)</f>
        <v>646611.10000000009</v>
      </c>
      <c r="AB30" s="307">
        <v>641457</v>
      </c>
      <c r="AC30" s="307">
        <f>SUM(AC6:AC29)</f>
        <v>654818.3956238596</v>
      </c>
    </row>
    <row r="31" spans="1:29" ht="15" customHeight="1" x14ac:dyDescent="0.2">
      <c r="A31" s="277" t="s">
        <v>663</v>
      </c>
      <c r="B31" s="282"/>
      <c r="C31" s="283"/>
      <c r="D31" s="283"/>
      <c r="E31" s="282"/>
      <c r="F31" s="283"/>
      <c r="G31" s="283"/>
      <c r="H31" s="284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85"/>
      <c r="V31" s="286"/>
      <c r="W31" s="277"/>
      <c r="X31" s="277"/>
      <c r="Y31" s="277"/>
      <c r="Z31" s="277"/>
      <c r="AA31" s="277"/>
      <c r="AB31" s="277"/>
      <c r="AC31" s="277"/>
    </row>
    <row r="32" spans="1:29" ht="15" customHeight="1" x14ac:dyDescent="0.2">
      <c r="A32" s="278" t="s">
        <v>664</v>
      </c>
      <c r="B32" s="282"/>
      <c r="C32" s="283"/>
      <c r="D32" s="283"/>
      <c r="E32" s="282"/>
      <c r="F32" s="283"/>
      <c r="G32" s="283"/>
      <c r="H32" s="284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85"/>
      <c r="V32" s="286"/>
      <c r="W32" s="277"/>
      <c r="X32" s="277"/>
      <c r="Y32" s="277"/>
      <c r="Z32" s="277"/>
      <c r="AA32" s="277"/>
      <c r="AB32" s="277"/>
      <c r="AC32" s="277"/>
    </row>
    <row r="33" spans="1:29" ht="15" customHeight="1" x14ac:dyDescent="0.2">
      <c r="A33" s="277" t="s">
        <v>580</v>
      </c>
      <c r="B33" s="282"/>
      <c r="C33" s="283"/>
      <c r="D33" s="283"/>
      <c r="E33" s="282"/>
      <c r="F33" s="283"/>
      <c r="G33" s="283"/>
      <c r="H33" s="284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87"/>
      <c r="U33" s="285"/>
      <c r="V33" s="286"/>
      <c r="W33" s="277"/>
      <c r="X33" s="277"/>
      <c r="Y33" s="277"/>
      <c r="Z33" s="277"/>
      <c r="AA33" s="277"/>
      <c r="AB33" s="277"/>
      <c r="AC33" s="277"/>
    </row>
    <row r="34" spans="1:29" ht="15" customHeight="1" x14ac:dyDescent="0.2">
      <c r="A34" s="277" t="s">
        <v>661</v>
      </c>
      <c r="B34" s="282"/>
      <c r="C34" s="283"/>
      <c r="D34" s="283"/>
      <c r="E34" s="282"/>
      <c r="F34" s="283"/>
      <c r="G34" s="283"/>
      <c r="H34" s="284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87"/>
      <c r="U34" s="285"/>
      <c r="V34" s="286"/>
      <c r="W34" s="277"/>
      <c r="X34" s="277"/>
      <c r="Y34" s="277"/>
      <c r="Z34" s="277"/>
      <c r="AA34" s="277"/>
      <c r="AB34" s="277"/>
      <c r="AC34" s="277"/>
    </row>
    <row r="35" spans="1:29" ht="15" customHeight="1" x14ac:dyDescent="0.2">
      <c r="A35" s="278" t="s">
        <v>581</v>
      </c>
      <c r="B35" s="282"/>
      <c r="C35" s="283"/>
      <c r="D35" s="283"/>
      <c r="E35" s="282"/>
      <c r="F35" s="283"/>
      <c r="G35" s="283"/>
      <c r="H35" s="284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85"/>
      <c r="V35" s="286"/>
      <c r="W35" s="277"/>
      <c r="X35" s="277"/>
      <c r="Y35" s="277"/>
      <c r="Z35" s="277"/>
      <c r="AA35" s="277"/>
      <c r="AB35" s="277"/>
      <c r="AC35" s="277"/>
    </row>
    <row r="36" spans="1:29" ht="15" customHeight="1" x14ac:dyDescent="0.2">
      <c r="A36" s="277" t="s">
        <v>662</v>
      </c>
      <c r="B36" s="9"/>
      <c r="C36" s="10"/>
      <c r="D36" s="10"/>
      <c r="E36" s="9"/>
      <c r="F36" s="10"/>
      <c r="G36" s="10"/>
      <c r="H36" s="11"/>
      <c r="U36" s="7"/>
      <c r="X36" s="6"/>
      <c r="Y36" s="6"/>
      <c r="Z36" s="6"/>
      <c r="AA36" s="6"/>
      <c r="AB36" s="6"/>
      <c r="AC36" s="6"/>
    </row>
    <row r="37" spans="1:29" ht="20.100000000000001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9" ht="20.100000000000001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9" ht="20.100000000000001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</sheetData>
  <mergeCells count="3">
    <mergeCell ref="A4:A5"/>
    <mergeCell ref="A30:B30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ignoredErrors>
    <ignoredError sqref="S30:V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117"/>
  <sheetViews>
    <sheetView showGridLines="0" topLeftCell="A2" zoomScaleNormal="100" workbookViewId="0">
      <selection activeCell="AC9" sqref="AC9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5" width="13.140625" style="6" hidden="1" customWidth="1"/>
    <col min="16" max="16" width="9.57031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295" hidden="1" customWidth="1"/>
    <col min="25" max="29" width="15.7109375" style="295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590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591</v>
      </c>
      <c r="B2" s="10"/>
      <c r="C2" s="10"/>
      <c r="D2" s="10"/>
      <c r="E2" s="9"/>
      <c r="F2" s="10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9" ht="20.100000000000001" customHeight="1" thickBot="1" x14ac:dyDescent="0.3">
      <c r="A3" s="70"/>
      <c r="B3" s="71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296"/>
      <c r="Y3" s="296"/>
      <c r="Z3" s="296"/>
      <c r="AA3" s="296"/>
      <c r="AB3" s="296"/>
      <c r="AC3" s="296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6">
        <v>2007</v>
      </c>
      <c r="R5" s="156">
        <v>2008</v>
      </c>
      <c r="S5" s="156">
        <v>2009</v>
      </c>
      <c r="T5" s="156">
        <v>2010</v>
      </c>
      <c r="U5" s="156">
        <v>2011</v>
      </c>
      <c r="V5" s="156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189</v>
      </c>
      <c r="C6" s="36">
        <f>[23]Simeulue!C6</f>
        <v>0</v>
      </c>
      <c r="D6" s="36">
        <f>[23]Simeulue!D6</f>
        <v>0</v>
      </c>
      <c r="E6" s="36">
        <f>[23]Simeulue!E6</f>
        <v>0</v>
      </c>
      <c r="F6" s="36">
        <f>[23]Simeulue!F6</f>
        <v>0</v>
      </c>
      <c r="G6" s="36">
        <f>[23]Simeulue!G6</f>
        <v>0</v>
      </c>
      <c r="H6" s="36">
        <f>[23]Simeulue!H6</f>
        <v>3186</v>
      </c>
      <c r="I6" s="36">
        <f>[23]Simeulue!I6</f>
        <v>3186</v>
      </c>
      <c r="J6" s="36">
        <f>[23]Simeulue!J6</f>
        <v>3186</v>
      </c>
      <c r="K6" s="36">
        <f>[23]Simeulue!K6</f>
        <v>3186</v>
      </c>
      <c r="L6" s="36">
        <f>[23]Simeulue!L6</f>
        <v>3186</v>
      </c>
      <c r="M6" s="36">
        <f>[23]Simeulue!M6</f>
        <v>29246</v>
      </c>
      <c r="N6" s="36">
        <f>[23]Simeulue!N6</f>
        <v>10027</v>
      </c>
      <c r="O6" s="36">
        <f>[23]Simeulue!O6</f>
        <v>10007</v>
      </c>
      <c r="P6" s="36" t="e">
        <f>[23]Simeulue!P6</f>
        <v>#REF!</v>
      </c>
      <c r="Q6" s="36">
        <v>10007</v>
      </c>
      <c r="R6" s="36">
        <v>6391</v>
      </c>
      <c r="S6" s="197">
        <v>4278</v>
      </c>
      <c r="T6" s="197">
        <v>4577</v>
      </c>
      <c r="U6" s="197">
        <v>5442</v>
      </c>
      <c r="V6" s="225">
        <v>7390.68</v>
      </c>
      <c r="W6" s="225">
        <v>4761</v>
      </c>
      <c r="X6" s="297">
        <v>4326</v>
      </c>
      <c r="Y6" s="297">
        <v>5203</v>
      </c>
      <c r="Z6" s="297">
        <v>8212</v>
      </c>
      <c r="AA6" s="297">
        <v>9216</v>
      </c>
      <c r="AB6" s="297">
        <v>7331</v>
      </c>
      <c r="AC6" s="297">
        <v>7171.5482081053087</v>
      </c>
    </row>
    <row r="7" spans="1:29" ht="20.100000000000001" customHeight="1" x14ac:dyDescent="0.2">
      <c r="A7" s="133">
        <v>2</v>
      </c>
      <c r="B7" s="59" t="s">
        <v>178</v>
      </c>
      <c r="C7" s="36" t="e">
        <f>[23]AcehSingkil!C6</f>
        <v>#REF!</v>
      </c>
      <c r="D7" s="36" t="e">
        <f>[23]AcehSingkil!D6</f>
        <v>#REF!</v>
      </c>
      <c r="E7" s="36" t="e">
        <f>[23]AcehSingkil!E6</f>
        <v>#REF!</v>
      </c>
      <c r="F7" s="36" t="e">
        <f>[23]AcehSingkil!F6</f>
        <v>#REF!</v>
      </c>
      <c r="G7" s="36" t="e">
        <f>[23]AcehSingkil!G6</f>
        <v>#REF!</v>
      </c>
      <c r="H7" s="36" t="e">
        <f>[23]AcehSingkil!H6</f>
        <v>#REF!</v>
      </c>
      <c r="I7" s="36" t="e">
        <f>[23]AcehSingkil!I6</f>
        <v>#REF!</v>
      </c>
      <c r="J7" s="36">
        <f>[23]AcehSingkil!J6</f>
        <v>4971</v>
      </c>
      <c r="K7" s="36">
        <f>[23]AcehSingkil!K6</f>
        <v>4971</v>
      </c>
      <c r="L7" s="36">
        <f>[23]AcehSingkil!L6</f>
        <v>4971</v>
      </c>
      <c r="M7" s="36">
        <f>[23]AcehSingkil!M6</f>
        <v>65328</v>
      </c>
      <c r="N7" s="36">
        <f>[23]AcehSingkil!N6</f>
        <v>65328</v>
      </c>
      <c r="O7" s="36">
        <f>[23]AcehSingkil!O6</f>
        <v>14390</v>
      </c>
      <c r="P7" s="36" t="str">
        <f>[23]AcehSingkil!P6</f>
        <v xml:space="preserve">                -    </v>
      </c>
      <c r="Q7" s="36">
        <v>4346</v>
      </c>
      <c r="R7" s="36">
        <v>5719</v>
      </c>
      <c r="S7" s="197">
        <v>5710</v>
      </c>
      <c r="T7" s="197">
        <v>2091</v>
      </c>
      <c r="U7" s="197">
        <v>2556</v>
      </c>
      <c r="V7" s="225">
        <v>2431.11</v>
      </c>
      <c r="W7" s="225">
        <v>1357</v>
      </c>
      <c r="X7" s="297">
        <v>1078</v>
      </c>
      <c r="Y7" s="297">
        <v>967</v>
      </c>
      <c r="Z7" s="297">
        <v>879</v>
      </c>
      <c r="AA7" s="297">
        <v>1089</v>
      </c>
      <c r="AB7" s="297">
        <v>373</v>
      </c>
      <c r="AC7" s="297">
        <v>1086.8186034516093</v>
      </c>
    </row>
    <row r="8" spans="1:29" ht="20.100000000000001" customHeight="1" x14ac:dyDescent="0.2">
      <c r="A8" s="133">
        <v>3</v>
      </c>
      <c r="B8" s="59" t="s">
        <v>177</v>
      </c>
      <c r="C8" s="36">
        <f>[23]AcehSelatan!C6</f>
        <v>32507</v>
      </c>
      <c r="D8" s="36">
        <f>[23]AcehSelatan!D6</f>
        <v>30357</v>
      </c>
      <c r="E8" s="36">
        <f>[23]AcehSelatan!E6</f>
        <v>36134</v>
      </c>
      <c r="F8" s="36">
        <f>[23]AcehSelatan!F6</f>
        <v>36143</v>
      </c>
      <c r="G8" s="36">
        <f>[23]AcehSelatan!G6</f>
        <v>36015</v>
      </c>
      <c r="H8" s="36">
        <f>[23]AcehSelatan!H6</f>
        <v>35973</v>
      </c>
      <c r="I8" s="36">
        <f>[23]AcehSelatan!I6</f>
        <v>37669</v>
      </c>
      <c r="J8" s="36">
        <f>[23]AcehSelatan!J6</f>
        <v>25668</v>
      </c>
      <c r="K8" s="36">
        <f>[23]AcehSelatan!K6</f>
        <v>17916</v>
      </c>
      <c r="L8" s="36">
        <f>[23]AcehSelatan!L6</f>
        <v>17916</v>
      </c>
      <c r="M8" s="36">
        <f>[23]AcehSelatan!M6</f>
        <v>22052</v>
      </c>
      <c r="N8" s="36">
        <f>[23]AcehSelatan!N6</f>
        <v>38977</v>
      </c>
      <c r="O8" s="36">
        <f>[23]AcehSelatan!O6</f>
        <v>22052</v>
      </c>
      <c r="P8" s="36" t="str">
        <f>[23]AcehSelatan!P6</f>
        <v xml:space="preserve">               -   </v>
      </c>
      <c r="Q8" s="36">
        <v>21882</v>
      </c>
      <c r="R8" s="36">
        <v>22052</v>
      </c>
      <c r="S8" s="197">
        <v>18239</v>
      </c>
      <c r="T8" s="197">
        <v>16512</v>
      </c>
      <c r="U8" s="197">
        <v>15886</v>
      </c>
      <c r="V8" s="225">
        <v>17778.57</v>
      </c>
      <c r="W8" s="225">
        <v>17322</v>
      </c>
      <c r="X8" s="297">
        <v>13913</v>
      </c>
      <c r="Y8" s="297">
        <v>12272</v>
      </c>
      <c r="Z8" s="297">
        <v>13986</v>
      </c>
      <c r="AA8" s="297">
        <v>12781.1</v>
      </c>
      <c r="AB8" s="297">
        <v>7010</v>
      </c>
      <c r="AC8" s="297">
        <v>7461.4889595091936</v>
      </c>
    </row>
    <row r="9" spans="1:29" ht="20.100000000000001" customHeight="1" x14ac:dyDescent="0.2">
      <c r="A9" s="133">
        <v>4</v>
      </c>
      <c r="B9" s="59" t="s">
        <v>181</v>
      </c>
      <c r="C9" s="36">
        <f>[23]AcehTnggra!C6</f>
        <v>25139</v>
      </c>
      <c r="D9" s="36">
        <f>[23]AcehTnggra!D6</f>
        <v>25139</v>
      </c>
      <c r="E9" s="36">
        <f>[23]AcehTnggra!E6</f>
        <v>26369</v>
      </c>
      <c r="F9" s="36">
        <f>[23]AcehTnggra!F6</f>
        <v>26369</v>
      </c>
      <c r="G9" s="36">
        <f>[23]AcehTnggra!G6</f>
        <v>26369</v>
      </c>
      <c r="H9" s="36">
        <f>[23]AcehTnggra!H6</f>
        <v>24295</v>
      </c>
      <c r="I9" s="36">
        <f>[23]AcehTnggra!I6</f>
        <v>26057</v>
      </c>
      <c r="J9" s="36">
        <f>[23]AcehTnggra!J6</f>
        <v>26822</v>
      </c>
      <c r="K9" s="36">
        <f>[23]AcehTnggra!K6</f>
        <v>24306</v>
      </c>
      <c r="L9" s="36">
        <f>[23]AcehTnggra!L6</f>
        <v>24306</v>
      </c>
      <c r="M9" s="36">
        <f>[23]AcehTnggra!M6</f>
        <v>26754</v>
      </c>
      <c r="N9" s="36">
        <f>[23]AcehTnggra!N6</f>
        <v>32750</v>
      </c>
      <c r="O9" s="36">
        <f>[23]AcehTnggra!O6</f>
        <v>16953</v>
      </c>
      <c r="P9" s="36" t="str">
        <f>[23]AcehTnggra!P6</f>
        <v xml:space="preserve">               -   </v>
      </c>
      <c r="Q9" s="36">
        <v>16992</v>
      </c>
      <c r="R9" s="36">
        <v>23576</v>
      </c>
      <c r="S9" s="197">
        <v>16615</v>
      </c>
      <c r="T9" s="197">
        <v>15540</v>
      </c>
      <c r="U9" s="197">
        <v>15611</v>
      </c>
      <c r="V9" s="225">
        <v>15695.44</v>
      </c>
      <c r="W9" s="225">
        <v>12416</v>
      </c>
      <c r="X9" s="297">
        <v>12494</v>
      </c>
      <c r="Y9" s="297">
        <v>13717</v>
      </c>
      <c r="Z9" s="297">
        <v>14085</v>
      </c>
      <c r="AA9" s="297">
        <v>14101</v>
      </c>
      <c r="AB9" s="297">
        <v>8746</v>
      </c>
      <c r="AC9" s="297">
        <v>8778.3634025095107</v>
      </c>
    </row>
    <row r="10" spans="1:29" ht="20.100000000000001" customHeight="1" x14ac:dyDescent="0.2">
      <c r="A10" s="133">
        <v>5</v>
      </c>
      <c r="B10" s="59" t="s">
        <v>182</v>
      </c>
      <c r="C10" s="36">
        <f>[23]AcehTimur!C6</f>
        <v>54714</v>
      </c>
      <c r="D10" s="36">
        <f>[23]AcehTimur!D6</f>
        <v>43783</v>
      </c>
      <c r="E10" s="36">
        <f>[23]AcehTimur!E6</f>
        <v>54883</v>
      </c>
      <c r="F10" s="36">
        <f>[23]AcehTimur!F6</f>
        <v>55096</v>
      </c>
      <c r="G10" s="36">
        <f>[23]AcehTimur!G6</f>
        <v>55033</v>
      </c>
      <c r="H10" s="36">
        <f>[23]AcehTimur!H6</f>
        <v>55314</v>
      </c>
      <c r="I10" s="36">
        <f>[23]AcehTimur!I6</f>
        <v>53293</v>
      </c>
      <c r="J10" s="36">
        <f>[23]AcehTimur!J6</f>
        <v>53739</v>
      </c>
      <c r="K10" s="36">
        <f>[23]AcehTimur!K6</f>
        <v>53739</v>
      </c>
      <c r="L10" s="36">
        <f>[23]AcehTimur!L6</f>
        <v>53571</v>
      </c>
      <c r="M10" s="36">
        <f>[23]AcehTimur!M6</f>
        <v>69539</v>
      </c>
      <c r="N10" s="36">
        <f>[23]AcehTimur!N6</f>
        <v>34887</v>
      </c>
      <c r="O10" s="36">
        <f>[23]AcehTimur!O6</f>
        <v>36178</v>
      </c>
      <c r="P10" s="36" t="str">
        <f>[23]AcehTimur!P6</f>
        <v xml:space="preserve">                -    </v>
      </c>
      <c r="Q10" s="36">
        <v>32774</v>
      </c>
      <c r="R10" s="36">
        <v>30694</v>
      </c>
      <c r="S10" s="197">
        <v>38272</v>
      </c>
      <c r="T10" s="197">
        <v>30537</v>
      </c>
      <c r="U10" s="197">
        <v>34109</v>
      </c>
      <c r="V10" s="225">
        <v>31861.43</v>
      </c>
      <c r="W10" s="225">
        <v>35065</v>
      </c>
      <c r="X10" s="297">
        <v>35065</v>
      </c>
      <c r="Y10" s="297">
        <v>32810</v>
      </c>
      <c r="Z10" s="297">
        <v>32929</v>
      </c>
      <c r="AA10" s="297">
        <v>32968</v>
      </c>
      <c r="AB10" s="297">
        <v>18460</v>
      </c>
      <c r="AC10" s="297">
        <v>19452.983236045646</v>
      </c>
    </row>
    <row r="11" spans="1:29" ht="20.100000000000001" customHeight="1" x14ac:dyDescent="0.2">
      <c r="A11" s="133">
        <v>6</v>
      </c>
      <c r="B11" s="59" t="s">
        <v>180</v>
      </c>
      <c r="C11" s="36">
        <f>[23]AcehTengah!C6</f>
        <v>13933</v>
      </c>
      <c r="D11" s="36">
        <f>[23]AcehTengah!D6</f>
        <v>14262</v>
      </c>
      <c r="E11" s="36">
        <f>[23]AcehTengah!E6</f>
        <v>12491</v>
      </c>
      <c r="F11" s="36">
        <f>[23]AcehTengah!F6</f>
        <v>12861</v>
      </c>
      <c r="G11" s="36">
        <f>[23]AcehTengah!G6</f>
        <v>12863</v>
      </c>
      <c r="H11" s="36">
        <f>[23]AcehTengah!H6</f>
        <v>15350</v>
      </c>
      <c r="I11" s="36">
        <f>[23]AcehTengah!I6</f>
        <v>12844</v>
      </c>
      <c r="J11" s="36">
        <f>[23]AcehTengah!J6</f>
        <v>13539</v>
      </c>
      <c r="K11" s="36">
        <f>[23]AcehTengah!K6</f>
        <v>13539</v>
      </c>
      <c r="L11" s="36">
        <f>[23]AcehTengah!L6</f>
        <v>13539</v>
      </c>
      <c r="M11" s="36">
        <f>[23]AcehTengah!M6</f>
        <v>14494</v>
      </c>
      <c r="N11" s="36">
        <f>[23]AcehTengah!N6</f>
        <v>11200</v>
      </c>
      <c r="O11" s="36">
        <f>[23]AcehTengah!O6</f>
        <v>10750</v>
      </c>
      <c r="P11" s="36" t="str">
        <f>[23]AcehTengah!P6</f>
        <v xml:space="preserve">               -   </v>
      </c>
      <c r="Q11" s="36">
        <v>10801</v>
      </c>
      <c r="R11" s="36">
        <v>8642</v>
      </c>
      <c r="S11" s="197">
        <v>7376</v>
      </c>
      <c r="T11" s="197">
        <v>6282</v>
      </c>
      <c r="U11" s="197">
        <v>6532</v>
      </c>
      <c r="V11" s="225">
        <v>5952.68</v>
      </c>
      <c r="W11" s="225">
        <v>6774</v>
      </c>
      <c r="X11" s="297">
        <v>7394</v>
      </c>
      <c r="Y11" s="297">
        <v>6474.5</v>
      </c>
      <c r="Z11" s="297">
        <v>4683.1000000000004</v>
      </c>
      <c r="AA11" s="297">
        <v>4136</v>
      </c>
      <c r="AB11" s="297">
        <v>6467</v>
      </c>
      <c r="AC11" s="297">
        <v>4105.987791583867</v>
      </c>
    </row>
    <row r="12" spans="1:29" ht="20.100000000000001" customHeight="1" x14ac:dyDescent="0.2">
      <c r="A12" s="133">
        <v>7</v>
      </c>
      <c r="B12" s="59" t="s">
        <v>173</v>
      </c>
      <c r="C12" s="36">
        <f>[23]AcehBarat!C6</f>
        <v>76694</v>
      </c>
      <c r="D12" s="36">
        <f>[23]AcehBarat!D6</f>
        <v>68099</v>
      </c>
      <c r="E12" s="36">
        <f>[23]AcehBarat!E6</f>
        <v>63625</v>
      </c>
      <c r="F12" s="36">
        <f>[23]AcehBarat!F6</f>
        <v>63625</v>
      </c>
      <c r="G12" s="36">
        <f>[23]AcehBarat!G6</f>
        <v>63625</v>
      </c>
      <c r="H12" s="36">
        <f>[23]AcehBarat!H6</f>
        <v>62004</v>
      </c>
      <c r="I12" s="36">
        <f>[23]AcehBarat!I6</f>
        <v>40238</v>
      </c>
      <c r="J12" s="36">
        <f>[23]AcehBarat!J6</f>
        <v>41538</v>
      </c>
      <c r="K12" s="36">
        <f>[23]AcehBarat!K6</f>
        <v>41538</v>
      </c>
      <c r="L12" s="36">
        <f>[23]AcehBarat!L6</f>
        <v>41538</v>
      </c>
      <c r="M12" s="36">
        <f>[23]AcehBarat!M6</f>
        <v>18926</v>
      </c>
      <c r="N12" s="36">
        <f>[23]AcehBarat!N6</f>
        <v>22658</v>
      </c>
      <c r="O12" s="36">
        <f>[23]AcehBarat!O6</f>
        <v>34479</v>
      </c>
      <c r="P12" s="36" t="str">
        <f>[23]AcehBarat!P6</f>
        <v xml:space="preserve">                 -     </v>
      </c>
      <c r="Q12" s="42">
        <v>15308</v>
      </c>
      <c r="R12" s="42">
        <v>16785</v>
      </c>
      <c r="S12" s="198">
        <v>15727</v>
      </c>
      <c r="T12" s="198">
        <v>16348</v>
      </c>
      <c r="U12" s="198">
        <v>11859</v>
      </c>
      <c r="V12" s="225">
        <v>11885.9</v>
      </c>
      <c r="W12" s="225">
        <v>11494</v>
      </c>
      <c r="X12" s="298">
        <v>14631</v>
      </c>
      <c r="Y12" s="298">
        <v>14815</v>
      </c>
      <c r="Z12" s="298">
        <v>15987</v>
      </c>
      <c r="AA12" s="298">
        <v>15881</v>
      </c>
      <c r="AB12" s="297">
        <v>8975</v>
      </c>
      <c r="AC12" s="297">
        <v>10152.745606460001</v>
      </c>
    </row>
    <row r="13" spans="1:29" ht="20.100000000000001" customHeight="1" x14ac:dyDescent="0.2">
      <c r="A13" s="133">
        <v>8</v>
      </c>
      <c r="B13" s="59" t="s">
        <v>175</v>
      </c>
      <c r="C13" s="36">
        <f>[23]AcehBesar!C6</f>
        <v>30864</v>
      </c>
      <c r="D13" s="36">
        <f>[23]AcehBesar!D6</f>
        <v>30421</v>
      </c>
      <c r="E13" s="36">
        <f>[23]AcehBesar!E6</f>
        <v>29860</v>
      </c>
      <c r="F13" s="36">
        <f>[23]AcehBesar!F6</f>
        <v>30206</v>
      </c>
      <c r="G13" s="36">
        <f>[23]AcehBesar!G6</f>
        <v>30331</v>
      </c>
      <c r="H13" s="36">
        <f>[23]AcehBesar!H6</f>
        <v>30421</v>
      </c>
      <c r="I13" s="36">
        <f>[23]AcehBesar!I6</f>
        <v>31345</v>
      </c>
      <c r="J13" s="36">
        <f>[23]AcehBesar!J6</f>
        <v>31345</v>
      </c>
      <c r="K13" s="36">
        <f>[23]AcehBesar!K6</f>
        <v>30915</v>
      </c>
      <c r="L13" s="36">
        <f>[23]AcehBesar!L6</f>
        <v>30915</v>
      </c>
      <c r="M13" s="36">
        <f>[23]AcehBesar!M6</f>
        <v>51188</v>
      </c>
      <c r="N13" s="36">
        <f>[23]AcehBesar!N6</f>
        <v>29533</v>
      </c>
      <c r="O13" s="36">
        <f>[23]AcehBesar!O6</f>
        <v>26895</v>
      </c>
      <c r="P13" s="36" t="str">
        <f>[23]AcehBesar!P6</f>
        <v xml:space="preserve">                -    </v>
      </c>
      <c r="Q13" s="42">
        <v>29309</v>
      </c>
      <c r="R13" s="42">
        <v>29384</v>
      </c>
      <c r="S13" s="198">
        <v>32077</v>
      </c>
      <c r="T13" s="198">
        <v>32747</v>
      </c>
      <c r="U13" s="198">
        <v>29493</v>
      </c>
      <c r="V13" s="225">
        <v>25784.87</v>
      </c>
      <c r="W13" s="225">
        <v>29522</v>
      </c>
      <c r="X13" s="298">
        <v>29057</v>
      </c>
      <c r="Y13" s="298">
        <v>30233</v>
      </c>
      <c r="Z13" s="298">
        <v>29818</v>
      </c>
      <c r="AA13" s="298">
        <v>30302</v>
      </c>
      <c r="AB13" s="297">
        <v>17742</v>
      </c>
      <c r="AC13" s="297">
        <v>25691.930052408148</v>
      </c>
    </row>
    <row r="14" spans="1:29" ht="20.100000000000001" customHeight="1" x14ac:dyDescent="0.2">
      <c r="A14" s="133">
        <v>9</v>
      </c>
      <c r="B14" s="59" t="s">
        <v>187</v>
      </c>
      <c r="C14" s="36">
        <f>[23]Pidie!C6</f>
        <v>47697</v>
      </c>
      <c r="D14" s="36">
        <f>[23]Pidie!D6</f>
        <v>35069</v>
      </c>
      <c r="E14" s="36">
        <f>[23]Pidie!E6</f>
        <v>35340</v>
      </c>
      <c r="F14" s="36">
        <f>[23]Pidie!F6</f>
        <v>35330</v>
      </c>
      <c r="G14" s="36">
        <f>[23]Pidie!G6</f>
        <v>36612</v>
      </c>
      <c r="H14" s="36">
        <f>[23]Pidie!H6</f>
        <v>36692</v>
      </c>
      <c r="I14" s="36">
        <f>[23]Pidie!I6</f>
        <v>35892</v>
      </c>
      <c r="J14" s="36">
        <f>[23]Pidie!J6</f>
        <v>36701</v>
      </c>
      <c r="K14" s="36">
        <f>[23]Pidie!K6</f>
        <v>38302</v>
      </c>
      <c r="L14" s="36">
        <f>[23]Pidie!L6</f>
        <v>38302</v>
      </c>
      <c r="M14" s="36">
        <f>[23]Pidie!M6</f>
        <v>46342</v>
      </c>
      <c r="N14" s="36">
        <f>[23]Pidie!N6</f>
        <v>37043</v>
      </c>
      <c r="O14" s="36">
        <f>[23]Pidie!O6</f>
        <v>40306</v>
      </c>
      <c r="P14" s="36" t="str">
        <f>[23]Pidie!P6</f>
        <v xml:space="preserve">                -    </v>
      </c>
      <c r="Q14" s="42">
        <v>36691</v>
      </c>
      <c r="R14" s="42">
        <v>32787</v>
      </c>
      <c r="S14" s="198">
        <v>29679</v>
      </c>
      <c r="T14" s="198">
        <v>28962</v>
      </c>
      <c r="U14" s="198">
        <v>28936</v>
      </c>
      <c r="V14" s="225">
        <v>29162.92</v>
      </c>
      <c r="W14" s="225">
        <v>28920</v>
      </c>
      <c r="X14" s="298">
        <v>29659</v>
      </c>
      <c r="Y14" s="298">
        <v>29673</v>
      </c>
      <c r="Z14" s="298">
        <v>29671</v>
      </c>
      <c r="AA14" s="298">
        <v>29726</v>
      </c>
      <c r="AB14" s="297">
        <v>23919</v>
      </c>
      <c r="AC14" s="297">
        <v>24784.26863029915</v>
      </c>
    </row>
    <row r="15" spans="1:29" ht="20.100000000000001" customHeight="1" x14ac:dyDescent="0.2">
      <c r="A15" s="133">
        <v>10</v>
      </c>
      <c r="B15" s="59" t="s">
        <v>185</v>
      </c>
      <c r="C15" s="36" t="e">
        <f>[23]Bireuen!C6</f>
        <v>#REF!</v>
      </c>
      <c r="D15" s="36" t="e">
        <f>[23]Bireuen!D6</f>
        <v>#REF!</v>
      </c>
      <c r="E15" s="36" t="e">
        <f>[23]Bireuen!E6</f>
        <v>#REF!</v>
      </c>
      <c r="F15" s="36" t="e">
        <f>[23]Bireuen!F6</f>
        <v>#REF!</v>
      </c>
      <c r="G15" s="36" t="e">
        <f>[23]Bireuen!G6</f>
        <v>#REF!</v>
      </c>
      <c r="H15" s="36" t="e">
        <f>[23]Bireuen!H6</f>
        <v>#REF!</v>
      </c>
      <c r="I15" s="36" t="e">
        <f>[23]Bireuen!I6</f>
        <v>#REF!</v>
      </c>
      <c r="J15" s="36">
        <f>[23]Bireuen!J6</f>
        <v>20507</v>
      </c>
      <c r="K15" s="36">
        <f>[23]Bireuen!K6</f>
        <v>20507</v>
      </c>
      <c r="L15" s="36">
        <f>[23]Bireuen!L6</f>
        <v>20507</v>
      </c>
      <c r="M15" s="36">
        <f>[23]Bireuen!M6</f>
        <v>22938</v>
      </c>
      <c r="N15" s="36">
        <f>[23]Bireuen!N6</f>
        <v>22828</v>
      </c>
      <c r="O15" s="36">
        <f>[23]Bireuen!O6</f>
        <v>29290</v>
      </c>
      <c r="P15" s="36" t="str">
        <f>[23]Bireuen!P6</f>
        <v xml:space="preserve">               -   </v>
      </c>
      <c r="Q15" s="42">
        <v>22948</v>
      </c>
      <c r="R15" s="42">
        <v>22885</v>
      </c>
      <c r="S15" s="198">
        <v>23271</v>
      </c>
      <c r="T15" s="198">
        <v>21399</v>
      </c>
      <c r="U15" s="198">
        <v>22594</v>
      </c>
      <c r="V15" s="225">
        <v>17827.41</v>
      </c>
      <c r="W15" s="225">
        <v>23596</v>
      </c>
      <c r="X15" s="298">
        <v>22541</v>
      </c>
      <c r="Y15" s="298">
        <v>22586</v>
      </c>
      <c r="Z15" s="298">
        <v>22542</v>
      </c>
      <c r="AA15" s="298">
        <v>22589</v>
      </c>
      <c r="AB15" s="297">
        <v>14933</v>
      </c>
      <c r="AC15" s="297">
        <v>14943.568035714441</v>
      </c>
    </row>
    <row r="16" spans="1:29" ht="20.100000000000001" customHeight="1" x14ac:dyDescent="0.2">
      <c r="A16" s="133">
        <v>11</v>
      </c>
      <c r="B16" s="59" t="s">
        <v>183</v>
      </c>
      <c r="C16" s="36">
        <f>[23]AcehUtara!C6</f>
        <v>60512</v>
      </c>
      <c r="D16" s="36">
        <f>[23]AcehUtara!D6</f>
        <v>61223</v>
      </c>
      <c r="E16" s="36">
        <f>[23]AcehUtara!E6</f>
        <v>60631</v>
      </c>
      <c r="F16" s="36">
        <f>[23]AcehUtara!F6</f>
        <v>59936</v>
      </c>
      <c r="G16" s="36">
        <f>[23]AcehUtara!G6</f>
        <v>61036</v>
      </c>
      <c r="H16" s="36">
        <f>[23]AcehUtara!H6</f>
        <v>61169</v>
      </c>
      <c r="I16" s="36">
        <f>[23]AcehUtara!I6</f>
        <v>61195</v>
      </c>
      <c r="J16" s="36">
        <f>[23]AcehUtara!J6</f>
        <v>41674</v>
      </c>
      <c r="K16" s="36">
        <f>[23]AcehUtara!K6</f>
        <v>39337</v>
      </c>
      <c r="L16" s="36">
        <f>[23]AcehUtara!L6</f>
        <v>39337</v>
      </c>
      <c r="M16" s="36">
        <f>[23]AcehUtara!M6</f>
        <v>59838</v>
      </c>
      <c r="N16" s="36">
        <f>[23]AcehUtara!N6</f>
        <v>38119</v>
      </c>
      <c r="O16" s="36">
        <f>[23]AcehUtara!O6</f>
        <v>38128</v>
      </c>
      <c r="P16" s="36" t="str">
        <f>[23]AcehUtara!P6</f>
        <v xml:space="preserve">                -    </v>
      </c>
      <c r="Q16" s="42">
        <v>38394</v>
      </c>
      <c r="R16" s="42">
        <v>40334</v>
      </c>
      <c r="S16" s="198">
        <v>39574</v>
      </c>
      <c r="T16" s="198">
        <v>43014</v>
      </c>
      <c r="U16" s="198">
        <v>39731</v>
      </c>
      <c r="V16" s="225">
        <v>41320</v>
      </c>
      <c r="W16" s="225">
        <v>44722</v>
      </c>
      <c r="X16" s="298">
        <v>44719</v>
      </c>
      <c r="Y16" s="298">
        <v>44989</v>
      </c>
      <c r="Z16" s="298">
        <v>45370</v>
      </c>
      <c r="AA16" s="298">
        <v>45855</v>
      </c>
      <c r="AB16" s="297">
        <v>37510</v>
      </c>
      <c r="AC16" s="297">
        <v>38417.459623713388</v>
      </c>
    </row>
    <row r="17" spans="1:29" ht="20.100000000000001" customHeight="1" x14ac:dyDescent="0.2">
      <c r="A17" s="133">
        <v>12</v>
      </c>
      <c r="B17" s="59" t="s">
        <v>174</v>
      </c>
      <c r="C17" s="36" t="e">
        <f>[23]AcehBrtDaya!C6</f>
        <v>#REF!</v>
      </c>
      <c r="D17" s="36" t="e">
        <f>[23]AcehBrtDaya!D6</f>
        <v>#REF!</v>
      </c>
      <c r="E17" s="36" t="e">
        <f>[23]AcehBrtDaya!E6</f>
        <v>#REF!</v>
      </c>
      <c r="F17" s="36" t="e">
        <f>[23]AcehBrtDaya!F6</f>
        <v>#REF!</v>
      </c>
      <c r="G17" s="36" t="e">
        <f>[23]AcehBrtDaya!G6</f>
        <v>#REF!</v>
      </c>
      <c r="H17" s="36" t="e">
        <f>[23]AcehBrtDaya!H6</f>
        <v>#REF!</v>
      </c>
      <c r="I17" s="36" t="e">
        <f>[23]AcehBrtDaya!I6</f>
        <v>#REF!</v>
      </c>
      <c r="J17" s="36" t="e">
        <f>[23]AcehBrtDaya!J6</f>
        <v>#REF!</v>
      </c>
      <c r="K17" s="36" t="e">
        <f>[23]AcehBrtDaya!K6</f>
        <v>#REF!</v>
      </c>
      <c r="L17" s="36">
        <f>[23]AcehBrtDaya!L6</f>
        <v>18249</v>
      </c>
      <c r="M17" s="36">
        <f>[23]AcehBrtDaya!M6</f>
        <v>18249</v>
      </c>
      <c r="N17" s="36">
        <f>[23]AcehBrtDaya!N6</f>
        <v>18249</v>
      </c>
      <c r="O17" s="36">
        <f>[23]AcehBrtDaya!O6</f>
        <v>18249</v>
      </c>
      <c r="P17" s="36" t="str">
        <f>[23]AcehBrtDaya!P6</f>
        <v xml:space="preserve">                 -     </v>
      </c>
      <c r="Q17" s="42">
        <v>9853</v>
      </c>
      <c r="R17" s="42">
        <v>15746</v>
      </c>
      <c r="S17" s="198">
        <v>16678</v>
      </c>
      <c r="T17" s="198">
        <v>21970</v>
      </c>
      <c r="U17" s="198">
        <v>21854</v>
      </c>
      <c r="V17" s="225">
        <v>18718.830000000002</v>
      </c>
      <c r="W17" s="225">
        <v>10713</v>
      </c>
      <c r="X17" s="298">
        <v>11673</v>
      </c>
      <c r="Y17" s="298">
        <v>11690</v>
      </c>
      <c r="Z17" s="298">
        <v>10199</v>
      </c>
      <c r="AA17" s="298">
        <v>10289.4</v>
      </c>
      <c r="AB17" s="297">
        <v>7074</v>
      </c>
      <c r="AC17" s="297">
        <v>8329.3380854672487</v>
      </c>
    </row>
    <row r="18" spans="1:29" ht="20.100000000000001" customHeight="1" x14ac:dyDescent="0.2">
      <c r="A18" s="133">
        <v>13</v>
      </c>
      <c r="B18" s="59" t="s">
        <v>186</v>
      </c>
      <c r="C18" s="36" t="e">
        <f>[23]GayoLues!C6</f>
        <v>#REF!</v>
      </c>
      <c r="D18" s="36" t="e">
        <f>[23]GayoLues!D6</f>
        <v>#REF!</v>
      </c>
      <c r="E18" s="36" t="e">
        <f>[23]GayoLues!E6</f>
        <v>#REF!</v>
      </c>
      <c r="F18" s="36" t="e">
        <f>[23]GayoLues!F6</f>
        <v>#REF!</v>
      </c>
      <c r="G18" s="36" t="e">
        <f>[23]GayoLues!G6</f>
        <v>#REF!</v>
      </c>
      <c r="H18" s="36" t="e">
        <f>[23]GayoLues!H6</f>
        <v>#REF!</v>
      </c>
      <c r="I18" s="36" t="e">
        <f>[23]GayoLues!I6</f>
        <v>#REF!</v>
      </c>
      <c r="J18" s="36" t="e">
        <f>[23]GayoLues!J6</f>
        <v>#REF!</v>
      </c>
      <c r="K18" s="36" t="e">
        <f>[23]GayoLues!K6</f>
        <v>#REF!</v>
      </c>
      <c r="L18" s="36">
        <f>[23]GayoLues!L6</f>
        <v>11515</v>
      </c>
      <c r="M18" s="36">
        <f>[23]GayoLues!M6</f>
        <v>11515</v>
      </c>
      <c r="N18" s="36">
        <f>[23]GayoLues!N6</f>
        <v>8446</v>
      </c>
      <c r="O18" s="36">
        <f>[23]GayoLues!O6</f>
        <v>8446</v>
      </c>
      <c r="P18" s="36" t="str">
        <f>[23]GayoLues!P6</f>
        <v xml:space="preserve">                -    </v>
      </c>
      <c r="Q18" s="42">
        <v>9539</v>
      </c>
      <c r="R18" s="42">
        <v>8832</v>
      </c>
      <c r="S18" s="198">
        <v>12025</v>
      </c>
      <c r="T18" s="198">
        <v>8376</v>
      </c>
      <c r="U18" s="198">
        <v>8093</v>
      </c>
      <c r="V18" s="225">
        <v>4758.5</v>
      </c>
      <c r="W18" s="225">
        <v>9218</v>
      </c>
      <c r="X18" s="298">
        <v>7534</v>
      </c>
      <c r="Y18" s="298">
        <v>7746</v>
      </c>
      <c r="Z18" s="298">
        <v>7825.2</v>
      </c>
      <c r="AA18" s="298">
        <v>7890.2</v>
      </c>
      <c r="AB18" s="297">
        <v>4775</v>
      </c>
      <c r="AC18" s="297">
        <v>4854.9994995637735</v>
      </c>
    </row>
    <row r="19" spans="1:29" ht="20.100000000000001" customHeight="1" x14ac:dyDescent="0.2">
      <c r="A19" s="133">
        <v>14</v>
      </c>
      <c r="B19" s="59" t="s">
        <v>179</v>
      </c>
      <c r="C19" s="36" t="e">
        <f>[23]AcehTamiang!C6</f>
        <v>#REF!</v>
      </c>
      <c r="D19" s="36" t="e">
        <f>[23]AcehTamiang!D6</f>
        <v>#REF!</v>
      </c>
      <c r="E19" s="36" t="e">
        <f>[23]AcehTamiang!E6</f>
        <v>#REF!</v>
      </c>
      <c r="F19" s="36" t="e">
        <f>[23]AcehTamiang!F6</f>
        <v>#REF!</v>
      </c>
      <c r="G19" s="36" t="e">
        <f>[23]AcehTamiang!G6</f>
        <v>#REF!</v>
      </c>
      <c r="H19" s="36" t="e">
        <f>[23]AcehTamiang!H6</f>
        <v>#REF!</v>
      </c>
      <c r="I19" s="36" t="e">
        <f>[23]AcehTamiang!I6</f>
        <v>#REF!</v>
      </c>
      <c r="J19" s="36" t="e">
        <f>[23]AcehTamiang!J6</f>
        <v>#REF!</v>
      </c>
      <c r="K19" s="36" t="e">
        <f>[23]AcehTamiang!K6</f>
        <v>#REF!</v>
      </c>
      <c r="L19" s="36">
        <f>[23]AcehTamiang!L6</f>
        <v>21682</v>
      </c>
      <c r="M19" s="36">
        <f>[23]AcehTamiang!M6</f>
        <v>21682</v>
      </c>
      <c r="N19" s="36">
        <f>[23]AcehTamiang!N6</f>
        <v>18201</v>
      </c>
      <c r="O19" s="36">
        <f>[23]AcehTamiang!O6</f>
        <v>17345</v>
      </c>
      <c r="P19" s="36" t="str">
        <f>[23]AcehTamiang!P6</f>
        <v xml:space="preserve">                -    </v>
      </c>
      <c r="Q19" s="42">
        <v>17921</v>
      </c>
      <c r="R19" s="42">
        <v>17743</v>
      </c>
      <c r="S19" s="198">
        <v>18626</v>
      </c>
      <c r="T19" s="198">
        <v>18449</v>
      </c>
      <c r="U19" s="198">
        <v>18479</v>
      </c>
      <c r="V19" s="225">
        <v>17878.060000000001</v>
      </c>
      <c r="W19" s="225">
        <v>18703</v>
      </c>
      <c r="X19" s="298">
        <v>16305</v>
      </c>
      <c r="Y19" s="298">
        <v>16488</v>
      </c>
      <c r="Z19" s="298">
        <v>15895</v>
      </c>
      <c r="AA19" s="298">
        <v>16058</v>
      </c>
      <c r="AB19" s="297">
        <v>7651</v>
      </c>
      <c r="AC19" s="297">
        <v>9300.0787756754762</v>
      </c>
    </row>
    <row r="20" spans="1:29" ht="20.100000000000001" customHeight="1" x14ac:dyDescent="0.2">
      <c r="A20" s="133">
        <v>15</v>
      </c>
      <c r="B20" s="59" t="s">
        <v>508</v>
      </c>
      <c r="C20" s="36" t="e">
        <f>[23]NaganRaya!C6</f>
        <v>#REF!</v>
      </c>
      <c r="D20" s="36" t="e">
        <f>[23]NaganRaya!D6</f>
        <v>#REF!</v>
      </c>
      <c r="E20" s="36" t="e">
        <f>[23]NaganRaya!E6</f>
        <v>#REF!</v>
      </c>
      <c r="F20" s="36" t="e">
        <f>[23]NaganRaya!F6</f>
        <v>#REF!</v>
      </c>
      <c r="G20" s="36" t="e">
        <f>[23]NaganRaya!G6</f>
        <v>#REF!</v>
      </c>
      <c r="H20" s="36" t="e">
        <f>[23]NaganRaya!H6</f>
        <v>#REF!</v>
      </c>
      <c r="I20" s="36" t="e">
        <f>[23]NaganRaya!I6</f>
        <v>#REF!</v>
      </c>
      <c r="J20" s="36" t="e">
        <f>[23]NaganRaya!J6</f>
        <v>#REF!</v>
      </c>
      <c r="K20" s="36" t="e">
        <f>[23]NaganRaya!K6</f>
        <v>#REF!</v>
      </c>
      <c r="L20" s="36">
        <f>[23]NaganRaya!L6</f>
        <v>23668</v>
      </c>
      <c r="M20" s="36">
        <f>[23]NaganRaya!M6</f>
        <v>23668</v>
      </c>
      <c r="N20" s="36">
        <f>[23]NaganRaya!N6</f>
        <v>16698</v>
      </c>
      <c r="O20" s="36">
        <f>[23]NaganRaya!O6</f>
        <v>16698</v>
      </c>
      <c r="P20" s="36" t="str">
        <f>[23]NaganRaya!P6</f>
        <v xml:space="preserve">                -    </v>
      </c>
      <c r="Q20" s="42">
        <v>16698</v>
      </c>
      <c r="R20" s="42">
        <v>22126</v>
      </c>
      <c r="S20" s="198">
        <v>48604</v>
      </c>
      <c r="T20" s="198">
        <v>19746</v>
      </c>
      <c r="U20" s="198">
        <v>18549</v>
      </c>
      <c r="V20" s="225">
        <v>18517.060000000001</v>
      </c>
      <c r="W20" s="225">
        <v>18650</v>
      </c>
      <c r="X20" s="298">
        <v>15684</v>
      </c>
      <c r="Y20" s="298">
        <v>13898</v>
      </c>
      <c r="Z20" s="298">
        <v>14086</v>
      </c>
      <c r="AA20" s="298">
        <v>14096</v>
      </c>
      <c r="AB20" s="297">
        <v>5790</v>
      </c>
      <c r="AC20" s="297">
        <v>6697.7999491450328</v>
      </c>
    </row>
    <row r="21" spans="1:29" ht="20.100000000000001" customHeight="1" x14ac:dyDescent="0.2">
      <c r="A21" s="133">
        <v>16</v>
      </c>
      <c r="B21" s="59" t="s">
        <v>176</v>
      </c>
      <c r="C21" s="36" t="e">
        <f>[23]AcehJaya!C6</f>
        <v>#REF!</v>
      </c>
      <c r="D21" s="36" t="e">
        <f>[23]AcehJaya!D6</f>
        <v>#REF!</v>
      </c>
      <c r="E21" s="36" t="e">
        <f>[23]AcehJaya!E6</f>
        <v>#REF!</v>
      </c>
      <c r="F21" s="36" t="e">
        <f>[23]AcehJaya!F6</f>
        <v>#REF!</v>
      </c>
      <c r="G21" s="36" t="e">
        <f>[23]AcehJaya!G6</f>
        <v>#REF!</v>
      </c>
      <c r="H21" s="36" t="e">
        <f>[23]AcehJaya!H6</f>
        <v>#REF!</v>
      </c>
      <c r="I21" s="36" t="e">
        <f>[23]AcehJaya!I6</f>
        <v>#REF!</v>
      </c>
      <c r="J21" s="36" t="e">
        <f>[23]AcehJaya!J6</f>
        <v>#REF!</v>
      </c>
      <c r="K21" s="36" t="e">
        <f>[23]AcehJaya!K6</f>
        <v>#REF!</v>
      </c>
      <c r="L21" s="36">
        <f>[23]AcehJaya!L6</f>
        <v>15529</v>
      </c>
      <c r="M21" s="36">
        <f>[23]AcehJaya!M6</f>
        <v>15529</v>
      </c>
      <c r="N21" s="36">
        <f>[23]AcehJaya!N6</f>
        <v>11884</v>
      </c>
      <c r="O21" s="36">
        <f>[23]AcehJaya!O6</f>
        <v>14604</v>
      </c>
      <c r="P21" s="36" t="str">
        <f>[23]AcehJaya!P6</f>
        <v xml:space="preserve">               -   </v>
      </c>
      <c r="Q21" s="42">
        <v>9021</v>
      </c>
      <c r="R21" s="42">
        <v>8490</v>
      </c>
      <c r="S21" s="198">
        <v>10427</v>
      </c>
      <c r="T21" s="198">
        <v>10729</v>
      </c>
      <c r="U21" s="198">
        <v>10426</v>
      </c>
      <c r="V21" s="225">
        <v>12669.96</v>
      </c>
      <c r="W21" s="225">
        <v>11571</v>
      </c>
      <c r="X21" s="298">
        <v>12254</v>
      </c>
      <c r="Y21" s="298">
        <v>11863</v>
      </c>
      <c r="Z21" s="298">
        <v>12153</v>
      </c>
      <c r="AA21" s="298">
        <v>12498</v>
      </c>
      <c r="AB21" s="297">
        <v>3946</v>
      </c>
      <c r="AC21" s="297">
        <v>8942.9559255822587</v>
      </c>
    </row>
    <row r="22" spans="1:29" ht="20.100000000000001" customHeight="1" x14ac:dyDescent="0.2">
      <c r="A22" s="133">
        <v>17</v>
      </c>
      <c r="B22" s="59" t="s">
        <v>184</v>
      </c>
      <c r="C22" s="36" t="e">
        <f>[23]BenerMeriah!C6</f>
        <v>#REF!</v>
      </c>
      <c r="D22" s="36" t="e">
        <f>[23]BenerMeriah!D6</f>
        <v>#REF!</v>
      </c>
      <c r="E22" s="36" t="e">
        <f>[23]BenerMeriah!E6</f>
        <v>#REF!</v>
      </c>
      <c r="F22" s="36" t="e">
        <f>[23]BenerMeriah!F6</f>
        <v>#REF!</v>
      </c>
      <c r="G22" s="36" t="e">
        <f>[23]BenerMeriah!G6</f>
        <v>#REF!</v>
      </c>
      <c r="H22" s="36" t="e">
        <f>[23]BenerMeriah!H6</f>
        <v>#REF!</v>
      </c>
      <c r="I22" s="36" t="e">
        <f>[23]BenerMeriah!I6</f>
        <v>#REF!</v>
      </c>
      <c r="J22" s="36" t="e">
        <f>[23]BenerMeriah!J6</f>
        <v>#REF!</v>
      </c>
      <c r="K22" s="36" t="e">
        <f>[23]BenerMeriah!K6</f>
        <v>#REF!</v>
      </c>
      <c r="L22" s="36" t="e">
        <f>[23]BenerMeriah!L6</f>
        <v>#REF!</v>
      </c>
      <c r="M22" s="36" t="e">
        <f>[23]BenerMeriah!M6</f>
        <v>#REF!</v>
      </c>
      <c r="N22" s="36">
        <f>[23]BenerMeriah!N6</f>
        <v>3543</v>
      </c>
      <c r="O22" s="36">
        <f>[23]BenerMeriah!O6</f>
        <v>6546</v>
      </c>
      <c r="P22" s="36" t="str">
        <f>[23]BenerMeriah!P6</f>
        <v xml:space="preserve">               -   </v>
      </c>
      <c r="Q22" s="42">
        <v>3473</v>
      </c>
      <c r="R22" s="42">
        <v>3507</v>
      </c>
      <c r="S22" s="198">
        <v>3307</v>
      </c>
      <c r="T22" s="198">
        <v>2602</v>
      </c>
      <c r="U22" s="198">
        <v>3823</v>
      </c>
      <c r="V22" s="225">
        <v>3910.67</v>
      </c>
      <c r="W22" s="225">
        <v>1958</v>
      </c>
      <c r="X22" s="298">
        <v>1952</v>
      </c>
      <c r="Y22" s="298">
        <v>804</v>
      </c>
      <c r="Z22" s="298">
        <v>791</v>
      </c>
      <c r="AA22" s="298">
        <v>777</v>
      </c>
      <c r="AB22" s="297">
        <v>1609</v>
      </c>
      <c r="AC22" s="297">
        <v>940.75715470936768</v>
      </c>
    </row>
    <row r="23" spans="1:29" ht="20.100000000000001" customHeight="1" x14ac:dyDescent="0.2">
      <c r="A23" s="133">
        <v>18</v>
      </c>
      <c r="B23" s="59" t="s">
        <v>188</v>
      </c>
      <c r="C23" s="36">
        <f>[23]PidieJaya!C6</f>
        <v>0</v>
      </c>
      <c r="D23" s="36">
        <f>[23]PidieJaya!D6</f>
        <v>0</v>
      </c>
      <c r="E23" s="36">
        <f>[23]PidieJaya!E6</f>
        <v>0</v>
      </c>
      <c r="F23" s="36">
        <f>[23]PidieJaya!F6</f>
        <v>0</v>
      </c>
      <c r="G23" s="36">
        <f>[23]PidieJaya!G6</f>
        <v>0</v>
      </c>
      <c r="H23" s="36">
        <f>[23]PidieJaya!H6</f>
        <v>0</v>
      </c>
      <c r="I23" s="36">
        <f>[23]PidieJaya!I6</f>
        <v>0</v>
      </c>
      <c r="J23" s="36">
        <f>[23]PidieJaya!J6</f>
        <v>0</v>
      </c>
      <c r="K23" s="36">
        <f>[23]PidieJaya!K6</f>
        <v>0</v>
      </c>
      <c r="L23" s="36">
        <f>[23]PidieJaya!L6</f>
        <v>0</v>
      </c>
      <c r="M23" s="36">
        <f>[23]PidieJaya!M6</f>
        <v>0</v>
      </c>
      <c r="N23" s="36">
        <f>[23]PidieJaya!N6</f>
        <v>0</v>
      </c>
      <c r="O23" s="36">
        <f>[23]PidieJaya!O6</f>
        <v>0</v>
      </c>
      <c r="P23" s="36">
        <f>[23]PidieJaya!P6</f>
        <v>0</v>
      </c>
      <c r="Q23" s="42"/>
      <c r="R23" s="42"/>
      <c r="S23" s="198">
        <v>8844</v>
      </c>
      <c r="T23" s="198">
        <v>8419</v>
      </c>
      <c r="U23" s="198">
        <v>8045</v>
      </c>
      <c r="V23" s="225">
        <v>8761.82</v>
      </c>
      <c r="W23" s="225">
        <v>8764</v>
      </c>
      <c r="X23" s="298">
        <v>8739</v>
      </c>
      <c r="Y23" s="298">
        <v>8798</v>
      </c>
      <c r="Z23" s="298">
        <v>8824</v>
      </c>
      <c r="AA23" s="298">
        <v>8910</v>
      </c>
      <c r="AB23" s="297">
        <v>8341</v>
      </c>
      <c r="AC23" s="297">
        <v>8818.0422071591202</v>
      </c>
    </row>
    <row r="24" spans="1:29" ht="20.100000000000001" customHeight="1" x14ac:dyDescent="0.2">
      <c r="A24" s="133">
        <v>19</v>
      </c>
      <c r="B24" s="59" t="s">
        <v>9</v>
      </c>
      <c r="C24" s="36">
        <f>[23]KotaBndAceh!C6</f>
        <v>708</v>
      </c>
      <c r="D24" s="36">
        <f>[23]KotaBndAceh!D6</f>
        <v>681</v>
      </c>
      <c r="E24" s="36">
        <f>[23]KotaBndAceh!E6</f>
        <v>601</v>
      </c>
      <c r="F24" s="36">
        <f>[23]KotaBndAceh!F6</f>
        <v>531</v>
      </c>
      <c r="G24" s="36">
        <f>[23]KotaBndAceh!G6</f>
        <v>531</v>
      </c>
      <c r="H24" s="36">
        <f>[23]KotaBndAceh!H6</f>
        <v>567</v>
      </c>
      <c r="I24" s="36">
        <f>[23]KotaBndAceh!I6</f>
        <v>567</v>
      </c>
      <c r="J24" s="36">
        <f>[23]KotaBndAceh!J6</f>
        <v>536</v>
      </c>
      <c r="K24" s="36">
        <f>[23]KotaBndAceh!K6</f>
        <v>476</v>
      </c>
      <c r="L24" s="36">
        <f>[23]KotaBndAceh!L6</f>
        <v>476</v>
      </c>
      <c r="M24" s="36">
        <f>[23]KotaBndAceh!M6</f>
        <v>1452</v>
      </c>
      <c r="N24" s="36">
        <f>[23]KotaBndAceh!N6</f>
        <v>441</v>
      </c>
      <c r="O24" s="36">
        <f>[23]KotaBndAceh!O6</f>
        <v>196</v>
      </c>
      <c r="P24" s="36" t="str">
        <f>[23]KotaBndAceh!P6</f>
        <v xml:space="preserve">               -   </v>
      </c>
      <c r="Q24" s="42">
        <v>156</v>
      </c>
      <c r="R24" s="42">
        <v>153</v>
      </c>
      <c r="S24" s="198">
        <v>200</v>
      </c>
      <c r="T24" s="198">
        <v>80</v>
      </c>
      <c r="U24" s="198">
        <v>71</v>
      </c>
      <c r="V24" s="225">
        <v>56.12</v>
      </c>
      <c r="W24" s="225">
        <v>76</v>
      </c>
      <c r="X24" s="298">
        <v>73</v>
      </c>
      <c r="Y24" s="298">
        <v>70</v>
      </c>
      <c r="Z24" s="298">
        <v>70</v>
      </c>
      <c r="AA24" s="298">
        <v>84</v>
      </c>
      <c r="AB24" s="297">
        <v>88</v>
      </c>
      <c r="AC24" s="297">
        <v>58.377185210532062</v>
      </c>
    </row>
    <row r="25" spans="1:29" ht="20.100000000000001" customHeight="1" x14ac:dyDescent="0.2">
      <c r="A25" s="133">
        <v>20</v>
      </c>
      <c r="B25" s="59" t="s">
        <v>10</v>
      </c>
      <c r="C25" s="36">
        <f>[23]KotaSabang!C6</f>
        <v>123</v>
      </c>
      <c r="D25" s="36">
        <f>[23]KotaSabang!D6</f>
        <v>123</v>
      </c>
      <c r="E25" s="36">
        <f>[23]KotaSabang!E6</f>
        <v>80</v>
      </c>
      <c r="F25" s="36">
        <f>[23]KotaSabang!F6</f>
        <v>90</v>
      </c>
      <c r="G25" s="36">
        <f>[23]KotaSabang!G6</f>
        <v>120</v>
      </c>
      <c r="H25" s="36">
        <f>[23]KotaSabang!H6</f>
        <v>130</v>
      </c>
      <c r="I25" s="36">
        <f>[23]KotaSabang!I6</f>
        <v>70</v>
      </c>
      <c r="J25" s="36">
        <f>[23]KotaSabang!J6</f>
        <v>70</v>
      </c>
      <c r="K25" s="36">
        <f>[23]KotaSabang!K6</f>
        <v>10</v>
      </c>
      <c r="L25" s="36">
        <f>[23]KotaSabang!L6</f>
        <v>10</v>
      </c>
      <c r="M25" s="36">
        <f>[23]KotaSabang!M6</f>
        <v>45</v>
      </c>
      <c r="N25" s="36" t="e">
        <f>[23]KotaSabang!N6</f>
        <v>#REF!</v>
      </c>
      <c r="O25" s="36" t="e">
        <f>[23]KotaSabang!O6</f>
        <v>#REF!</v>
      </c>
      <c r="P25" s="36" t="e">
        <f>[23]KotaSabang!P6</f>
        <v>#REF!</v>
      </c>
      <c r="Q25" s="36"/>
      <c r="R25" s="36"/>
      <c r="S25" s="197">
        <v>0</v>
      </c>
      <c r="T25" s="197">
        <v>0</v>
      </c>
      <c r="U25" s="197">
        <v>0</v>
      </c>
      <c r="V25" s="205">
        <v>0</v>
      </c>
      <c r="W25" s="205">
        <v>0</v>
      </c>
      <c r="X25" s="306">
        <v>0</v>
      </c>
      <c r="Y25" s="306">
        <v>0</v>
      </c>
      <c r="Z25" s="306">
        <v>0</v>
      </c>
      <c r="AA25" s="306">
        <v>0</v>
      </c>
      <c r="AB25" s="297">
        <v>36</v>
      </c>
      <c r="AC25" s="297">
        <v>0</v>
      </c>
    </row>
    <row r="26" spans="1:29" ht="20.100000000000001" customHeight="1" x14ac:dyDescent="0.2">
      <c r="A26" s="133">
        <v>21</v>
      </c>
      <c r="B26" s="59" t="s">
        <v>11</v>
      </c>
      <c r="C26" s="36" t="e">
        <f>[23]KotaLangsa!C6</f>
        <v>#REF!</v>
      </c>
      <c r="D26" s="36" t="e">
        <f>[23]KotaLangsa!D6</f>
        <v>#REF!</v>
      </c>
      <c r="E26" s="36" t="e">
        <f>[23]KotaLangsa!E6</f>
        <v>#REF!</v>
      </c>
      <c r="F26" s="36" t="e">
        <f>[23]KotaLangsa!F6</f>
        <v>#REF!</v>
      </c>
      <c r="G26" s="36" t="e">
        <f>[23]KotaLangsa!G6</f>
        <v>#REF!</v>
      </c>
      <c r="H26" s="36" t="e">
        <f>[23]KotaLangsa!H6</f>
        <v>#REF!</v>
      </c>
      <c r="I26" s="36" t="e">
        <f>[23]KotaLangsa!I6</f>
        <v>#REF!</v>
      </c>
      <c r="J26" s="36" t="e">
        <f>[23]KotaLangsa!J6</f>
        <v>#REF!</v>
      </c>
      <c r="K26" s="36" t="e">
        <f>[23]KotaLangsa!K6</f>
        <v>#REF!</v>
      </c>
      <c r="L26" s="36">
        <f>[23]KotaLangsa!L6</f>
        <v>2005</v>
      </c>
      <c r="M26" s="36">
        <f>[23]KotaLangsa!M6</f>
        <v>2005</v>
      </c>
      <c r="N26" s="36">
        <f>[23]KotaLangsa!N6</f>
        <v>2005</v>
      </c>
      <c r="O26" s="36">
        <f>[23]KotaLangsa!O6</f>
        <v>2516</v>
      </c>
      <c r="P26" s="36" t="str">
        <f>[23]KotaLangsa!P6</f>
        <v xml:space="preserve">               -   </v>
      </c>
      <c r="Q26" s="36">
        <v>1683</v>
      </c>
      <c r="R26" s="36">
        <v>2123</v>
      </c>
      <c r="S26" s="197">
        <v>1224</v>
      </c>
      <c r="T26" s="197">
        <v>1790</v>
      </c>
      <c r="U26" s="197">
        <v>1807</v>
      </c>
      <c r="V26" s="225">
        <v>1668.72</v>
      </c>
      <c r="W26" s="225">
        <v>1887</v>
      </c>
      <c r="X26" s="297">
        <v>1925</v>
      </c>
      <c r="Y26" s="297">
        <v>1925</v>
      </c>
      <c r="Z26" s="297">
        <v>1656</v>
      </c>
      <c r="AA26" s="297">
        <v>1654</v>
      </c>
      <c r="AB26" s="297">
        <v>1128</v>
      </c>
      <c r="AC26" s="297">
        <v>1083.8856736289431</v>
      </c>
    </row>
    <row r="27" spans="1:29" ht="20.100000000000001" customHeight="1" x14ac:dyDescent="0.2">
      <c r="A27" s="133">
        <v>22</v>
      </c>
      <c r="B27" s="59" t="s">
        <v>12</v>
      </c>
      <c r="C27" s="36" t="e">
        <f>[23]KotaLhokseumawe!C6</f>
        <v>#REF!</v>
      </c>
      <c r="D27" s="36" t="e">
        <f>[23]KotaLhokseumawe!D6</f>
        <v>#REF!</v>
      </c>
      <c r="E27" s="36" t="e">
        <f>[23]KotaLhokseumawe!E6</f>
        <v>#REF!</v>
      </c>
      <c r="F27" s="36" t="e">
        <f>[23]KotaLhokseumawe!F6</f>
        <v>#REF!</v>
      </c>
      <c r="G27" s="36" t="e">
        <f>[23]KotaLhokseumawe!G6</f>
        <v>#REF!</v>
      </c>
      <c r="H27" s="36" t="e">
        <f>[23]KotaLhokseumawe!H6</f>
        <v>#REF!</v>
      </c>
      <c r="I27" s="36" t="e">
        <f>[23]KotaLhokseumawe!I6</f>
        <v>#REF!</v>
      </c>
      <c r="J27" s="36" t="e">
        <f>[23]KotaLhokseumawe!J6</f>
        <v>#REF!</v>
      </c>
      <c r="K27" s="36" t="e">
        <f>[23]KotaLhokseumawe!K6</f>
        <v>#REF!</v>
      </c>
      <c r="L27" s="36">
        <f>[23]KotaLhokseumawe!L6</f>
        <v>4155</v>
      </c>
      <c r="M27" s="36">
        <f>[23]KotaLhokseumawe!M6</f>
        <v>4155</v>
      </c>
      <c r="N27" s="36">
        <f>[23]KotaLhokseumawe!N6</f>
        <v>4155</v>
      </c>
      <c r="O27" s="36">
        <f>[23]KotaLhokseumawe!O6</f>
        <v>3055</v>
      </c>
      <c r="P27" s="36" t="str">
        <f>[23]KotaLhokseumawe!P6</f>
        <v xml:space="preserve">                -    </v>
      </c>
      <c r="Q27" s="36">
        <v>5007</v>
      </c>
      <c r="R27" s="36">
        <v>5041</v>
      </c>
      <c r="S27" s="197">
        <v>6399</v>
      </c>
      <c r="T27" s="197">
        <v>1607</v>
      </c>
      <c r="U27" s="197">
        <v>1561</v>
      </c>
      <c r="V27" s="225">
        <v>1489.64</v>
      </c>
      <c r="W27" s="225">
        <v>1649</v>
      </c>
      <c r="X27" s="297">
        <v>1654</v>
      </c>
      <c r="Y27" s="297">
        <v>1827</v>
      </c>
      <c r="Z27" s="297">
        <v>1827</v>
      </c>
      <c r="AA27" s="297">
        <v>1827</v>
      </c>
      <c r="AB27" s="297">
        <v>1287</v>
      </c>
      <c r="AC27" s="297">
        <v>1068.4825092861149</v>
      </c>
    </row>
    <row r="28" spans="1:29" ht="20.100000000000001" customHeight="1" x14ac:dyDescent="0.2">
      <c r="A28" s="134">
        <v>23</v>
      </c>
      <c r="B28" s="60" t="s">
        <v>13</v>
      </c>
      <c r="C28" s="58">
        <f>[23]KotaSubussalam!C6</f>
        <v>0</v>
      </c>
      <c r="D28" s="58">
        <f>[23]KotaSubussalam!D6</f>
        <v>0</v>
      </c>
      <c r="E28" s="58">
        <f>[23]KotaSubussalam!E6</f>
        <v>0</v>
      </c>
      <c r="F28" s="58">
        <f>[23]KotaSubussalam!F6</f>
        <v>0</v>
      </c>
      <c r="G28" s="58">
        <f>[23]KotaSubussalam!G6</f>
        <v>0</v>
      </c>
      <c r="H28" s="58">
        <f>[23]KotaSubussalam!H6</f>
        <v>0</v>
      </c>
      <c r="I28" s="58">
        <f>[23]KotaSubussalam!I6</f>
        <v>0</v>
      </c>
      <c r="J28" s="58">
        <f>[23]KotaSubussalam!J6</f>
        <v>0</v>
      </c>
      <c r="K28" s="58">
        <f>[23]KotaSubussalam!K6</f>
        <v>0</v>
      </c>
      <c r="L28" s="58">
        <f>[23]KotaSubussalam!L6</f>
        <v>0</v>
      </c>
      <c r="M28" s="58">
        <f>[23]KotaSubussalam!M6</f>
        <v>0</v>
      </c>
      <c r="N28" s="58">
        <f>[23]KotaSubussalam!N6</f>
        <v>0</v>
      </c>
      <c r="O28" s="58">
        <f>[23]KotaSubussalam!O6</f>
        <v>0</v>
      </c>
      <c r="P28" s="58">
        <f>[23]KotaSubussalam!P6</f>
        <v>0</v>
      </c>
      <c r="Q28" s="58"/>
      <c r="R28" s="58"/>
      <c r="S28" s="199">
        <v>2599</v>
      </c>
      <c r="T28" s="199">
        <v>1872</v>
      </c>
      <c r="U28" s="199">
        <v>2099</v>
      </c>
      <c r="V28" s="225">
        <v>1815.99</v>
      </c>
      <c r="W28" s="225">
        <v>1670</v>
      </c>
      <c r="X28" s="297">
        <v>1459</v>
      </c>
      <c r="Y28" s="297">
        <v>1488</v>
      </c>
      <c r="Z28" s="297">
        <v>1579</v>
      </c>
      <c r="AA28" s="297">
        <v>1755</v>
      </c>
      <c r="AB28" s="297">
        <v>119</v>
      </c>
      <c r="AC28" s="297">
        <v>1855.5285697608845</v>
      </c>
    </row>
    <row r="29" spans="1:29" ht="20.100000000000001" customHeight="1" thickBot="1" x14ac:dyDescent="0.25">
      <c r="A29" s="363" t="s">
        <v>95</v>
      </c>
      <c r="B29" s="364"/>
      <c r="C29" s="83" t="e">
        <f>SUM(C6:C28)</f>
        <v>#REF!</v>
      </c>
      <c r="D29" s="83" t="e">
        <f t="shared" ref="D29:X29" si="0">SUM(D6:D28)</f>
        <v>#REF!</v>
      </c>
      <c r="E29" s="83" t="e">
        <f t="shared" si="0"/>
        <v>#REF!</v>
      </c>
      <c r="F29" s="83" t="e">
        <f t="shared" si="0"/>
        <v>#REF!</v>
      </c>
      <c r="G29" s="83" t="e">
        <f t="shared" si="0"/>
        <v>#REF!</v>
      </c>
      <c r="H29" s="83" t="e">
        <f t="shared" si="0"/>
        <v>#REF!</v>
      </c>
      <c r="I29" s="83" t="e">
        <f t="shared" si="0"/>
        <v>#REF!</v>
      </c>
      <c r="J29" s="83" t="e">
        <f t="shared" si="0"/>
        <v>#REF!</v>
      </c>
      <c r="K29" s="83" t="e">
        <f t="shared" si="0"/>
        <v>#REF!</v>
      </c>
      <c r="L29" s="83" t="e">
        <f t="shared" si="0"/>
        <v>#REF!</v>
      </c>
      <c r="M29" s="83" t="e">
        <f t="shared" si="0"/>
        <v>#REF!</v>
      </c>
      <c r="N29" s="83" t="e">
        <f t="shared" si="0"/>
        <v>#REF!</v>
      </c>
      <c r="O29" s="83" t="e">
        <f t="shared" si="0"/>
        <v>#REF!</v>
      </c>
      <c r="P29" s="83" t="e">
        <f t="shared" si="0"/>
        <v>#REF!</v>
      </c>
      <c r="Q29" s="83">
        <f t="shared" si="0"/>
        <v>312803</v>
      </c>
      <c r="R29" s="83">
        <f t="shared" si="0"/>
        <v>323010</v>
      </c>
      <c r="S29" s="200">
        <f t="shared" si="0"/>
        <v>359751</v>
      </c>
      <c r="T29" s="200">
        <f t="shared" si="0"/>
        <v>313649</v>
      </c>
      <c r="U29" s="200">
        <f t="shared" si="0"/>
        <v>307556</v>
      </c>
      <c r="V29" s="200">
        <f t="shared" si="0"/>
        <v>297336.37999999995</v>
      </c>
      <c r="W29" s="200">
        <f t="shared" si="0"/>
        <v>300808</v>
      </c>
      <c r="X29" s="299">
        <f t="shared" si="0"/>
        <v>294129</v>
      </c>
      <c r="Y29" s="299">
        <f>SUM(Y6:Y28)</f>
        <v>290336.5</v>
      </c>
      <c r="Z29" s="299">
        <f>SUM(Z6:Z28)</f>
        <v>293067.30000000005</v>
      </c>
      <c r="AA29" s="299">
        <f>SUM(AA6:AA28)</f>
        <v>294482.7</v>
      </c>
      <c r="AB29" s="299">
        <v>193308</v>
      </c>
      <c r="AC29" s="299">
        <f>SUM(AC6:AC28)</f>
        <v>213997.40768498904</v>
      </c>
    </row>
    <row r="30" spans="1:29" ht="15" customHeight="1" x14ac:dyDescent="0.2">
      <c r="A30" s="277" t="s">
        <v>663</v>
      </c>
      <c r="B30" s="282"/>
      <c r="C30" s="283"/>
      <c r="D30" s="283"/>
      <c r="E30" s="282"/>
      <c r="F30" s="283"/>
      <c r="G30" s="283"/>
      <c r="H30" s="284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85"/>
      <c r="V30" s="286"/>
      <c r="W30" s="277"/>
      <c r="X30" s="277"/>
      <c r="Y30" s="277"/>
      <c r="Z30" s="277"/>
      <c r="AA30" s="277"/>
      <c r="AB30" s="277"/>
      <c r="AC30" s="277"/>
    </row>
    <row r="31" spans="1:29" ht="15" customHeight="1" x14ac:dyDescent="0.2">
      <c r="A31" s="278" t="s">
        <v>664</v>
      </c>
      <c r="B31" s="282"/>
      <c r="C31" s="283"/>
      <c r="D31" s="283"/>
      <c r="E31" s="282"/>
      <c r="F31" s="283"/>
      <c r="G31" s="283"/>
      <c r="H31" s="284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85"/>
      <c r="V31" s="286"/>
      <c r="W31" s="277"/>
      <c r="X31" s="277"/>
      <c r="Y31" s="277"/>
      <c r="Z31" s="277"/>
      <c r="AA31" s="277"/>
      <c r="AB31" s="277"/>
      <c r="AC31" s="277"/>
    </row>
    <row r="32" spans="1:29" ht="15" customHeight="1" x14ac:dyDescent="0.2">
      <c r="A32" s="277" t="s">
        <v>580</v>
      </c>
      <c r="B32" s="282"/>
      <c r="C32" s="283"/>
      <c r="D32" s="283"/>
      <c r="E32" s="282"/>
      <c r="F32" s="283"/>
      <c r="G32" s="283"/>
      <c r="H32" s="284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87"/>
      <c r="U32" s="285"/>
      <c r="V32" s="286"/>
      <c r="W32" s="277"/>
      <c r="X32" s="277"/>
      <c r="Y32" s="277"/>
      <c r="Z32" s="277"/>
      <c r="AA32" s="277"/>
      <c r="AB32" s="277"/>
      <c r="AC32" s="277"/>
    </row>
    <row r="33" spans="1:29" ht="15" customHeight="1" x14ac:dyDescent="0.2">
      <c r="A33" s="277" t="s">
        <v>661</v>
      </c>
      <c r="B33" s="282"/>
      <c r="C33" s="283"/>
      <c r="D33" s="283"/>
      <c r="E33" s="282"/>
      <c r="F33" s="283"/>
      <c r="G33" s="283"/>
      <c r="H33" s="284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87"/>
      <c r="U33" s="285"/>
      <c r="V33" s="286"/>
      <c r="W33" s="277"/>
      <c r="X33" s="277"/>
      <c r="Y33" s="277"/>
      <c r="Z33" s="277"/>
      <c r="AA33" s="277"/>
      <c r="AB33" s="277"/>
      <c r="AC33" s="277"/>
    </row>
    <row r="34" spans="1:29" ht="15" customHeight="1" x14ac:dyDescent="0.2">
      <c r="A34" s="278" t="s">
        <v>581</v>
      </c>
      <c r="B34" s="282"/>
      <c r="C34" s="283"/>
      <c r="D34" s="283"/>
      <c r="E34" s="282"/>
      <c r="F34" s="283"/>
      <c r="G34" s="283"/>
      <c r="H34" s="284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85"/>
      <c r="V34" s="286"/>
      <c r="W34" s="277"/>
      <c r="X34" s="277"/>
      <c r="Y34" s="277"/>
      <c r="Z34" s="277"/>
      <c r="AA34" s="277"/>
      <c r="AB34" s="277"/>
      <c r="AC34" s="277"/>
    </row>
    <row r="35" spans="1:29" ht="15" customHeight="1" x14ac:dyDescent="0.2">
      <c r="A35" s="277" t="s">
        <v>662</v>
      </c>
      <c r="B35" s="9"/>
      <c r="C35" s="10"/>
      <c r="D35" s="10"/>
      <c r="E35" s="9"/>
      <c r="F35" s="10"/>
      <c r="G35" s="10"/>
      <c r="H35" s="11"/>
      <c r="U35" s="7"/>
      <c r="X35" s="6"/>
      <c r="Y35" s="6"/>
      <c r="Z35" s="6"/>
      <c r="AA35" s="6"/>
      <c r="AB35" s="6"/>
      <c r="AC35" s="6"/>
    </row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328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</sheetData>
  <mergeCells count="3">
    <mergeCell ref="A29:B29"/>
    <mergeCell ref="A4:A5"/>
    <mergeCell ref="C4:AC4"/>
  </mergeCells>
  <pageMargins left="0.98425196850393704" right="0.98425196850393704" top="0.78740157480314965" bottom="0.78740157480314965" header="0.51181102362204722" footer="0.51181102362204722"/>
  <pageSetup paperSize="9" scale="51" orientation="landscape" horizontalDpi="4294967293" r:id="rId1"/>
  <ignoredErrors>
    <ignoredError sqref="S29:V29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C132"/>
  <sheetViews>
    <sheetView showGridLines="0" topLeftCell="A3" workbookViewId="0">
      <selection activeCell="AE18" sqref="AE18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6" width="10.7109375" style="6" hidden="1" customWidth="1"/>
    <col min="7" max="7" width="5.7109375" style="6" hidden="1" customWidth="1"/>
    <col min="8" max="11" width="10.7109375" style="6" hidden="1" customWidth="1"/>
    <col min="12" max="16" width="9.28515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9.28515625" style="6" bestFit="1" customWidth="1"/>
    <col min="32" max="16384" width="9.140625" style="6"/>
  </cols>
  <sheetData>
    <row r="1" spans="1:29" ht="20.100000000000001" customHeight="1" x14ac:dyDescent="0.25">
      <c r="A1" s="5" t="s">
        <v>644</v>
      </c>
      <c r="B1" s="12"/>
      <c r="C1" s="12"/>
      <c r="D1" s="12"/>
      <c r="E1" s="16"/>
      <c r="F1" s="12"/>
      <c r="G1" s="12"/>
      <c r="H1" s="17"/>
      <c r="I1" s="12"/>
      <c r="J1" s="12"/>
      <c r="K1" s="12"/>
    </row>
    <row r="2" spans="1:29" ht="20.100000000000001" customHeight="1" x14ac:dyDescent="0.2">
      <c r="A2" s="8" t="s">
        <v>645</v>
      </c>
      <c r="B2" s="12"/>
      <c r="C2" s="12"/>
      <c r="D2" s="12"/>
      <c r="E2" s="16"/>
      <c r="F2" s="12"/>
      <c r="G2" s="12"/>
      <c r="H2" s="17"/>
      <c r="I2" s="12"/>
      <c r="J2" s="12"/>
      <c r="K2" s="12"/>
    </row>
    <row r="3" spans="1:29" ht="20.100000000000001" customHeight="1" thickBot="1" x14ac:dyDescent="0.3">
      <c r="A3" s="5"/>
      <c r="B3" s="12"/>
      <c r="C3" s="12"/>
      <c r="D3" s="12"/>
      <c r="E3" s="16"/>
      <c r="F3" s="12"/>
      <c r="G3" s="12"/>
      <c r="H3" s="17"/>
      <c r="I3" s="12"/>
      <c r="J3" s="12"/>
      <c r="K3" s="12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84" t="s">
        <v>488</v>
      </c>
      <c r="C6" s="36">
        <f>[48]Buton!C6</f>
        <v>7871</v>
      </c>
      <c r="D6" s="36">
        <f>[48]Buton!D6</f>
        <v>7733</v>
      </c>
      <c r="E6" s="36">
        <f>[48]Buton!E6</f>
        <v>8936</v>
      </c>
      <c r="F6" s="36">
        <f>[48]Buton!F6</f>
        <v>8940</v>
      </c>
      <c r="G6" s="36">
        <f>[48]Buton!G6</f>
        <v>8851</v>
      </c>
      <c r="H6" s="36">
        <f>[48]Buton!H6</f>
        <v>9630</v>
      </c>
      <c r="I6" s="36">
        <f>[48]Buton!I6</f>
        <v>9668</v>
      </c>
      <c r="J6" s="36">
        <f>[48]Buton!J6</f>
        <v>10296</v>
      </c>
      <c r="K6" s="36">
        <f>[48]Buton!K6</f>
        <v>8255</v>
      </c>
      <c r="L6" s="36">
        <f>[48]Buton!L6</f>
        <v>8539</v>
      </c>
      <c r="M6" s="36">
        <f>[48]Buton!M6</f>
        <v>9673</v>
      </c>
      <c r="N6" s="36">
        <f>[48]Buton!N6</f>
        <v>702</v>
      </c>
      <c r="O6" s="36">
        <f>[48]Buton!O6</f>
        <v>727</v>
      </c>
      <c r="P6" s="36">
        <f>[48]Buton!P6</f>
        <v>0</v>
      </c>
      <c r="Q6" s="47">
        <v>753</v>
      </c>
      <c r="R6" s="47">
        <v>1360</v>
      </c>
      <c r="S6" s="188">
        <v>1497</v>
      </c>
      <c r="T6" s="188">
        <v>1170</v>
      </c>
      <c r="U6" s="188">
        <v>1465</v>
      </c>
      <c r="V6" s="227">
        <v>1425.73</v>
      </c>
      <c r="W6" s="188">
        <v>1505</v>
      </c>
      <c r="X6" s="313">
        <v>1622</v>
      </c>
      <c r="Y6" s="313">
        <v>1082</v>
      </c>
      <c r="Z6" s="310">
        <v>1519</v>
      </c>
      <c r="AA6" s="310">
        <v>1512</v>
      </c>
      <c r="AB6" s="62">
        <v>1435</v>
      </c>
      <c r="AC6" s="62">
        <v>1369.0002577128348</v>
      </c>
    </row>
    <row r="7" spans="1:29" ht="20.100000000000001" customHeight="1" x14ac:dyDescent="0.2">
      <c r="A7" s="133">
        <v>2</v>
      </c>
      <c r="B7" s="84" t="s">
        <v>497</v>
      </c>
      <c r="C7" s="36">
        <f>[48]Muna!C6</f>
        <v>269</v>
      </c>
      <c r="D7" s="36">
        <f>[48]Muna!D6</f>
        <v>284</v>
      </c>
      <c r="E7" s="36">
        <f>[48]Muna!E6</f>
        <v>274</v>
      </c>
      <c r="F7" s="36">
        <f>[48]Muna!F6</f>
        <v>512</v>
      </c>
      <c r="G7" s="36">
        <f>[48]Muna!G6</f>
        <v>512</v>
      </c>
      <c r="H7" s="36">
        <f>[48]Muna!H6</f>
        <v>512</v>
      </c>
      <c r="I7" s="36">
        <f>[48]Muna!I6</f>
        <v>512</v>
      </c>
      <c r="J7" s="36">
        <f>[48]Muna!J6</f>
        <v>1325</v>
      </c>
      <c r="K7" s="36">
        <f>[48]Muna!K6</f>
        <v>1396</v>
      </c>
      <c r="L7" s="36">
        <f>[48]Muna!L6</f>
        <v>1531</v>
      </c>
      <c r="M7" s="36">
        <f>[48]Muna!M6</f>
        <v>1716</v>
      </c>
      <c r="N7" s="36">
        <f>[48]Muna!N6</f>
        <v>1690</v>
      </c>
      <c r="O7" s="36">
        <f>[48]Muna!O6</f>
        <v>1690</v>
      </c>
      <c r="P7" s="36">
        <f>[48]Muna!P6</f>
        <v>0</v>
      </c>
      <c r="Q7" s="47">
        <v>1252</v>
      </c>
      <c r="R7" s="47">
        <v>1148</v>
      </c>
      <c r="S7" s="188">
        <v>1356</v>
      </c>
      <c r="T7" s="188">
        <v>1370</v>
      </c>
      <c r="U7" s="188">
        <v>1951</v>
      </c>
      <c r="V7" s="205">
        <v>2389.14</v>
      </c>
      <c r="W7" s="188">
        <v>2122</v>
      </c>
      <c r="X7" s="313">
        <v>2209</v>
      </c>
      <c r="Y7" s="313">
        <v>932</v>
      </c>
      <c r="Z7" s="310">
        <v>962</v>
      </c>
      <c r="AA7" s="310">
        <v>833</v>
      </c>
      <c r="AB7" s="62">
        <v>979</v>
      </c>
      <c r="AC7" s="62">
        <v>822.96237305057423</v>
      </c>
    </row>
    <row r="8" spans="1:29" ht="20.100000000000001" customHeight="1" x14ac:dyDescent="0.2">
      <c r="A8" s="133">
        <v>3</v>
      </c>
      <c r="B8" s="84" t="s">
        <v>493</v>
      </c>
      <c r="C8" s="36">
        <f>[48]Konawe!C6</f>
        <v>0</v>
      </c>
      <c r="D8" s="36">
        <f>[48]Konawe!D6</f>
        <v>0</v>
      </c>
      <c r="E8" s="36">
        <f>[48]Konawe!E6</f>
        <v>0</v>
      </c>
      <c r="F8" s="36">
        <f>[48]Konawe!F6</f>
        <v>0</v>
      </c>
      <c r="G8" s="36">
        <f>[48]Konawe!G6</f>
        <v>0</v>
      </c>
      <c r="H8" s="36">
        <f>[48]Konawe!H6</f>
        <v>0</v>
      </c>
      <c r="I8" s="36">
        <f>[48]Konawe!I6</f>
        <v>0</v>
      </c>
      <c r="J8" s="36">
        <f>[48]Konawe!J6</f>
        <v>0</v>
      </c>
      <c r="K8" s="36">
        <f>[48]Konawe!K6</f>
        <v>0</v>
      </c>
      <c r="L8" s="36">
        <f>[48]Konawe!L6</f>
        <v>0</v>
      </c>
      <c r="M8" s="36">
        <f>[48]Konawe!M6</f>
        <v>0</v>
      </c>
      <c r="N8" s="36">
        <f>[48]Konawe!N6</f>
        <v>23921</v>
      </c>
      <c r="O8" s="36">
        <f>[48]Konawe!O6</f>
        <v>27428</v>
      </c>
      <c r="P8" s="36">
        <f>[48]Konawe!P6</f>
        <v>0</v>
      </c>
      <c r="Q8" s="47">
        <v>23214</v>
      </c>
      <c r="R8" s="47">
        <v>32727</v>
      </c>
      <c r="S8" s="188">
        <v>34435</v>
      </c>
      <c r="T8" s="188">
        <v>29787</v>
      </c>
      <c r="U8" s="188">
        <v>29872</v>
      </c>
      <c r="V8" s="205">
        <v>26622.85</v>
      </c>
      <c r="W8" s="188">
        <v>29145</v>
      </c>
      <c r="X8" s="313">
        <v>29355</v>
      </c>
      <c r="Y8" s="313">
        <v>34040</v>
      </c>
      <c r="Z8" s="310">
        <v>35778</v>
      </c>
      <c r="AA8" s="310">
        <v>34618</v>
      </c>
      <c r="AB8" s="62">
        <v>26063</v>
      </c>
      <c r="AC8" s="62">
        <v>27252.310674832246</v>
      </c>
    </row>
    <row r="9" spans="1:29" ht="20.100000000000001" customHeight="1" x14ac:dyDescent="0.2">
      <c r="A9" s="133">
        <v>4</v>
      </c>
      <c r="B9" s="84" t="s">
        <v>490</v>
      </c>
      <c r="C9" s="36">
        <f>[48]Kolaka!C6</f>
        <v>15216</v>
      </c>
      <c r="D9" s="36">
        <f>[48]Kolaka!D6</f>
        <v>15505</v>
      </c>
      <c r="E9" s="36">
        <f>[48]Kolaka!E6</f>
        <v>15604</v>
      </c>
      <c r="F9" s="36">
        <f>[48]Kolaka!F6</f>
        <v>16122</v>
      </c>
      <c r="G9" s="36">
        <f>[48]Kolaka!G6</f>
        <v>16320</v>
      </c>
      <c r="H9" s="36">
        <f>[48]Kolaka!H6</f>
        <v>16472</v>
      </c>
      <c r="I9" s="36">
        <f>[48]Kolaka!I6</f>
        <v>16472</v>
      </c>
      <c r="J9" s="36">
        <f>[48]Kolaka!J6</f>
        <v>17597</v>
      </c>
      <c r="K9" s="36">
        <f>[48]Kolaka!K6</f>
        <v>17147</v>
      </c>
      <c r="L9" s="36">
        <f>[48]Kolaka!L6</f>
        <v>17000</v>
      </c>
      <c r="M9" s="36">
        <f>[48]Kolaka!M6</f>
        <v>17144</v>
      </c>
      <c r="N9" s="36">
        <f>[48]Kolaka!N6</f>
        <v>15603</v>
      </c>
      <c r="O9" s="36">
        <f>[48]Kolaka!O6</f>
        <v>16068</v>
      </c>
      <c r="P9" s="36">
        <f>[48]Kolaka!P6</f>
        <v>0</v>
      </c>
      <c r="Q9" s="47">
        <v>17108</v>
      </c>
      <c r="R9" s="47">
        <v>18176</v>
      </c>
      <c r="S9" s="188">
        <v>20863</v>
      </c>
      <c r="T9" s="188">
        <v>16510</v>
      </c>
      <c r="U9" s="188">
        <v>17671</v>
      </c>
      <c r="V9" s="205">
        <v>17921.259999999998</v>
      </c>
      <c r="W9" s="188">
        <v>10010</v>
      </c>
      <c r="X9" s="313">
        <v>10994</v>
      </c>
      <c r="Y9" s="313">
        <v>10952</v>
      </c>
      <c r="Z9" s="310">
        <v>11904.1</v>
      </c>
      <c r="AA9" s="310">
        <v>11853.4</v>
      </c>
      <c r="AB9" s="62">
        <v>7367</v>
      </c>
      <c r="AC9" s="62">
        <v>7738.3022144461775</v>
      </c>
    </row>
    <row r="10" spans="1:29" ht="20.100000000000001" customHeight="1" x14ac:dyDescent="0.2">
      <c r="A10" s="133">
        <v>5</v>
      </c>
      <c r="B10" s="84" t="s">
        <v>495</v>
      </c>
      <c r="C10" s="36">
        <f>'[48]Konawe Selatan'!C6</f>
        <v>0</v>
      </c>
      <c r="D10" s="36">
        <f>'[48]Konawe Selatan'!D6</f>
        <v>0</v>
      </c>
      <c r="E10" s="36">
        <f>'[48]Konawe Selatan'!E6</f>
        <v>0</v>
      </c>
      <c r="F10" s="36">
        <f>'[48]Konawe Selatan'!F6</f>
        <v>0</v>
      </c>
      <c r="G10" s="36">
        <f>'[48]Konawe Selatan'!G6</f>
        <v>0</v>
      </c>
      <c r="H10" s="36">
        <f>'[48]Konawe Selatan'!H6</f>
        <v>0</v>
      </c>
      <c r="I10" s="36">
        <f>'[48]Konawe Selatan'!I6</f>
        <v>0</v>
      </c>
      <c r="J10" s="36">
        <f>'[48]Konawe Selatan'!J6</f>
        <v>0</v>
      </c>
      <c r="K10" s="36">
        <f>'[48]Konawe Selatan'!K6</f>
        <v>0</v>
      </c>
      <c r="L10" s="36">
        <f>'[48]Konawe Selatan'!L6</f>
        <v>0</v>
      </c>
      <c r="M10" s="36">
        <f>'[48]Konawe Selatan'!M6</f>
        <v>15996</v>
      </c>
      <c r="N10" s="36">
        <f>'[48]Konawe Selatan'!N6</f>
        <v>15996</v>
      </c>
      <c r="O10" s="36">
        <f>'[48]Konawe Selatan'!O6</f>
        <v>15996</v>
      </c>
      <c r="P10" s="36">
        <f>'[48]Konawe Selatan'!P6</f>
        <v>0</v>
      </c>
      <c r="Q10" s="47">
        <v>10363</v>
      </c>
      <c r="R10" s="47">
        <v>18185</v>
      </c>
      <c r="S10" s="188">
        <v>18261</v>
      </c>
      <c r="T10" s="188">
        <v>20025</v>
      </c>
      <c r="U10" s="188">
        <v>19965</v>
      </c>
      <c r="V10" s="205">
        <v>18094.98</v>
      </c>
      <c r="W10" s="188">
        <v>22849</v>
      </c>
      <c r="X10" s="313">
        <v>20328</v>
      </c>
      <c r="Y10" s="313">
        <v>21614</v>
      </c>
      <c r="Z10" s="310">
        <v>22005</v>
      </c>
      <c r="AA10" s="310">
        <v>21745</v>
      </c>
      <c r="AB10" s="62">
        <v>17199</v>
      </c>
      <c r="AC10" s="62">
        <v>16749.806863882994</v>
      </c>
    </row>
    <row r="11" spans="1:29" ht="20.100000000000001" customHeight="1" x14ac:dyDescent="0.2">
      <c r="A11" s="133">
        <v>6</v>
      </c>
      <c r="B11" s="84" t="s">
        <v>487</v>
      </c>
      <c r="C11" s="36">
        <f>[48]Bombana!C6</f>
        <v>0</v>
      </c>
      <c r="D11" s="36">
        <f>[48]Bombana!D6</f>
        <v>0</v>
      </c>
      <c r="E11" s="36">
        <f>[48]Bombana!E6</f>
        <v>0</v>
      </c>
      <c r="F11" s="36">
        <f>[48]Bombana!F6</f>
        <v>0</v>
      </c>
      <c r="G11" s="36">
        <f>[48]Bombana!G6</f>
        <v>0</v>
      </c>
      <c r="H11" s="36">
        <f>[48]Bombana!H6</f>
        <v>0</v>
      </c>
      <c r="I11" s="36">
        <f>[48]Bombana!I6</f>
        <v>0</v>
      </c>
      <c r="J11" s="36">
        <f>[48]Bombana!J6</f>
        <v>0</v>
      </c>
      <c r="K11" s="36">
        <f>[48]Bombana!K6</f>
        <v>0</v>
      </c>
      <c r="L11" s="36">
        <f>[48]Bombana!L6</f>
        <v>0</v>
      </c>
      <c r="M11" s="36">
        <f>[48]Bombana!M6</f>
        <v>0</v>
      </c>
      <c r="N11" s="36">
        <f>[48]Bombana!N6</f>
        <v>9020</v>
      </c>
      <c r="O11" s="36">
        <f>[48]Bombana!O6</f>
        <v>8616</v>
      </c>
      <c r="P11" s="36">
        <f>[48]Bombana!P6</f>
        <v>0</v>
      </c>
      <c r="Q11" s="47">
        <v>6850</v>
      </c>
      <c r="R11" s="47">
        <v>5530</v>
      </c>
      <c r="S11" s="188">
        <v>7824</v>
      </c>
      <c r="T11" s="188">
        <v>8202</v>
      </c>
      <c r="U11" s="188">
        <v>8427</v>
      </c>
      <c r="V11" s="205">
        <v>10976.57</v>
      </c>
      <c r="W11" s="188">
        <v>7841</v>
      </c>
      <c r="X11" s="313">
        <v>10273</v>
      </c>
      <c r="Y11" s="313">
        <v>11903</v>
      </c>
      <c r="Z11" s="310">
        <v>12865</v>
      </c>
      <c r="AA11" s="310">
        <v>12868</v>
      </c>
      <c r="AB11" s="62">
        <v>9376</v>
      </c>
      <c r="AC11" s="62">
        <v>10043.823357490048</v>
      </c>
    </row>
    <row r="12" spans="1:29" ht="20.100000000000001" customHeight="1" x14ac:dyDescent="0.2">
      <c r="A12" s="133">
        <v>7</v>
      </c>
      <c r="B12" s="84" t="s">
        <v>550</v>
      </c>
      <c r="C12" s="36">
        <f>[48]Wakatobi!C6</f>
        <v>0</v>
      </c>
      <c r="D12" s="36">
        <f>[48]Wakatobi!D6</f>
        <v>0</v>
      </c>
      <c r="E12" s="36">
        <f>[48]Wakatobi!E6</f>
        <v>0</v>
      </c>
      <c r="F12" s="36">
        <f>[48]Wakatobi!F6</f>
        <v>0</v>
      </c>
      <c r="G12" s="36">
        <f>[48]Wakatobi!G6</f>
        <v>0</v>
      </c>
      <c r="H12" s="36">
        <f>[48]Wakatobi!H6</f>
        <v>0</v>
      </c>
      <c r="I12" s="36">
        <f>[48]Wakatobi!I6</f>
        <v>0</v>
      </c>
      <c r="J12" s="36">
        <f>[48]Wakatobi!J6</f>
        <v>0</v>
      </c>
      <c r="K12" s="36">
        <f>[48]Wakatobi!K6</f>
        <v>0</v>
      </c>
      <c r="L12" s="36">
        <f>[48]Wakatobi!L6</f>
        <v>0</v>
      </c>
      <c r="M12" s="36">
        <f>[48]Wakatobi!M6</f>
        <v>0</v>
      </c>
      <c r="N12" s="36">
        <f>[48]Wakatobi!N6</f>
        <v>0</v>
      </c>
      <c r="O12" s="36">
        <f>[48]Wakatobi!O6</f>
        <v>0</v>
      </c>
      <c r="P12" s="36">
        <f>[48]Wakatobi!P6</f>
        <v>0</v>
      </c>
      <c r="Q12" s="47">
        <v>0</v>
      </c>
      <c r="R12" s="47">
        <v>0</v>
      </c>
      <c r="S12" s="188">
        <v>0</v>
      </c>
      <c r="T12" s="188">
        <v>0</v>
      </c>
      <c r="U12" s="188">
        <v>0</v>
      </c>
      <c r="V12" s="205" t="s">
        <v>133</v>
      </c>
      <c r="W12" s="188">
        <v>0</v>
      </c>
      <c r="X12" s="313">
        <v>0</v>
      </c>
      <c r="Y12" s="313" t="s">
        <v>133</v>
      </c>
      <c r="Z12" s="310">
        <v>0</v>
      </c>
      <c r="AA12" s="310">
        <v>0</v>
      </c>
      <c r="AB12" s="310">
        <v>0</v>
      </c>
      <c r="AC12" s="62">
        <v>0</v>
      </c>
    </row>
    <row r="13" spans="1:29" ht="20.100000000000001" customHeight="1" x14ac:dyDescent="0.2">
      <c r="A13" s="133">
        <v>8</v>
      </c>
      <c r="B13" s="84" t="s">
        <v>492</v>
      </c>
      <c r="C13" s="36">
        <f>'[48]Kolaka Utara'!C6</f>
        <v>0</v>
      </c>
      <c r="D13" s="36">
        <f>'[48]Kolaka Utara'!D6</f>
        <v>0</v>
      </c>
      <c r="E13" s="36">
        <f>'[48]Kolaka Utara'!E6</f>
        <v>0</v>
      </c>
      <c r="F13" s="36">
        <f>'[48]Kolaka Utara'!F6</f>
        <v>0</v>
      </c>
      <c r="G13" s="36">
        <f>'[48]Kolaka Utara'!G6</f>
        <v>0</v>
      </c>
      <c r="H13" s="36">
        <f>'[48]Kolaka Utara'!H6</f>
        <v>0</v>
      </c>
      <c r="I13" s="36">
        <f>'[48]Kolaka Utara'!I6</f>
        <v>0</v>
      </c>
      <c r="J13" s="36">
        <f>'[48]Kolaka Utara'!J6</f>
        <v>0</v>
      </c>
      <c r="K13" s="36">
        <f>'[48]Kolaka Utara'!K6</f>
        <v>0</v>
      </c>
      <c r="L13" s="36">
        <f>'[48]Kolaka Utara'!L6</f>
        <v>0</v>
      </c>
      <c r="M13" s="36">
        <f>'[48]Kolaka Utara'!M6</f>
        <v>0</v>
      </c>
      <c r="N13" s="36">
        <f>'[48]Kolaka Utara'!N6</f>
        <v>1541</v>
      </c>
      <c r="O13" s="36">
        <f>'[48]Kolaka Utara'!O6</f>
        <v>1594</v>
      </c>
      <c r="P13" s="36">
        <f>'[48]Kolaka Utara'!P6</f>
        <v>0</v>
      </c>
      <c r="Q13" s="47">
        <v>2224</v>
      </c>
      <c r="R13" s="47">
        <v>2061</v>
      </c>
      <c r="S13" s="188">
        <v>2212</v>
      </c>
      <c r="T13" s="188">
        <v>2559</v>
      </c>
      <c r="U13" s="188">
        <v>2424</v>
      </c>
      <c r="V13" s="205">
        <v>1595.65</v>
      </c>
      <c r="W13" s="188">
        <v>2374</v>
      </c>
      <c r="X13" s="313">
        <v>1887</v>
      </c>
      <c r="Y13" s="313">
        <v>1427</v>
      </c>
      <c r="Z13" s="310">
        <v>1618</v>
      </c>
      <c r="AA13" s="310">
        <v>1717</v>
      </c>
      <c r="AB13" s="62">
        <v>1516</v>
      </c>
      <c r="AC13" s="62">
        <v>1125.6082973963012</v>
      </c>
    </row>
    <row r="14" spans="1:29" ht="20.100000000000001" customHeight="1" x14ac:dyDescent="0.2">
      <c r="A14" s="133">
        <v>9</v>
      </c>
      <c r="B14" s="84" t="s">
        <v>489</v>
      </c>
      <c r="C14" s="36">
        <f>'[48]Buton Utara'!C6</f>
        <v>0</v>
      </c>
      <c r="D14" s="36">
        <f>'[48]Buton Utara'!D6</f>
        <v>0</v>
      </c>
      <c r="E14" s="36">
        <f>'[48]Buton Utara'!E6</f>
        <v>0</v>
      </c>
      <c r="F14" s="36">
        <f>'[48]Buton Utara'!F6</f>
        <v>0</v>
      </c>
      <c r="G14" s="36">
        <f>'[48]Buton Utara'!G6</f>
        <v>0</v>
      </c>
      <c r="H14" s="36">
        <f>'[48]Buton Utara'!H6</f>
        <v>0</v>
      </c>
      <c r="I14" s="36">
        <f>'[48]Buton Utara'!I6</f>
        <v>0</v>
      </c>
      <c r="J14" s="36">
        <f>'[48]Buton Utara'!J6</f>
        <v>0</v>
      </c>
      <c r="K14" s="36">
        <f>'[48]Buton Utara'!K6</f>
        <v>0</v>
      </c>
      <c r="L14" s="36">
        <f>'[48]Buton Utara'!L6</f>
        <v>0</v>
      </c>
      <c r="M14" s="36">
        <f>'[48]Buton Utara'!M6</f>
        <v>0</v>
      </c>
      <c r="N14" s="36">
        <f>'[48]Buton Utara'!N6</f>
        <v>0</v>
      </c>
      <c r="O14" s="36">
        <f>'[48]Buton Utara'!O6</f>
        <v>0</v>
      </c>
      <c r="P14" s="36">
        <f>'[48]Buton Utara'!P6</f>
        <v>0</v>
      </c>
      <c r="Q14" s="47">
        <v>397</v>
      </c>
      <c r="R14" s="47">
        <v>397</v>
      </c>
      <c r="S14" s="188">
        <v>397</v>
      </c>
      <c r="T14" s="188">
        <v>397</v>
      </c>
      <c r="U14" s="188">
        <v>397</v>
      </c>
      <c r="V14" s="205">
        <v>526.82000000000005</v>
      </c>
      <c r="W14" s="188">
        <v>1429</v>
      </c>
      <c r="X14" s="313">
        <v>1699</v>
      </c>
      <c r="Y14" s="313">
        <v>1732</v>
      </c>
      <c r="Z14" s="310">
        <v>1650</v>
      </c>
      <c r="AA14" s="310">
        <v>1650</v>
      </c>
      <c r="AB14" s="62">
        <v>451</v>
      </c>
      <c r="AC14" s="62">
        <v>992.26889610267074</v>
      </c>
    </row>
    <row r="15" spans="1:29" ht="20.100000000000001" customHeight="1" x14ac:dyDescent="0.2">
      <c r="A15" s="133">
        <v>10</v>
      </c>
      <c r="B15" s="84" t="s">
        <v>496</v>
      </c>
      <c r="C15" s="36">
        <f>'[48]Konawe Utara'!C6</f>
        <v>0</v>
      </c>
      <c r="D15" s="36">
        <f>'[48]Konawe Utara'!D6</f>
        <v>0</v>
      </c>
      <c r="E15" s="36">
        <f>'[48]Konawe Utara'!E6</f>
        <v>0</v>
      </c>
      <c r="F15" s="36">
        <f>'[48]Konawe Utara'!F6</f>
        <v>0</v>
      </c>
      <c r="G15" s="36">
        <f>'[48]Konawe Utara'!G6</f>
        <v>0</v>
      </c>
      <c r="H15" s="36">
        <f>'[48]Konawe Utara'!H6</f>
        <v>0</v>
      </c>
      <c r="I15" s="36">
        <f>'[48]Konawe Utara'!I6</f>
        <v>0</v>
      </c>
      <c r="J15" s="36">
        <f>'[48]Konawe Utara'!J6</f>
        <v>0</v>
      </c>
      <c r="K15" s="36">
        <f>'[48]Konawe Utara'!K6</f>
        <v>0</v>
      </c>
      <c r="L15" s="36">
        <f>'[48]Konawe Utara'!L6</f>
        <v>0</v>
      </c>
      <c r="M15" s="36">
        <f>'[48]Konawe Utara'!M6</f>
        <v>0</v>
      </c>
      <c r="N15" s="36">
        <f>'[48]Konawe Utara'!N6</f>
        <v>0</v>
      </c>
      <c r="O15" s="36">
        <f>'[48]Konawe Utara'!O6</f>
        <v>0</v>
      </c>
      <c r="P15" s="36">
        <f>'[48]Konawe Utara'!P6</f>
        <v>0</v>
      </c>
      <c r="Q15" s="47">
        <v>1923</v>
      </c>
      <c r="R15" s="47">
        <v>1923</v>
      </c>
      <c r="S15" s="188">
        <v>1554</v>
      </c>
      <c r="T15" s="188">
        <v>1574</v>
      </c>
      <c r="U15" s="188">
        <v>1574</v>
      </c>
      <c r="V15" s="205">
        <v>1927.41</v>
      </c>
      <c r="W15" s="188">
        <v>4047</v>
      </c>
      <c r="X15" s="313">
        <v>4200</v>
      </c>
      <c r="Y15" s="313">
        <v>2989</v>
      </c>
      <c r="Z15" s="310">
        <v>4297</v>
      </c>
      <c r="AA15" s="310">
        <v>3209.5</v>
      </c>
      <c r="AB15" s="62">
        <v>2033</v>
      </c>
      <c r="AC15" s="62">
        <v>1673.1916475527401</v>
      </c>
    </row>
    <row r="16" spans="1:29" ht="20.100000000000001" customHeight="1" x14ac:dyDescent="0.2">
      <c r="A16" s="133">
        <v>11</v>
      </c>
      <c r="B16" s="84" t="s">
        <v>491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47"/>
      <c r="R16" s="47"/>
      <c r="S16" s="188">
        <v>0</v>
      </c>
      <c r="T16" s="188">
        <v>0</v>
      </c>
      <c r="U16" s="188">
        <v>0</v>
      </c>
      <c r="V16" s="188">
        <v>0</v>
      </c>
      <c r="W16" s="188">
        <v>11284</v>
      </c>
      <c r="X16" s="313">
        <v>11422</v>
      </c>
      <c r="Y16" s="313">
        <v>13193</v>
      </c>
      <c r="Z16" s="310">
        <v>13659.5</v>
      </c>
      <c r="AA16" s="310">
        <v>14484.9</v>
      </c>
      <c r="AB16" s="62">
        <v>10294</v>
      </c>
      <c r="AC16" s="62">
        <v>11275.061121296021</v>
      </c>
    </row>
    <row r="17" spans="1:29" ht="20.100000000000001" customHeight="1" x14ac:dyDescent="0.2">
      <c r="A17" s="133">
        <v>12</v>
      </c>
      <c r="B17" s="84" t="s">
        <v>494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47"/>
      <c r="R17" s="47"/>
      <c r="S17" s="188">
        <v>0</v>
      </c>
      <c r="T17" s="188">
        <v>0</v>
      </c>
      <c r="U17" s="188">
        <v>0</v>
      </c>
      <c r="V17" s="188">
        <v>0</v>
      </c>
      <c r="W17" s="188">
        <v>439</v>
      </c>
      <c r="X17" s="313">
        <v>439</v>
      </c>
      <c r="Y17" s="313">
        <v>439</v>
      </c>
      <c r="Z17" s="310">
        <v>439</v>
      </c>
      <c r="AA17" s="310">
        <v>439</v>
      </c>
      <c r="AB17" s="62">
        <v>131</v>
      </c>
      <c r="AC17" s="62">
        <v>252.47201489846401</v>
      </c>
    </row>
    <row r="18" spans="1:29" ht="20.100000000000001" customHeight="1" x14ac:dyDescent="0.2">
      <c r="A18" s="133">
        <v>13</v>
      </c>
      <c r="B18" s="84" t="s">
        <v>498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7"/>
      <c r="R18" s="47"/>
      <c r="S18" s="188"/>
      <c r="T18" s="188"/>
      <c r="U18" s="188">
        <v>0</v>
      </c>
      <c r="V18" s="188">
        <v>0</v>
      </c>
      <c r="W18" s="188">
        <v>0</v>
      </c>
      <c r="X18" s="313">
        <v>0</v>
      </c>
      <c r="Y18" s="313">
        <v>1019</v>
      </c>
      <c r="Z18" s="310">
        <v>999</v>
      </c>
      <c r="AA18" s="310">
        <v>1379</v>
      </c>
      <c r="AB18" s="62">
        <v>1508</v>
      </c>
      <c r="AC18" s="62">
        <v>1217.9298003752624</v>
      </c>
    </row>
    <row r="19" spans="1:29" ht="20.100000000000001" customHeight="1" x14ac:dyDescent="0.2">
      <c r="A19" s="133">
        <v>14</v>
      </c>
      <c r="B19" s="84" t="s">
        <v>551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47"/>
      <c r="R19" s="47"/>
      <c r="S19" s="188"/>
      <c r="T19" s="188"/>
      <c r="U19" s="188">
        <v>0</v>
      </c>
      <c r="V19" s="188">
        <v>0</v>
      </c>
      <c r="W19" s="188">
        <v>0</v>
      </c>
      <c r="X19" s="313">
        <v>0</v>
      </c>
      <c r="Y19" s="313">
        <v>0</v>
      </c>
      <c r="Z19" s="310">
        <v>50</v>
      </c>
      <c r="AA19" s="310">
        <v>51</v>
      </c>
      <c r="AB19" s="310">
        <v>0</v>
      </c>
      <c r="AC19" s="62">
        <v>0</v>
      </c>
    </row>
    <row r="20" spans="1:29" ht="20.100000000000001" customHeight="1" x14ac:dyDescent="0.2">
      <c r="A20" s="133">
        <v>15</v>
      </c>
      <c r="B20" s="84" t="s">
        <v>552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47"/>
      <c r="R20" s="47"/>
      <c r="S20" s="188"/>
      <c r="T20" s="188"/>
      <c r="U20" s="188">
        <v>0</v>
      </c>
      <c r="V20" s="188">
        <v>0</v>
      </c>
      <c r="W20" s="188">
        <v>0</v>
      </c>
      <c r="X20" s="313">
        <v>0</v>
      </c>
      <c r="Y20" s="313">
        <v>0</v>
      </c>
      <c r="Z20" s="310">
        <v>0</v>
      </c>
      <c r="AA20" s="310">
        <v>0</v>
      </c>
      <c r="AB20" s="310">
        <v>0</v>
      </c>
      <c r="AC20" s="62">
        <v>0</v>
      </c>
    </row>
    <row r="21" spans="1:29" ht="20.100000000000001" customHeight="1" x14ac:dyDescent="0.2">
      <c r="A21" s="133">
        <v>16</v>
      </c>
      <c r="B21" s="84" t="s">
        <v>89</v>
      </c>
      <c r="C21" s="36">
        <f>'[48]Kota Kendari'!C6</f>
        <v>0</v>
      </c>
      <c r="D21" s="36">
        <f>'[48]Kota Kendari'!D6</f>
        <v>0</v>
      </c>
      <c r="E21" s="36">
        <f>'[48]Kota Kendari'!E6</f>
        <v>0</v>
      </c>
      <c r="F21" s="36">
        <f>'[48]Kota Kendari'!F6</f>
        <v>144</v>
      </c>
      <c r="G21" s="36">
        <f>'[48]Kota Kendari'!G6</f>
        <v>144</v>
      </c>
      <c r="H21" s="36">
        <f>'[48]Kota Kendari'!H6</f>
        <v>141</v>
      </c>
      <c r="I21" s="36">
        <f>'[48]Kota Kendari'!I6</f>
        <v>141</v>
      </c>
      <c r="J21" s="36">
        <f>'[48]Kota Kendari'!J6</f>
        <v>132</v>
      </c>
      <c r="K21" s="36">
        <f>'[48]Kota Kendari'!K6</f>
        <v>162</v>
      </c>
      <c r="L21" s="36">
        <f>'[48]Kota Kendari'!L6</f>
        <v>162</v>
      </c>
      <c r="M21" s="36">
        <f>'[48]Kota Kendari'!M6</f>
        <v>160</v>
      </c>
      <c r="N21" s="36">
        <f>'[48]Kota Kendari'!N6</f>
        <v>181</v>
      </c>
      <c r="O21" s="36">
        <f>'[48]Kota Kendari'!O6</f>
        <v>210</v>
      </c>
      <c r="P21" s="36">
        <f>'[48]Kota Kendari'!P6</f>
        <v>0</v>
      </c>
      <c r="Q21" s="47">
        <v>287</v>
      </c>
      <c r="R21" s="47">
        <v>347</v>
      </c>
      <c r="S21" s="188">
        <v>454</v>
      </c>
      <c r="T21" s="188">
        <v>464</v>
      </c>
      <c r="U21" s="188">
        <v>541</v>
      </c>
      <c r="V21" s="205">
        <v>509.15</v>
      </c>
      <c r="W21" s="188">
        <v>975</v>
      </c>
      <c r="X21" s="313">
        <v>1050</v>
      </c>
      <c r="Y21" s="313">
        <v>1142</v>
      </c>
      <c r="Z21" s="310">
        <v>828</v>
      </c>
      <c r="AA21" s="310">
        <v>835</v>
      </c>
      <c r="AB21" s="62">
        <v>214</v>
      </c>
      <c r="AC21" s="62">
        <v>238.27633991681003</v>
      </c>
    </row>
    <row r="22" spans="1:29" ht="20.100000000000001" customHeight="1" x14ac:dyDescent="0.2">
      <c r="A22" s="133">
        <v>17</v>
      </c>
      <c r="B22" s="84" t="s">
        <v>134</v>
      </c>
      <c r="C22" s="36">
        <f>'[48]Kota Baubau'!C6</f>
        <v>0</v>
      </c>
      <c r="D22" s="36">
        <f>'[48]Kota Baubau'!D6</f>
        <v>0</v>
      </c>
      <c r="E22" s="36">
        <f>'[48]Kota Baubau'!E6</f>
        <v>0</v>
      </c>
      <c r="F22" s="36">
        <f>'[48]Kota Baubau'!F6</f>
        <v>0</v>
      </c>
      <c r="G22" s="36">
        <f>'[48]Kota Baubau'!G6</f>
        <v>0</v>
      </c>
      <c r="H22" s="36">
        <f>'[48]Kota Baubau'!H6</f>
        <v>0</v>
      </c>
      <c r="I22" s="36">
        <f>'[48]Kota Baubau'!I6</f>
        <v>0</v>
      </c>
      <c r="J22" s="36">
        <f>'[48]Kota Baubau'!J6</f>
        <v>0</v>
      </c>
      <c r="K22" s="36">
        <f>'[48]Kota Baubau'!K6</f>
        <v>0</v>
      </c>
      <c r="L22" s="36">
        <f>'[48]Kota Baubau'!L6</f>
        <v>859</v>
      </c>
      <c r="M22" s="36">
        <f>'[48]Kota Baubau'!M6</f>
        <v>757</v>
      </c>
      <c r="N22" s="36">
        <f>'[48]Kota Baubau'!N6</f>
        <v>778</v>
      </c>
      <c r="O22" s="36">
        <f>'[48]Kota Baubau'!O6</f>
        <v>983</v>
      </c>
      <c r="P22" s="36">
        <f>'[48]Kota Baubau'!P6</f>
        <v>0</v>
      </c>
      <c r="Q22" s="47">
        <v>967</v>
      </c>
      <c r="R22" s="47">
        <v>952</v>
      </c>
      <c r="S22" s="188">
        <v>748</v>
      </c>
      <c r="T22" s="188">
        <v>1298</v>
      </c>
      <c r="U22" s="188">
        <v>1298</v>
      </c>
      <c r="V22" s="228">
        <v>1280.3399999999999</v>
      </c>
      <c r="W22" s="188">
        <v>1358</v>
      </c>
      <c r="X22" s="313">
        <v>1348</v>
      </c>
      <c r="Y22" s="313">
        <v>1348</v>
      </c>
      <c r="Z22" s="310">
        <v>1280</v>
      </c>
      <c r="AA22" s="310">
        <v>1271</v>
      </c>
      <c r="AB22" s="62">
        <v>1344</v>
      </c>
      <c r="AC22" s="62">
        <v>1365.5865649707489</v>
      </c>
    </row>
    <row r="23" spans="1:29" ht="20.100000000000001" customHeight="1" thickBot="1" x14ac:dyDescent="0.25">
      <c r="A23" s="369" t="s">
        <v>120</v>
      </c>
      <c r="B23" s="370"/>
      <c r="C23" s="83">
        <f>SUM(C6:C22)</f>
        <v>23356</v>
      </c>
      <c r="D23" s="83">
        <f t="shared" ref="D23:W23" si="0">SUM(D6:D22)</f>
        <v>23522</v>
      </c>
      <c r="E23" s="83">
        <f t="shared" si="0"/>
        <v>24814</v>
      </c>
      <c r="F23" s="83">
        <f t="shared" si="0"/>
        <v>25718</v>
      </c>
      <c r="G23" s="83">
        <f t="shared" si="0"/>
        <v>25827</v>
      </c>
      <c r="H23" s="83">
        <f t="shared" si="0"/>
        <v>26755</v>
      </c>
      <c r="I23" s="83">
        <f t="shared" si="0"/>
        <v>26793</v>
      </c>
      <c r="J23" s="83">
        <f t="shared" si="0"/>
        <v>29350</v>
      </c>
      <c r="K23" s="83">
        <f t="shared" si="0"/>
        <v>26960</v>
      </c>
      <c r="L23" s="83">
        <f t="shared" si="0"/>
        <v>28091</v>
      </c>
      <c r="M23" s="83">
        <f t="shared" si="0"/>
        <v>45446</v>
      </c>
      <c r="N23" s="83">
        <f t="shared" si="0"/>
        <v>69432</v>
      </c>
      <c r="O23" s="83">
        <f t="shared" si="0"/>
        <v>73312</v>
      </c>
      <c r="P23" s="83">
        <f t="shared" si="0"/>
        <v>0</v>
      </c>
      <c r="Q23" s="83">
        <f t="shared" si="0"/>
        <v>65338</v>
      </c>
      <c r="R23" s="83">
        <f t="shared" si="0"/>
        <v>82806</v>
      </c>
      <c r="S23" s="200">
        <f t="shared" si="0"/>
        <v>89601</v>
      </c>
      <c r="T23" s="200">
        <f t="shared" si="0"/>
        <v>83356</v>
      </c>
      <c r="U23" s="200">
        <f t="shared" si="0"/>
        <v>85585</v>
      </c>
      <c r="V23" s="200">
        <f>SUM(V6:V22)</f>
        <v>83269.899999999994</v>
      </c>
      <c r="W23" s="200">
        <f t="shared" si="0"/>
        <v>95378</v>
      </c>
      <c r="X23" s="307">
        <f>SUM(X6:X22)</f>
        <v>96826</v>
      </c>
      <c r="Y23" s="307">
        <f>SUM(Y6:Y22)</f>
        <v>103812</v>
      </c>
      <c r="Z23" s="307">
        <f>SUM(Z6:Z22)</f>
        <v>109853.6</v>
      </c>
      <c r="AA23" s="307">
        <f>SUM(AA6:AA22)</f>
        <v>108465.79999999999</v>
      </c>
      <c r="AB23" s="307">
        <v>79910</v>
      </c>
      <c r="AC23" s="307">
        <f>SUM(AC6:AC22)</f>
        <v>82116.600423923883</v>
      </c>
    </row>
    <row r="24" spans="1:29" ht="15" customHeight="1" x14ac:dyDescent="0.2">
      <c r="A24" s="277" t="s">
        <v>663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8" t="s">
        <v>664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ht="15" customHeight="1" x14ac:dyDescent="0.2">
      <c r="A26" s="277" t="s">
        <v>580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8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29" ht="15" customHeight="1" x14ac:dyDescent="0.2">
      <c r="A27" s="277" t="s">
        <v>661</v>
      </c>
      <c r="B27" s="282"/>
      <c r="C27" s="283"/>
      <c r="D27" s="283"/>
      <c r="E27" s="282"/>
      <c r="F27" s="283"/>
      <c r="G27" s="283"/>
      <c r="H27" s="284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87"/>
      <c r="U27" s="285"/>
      <c r="V27" s="286"/>
      <c r="W27" s="277"/>
      <c r="X27" s="277"/>
      <c r="Y27" s="277"/>
      <c r="Z27" s="277"/>
      <c r="AA27" s="277"/>
      <c r="AB27" s="277"/>
      <c r="AC27" s="277"/>
    </row>
    <row r="28" spans="1:29" ht="15" customHeight="1" x14ac:dyDescent="0.2">
      <c r="A28" s="278" t="s">
        <v>581</v>
      </c>
      <c r="B28" s="282"/>
      <c r="C28" s="283"/>
      <c r="D28" s="283"/>
      <c r="E28" s="282"/>
      <c r="F28" s="283"/>
      <c r="G28" s="283"/>
      <c r="H28" s="284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85"/>
      <c r="V28" s="286"/>
      <c r="W28" s="277"/>
      <c r="X28" s="277"/>
      <c r="Y28" s="277"/>
      <c r="Z28" s="277"/>
      <c r="AA28" s="277"/>
      <c r="AB28" s="277"/>
      <c r="AC28" s="277"/>
    </row>
    <row r="29" spans="1:29" ht="15" customHeight="1" x14ac:dyDescent="0.2">
      <c r="A29" s="277" t="s">
        <v>662</v>
      </c>
      <c r="B29" s="9"/>
      <c r="C29" s="10"/>
      <c r="D29" s="10"/>
      <c r="E29" s="9"/>
      <c r="F29" s="10"/>
      <c r="G29" s="10"/>
      <c r="H29" s="11"/>
      <c r="U29" s="7"/>
      <c r="X29" s="6"/>
      <c r="Y29" s="6"/>
      <c r="Z29" s="6"/>
      <c r="AA29" s="6"/>
      <c r="AB29" s="6"/>
      <c r="AC29" s="6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70"/>
    </row>
    <row r="35" spans="1:29" ht="20.100000000000001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69"/>
    </row>
    <row r="36" spans="1:29" ht="20.100000000000001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69"/>
    </row>
    <row r="37" spans="1:29" ht="20.100000000000001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69"/>
    </row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</sheetData>
  <mergeCells count="3">
    <mergeCell ref="A4:A5"/>
    <mergeCell ref="A23:B23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23:V23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C99"/>
  <sheetViews>
    <sheetView showGridLines="0" workbookViewId="0">
      <selection sqref="A1:AD18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0" width="5.140625" style="6" hidden="1" customWidth="1"/>
    <col min="11" max="15" width="6.570312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s="18" customFormat="1" ht="20.100000000000001" customHeight="1" x14ac:dyDescent="0.25">
      <c r="A1" s="5" t="s">
        <v>646</v>
      </c>
      <c r="C1" s="19"/>
      <c r="D1" s="19"/>
      <c r="E1" s="20"/>
      <c r="F1" s="19"/>
      <c r="G1" s="19"/>
      <c r="H1" s="21"/>
      <c r="I1" s="19"/>
      <c r="J1" s="19"/>
      <c r="K1" s="19"/>
      <c r="V1" s="171"/>
      <c r="X1" s="312"/>
      <c r="Y1" s="312"/>
      <c r="Z1" s="312"/>
      <c r="AA1" s="312"/>
      <c r="AB1" s="312"/>
      <c r="AC1" s="312"/>
    </row>
    <row r="2" spans="1:29" s="18" customFormat="1" ht="20.100000000000001" customHeight="1" x14ac:dyDescent="0.25">
      <c r="A2" s="8" t="s">
        <v>647</v>
      </c>
      <c r="C2" s="19"/>
      <c r="D2" s="19"/>
      <c r="E2" s="20"/>
      <c r="F2" s="19"/>
      <c r="G2" s="19"/>
      <c r="H2" s="21"/>
      <c r="I2" s="19"/>
      <c r="J2" s="19"/>
      <c r="K2" s="19"/>
      <c r="V2" s="171"/>
      <c r="X2" s="312"/>
      <c r="Y2" s="312"/>
      <c r="Z2" s="312"/>
      <c r="AA2" s="312"/>
      <c r="AB2" s="312"/>
      <c r="AC2" s="312"/>
    </row>
    <row r="3" spans="1:29" s="18" customFormat="1" ht="20.100000000000001" customHeight="1" thickBot="1" x14ac:dyDescent="0.3">
      <c r="A3" s="5"/>
      <c r="B3" s="19"/>
      <c r="C3" s="19"/>
      <c r="D3" s="19"/>
      <c r="E3" s="20"/>
      <c r="F3" s="19"/>
      <c r="G3" s="19"/>
      <c r="H3" s="21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40"/>
      <c r="U3" s="240"/>
      <c r="V3" s="241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385</v>
      </c>
      <c r="C6" s="36">
        <f>[49]Boalemo!C6</f>
        <v>0</v>
      </c>
      <c r="D6" s="36">
        <f>[49]Boalemo!D6</f>
        <v>0</v>
      </c>
      <c r="E6" s="36">
        <f>[49]Boalemo!E6</f>
        <v>0</v>
      </c>
      <c r="F6" s="36">
        <f>[49]Boalemo!F6</f>
        <v>0</v>
      </c>
      <c r="G6" s="36">
        <f>[49]Boalemo!G6</f>
        <v>0</v>
      </c>
      <c r="H6" s="36">
        <f>[49]Boalemo!H6</f>
        <v>0</v>
      </c>
      <c r="I6" s="36">
        <f>[49]Boalemo!I6</f>
        <v>0</v>
      </c>
      <c r="J6" s="36">
        <f>[49]Boalemo!J6</f>
        <v>0</v>
      </c>
      <c r="K6" s="36">
        <f>[49]Boalemo!K6</f>
        <v>3929</v>
      </c>
      <c r="L6" s="36">
        <f>[49]Boalemo!L6</f>
        <v>3075</v>
      </c>
      <c r="M6" s="36">
        <f>[49]Boalemo!M6</f>
        <v>3355</v>
      </c>
      <c r="N6" s="36">
        <f>[49]Boalemo!N6</f>
        <v>5088</v>
      </c>
      <c r="O6" s="36">
        <f>[49]Boalemo!O6</f>
        <v>4132</v>
      </c>
      <c r="P6" s="36">
        <f>[49]Boalemo!P6</f>
        <v>0</v>
      </c>
      <c r="Q6" s="36">
        <v>4441</v>
      </c>
      <c r="R6" s="36">
        <v>5921</v>
      </c>
      <c r="S6" s="197">
        <v>4570</v>
      </c>
      <c r="T6" s="197">
        <v>4497</v>
      </c>
      <c r="U6" s="197">
        <v>4423</v>
      </c>
      <c r="V6" s="227">
        <v>4540.3900000000003</v>
      </c>
      <c r="W6" s="197">
        <v>4841</v>
      </c>
      <c r="X6" s="62">
        <v>4902</v>
      </c>
      <c r="Y6" s="62">
        <v>4895</v>
      </c>
      <c r="Z6" s="62">
        <v>5396</v>
      </c>
      <c r="AA6" s="62">
        <v>5396</v>
      </c>
      <c r="AB6" s="62">
        <v>4538</v>
      </c>
      <c r="AC6" s="62">
        <v>4940.0563425373985</v>
      </c>
    </row>
    <row r="7" spans="1:29" ht="20.100000000000001" customHeight="1" x14ac:dyDescent="0.2">
      <c r="A7" s="133">
        <v>2</v>
      </c>
      <c r="B7" s="59" t="s">
        <v>121</v>
      </c>
      <c r="C7" s="36">
        <f>[49]Gorontalo!C6</f>
        <v>0</v>
      </c>
      <c r="D7" s="36">
        <f>[49]Gorontalo!D6</f>
        <v>0</v>
      </c>
      <c r="E7" s="36">
        <f>[49]Gorontalo!E6</f>
        <v>0</v>
      </c>
      <c r="F7" s="36">
        <f>[49]Gorontalo!F6</f>
        <v>0</v>
      </c>
      <c r="G7" s="36">
        <f>[49]Gorontalo!G6</f>
        <v>0</v>
      </c>
      <c r="H7" s="36">
        <f>[49]Gorontalo!H6</f>
        <v>0</v>
      </c>
      <c r="I7" s="36">
        <f>[49]Gorontalo!I6</f>
        <v>0</v>
      </c>
      <c r="J7" s="36">
        <f>[49]Gorontalo!J6</f>
        <v>0</v>
      </c>
      <c r="K7" s="36">
        <f>[49]Gorontalo!K6</f>
        <v>18227</v>
      </c>
      <c r="L7" s="36">
        <f>[49]Gorontalo!L6</f>
        <v>18320</v>
      </c>
      <c r="M7" s="36">
        <f>[49]Gorontalo!M6</f>
        <v>16415</v>
      </c>
      <c r="N7" s="36">
        <f>[49]Gorontalo!N6</f>
        <v>18325</v>
      </c>
      <c r="O7" s="36">
        <f>[49]Gorontalo!O6</f>
        <v>16382</v>
      </c>
      <c r="P7" s="36">
        <f>[49]Gorontalo!P6</f>
        <v>0</v>
      </c>
      <c r="Q7" s="36">
        <v>13145</v>
      </c>
      <c r="R7" s="36">
        <v>12941</v>
      </c>
      <c r="S7" s="197">
        <v>12832</v>
      </c>
      <c r="T7" s="197">
        <v>12998</v>
      </c>
      <c r="U7" s="197">
        <v>12911</v>
      </c>
      <c r="V7" s="205">
        <v>13909.36</v>
      </c>
      <c r="W7" s="197">
        <v>13851</v>
      </c>
      <c r="X7" s="62">
        <v>13849</v>
      </c>
      <c r="Y7" s="62">
        <v>13857</v>
      </c>
      <c r="Z7" s="62">
        <v>14217</v>
      </c>
      <c r="AA7" s="62">
        <v>14112.8</v>
      </c>
      <c r="AB7" s="62">
        <v>29067</v>
      </c>
      <c r="AC7" s="62">
        <v>15217.746249149701</v>
      </c>
    </row>
    <row r="8" spans="1:29" ht="20.100000000000001" customHeight="1" x14ac:dyDescent="0.2">
      <c r="A8" s="133">
        <v>3</v>
      </c>
      <c r="B8" s="59" t="s">
        <v>549</v>
      </c>
      <c r="C8" s="36">
        <f>[49]Pohuwato!C6</f>
        <v>0</v>
      </c>
      <c r="D8" s="36">
        <f>[49]Pohuwato!D6</f>
        <v>0</v>
      </c>
      <c r="E8" s="36">
        <f>[49]Pohuwato!E6</f>
        <v>0</v>
      </c>
      <c r="F8" s="36">
        <f>[49]Pohuwato!F6</f>
        <v>0</v>
      </c>
      <c r="G8" s="36">
        <f>[49]Pohuwato!G6</f>
        <v>0</v>
      </c>
      <c r="H8" s="36">
        <f>[49]Pohuwato!H6</f>
        <v>0</v>
      </c>
      <c r="I8" s="36">
        <f>[49]Pohuwato!I6</f>
        <v>0</v>
      </c>
      <c r="J8" s="36">
        <f>[49]Pohuwato!J6</f>
        <v>0</v>
      </c>
      <c r="K8" s="36">
        <f>[49]Pohuwato!K6</f>
        <v>0</v>
      </c>
      <c r="L8" s="36">
        <f>[49]Pohuwato!L6</f>
        <v>0</v>
      </c>
      <c r="M8" s="36">
        <f>[49]Pohuwato!M6</f>
        <v>2653</v>
      </c>
      <c r="N8" s="36">
        <f>[49]Pohuwato!N6</f>
        <v>4688</v>
      </c>
      <c r="O8" s="36">
        <f>[49]Pohuwato!O6</f>
        <v>3758</v>
      </c>
      <c r="P8" s="36">
        <f>[49]Pohuwato!P6</f>
        <v>0</v>
      </c>
      <c r="Q8" s="36">
        <v>3286</v>
      </c>
      <c r="R8" s="36">
        <v>3742</v>
      </c>
      <c r="S8" s="197">
        <v>3382</v>
      </c>
      <c r="T8" s="197">
        <v>3547</v>
      </c>
      <c r="U8" s="197">
        <v>3426</v>
      </c>
      <c r="V8" s="205">
        <v>3367.47</v>
      </c>
      <c r="W8" s="197">
        <v>3918</v>
      </c>
      <c r="X8" s="62">
        <v>3886</v>
      </c>
      <c r="Y8" s="62">
        <v>3900</v>
      </c>
      <c r="Z8" s="62">
        <v>3879</v>
      </c>
      <c r="AA8" s="62">
        <v>3901</v>
      </c>
      <c r="AB8" s="62">
        <v>3366</v>
      </c>
      <c r="AC8" s="62">
        <v>4739.4620280834943</v>
      </c>
    </row>
    <row r="9" spans="1:29" ht="20.100000000000001" customHeight="1" x14ac:dyDescent="0.2">
      <c r="A9" s="133">
        <v>4</v>
      </c>
      <c r="B9" s="59" t="s">
        <v>386</v>
      </c>
      <c r="C9" s="36">
        <f>'[49]Bone balango'!C6</f>
        <v>0</v>
      </c>
      <c r="D9" s="36">
        <f>'[49]Bone balango'!D6</f>
        <v>0</v>
      </c>
      <c r="E9" s="36">
        <f>'[49]Bone balango'!E6</f>
        <v>0</v>
      </c>
      <c r="F9" s="36">
        <f>'[49]Bone balango'!F6</f>
        <v>0</v>
      </c>
      <c r="G9" s="36">
        <f>'[49]Bone balango'!G6</f>
        <v>0</v>
      </c>
      <c r="H9" s="36">
        <f>'[49]Bone balango'!H6</f>
        <v>0</v>
      </c>
      <c r="I9" s="36">
        <f>'[49]Bone balango'!I6</f>
        <v>0</v>
      </c>
      <c r="J9" s="36">
        <f>'[49]Bone balango'!J6</f>
        <v>0</v>
      </c>
      <c r="K9" s="36">
        <f>'[49]Bone balango'!K6</f>
        <v>0</v>
      </c>
      <c r="L9" s="36">
        <f>'[49]Bone balango'!L6</f>
        <v>0</v>
      </c>
      <c r="M9" s="36">
        <f>'[49]Bone balango'!M6</f>
        <v>2040</v>
      </c>
      <c r="N9" s="36">
        <f>'[49]Bone balango'!N6</f>
        <v>1946</v>
      </c>
      <c r="O9" s="36">
        <f>'[49]Bone balango'!O6</f>
        <v>1872</v>
      </c>
      <c r="P9" s="36">
        <f>'[49]Bone balango'!P6</f>
        <v>0</v>
      </c>
      <c r="Q9" s="36">
        <v>1981</v>
      </c>
      <c r="R9" s="42">
        <v>2565</v>
      </c>
      <c r="S9" s="197">
        <v>2020</v>
      </c>
      <c r="T9" s="197">
        <v>2020</v>
      </c>
      <c r="U9" s="197">
        <v>2044</v>
      </c>
      <c r="V9" s="205">
        <v>2120.4699999999998</v>
      </c>
      <c r="W9" s="197">
        <v>2217</v>
      </c>
      <c r="X9" s="62">
        <v>2115</v>
      </c>
      <c r="Y9" s="62">
        <v>2341</v>
      </c>
      <c r="Z9" s="62">
        <v>2174</v>
      </c>
      <c r="AA9" s="62">
        <v>2174</v>
      </c>
      <c r="AB9" s="62">
        <v>2052</v>
      </c>
      <c r="AC9" s="62">
        <v>2261.8425116138569</v>
      </c>
    </row>
    <row r="10" spans="1:29" ht="20.100000000000001" customHeight="1" x14ac:dyDescent="0.2">
      <c r="A10" s="133">
        <v>5</v>
      </c>
      <c r="B10" s="59" t="s">
        <v>387</v>
      </c>
      <c r="C10" s="36">
        <f>'[49]Gorontalo Utara'!C6</f>
        <v>0</v>
      </c>
      <c r="D10" s="36">
        <f>'[49]Gorontalo Utara'!D6</f>
        <v>0</v>
      </c>
      <c r="E10" s="36">
        <f>'[49]Gorontalo Utara'!E6</f>
        <v>0</v>
      </c>
      <c r="F10" s="36">
        <f>'[49]Gorontalo Utara'!F6</f>
        <v>0</v>
      </c>
      <c r="G10" s="36">
        <f>'[49]Gorontalo Utara'!G6</f>
        <v>0</v>
      </c>
      <c r="H10" s="36">
        <f>'[49]Gorontalo Utara'!H6</f>
        <v>0</v>
      </c>
      <c r="I10" s="36">
        <f>'[49]Gorontalo Utara'!I6</f>
        <v>0</v>
      </c>
      <c r="J10" s="36">
        <f>'[49]Gorontalo Utara'!J6</f>
        <v>0</v>
      </c>
      <c r="K10" s="36">
        <f>'[49]Gorontalo Utara'!K6</f>
        <v>0</v>
      </c>
      <c r="L10" s="36">
        <f>'[49]Gorontalo Utara'!L6</f>
        <v>0</v>
      </c>
      <c r="M10" s="36">
        <f>'[49]Gorontalo Utara'!M6</f>
        <v>0</v>
      </c>
      <c r="N10" s="36">
        <f>'[49]Gorontalo Utara'!N6</f>
        <v>0</v>
      </c>
      <c r="O10" s="36">
        <f>'[49]Gorontalo Utara'!O6</f>
        <v>0</v>
      </c>
      <c r="P10" s="36">
        <f>'[49]Gorontalo Utara'!P6</f>
        <v>0</v>
      </c>
      <c r="Q10" s="36">
        <v>4016</v>
      </c>
      <c r="R10" s="36">
        <v>5242</v>
      </c>
      <c r="S10" s="197">
        <v>5342</v>
      </c>
      <c r="T10" s="197">
        <v>5588</v>
      </c>
      <c r="U10" s="197">
        <v>4987</v>
      </c>
      <c r="V10" s="205">
        <v>4187.0200000000004</v>
      </c>
      <c r="W10" s="197">
        <v>6511</v>
      </c>
      <c r="X10" s="62">
        <v>6511</v>
      </c>
      <c r="Y10" s="62">
        <v>6209</v>
      </c>
      <c r="Z10" s="62">
        <v>6240</v>
      </c>
      <c r="AA10" s="62">
        <v>6254</v>
      </c>
      <c r="AB10" s="62">
        <v>4188</v>
      </c>
      <c r="AC10" s="62">
        <v>4760.9958680235422</v>
      </c>
    </row>
    <row r="11" spans="1:29" ht="20.100000000000001" customHeight="1" x14ac:dyDescent="0.2">
      <c r="A11" s="133">
        <v>6</v>
      </c>
      <c r="B11" s="59" t="s">
        <v>90</v>
      </c>
      <c r="C11" s="36">
        <f>'[49]Kota Gorontalo'!C6</f>
        <v>0</v>
      </c>
      <c r="D11" s="36">
        <f>'[49]Kota Gorontalo'!D6</f>
        <v>0</v>
      </c>
      <c r="E11" s="36">
        <f>'[49]Kota Gorontalo'!E6</f>
        <v>0</v>
      </c>
      <c r="F11" s="36">
        <f>'[49]Kota Gorontalo'!F6</f>
        <v>0</v>
      </c>
      <c r="G11" s="36">
        <f>'[49]Kota Gorontalo'!G6</f>
        <v>0</v>
      </c>
      <c r="H11" s="36">
        <f>'[49]Kota Gorontalo'!H6</f>
        <v>0</v>
      </c>
      <c r="I11" s="36">
        <f>'[49]Kota Gorontalo'!I6</f>
        <v>0</v>
      </c>
      <c r="J11" s="36">
        <f>'[49]Kota Gorontalo'!J6</f>
        <v>0</v>
      </c>
      <c r="K11" s="36">
        <f>'[49]Kota Gorontalo'!K6</f>
        <v>352</v>
      </c>
      <c r="L11" s="36">
        <f>'[49]Kota Gorontalo'!L6</f>
        <v>1032</v>
      </c>
      <c r="M11" s="36">
        <f>'[49]Kota Gorontalo'!M6</f>
        <v>1032</v>
      </c>
      <c r="N11" s="36">
        <f>'[49]Kota Gorontalo'!N6</f>
        <v>1013</v>
      </c>
      <c r="O11" s="36">
        <f>'[49]Kota Gorontalo'!O6</f>
        <v>954</v>
      </c>
      <c r="P11" s="36">
        <f>'[49]Kota Gorontalo'!P6</f>
        <v>0</v>
      </c>
      <c r="Q11" s="36">
        <v>925</v>
      </c>
      <c r="R11" s="36">
        <v>916</v>
      </c>
      <c r="S11" s="197">
        <v>916</v>
      </c>
      <c r="T11" s="197">
        <v>916</v>
      </c>
      <c r="U11" s="197">
        <v>916</v>
      </c>
      <c r="V11" s="228">
        <v>963.48</v>
      </c>
      <c r="W11" s="197">
        <v>901</v>
      </c>
      <c r="X11" s="62">
        <v>853</v>
      </c>
      <c r="Y11" s="62">
        <v>852</v>
      </c>
      <c r="Z11" s="62">
        <v>843</v>
      </c>
      <c r="AA11" s="62">
        <v>843</v>
      </c>
      <c r="AB11" s="62">
        <v>967</v>
      </c>
      <c r="AC11" s="62">
        <v>1135.7912630691419</v>
      </c>
    </row>
    <row r="12" spans="1:29" ht="20.100000000000001" customHeight="1" thickBot="1" x14ac:dyDescent="0.25">
      <c r="A12" s="369" t="s">
        <v>121</v>
      </c>
      <c r="B12" s="370"/>
      <c r="C12" s="83">
        <f>SUM(C6:C11)</f>
        <v>0</v>
      </c>
      <c r="D12" s="83">
        <f t="shared" ref="D12:W12" si="0">SUM(D6:D11)</f>
        <v>0</v>
      </c>
      <c r="E12" s="83">
        <f t="shared" si="0"/>
        <v>0</v>
      </c>
      <c r="F12" s="83">
        <f t="shared" si="0"/>
        <v>0</v>
      </c>
      <c r="G12" s="83">
        <f t="shared" si="0"/>
        <v>0</v>
      </c>
      <c r="H12" s="83">
        <f t="shared" si="0"/>
        <v>0</v>
      </c>
      <c r="I12" s="83">
        <f t="shared" si="0"/>
        <v>0</v>
      </c>
      <c r="J12" s="83">
        <f t="shared" si="0"/>
        <v>0</v>
      </c>
      <c r="K12" s="83">
        <f t="shared" si="0"/>
        <v>22508</v>
      </c>
      <c r="L12" s="83">
        <f t="shared" si="0"/>
        <v>22427</v>
      </c>
      <c r="M12" s="83">
        <f t="shared" si="0"/>
        <v>25495</v>
      </c>
      <c r="N12" s="83">
        <f t="shared" si="0"/>
        <v>31060</v>
      </c>
      <c r="O12" s="83">
        <f t="shared" si="0"/>
        <v>27098</v>
      </c>
      <c r="P12" s="83">
        <f t="shared" si="0"/>
        <v>0</v>
      </c>
      <c r="Q12" s="83">
        <f t="shared" si="0"/>
        <v>27794</v>
      </c>
      <c r="R12" s="83">
        <f t="shared" si="0"/>
        <v>31327</v>
      </c>
      <c r="S12" s="200">
        <f t="shared" si="0"/>
        <v>29062</v>
      </c>
      <c r="T12" s="200">
        <f t="shared" si="0"/>
        <v>29566</v>
      </c>
      <c r="U12" s="200">
        <f t="shared" si="0"/>
        <v>28707</v>
      </c>
      <c r="V12" s="200">
        <f t="shared" si="0"/>
        <v>29088.190000000002</v>
      </c>
      <c r="W12" s="200">
        <f t="shared" si="0"/>
        <v>32239</v>
      </c>
      <c r="X12" s="307">
        <f>SUM(X6:X11)</f>
        <v>32116</v>
      </c>
      <c r="Y12" s="307">
        <f>SUM(Y6:Y11)</f>
        <v>32054</v>
      </c>
      <c r="Z12" s="307">
        <v>32749</v>
      </c>
      <c r="AA12" s="307">
        <v>32680.799999999999</v>
      </c>
      <c r="AB12" s="307">
        <v>29067</v>
      </c>
      <c r="AC12" s="307">
        <f>SUM(AC6:AC11)</f>
        <v>33055.89426247713</v>
      </c>
    </row>
    <row r="13" spans="1:29" ht="15" customHeight="1" x14ac:dyDescent="0.2">
      <c r="A13" s="277" t="s">
        <v>663</v>
      </c>
      <c r="B13" s="282"/>
      <c r="C13" s="283"/>
      <c r="D13" s="283"/>
      <c r="E13" s="282"/>
      <c r="F13" s="283"/>
      <c r="G13" s="283"/>
      <c r="H13" s="284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85"/>
      <c r="V13" s="286"/>
      <c r="W13" s="277"/>
      <c r="X13" s="277"/>
      <c r="Y13" s="277"/>
      <c r="Z13" s="277"/>
      <c r="AA13" s="277"/>
      <c r="AB13" s="277"/>
      <c r="AC13" s="277"/>
    </row>
    <row r="14" spans="1:29" ht="15" customHeight="1" x14ac:dyDescent="0.2">
      <c r="A14" s="278" t="s">
        <v>664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7" t="s">
        <v>580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8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7" t="s">
        <v>661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8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8" t="s">
        <v>581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7" t="s">
        <v>662</v>
      </c>
      <c r="B18" s="9"/>
      <c r="C18" s="10"/>
      <c r="D18" s="10"/>
      <c r="E18" s="9"/>
      <c r="F18" s="10"/>
      <c r="G18" s="10"/>
      <c r="H18" s="11"/>
      <c r="U18" s="7"/>
      <c r="X18" s="6"/>
      <c r="Y18" s="6"/>
      <c r="Z18" s="6"/>
      <c r="AA18" s="6"/>
      <c r="AB18" s="6"/>
      <c r="AC18" s="6"/>
    </row>
    <row r="19" spans="1:29" ht="20.100000000000001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9"/>
    </row>
    <row r="20" spans="1:29" ht="20.100000000000001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</sheetData>
  <mergeCells count="3">
    <mergeCell ref="A4:A5"/>
    <mergeCell ref="A12:B12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ignoredErrors>
    <ignoredError sqref="Q12:V12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C125"/>
  <sheetViews>
    <sheetView showGridLines="0" topLeftCell="A2" workbookViewId="0">
      <selection activeCell="A2" sqref="A2:AD18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5" width="6.570312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6.28515625" style="6" bestFit="1" customWidth="1"/>
    <col min="32" max="16384" width="9.140625" style="6"/>
  </cols>
  <sheetData>
    <row r="1" spans="1:29" ht="20.100000000000001" customHeight="1" x14ac:dyDescent="0.25">
      <c r="A1" s="5" t="s">
        <v>648</v>
      </c>
      <c r="B1" s="12"/>
      <c r="C1" s="12"/>
      <c r="D1" s="12"/>
      <c r="E1" s="16"/>
      <c r="F1" s="12"/>
      <c r="G1" s="12"/>
      <c r="H1" s="17"/>
      <c r="I1" s="12"/>
      <c r="J1" s="12"/>
      <c r="K1" s="12"/>
      <c r="L1" s="15"/>
    </row>
    <row r="2" spans="1:29" ht="20.100000000000001" customHeight="1" x14ac:dyDescent="0.2">
      <c r="A2" s="8" t="s">
        <v>649</v>
      </c>
      <c r="B2" s="12"/>
      <c r="C2" s="12"/>
      <c r="D2" s="12"/>
      <c r="E2" s="16"/>
      <c r="F2" s="12"/>
      <c r="G2" s="12"/>
      <c r="H2" s="17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6"/>
      <c r="F3" s="12"/>
      <c r="G3" s="12"/>
      <c r="H3" s="17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472</v>
      </c>
      <c r="C6" s="36">
        <f>[50]Majene!C6</f>
        <v>2704</v>
      </c>
      <c r="D6" s="36">
        <f>[50]Majene!D6</f>
        <v>2654</v>
      </c>
      <c r="E6" s="36">
        <f>[50]Majene!E6</f>
        <v>2454</v>
      </c>
      <c r="F6" s="36">
        <f>[50]Majene!F6</f>
        <v>2543</v>
      </c>
      <c r="G6" s="36">
        <f>[50]Majene!G6</f>
        <v>2543</v>
      </c>
      <c r="H6" s="36">
        <f>[50]Majene!H6</f>
        <v>2269</v>
      </c>
      <c r="I6" s="36">
        <f>[50]Majene!I6</f>
        <v>2269</v>
      </c>
      <c r="J6" s="36">
        <f>[50]Majene!J6</f>
        <v>2592</v>
      </c>
      <c r="K6" s="36">
        <f>[50]Majene!K6</f>
        <v>1482</v>
      </c>
      <c r="L6" s="36">
        <f>[50]Majene!L6</f>
        <v>1737</v>
      </c>
      <c r="M6" s="36">
        <f>[50]Majene!M6</f>
        <v>1737</v>
      </c>
      <c r="N6" s="36">
        <f>[50]Majene!N6</f>
        <v>810</v>
      </c>
      <c r="O6" s="36">
        <f>[50]Majene!O6</f>
        <v>652</v>
      </c>
      <c r="P6" s="36">
        <f>[50]Majene!P6</f>
        <v>0</v>
      </c>
      <c r="Q6" s="36">
        <v>929</v>
      </c>
      <c r="R6" s="36">
        <v>938</v>
      </c>
      <c r="S6" s="197">
        <v>875</v>
      </c>
      <c r="T6" s="197">
        <v>937</v>
      </c>
      <c r="U6" s="197">
        <v>932</v>
      </c>
      <c r="V6" s="197">
        <v>759.94</v>
      </c>
      <c r="W6" s="197">
        <v>1019</v>
      </c>
      <c r="X6" s="62">
        <v>1152</v>
      </c>
      <c r="Y6" s="62">
        <v>1121</v>
      </c>
      <c r="Z6" s="62">
        <v>1424</v>
      </c>
      <c r="AA6" s="62">
        <v>1426</v>
      </c>
      <c r="AB6" s="62">
        <v>734</v>
      </c>
      <c r="AC6" s="62">
        <v>739.54241091642541</v>
      </c>
    </row>
    <row r="7" spans="1:29" ht="20.100000000000001" customHeight="1" x14ac:dyDescent="0.2">
      <c r="A7" s="133">
        <v>2</v>
      </c>
      <c r="B7" s="59" t="s">
        <v>477</v>
      </c>
      <c r="C7" s="36">
        <f>'[50]Polewali Mamasa'!C6</f>
        <v>26523</v>
      </c>
      <c r="D7" s="36">
        <f>'[50]Polewali Mamasa'!D6</f>
        <v>26518</v>
      </c>
      <c r="E7" s="36">
        <f>'[50]Polewali Mamasa'!E6</f>
        <v>26570</v>
      </c>
      <c r="F7" s="36">
        <f>'[50]Polewali Mamasa'!F6</f>
        <v>26202</v>
      </c>
      <c r="G7" s="36">
        <f>'[50]Polewali Mamasa'!G6</f>
        <v>25826</v>
      </c>
      <c r="H7" s="36">
        <f>'[50]Polewali Mamasa'!H6</f>
        <v>26203</v>
      </c>
      <c r="I7" s="36">
        <f>'[50]Polewali Mamasa'!I6</f>
        <v>26203</v>
      </c>
      <c r="J7" s="36">
        <f>'[50]Polewali Mamasa'!J6</f>
        <v>26894</v>
      </c>
      <c r="K7" s="36">
        <f>'[50]Polewali Mamasa'!K6</f>
        <v>26384</v>
      </c>
      <c r="L7" s="36">
        <f>'[50]Polewali Mamasa'!L6</f>
        <v>26561</v>
      </c>
      <c r="M7" s="36">
        <f>'[50]Polewali Mamasa'!M6</f>
        <v>26561</v>
      </c>
      <c r="N7" s="36">
        <f>'[50]Polewali Mamasa'!N6</f>
        <v>14794</v>
      </c>
      <c r="O7" s="36">
        <f>'[50]Polewali Mamasa'!O6</f>
        <v>15589</v>
      </c>
      <c r="P7" s="36">
        <f>'[50]Polewali Mamasa'!P6</f>
        <v>0</v>
      </c>
      <c r="Q7" s="36">
        <v>15519</v>
      </c>
      <c r="R7" s="36">
        <v>15864</v>
      </c>
      <c r="S7" s="197">
        <v>15765</v>
      </c>
      <c r="T7" s="197">
        <v>16001</v>
      </c>
      <c r="U7" s="197">
        <v>16002</v>
      </c>
      <c r="V7" s="197">
        <v>16610.509999999998</v>
      </c>
      <c r="W7" s="197">
        <v>16327</v>
      </c>
      <c r="X7" s="62">
        <v>17119</v>
      </c>
      <c r="Y7" s="62">
        <v>17578</v>
      </c>
      <c r="Z7" s="62">
        <v>18450</v>
      </c>
      <c r="AA7" s="62">
        <v>18453</v>
      </c>
      <c r="AB7" s="62">
        <v>15603</v>
      </c>
      <c r="AC7" s="62">
        <v>16614.710915330186</v>
      </c>
    </row>
    <row r="8" spans="1:29" ht="20.100000000000001" customHeight="1" x14ac:dyDescent="0.2">
      <c r="A8" s="133">
        <v>3</v>
      </c>
      <c r="B8" s="59" t="s">
        <v>473</v>
      </c>
      <c r="C8" s="36">
        <f>[50]Mamasa!C6</f>
        <v>0</v>
      </c>
      <c r="D8" s="36">
        <f>[50]Mamasa!D6</f>
        <v>0</v>
      </c>
      <c r="E8" s="36">
        <f>[50]Mamasa!E6</f>
        <v>0</v>
      </c>
      <c r="F8" s="36">
        <f>[50]Mamasa!F6</f>
        <v>0</v>
      </c>
      <c r="G8" s="36">
        <f>[50]Mamasa!G6</f>
        <v>0</v>
      </c>
      <c r="H8" s="36">
        <f>[50]Mamasa!H6</f>
        <v>0</v>
      </c>
      <c r="I8" s="36">
        <f>[50]Mamasa!I6</f>
        <v>0</v>
      </c>
      <c r="J8" s="36">
        <f>[50]Mamasa!J6</f>
        <v>0</v>
      </c>
      <c r="K8" s="36">
        <f>[50]Mamasa!K6</f>
        <v>0</v>
      </c>
      <c r="L8" s="36">
        <f>[50]Mamasa!L6</f>
        <v>0</v>
      </c>
      <c r="M8" s="36">
        <f>[50]Mamasa!M6</f>
        <v>0</v>
      </c>
      <c r="N8" s="36">
        <f>[50]Mamasa!N6</f>
        <v>888</v>
      </c>
      <c r="O8" s="36">
        <f>[50]Mamasa!O6</f>
        <v>11989</v>
      </c>
      <c r="P8" s="36">
        <f>[50]Mamasa!P6</f>
        <v>0</v>
      </c>
      <c r="Q8" s="36">
        <v>13124</v>
      </c>
      <c r="R8" s="36">
        <v>13338</v>
      </c>
      <c r="S8" s="197">
        <v>14544</v>
      </c>
      <c r="T8" s="197">
        <v>14190</v>
      </c>
      <c r="U8" s="197">
        <v>12611</v>
      </c>
      <c r="V8" s="197">
        <v>12452.18</v>
      </c>
      <c r="W8" s="197">
        <v>14029</v>
      </c>
      <c r="X8" s="62">
        <v>12876</v>
      </c>
      <c r="Y8" s="62">
        <v>12764</v>
      </c>
      <c r="Z8" s="62">
        <v>12856</v>
      </c>
      <c r="AA8" s="62">
        <v>12867</v>
      </c>
      <c r="AB8" s="62">
        <v>11868</v>
      </c>
      <c r="AC8" s="62">
        <v>10176.075079998773</v>
      </c>
    </row>
    <row r="9" spans="1:29" ht="20.100000000000001" customHeight="1" x14ac:dyDescent="0.2">
      <c r="A9" s="133">
        <v>4</v>
      </c>
      <c r="B9" s="59" t="s">
        <v>474</v>
      </c>
      <c r="C9" s="36">
        <f>[50]mamuju!C6</f>
        <v>14987</v>
      </c>
      <c r="D9" s="36">
        <f>[50]mamuju!D6</f>
        <v>16724</v>
      </c>
      <c r="E9" s="36">
        <f>[50]mamuju!E6</f>
        <v>20846</v>
      </c>
      <c r="F9" s="36">
        <f>[50]mamuju!F6</f>
        <v>20609</v>
      </c>
      <c r="G9" s="36">
        <f>[50]mamuju!G6</f>
        <v>20312</v>
      </c>
      <c r="H9" s="36">
        <f>[50]mamuju!H6</f>
        <v>27278</v>
      </c>
      <c r="I9" s="36">
        <f>[50]mamuju!I6</f>
        <v>27278</v>
      </c>
      <c r="J9" s="36">
        <f>[50]mamuju!J6</f>
        <v>27278</v>
      </c>
      <c r="K9" s="36">
        <f>[50]mamuju!K6</f>
        <v>27288</v>
      </c>
      <c r="L9" s="36">
        <f>[50]mamuju!L6</f>
        <v>16118</v>
      </c>
      <c r="M9" s="36">
        <f>[50]mamuju!M6</f>
        <v>17794</v>
      </c>
      <c r="N9" s="36">
        <f>[50]mamuju!N6</f>
        <v>19035</v>
      </c>
      <c r="O9" s="36">
        <f>[50]mamuju!O6</f>
        <v>16239</v>
      </c>
      <c r="P9" s="36">
        <f>[50]mamuju!P6</f>
        <v>0</v>
      </c>
      <c r="Q9" s="36">
        <v>20782</v>
      </c>
      <c r="R9" s="36">
        <v>22496</v>
      </c>
      <c r="S9" s="197">
        <v>22805</v>
      </c>
      <c r="T9" s="197">
        <v>25312</v>
      </c>
      <c r="U9" s="197">
        <v>22282</v>
      </c>
      <c r="V9" s="197">
        <v>16486.34</v>
      </c>
      <c r="W9" s="197">
        <v>16097</v>
      </c>
      <c r="X9" s="62">
        <v>15375</v>
      </c>
      <c r="Y9" s="62">
        <v>15375</v>
      </c>
      <c r="Z9" s="62">
        <v>15375</v>
      </c>
      <c r="AA9" s="62">
        <v>16375</v>
      </c>
      <c r="AB9" s="62">
        <v>7592</v>
      </c>
      <c r="AC9" s="62">
        <v>7471.4539528597079</v>
      </c>
    </row>
    <row r="10" spans="1:29" ht="20.100000000000001" customHeight="1" x14ac:dyDescent="0.2">
      <c r="A10" s="133">
        <v>5</v>
      </c>
      <c r="B10" s="59" t="s">
        <v>476</v>
      </c>
      <c r="C10" s="36">
        <f>'[50]mamuju Utara'!C6</f>
        <v>0</v>
      </c>
      <c r="D10" s="36">
        <f>'[50]mamuju Utara'!D6</f>
        <v>0</v>
      </c>
      <c r="E10" s="36">
        <f>'[50]mamuju Utara'!E6</f>
        <v>0</v>
      </c>
      <c r="F10" s="36">
        <f>'[50]mamuju Utara'!F6</f>
        <v>0</v>
      </c>
      <c r="G10" s="36">
        <f>'[50]mamuju Utara'!G6</f>
        <v>0</v>
      </c>
      <c r="H10" s="36">
        <f>'[50]mamuju Utara'!H6</f>
        <v>0</v>
      </c>
      <c r="I10" s="36">
        <f>'[50]mamuju Utara'!I6</f>
        <v>0</v>
      </c>
      <c r="J10" s="36">
        <f>'[50]mamuju Utara'!J6</f>
        <v>0</v>
      </c>
      <c r="K10" s="36">
        <f>'[50]mamuju Utara'!K6</f>
        <v>0</v>
      </c>
      <c r="L10" s="36">
        <f>'[50]mamuju Utara'!L6</f>
        <v>0</v>
      </c>
      <c r="M10" s="36">
        <f>'[50]mamuju Utara'!M6</f>
        <v>0</v>
      </c>
      <c r="N10" s="36">
        <f>'[50]mamuju Utara'!N6</f>
        <v>6455</v>
      </c>
      <c r="O10" s="36">
        <f>'[50]mamuju Utara'!O6</f>
        <v>2945</v>
      </c>
      <c r="P10" s="36">
        <f>'[50]mamuju Utara'!P6</f>
        <v>0</v>
      </c>
      <c r="Q10" s="36">
        <v>446</v>
      </c>
      <c r="R10" s="36">
        <v>584</v>
      </c>
      <c r="S10" s="197">
        <v>2067</v>
      </c>
      <c r="T10" s="197">
        <v>3036</v>
      </c>
      <c r="U10" s="197">
        <v>3189</v>
      </c>
      <c r="V10" s="197">
        <v>3226.11</v>
      </c>
      <c r="W10" s="197">
        <v>3114</v>
      </c>
      <c r="X10" s="62">
        <v>5238</v>
      </c>
      <c r="Y10" s="62">
        <v>3325</v>
      </c>
      <c r="Z10" s="62">
        <v>4437</v>
      </c>
      <c r="AA10" s="62">
        <v>3982</v>
      </c>
      <c r="AB10" s="62">
        <v>2233</v>
      </c>
      <c r="AC10" s="62">
        <v>811.96037376974289</v>
      </c>
    </row>
    <row r="11" spans="1:29" ht="20.100000000000001" customHeight="1" x14ac:dyDescent="0.2">
      <c r="A11" s="133">
        <v>6</v>
      </c>
      <c r="B11" s="59" t="s">
        <v>475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197">
        <v>0</v>
      </c>
      <c r="T11" s="197">
        <v>0</v>
      </c>
      <c r="U11" s="197">
        <v>0</v>
      </c>
      <c r="V11" s="197">
        <v>0</v>
      </c>
      <c r="W11" s="197">
        <v>10484</v>
      </c>
      <c r="X11" s="62">
        <v>10552</v>
      </c>
      <c r="Y11" s="62">
        <v>11129</v>
      </c>
      <c r="Z11" s="62">
        <v>11129</v>
      </c>
      <c r="AA11" s="62">
        <v>11129</v>
      </c>
      <c r="AB11" s="62">
        <v>4186</v>
      </c>
      <c r="AC11" s="62">
        <v>3671.2411306314848</v>
      </c>
    </row>
    <row r="12" spans="1:29" ht="20.100000000000001" customHeight="1" thickBot="1" x14ac:dyDescent="0.25">
      <c r="A12" s="369" t="s">
        <v>122</v>
      </c>
      <c r="B12" s="370"/>
      <c r="C12" s="83">
        <f>SUM(C6:C10)</f>
        <v>44214</v>
      </c>
      <c r="D12" s="83">
        <f t="shared" ref="D12:T12" si="0">SUM(D6:D10)</f>
        <v>45896</v>
      </c>
      <c r="E12" s="83">
        <f t="shared" si="0"/>
        <v>49870</v>
      </c>
      <c r="F12" s="83">
        <f t="shared" si="0"/>
        <v>49354</v>
      </c>
      <c r="G12" s="83">
        <f t="shared" si="0"/>
        <v>48681</v>
      </c>
      <c r="H12" s="83">
        <f t="shared" si="0"/>
        <v>55750</v>
      </c>
      <c r="I12" s="83">
        <f t="shared" si="0"/>
        <v>55750</v>
      </c>
      <c r="J12" s="83">
        <f t="shared" si="0"/>
        <v>56764</v>
      </c>
      <c r="K12" s="83">
        <f t="shared" si="0"/>
        <v>55154</v>
      </c>
      <c r="L12" s="83">
        <f t="shared" si="0"/>
        <v>44416</v>
      </c>
      <c r="M12" s="83">
        <f t="shared" si="0"/>
        <v>46092</v>
      </c>
      <c r="N12" s="83">
        <f t="shared" si="0"/>
        <v>41982</v>
      </c>
      <c r="O12" s="83">
        <f t="shared" si="0"/>
        <v>47414</v>
      </c>
      <c r="P12" s="83">
        <f t="shared" si="0"/>
        <v>0</v>
      </c>
      <c r="Q12" s="83">
        <f t="shared" si="0"/>
        <v>50800</v>
      </c>
      <c r="R12" s="83">
        <f t="shared" si="0"/>
        <v>53220</v>
      </c>
      <c r="S12" s="200">
        <f t="shared" si="0"/>
        <v>56056</v>
      </c>
      <c r="T12" s="200">
        <f t="shared" si="0"/>
        <v>59476</v>
      </c>
      <c r="U12" s="200">
        <f>SUM(U6:U10)</f>
        <v>55016</v>
      </c>
      <c r="V12" s="200">
        <f>SUM(V6:V10)</f>
        <v>49535.08</v>
      </c>
      <c r="W12" s="200">
        <f>SUM(W6:W11)</f>
        <v>61070</v>
      </c>
      <c r="X12" s="307">
        <f>SUM(X6:X11)</f>
        <v>62312</v>
      </c>
      <c r="Y12" s="307">
        <f>SUM(Y6:Y11)</f>
        <v>61292</v>
      </c>
      <c r="Z12" s="307">
        <v>63671</v>
      </c>
      <c r="AA12" s="307">
        <v>64232</v>
      </c>
      <c r="AB12" s="307">
        <v>42216</v>
      </c>
      <c r="AC12" s="307">
        <f>SUM(AC6:AC11)</f>
        <v>39484.983863506313</v>
      </c>
    </row>
    <row r="13" spans="1:29" ht="15" customHeight="1" x14ac:dyDescent="0.2">
      <c r="A13" s="277" t="s">
        <v>663</v>
      </c>
      <c r="B13" s="282"/>
      <c r="C13" s="283"/>
      <c r="D13" s="283"/>
      <c r="E13" s="282"/>
      <c r="F13" s="283"/>
      <c r="G13" s="283"/>
      <c r="H13" s="284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85"/>
      <c r="V13" s="286"/>
      <c r="W13" s="277"/>
      <c r="X13" s="277"/>
      <c r="Y13" s="277"/>
      <c r="Z13" s="277"/>
      <c r="AA13" s="277"/>
      <c r="AB13" s="277"/>
      <c r="AC13" s="277"/>
    </row>
    <row r="14" spans="1:29" ht="15" customHeight="1" x14ac:dyDescent="0.2">
      <c r="A14" s="278" t="s">
        <v>664</v>
      </c>
      <c r="B14" s="282"/>
      <c r="C14" s="283"/>
      <c r="D14" s="283"/>
      <c r="E14" s="282"/>
      <c r="F14" s="283"/>
      <c r="G14" s="283"/>
      <c r="H14" s="284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85"/>
      <c r="V14" s="286"/>
      <c r="W14" s="277"/>
      <c r="X14" s="277"/>
      <c r="Y14" s="277"/>
      <c r="Z14" s="277"/>
      <c r="AA14" s="277"/>
      <c r="AB14" s="277"/>
      <c r="AC14" s="277"/>
    </row>
    <row r="15" spans="1:29" ht="15" customHeight="1" x14ac:dyDescent="0.2">
      <c r="A15" s="277" t="s">
        <v>580</v>
      </c>
      <c r="B15" s="282"/>
      <c r="C15" s="283"/>
      <c r="D15" s="283"/>
      <c r="E15" s="282"/>
      <c r="F15" s="283"/>
      <c r="G15" s="283"/>
      <c r="H15" s="284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87"/>
      <c r="U15" s="285"/>
      <c r="V15" s="286"/>
      <c r="W15" s="277"/>
      <c r="X15" s="277"/>
      <c r="Y15" s="277"/>
      <c r="Z15" s="277"/>
      <c r="AA15" s="277"/>
      <c r="AB15" s="277"/>
      <c r="AC15" s="277"/>
    </row>
    <row r="16" spans="1:29" ht="15" customHeight="1" x14ac:dyDescent="0.2">
      <c r="A16" s="277" t="s">
        <v>661</v>
      </c>
      <c r="B16" s="282"/>
      <c r="C16" s="283"/>
      <c r="D16" s="283"/>
      <c r="E16" s="282"/>
      <c r="F16" s="283"/>
      <c r="G16" s="283"/>
      <c r="H16" s="284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87"/>
      <c r="U16" s="285"/>
      <c r="V16" s="286"/>
      <c r="W16" s="277"/>
      <c r="X16" s="277"/>
      <c r="Y16" s="277"/>
      <c r="Z16" s="277"/>
      <c r="AA16" s="277"/>
      <c r="AB16" s="277"/>
      <c r="AC16" s="277"/>
    </row>
    <row r="17" spans="1:29" ht="15" customHeight="1" x14ac:dyDescent="0.2">
      <c r="A17" s="278" t="s">
        <v>581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7" t="s">
        <v>662</v>
      </c>
      <c r="B18" s="9"/>
      <c r="C18" s="10"/>
      <c r="D18" s="10"/>
      <c r="E18" s="9"/>
      <c r="F18" s="10"/>
      <c r="G18" s="10"/>
      <c r="H18" s="11"/>
      <c r="U18" s="7"/>
      <c r="X18" s="6"/>
      <c r="Y18" s="6"/>
      <c r="Z18" s="6"/>
      <c r="AA18" s="6"/>
      <c r="AB18" s="6"/>
      <c r="AC18" s="6"/>
    </row>
    <row r="19" spans="1:29" ht="20.100000000000001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9"/>
    </row>
    <row r="20" spans="1:29" ht="20.100000000000001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9"/>
    </row>
    <row r="21" spans="1:29" ht="20.100000000000001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9"/>
    </row>
    <row r="22" spans="1:29" ht="20.100000000000001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9"/>
    </row>
    <row r="23" spans="1:29" ht="20.100000000000001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69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70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</sheetData>
  <mergeCells count="3">
    <mergeCell ref="A4:A5"/>
    <mergeCell ref="A12:B12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horizontalDpi="4294967293" r:id="rId1"/>
  <ignoredErrors>
    <ignoredError sqref="S12:T12 U12:V12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C96"/>
  <sheetViews>
    <sheetView showGridLines="0" topLeftCell="A5" workbookViewId="0">
      <selection sqref="A1:AD23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7109375" style="6" hidden="1" customWidth="1"/>
    <col min="4" max="15" width="5.8554687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9.140625" style="6"/>
    <col min="32" max="32" width="19" style="6" bestFit="1" customWidth="1"/>
    <col min="33" max="16384" width="9.140625" style="6"/>
  </cols>
  <sheetData>
    <row r="1" spans="1:29" ht="20.100000000000001" customHeight="1" x14ac:dyDescent="0.25">
      <c r="A1" s="5" t="s">
        <v>650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651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545</v>
      </c>
      <c r="C6" s="145">
        <f>'[51]Maluku Tenggara Barat'!C6</f>
        <v>0</v>
      </c>
      <c r="D6" s="145">
        <f>'[51]Maluku Tenggara Barat'!D6</f>
        <v>0</v>
      </c>
      <c r="E6" s="145">
        <f>'[51]Maluku Tenggara Barat'!E6</f>
        <v>0</v>
      </c>
      <c r="F6" s="145">
        <f>'[51]Maluku Tenggara Barat'!F6</f>
        <v>0</v>
      </c>
      <c r="G6" s="145">
        <f>'[51]Maluku Tenggara Barat'!G6</f>
        <v>0</v>
      </c>
      <c r="H6" s="145">
        <f>'[51]Maluku Tenggara Barat'!H6</f>
        <v>0</v>
      </c>
      <c r="I6" s="145">
        <f>'[51]Maluku Tenggara Barat'!I6</f>
        <v>0</v>
      </c>
      <c r="J6" s="145">
        <f>'[51]Maluku Tenggara Barat'!J6</f>
        <v>0</v>
      </c>
      <c r="K6" s="145">
        <f>'[51]Maluku Tenggara Barat'!K6</f>
        <v>0</v>
      </c>
      <c r="L6" s="145">
        <f>'[51]Maluku Tenggara Barat'!L6</f>
        <v>0</v>
      </c>
      <c r="M6" s="145">
        <f>'[51]Maluku Tenggara Barat'!M6</f>
        <v>0</v>
      </c>
      <c r="N6" s="145">
        <f>'[51]Maluku Tenggara Barat'!N6</f>
        <v>0</v>
      </c>
      <c r="O6" s="145">
        <f>'[51]Maluku Tenggara Barat'!O6</f>
        <v>0</v>
      </c>
      <c r="P6" s="145">
        <f>'[51]Maluku Tenggara Barat'!P6</f>
        <v>0</v>
      </c>
      <c r="Q6" s="145">
        <v>0</v>
      </c>
      <c r="R6" s="145">
        <v>0</v>
      </c>
      <c r="S6" s="211">
        <v>0</v>
      </c>
      <c r="T6" s="211">
        <v>0</v>
      </c>
      <c r="U6" s="216">
        <v>0</v>
      </c>
      <c r="V6" s="227" t="s">
        <v>133</v>
      </c>
      <c r="W6" s="216">
        <v>0</v>
      </c>
      <c r="X6" s="309">
        <v>0</v>
      </c>
      <c r="Y6" s="309" t="s">
        <v>133</v>
      </c>
      <c r="Z6" s="310">
        <v>5</v>
      </c>
      <c r="AA6" s="310">
        <v>11</v>
      </c>
      <c r="AB6" s="310">
        <v>0</v>
      </c>
      <c r="AC6" s="310">
        <v>0</v>
      </c>
    </row>
    <row r="7" spans="1:29" ht="20.100000000000001" customHeight="1" x14ac:dyDescent="0.2">
      <c r="A7" s="133">
        <v>2</v>
      </c>
      <c r="B7" s="59" t="s">
        <v>546</v>
      </c>
      <c r="C7" s="145">
        <f>'[51]Maluku Tenggara'!C6</f>
        <v>0</v>
      </c>
      <c r="D7" s="145">
        <f>'[51]Maluku Tenggara'!D6</f>
        <v>0</v>
      </c>
      <c r="E7" s="145">
        <f>'[51]Maluku Tenggara'!E6</f>
        <v>0</v>
      </c>
      <c r="F7" s="145">
        <f>'[51]Maluku Tenggara'!F6</f>
        <v>0</v>
      </c>
      <c r="G7" s="145">
        <f>'[51]Maluku Tenggara'!G6</f>
        <v>0</v>
      </c>
      <c r="H7" s="145">
        <f>'[51]Maluku Tenggara'!H6</f>
        <v>0</v>
      </c>
      <c r="I7" s="145">
        <f>'[51]Maluku Tenggara'!I6</f>
        <v>0</v>
      </c>
      <c r="J7" s="145">
        <f>'[51]Maluku Tenggara'!J6</f>
        <v>0</v>
      </c>
      <c r="K7" s="145">
        <f>'[51]Maluku Tenggara'!K6</f>
        <v>0</v>
      </c>
      <c r="L7" s="145">
        <f>'[51]Maluku Tenggara'!L6</f>
        <v>0</v>
      </c>
      <c r="M7" s="145">
        <f>'[51]Maluku Tenggara'!M6</f>
        <v>0</v>
      </c>
      <c r="N7" s="145">
        <f>'[51]Maluku Tenggara'!N6</f>
        <v>0</v>
      </c>
      <c r="O7" s="145">
        <f>'[51]Maluku Tenggara'!O6</f>
        <v>0</v>
      </c>
      <c r="P7" s="145">
        <f>'[51]Maluku Tenggara'!P6</f>
        <v>0</v>
      </c>
      <c r="Q7" s="145">
        <v>0</v>
      </c>
      <c r="R7" s="145">
        <v>0</v>
      </c>
      <c r="S7" s="211">
        <v>0</v>
      </c>
      <c r="T7" s="211">
        <v>0</v>
      </c>
      <c r="U7" s="216">
        <v>0</v>
      </c>
      <c r="V7" s="205" t="s">
        <v>133</v>
      </c>
      <c r="W7" s="216">
        <v>0</v>
      </c>
      <c r="X7" s="309">
        <v>0</v>
      </c>
      <c r="Y7" s="309" t="s">
        <v>133</v>
      </c>
      <c r="Z7" s="310">
        <v>0</v>
      </c>
      <c r="AA7" s="310">
        <v>0</v>
      </c>
      <c r="AB7" s="310">
        <v>0</v>
      </c>
      <c r="AC7" s="310">
        <v>0</v>
      </c>
    </row>
    <row r="8" spans="1:29" ht="20.100000000000001" customHeight="1" x14ac:dyDescent="0.2">
      <c r="A8" s="133">
        <v>3</v>
      </c>
      <c r="B8" s="59" t="s">
        <v>422</v>
      </c>
      <c r="C8" s="145">
        <f>'[51]Maluku Tengah'!C6</f>
        <v>0</v>
      </c>
      <c r="D8" s="145">
        <f>'[51]Maluku Tengah'!D6</f>
        <v>0</v>
      </c>
      <c r="E8" s="145">
        <f>'[51]Maluku Tengah'!E6</f>
        <v>0</v>
      </c>
      <c r="F8" s="145">
        <f>'[51]Maluku Tengah'!F6</f>
        <v>0</v>
      </c>
      <c r="G8" s="145">
        <f>'[51]Maluku Tengah'!G6</f>
        <v>0</v>
      </c>
      <c r="H8" s="145">
        <f>'[51]Maluku Tengah'!H6</f>
        <v>0</v>
      </c>
      <c r="I8" s="145">
        <f>'[51]Maluku Tengah'!I6</f>
        <v>0</v>
      </c>
      <c r="J8" s="145">
        <f>'[51]Maluku Tengah'!J6</f>
        <v>0</v>
      </c>
      <c r="K8" s="145">
        <f>'[51]Maluku Tengah'!K6</f>
        <v>0</v>
      </c>
      <c r="L8" s="145">
        <f>'[51]Maluku Tengah'!L6</f>
        <v>0</v>
      </c>
      <c r="M8" s="145">
        <f>'[51]Maluku Tengah'!M6</f>
        <v>0</v>
      </c>
      <c r="N8" s="145">
        <f>'[51]Maluku Tengah'!N6</f>
        <v>0</v>
      </c>
      <c r="O8" s="145">
        <f>'[51]Maluku Tengah'!O6</f>
        <v>0</v>
      </c>
      <c r="P8" s="145">
        <f>'[51]Maluku Tengah'!P6</f>
        <v>0</v>
      </c>
      <c r="Q8" s="145">
        <v>4184</v>
      </c>
      <c r="R8" s="145">
        <v>4778</v>
      </c>
      <c r="S8" s="211">
        <v>3325</v>
      </c>
      <c r="T8" s="211">
        <v>3500</v>
      </c>
      <c r="U8" s="216">
        <v>4750</v>
      </c>
      <c r="V8" s="205">
        <v>5043.72</v>
      </c>
      <c r="W8" s="216">
        <v>6420</v>
      </c>
      <c r="X8" s="309">
        <v>6745</v>
      </c>
      <c r="Y8" s="309">
        <v>6771</v>
      </c>
      <c r="Z8" s="310">
        <v>6771</v>
      </c>
      <c r="AA8" s="310">
        <v>7215</v>
      </c>
      <c r="AB8" s="62">
        <v>5008</v>
      </c>
      <c r="AC8" s="62">
        <v>8120.3023927346594</v>
      </c>
    </row>
    <row r="9" spans="1:29" ht="20.100000000000001" customHeight="1" x14ac:dyDescent="0.2">
      <c r="A9" s="133">
        <v>4</v>
      </c>
      <c r="B9" s="59" t="s">
        <v>420</v>
      </c>
      <c r="C9" s="145">
        <f>[51]Buru!C6</f>
        <v>0</v>
      </c>
      <c r="D9" s="145">
        <f>[51]Buru!D6</f>
        <v>0</v>
      </c>
      <c r="E9" s="145">
        <f>[51]Buru!E6</f>
        <v>0</v>
      </c>
      <c r="F9" s="145">
        <f>[51]Buru!F6</f>
        <v>0</v>
      </c>
      <c r="G9" s="145">
        <f>[51]Buru!G6</f>
        <v>0</v>
      </c>
      <c r="H9" s="145">
        <f>[51]Buru!H6</f>
        <v>0</v>
      </c>
      <c r="I9" s="145">
        <f>[51]Buru!I6</f>
        <v>0</v>
      </c>
      <c r="J9" s="145">
        <f>[51]Buru!J6</f>
        <v>0</v>
      </c>
      <c r="K9" s="145">
        <f>[51]Buru!K6</f>
        <v>0</v>
      </c>
      <c r="L9" s="145">
        <f>[51]Buru!L6</f>
        <v>0</v>
      </c>
      <c r="M9" s="145">
        <f>[51]Buru!M6</f>
        <v>0</v>
      </c>
      <c r="N9" s="145">
        <f>[51]Buru!N6</f>
        <v>0</v>
      </c>
      <c r="O9" s="145">
        <f>[51]Buru!O6</f>
        <v>0</v>
      </c>
      <c r="P9" s="145">
        <f>[51]Buru!P6</f>
        <v>0</v>
      </c>
      <c r="Q9" s="145">
        <v>4372</v>
      </c>
      <c r="R9" s="145">
        <v>4993</v>
      </c>
      <c r="S9" s="211">
        <v>5994</v>
      </c>
      <c r="T9" s="211">
        <v>5994</v>
      </c>
      <c r="U9" s="216">
        <v>6648</v>
      </c>
      <c r="V9" s="205">
        <v>6751.4</v>
      </c>
      <c r="W9" s="216">
        <v>6453</v>
      </c>
      <c r="X9" s="309">
        <v>4640</v>
      </c>
      <c r="Y9" s="309">
        <v>4640</v>
      </c>
      <c r="Z9" s="310">
        <v>4690.25</v>
      </c>
      <c r="AA9" s="310">
        <v>5437.8</v>
      </c>
      <c r="AB9" s="62">
        <v>6714</v>
      </c>
      <c r="AC9" s="62">
        <v>7327.9536505340075</v>
      </c>
    </row>
    <row r="10" spans="1:29" ht="20.100000000000001" customHeight="1" x14ac:dyDescent="0.2">
      <c r="A10" s="133">
        <v>5</v>
      </c>
      <c r="B10" s="59" t="s">
        <v>547</v>
      </c>
      <c r="C10" s="145">
        <f>'[51]Kepulauan Aru'!C6</f>
        <v>0</v>
      </c>
      <c r="D10" s="145">
        <f>'[51]Kepulauan Aru'!D6</f>
        <v>0</v>
      </c>
      <c r="E10" s="145">
        <f>'[51]Kepulauan Aru'!E6</f>
        <v>0</v>
      </c>
      <c r="F10" s="145">
        <f>'[51]Kepulauan Aru'!F6</f>
        <v>0</v>
      </c>
      <c r="G10" s="145">
        <f>'[51]Kepulauan Aru'!G6</f>
        <v>0</v>
      </c>
      <c r="H10" s="145">
        <f>'[51]Kepulauan Aru'!H6</f>
        <v>0</v>
      </c>
      <c r="I10" s="145">
        <f>'[51]Kepulauan Aru'!I6</f>
        <v>0</v>
      </c>
      <c r="J10" s="145">
        <f>'[51]Kepulauan Aru'!J6</f>
        <v>0</v>
      </c>
      <c r="K10" s="145">
        <f>'[51]Kepulauan Aru'!K6</f>
        <v>0</v>
      </c>
      <c r="L10" s="145">
        <f>'[51]Kepulauan Aru'!L6</f>
        <v>0</v>
      </c>
      <c r="M10" s="145">
        <f>'[51]Kepulauan Aru'!M6</f>
        <v>0</v>
      </c>
      <c r="N10" s="145">
        <f>'[51]Kepulauan Aru'!N6</f>
        <v>0</v>
      </c>
      <c r="O10" s="145">
        <f>'[51]Kepulauan Aru'!O6</f>
        <v>0</v>
      </c>
      <c r="P10" s="145">
        <f>'[51]Kepulauan Aru'!P6</f>
        <v>0</v>
      </c>
      <c r="Q10" s="145">
        <v>0</v>
      </c>
      <c r="R10" s="145">
        <v>0</v>
      </c>
      <c r="S10" s="211">
        <v>0</v>
      </c>
      <c r="T10" s="211">
        <v>0</v>
      </c>
      <c r="U10" s="216">
        <v>0</v>
      </c>
      <c r="V10" s="205" t="s">
        <v>133</v>
      </c>
      <c r="W10" s="216">
        <v>0</v>
      </c>
      <c r="X10" s="309">
        <v>0</v>
      </c>
      <c r="Y10" s="309" t="s">
        <v>133</v>
      </c>
      <c r="Z10" s="310">
        <v>0</v>
      </c>
      <c r="AA10" s="310">
        <v>0</v>
      </c>
      <c r="AB10" s="310">
        <v>0</v>
      </c>
      <c r="AC10" s="310">
        <v>0</v>
      </c>
    </row>
    <row r="11" spans="1:29" ht="20.100000000000001" customHeight="1" x14ac:dyDescent="0.2">
      <c r="A11" s="133">
        <v>6</v>
      </c>
      <c r="B11" s="59" t="s">
        <v>423</v>
      </c>
      <c r="C11" s="145">
        <f>'[51]Seram Barat'!C6</f>
        <v>0</v>
      </c>
      <c r="D11" s="145">
        <f>'[51]Seram Barat'!D6</f>
        <v>0</v>
      </c>
      <c r="E11" s="145">
        <f>'[51]Seram Barat'!E6</f>
        <v>0</v>
      </c>
      <c r="F11" s="145">
        <f>'[51]Seram Barat'!F6</f>
        <v>0</v>
      </c>
      <c r="G11" s="145">
        <f>'[51]Seram Barat'!G6</f>
        <v>0</v>
      </c>
      <c r="H11" s="145">
        <f>'[51]Seram Barat'!H6</f>
        <v>0</v>
      </c>
      <c r="I11" s="145">
        <f>'[51]Seram Barat'!I6</f>
        <v>0</v>
      </c>
      <c r="J11" s="145">
        <f>'[51]Seram Barat'!J6</f>
        <v>0</v>
      </c>
      <c r="K11" s="145">
        <f>'[51]Seram Barat'!K6</f>
        <v>0</v>
      </c>
      <c r="L11" s="145">
        <f>'[51]Seram Barat'!L6</f>
        <v>0</v>
      </c>
      <c r="M11" s="145">
        <f>'[51]Seram Barat'!M6</f>
        <v>0</v>
      </c>
      <c r="N11" s="145">
        <f>'[51]Seram Barat'!N6</f>
        <v>0</v>
      </c>
      <c r="O11" s="145">
        <f>'[51]Seram Barat'!O6</f>
        <v>0</v>
      </c>
      <c r="P11" s="145">
        <f>'[51]Seram Barat'!P6</f>
        <v>0</v>
      </c>
      <c r="Q11" s="145">
        <v>1098</v>
      </c>
      <c r="R11" s="145">
        <v>1255</v>
      </c>
      <c r="S11" s="211">
        <v>937</v>
      </c>
      <c r="T11" s="211">
        <v>932</v>
      </c>
      <c r="U11" s="216">
        <v>958</v>
      </c>
      <c r="V11" s="205">
        <v>748.79</v>
      </c>
      <c r="W11" s="216">
        <v>697</v>
      </c>
      <c r="X11" s="309">
        <v>695</v>
      </c>
      <c r="Y11" s="309">
        <v>544</v>
      </c>
      <c r="Z11" s="310">
        <v>669</v>
      </c>
      <c r="AA11" s="310">
        <v>671</v>
      </c>
      <c r="AB11" s="62">
        <v>749</v>
      </c>
      <c r="AC11" s="62">
        <v>988.61403639694447</v>
      </c>
    </row>
    <row r="12" spans="1:29" ht="20.100000000000001" customHeight="1" x14ac:dyDescent="0.2">
      <c r="A12" s="133">
        <v>7</v>
      </c>
      <c r="B12" s="59" t="s">
        <v>424</v>
      </c>
      <c r="C12" s="145">
        <f>'[51]Seram Timur'!C6</f>
        <v>0</v>
      </c>
      <c r="D12" s="145">
        <f>'[51]Seram Timur'!D6</f>
        <v>0</v>
      </c>
      <c r="E12" s="145">
        <f>'[51]Seram Timur'!E6</f>
        <v>0</v>
      </c>
      <c r="F12" s="145">
        <f>'[51]Seram Timur'!F6</f>
        <v>0</v>
      </c>
      <c r="G12" s="145">
        <f>'[51]Seram Timur'!G6</f>
        <v>0</v>
      </c>
      <c r="H12" s="145">
        <f>'[51]Seram Timur'!H6</f>
        <v>0</v>
      </c>
      <c r="I12" s="145">
        <f>'[51]Seram Timur'!I6</f>
        <v>0</v>
      </c>
      <c r="J12" s="145">
        <f>'[51]Seram Timur'!J6</f>
        <v>0</v>
      </c>
      <c r="K12" s="145">
        <f>'[51]Seram Timur'!K6</f>
        <v>0</v>
      </c>
      <c r="L12" s="145">
        <f>'[51]Seram Timur'!L6</f>
        <v>0</v>
      </c>
      <c r="M12" s="145">
        <f>'[51]Seram Timur'!M6</f>
        <v>0</v>
      </c>
      <c r="N12" s="145">
        <f>'[51]Seram Timur'!N6</f>
        <v>0</v>
      </c>
      <c r="O12" s="145">
        <f>'[51]Seram Timur'!O6</f>
        <v>0</v>
      </c>
      <c r="P12" s="145">
        <f>'[51]Seram Timur'!P6</f>
        <v>0</v>
      </c>
      <c r="Q12" s="145">
        <v>381</v>
      </c>
      <c r="R12" s="145">
        <v>435</v>
      </c>
      <c r="S12" s="211">
        <v>1025</v>
      </c>
      <c r="T12" s="211">
        <v>1025</v>
      </c>
      <c r="U12" s="216">
        <v>1529</v>
      </c>
      <c r="V12" s="205">
        <v>1191.28</v>
      </c>
      <c r="W12" s="216">
        <v>1400</v>
      </c>
      <c r="X12" s="309">
        <v>1425</v>
      </c>
      <c r="Y12" s="309">
        <v>1425</v>
      </c>
      <c r="Z12" s="310">
        <v>2205</v>
      </c>
      <c r="AA12" s="310">
        <v>3396</v>
      </c>
      <c r="AB12" s="62">
        <v>1186</v>
      </c>
      <c r="AC12" s="62">
        <v>1846.5341227735948</v>
      </c>
    </row>
    <row r="13" spans="1:29" ht="20.100000000000001" customHeight="1" x14ac:dyDescent="0.2">
      <c r="A13" s="133">
        <v>8</v>
      </c>
      <c r="B13" s="59" t="s">
        <v>421</v>
      </c>
      <c r="C13" s="145">
        <f>'[51]Maluku Barat Daya'!C6</f>
        <v>0</v>
      </c>
      <c r="D13" s="145">
        <f>'[51]Maluku Barat Daya'!D6</f>
        <v>0</v>
      </c>
      <c r="E13" s="145">
        <f>'[51]Maluku Barat Daya'!E6</f>
        <v>0</v>
      </c>
      <c r="F13" s="145">
        <f>'[51]Maluku Barat Daya'!F6</f>
        <v>0</v>
      </c>
      <c r="G13" s="145">
        <f>'[51]Maluku Barat Daya'!G6</f>
        <v>0</v>
      </c>
      <c r="H13" s="145">
        <f>'[51]Maluku Barat Daya'!H6</f>
        <v>0</v>
      </c>
      <c r="I13" s="145">
        <f>'[51]Maluku Barat Daya'!I6</f>
        <v>0</v>
      </c>
      <c r="J13" s="145">
        <f>'[51]Maluku Barat Daya'!J6</f>
        <v>0</v>
      </c>
      <c r="K13" s="145">
        <f>'[51]Maluku Barat Daya'!K6</f>
        <v>0</v>
      </c>
      <c r="L13" s="145">
        <f>'[51]Maluku Barat Daya'!L6</f>
        <v>0</v>
      </c>
      <c r="M13" s="145">
        <f>'[51]Maluku Barat Daya'!M6</f>
        <v>0</v>
      </c>
      <c r="N13" s="145">
        <f>'[51]Maluku Barat Daya'!N6</f>
        <v>0</v>
      </c>
      <c r="O13" s="145">
        <f>'[51]Maluku Barat Daya'!O6</f>
        <v>0</v>
      </c>
      <c r="P13" s="145">
        <f>'[51]Maluku Barat Daya'!P6</f>
        <v>0</v>
      </c>
      <c r="Q13" s="145">
        <v>0</v>
      </c>
      <c r="R13" s="145">
        <v>0</v>
      </c>
      <c r="S13" s="211">
        <v>0</v>
      </c>
      <c r="T13" s="211">
        <v>0</v>
      </c>
      <c r="U13" s="216">
        <v>200</v>
      </c>
      <c r="V13" s="205">
        <v>3.84</v>
      </c>
      <c r="W13" s="216">
        <v>72</v>
      </c>
      <c r="X13" s="309">
        <v>14</v>
      </c>
      <c r="Y13" s="309">
        <v>14</v>
      </c>
      <c r="Z13" s="310">
        <v>14</v>
      </c>
      <c r="AA13" s="310">
        <v>1</v>
      </c>
      <c r="AB13" s="62">
        <v>4</v>
      </c>
      <c r="AC13" s="62">
        <v>0</v>
      </c>
    </row>
    <row r="14" spans="1:29" ht="20.100000000000001" customHeight="1" x14ac:dyDescent="0.2">
      <c r="A14" s="133">
        <v>9</v>
      </c>
      <c r="B14" s="59" t="s">
        <v>548</v>
      </c>
      <c r="C14" s="145">
        <f>'[51]Buru Selatan'!C6</f>
        <v>0</v>
      </c>
      <c r="D14" s="145">
        <f>'[51]Buru Selatan'!D6</f>
        <v>0</v>
      </c>
      <c r="E14" s="145">
        <f>'[51]Buru Selatan'!E6</f>
        <v>0</v>
      </c>
      <c r="F14" s="145">
        <f>'[51]Buru Selatan'!F6</f>
        <v>0</v>
      </c>
      <c r="G14" s="145">
        <f>'[51]Buru Selatan'!G6</f>
        <v>0</v>
      </c>
      <c r="H14" s="145">
        <f>'[51]Buru Selatan'!H6</f>
        <v>0</v>
      </c>
      <c r="I14" s="145">
        <f>'[51]Buru Selatan'!I6</f>
        <v>0</v>
      </c>
      <c r="J14" s="145">
        <f>'[51]Buru Selatan'!J6</f>
        <v>0</v>
      </c>
      <c r="K14" s="145">
        <f>'[51]Buru Selatan'!K6</f>
        <v>0</v>
      </c>
      <c r="L14" s="145">
        <f>'[51]Buru Selatan'!L6</f>
        <v>0</v>
      </c>
      <c r="M14" s="145">
        <f>'[51]Buru Selatan'!M6</f>
        <v>0</v>
      </c>
      <c r="N14" s="145">
        <f>'[51]Buru Selatan'!N6</f>
        <v>0</v>
      </c>
      <c r="O14" s="145">
        <f>'[51]Buru Selatan'!O6</f>
        <v>0</v>
      </c>
      <c r="P14" s="145">
        <f>'[51]Buru Selatan'!P6</f>
        <v>0</v>
      </c>
      <c r="Q14" s="145">
        <v>0</v>
      </c>
      <c r="R14" s="145">
        <v>0</v>
      </c>
      <c r="S14" s="211">
        <v>0</v>
      </c>
      <c r="T14" s="211">
        <v>0</v>
      </c>
      <c r="U14" s="216">
        <v>0</v>
      </c>
      <c r="V14" s="205" t="s">
        <v>133</v>
      </c>
      <c r="W14" s="216">
        <v>0</v>
      </c>
      <c r="X14" s="309">
        <v>0</v>
      </c>
      <c r="Y14" s="309" t="s">
        <v>133</v>
      </c>
      <c r="Z14" s="310">
        <v>0</v>
      </c>
      <c r="AA14" s="310">
        <v>0</v>
      </c>
      <c r="AB14" s="310">
        <v>0</v>
      </c>
      <c r="AC14" s="310">
        <v>0</v>
      </c>
    </row>
    <row r="15" spans="1:29" ht="20.100000000000001" customHeight="1" x14ac:dyDescent="0.2">
      <c r="A15" s="133">
        <v>10</v>
      </c>
      <c r="B15" s="59" t="s">
        <v>91</v>
      </c>
      <c r="C15" s="145">
        <f>[51]Ambon!C6</f>
        <v>0</v>
      </c>
      <c r="D15" s="145">
        <f>[51]Ambon!D6</f>
        <v>0</v>
      </c>
      <c r="E15" s="145">
        <f>[51]Ambon!E6</f>
        <v>0</v>
      </c>
      <c r="F15" s="145">
        <f>[51]Ambon!F6</f>
        <v>0</v>
      </c>
      <c r="G15" s="145">
        <f>[51]Ambon!G6</f>
        <v>0</v>
      </c>
      <c r="H15" s="145">
        <f>[51]Ambon!H6</f>
        <v>0</v>
      </c>
      <c r="I15" s="145">
        <f>[51]Ambon!I6</f>
        <v>0</v>
      </c>
      <c r="J15" s="145">
        <f>[51]Ambon!J6</f>
        <v>0</v>
      </c>
      <c r="K15" s="145">
        <f>[51]Ambon!K6</f>
        <v>0</v>
      </c>
      <c r="L15" s="145">
        <f>[51]Ambon!L6</f>
        <v>0</v>
      </c>
      <c r="M15" s="145">
        <f>[51]Ambon!M6</f>
        <v>0</v>
      </c>
      <c r="N15" s="145">
        <f>[51]Ambon!N6</f>
        <v>0</v>
      </c>
      <c r="O15" s="145">
        <f>[51]Ambon!O6</f>
        <v>0</v>
      </c>
      <c r="P15" s="145">
        <f>[51]Ambon!P6</f>
        <v>0</v>
      </c>
      <c r="Q15" s="145">
        <v>0</v>
      </c>
      <c r="R15" s="145">
        <v>0</v>
      </c>
      <c r="S15" s="211">
        <v>0</v>
      </c>
      <c r="T15" s="211">
        <v>0</v>
      </c>
      <c r="U15" s="216">
        <v>0</v>
      </c>
      <c r="V15" s="205" t="s">
        <v>133</v>
      </c>
      <c r="W15" s="216">
        <v>0</v>
      </c>
      <c r="X15" s="309">
        <v>0</v>
      </c>
      <c r="Y15" s="309" t="s">
        <v>133</v>
      </c>
      <c r="Z15" s="310">
        <v>0</v>
      </c>
      <c r="AA15" s="310">
        <v>0</v>
      </c>
      <c r="AB15" s="310">
        <v>0</v>
      </c>
      <c r="AC15" s="310">
        <v>0</v>
      </c>
    </row>
    <row r="16" spans="1:29" ht="20.100000000000001" customHeight="1" x14ac:dyDescent="0.2">
      <c r="A16" s="133">
        <v>11</v>
      </c>
      <c r="B16" s="59" t="s">
        <v>167</v>
      </c>
      <c r="C16" s="145">
        <f>'[51]Kota Tual'!C6</f>
        <v>0</v>
      </c>
      <c r="D16" s="145">
        <f>'[51]Kota Tual'!D6</f>
        <v>0</v>
      </c>
      <c r="E16" s="145">
        <f>'[51]Kota Tual'!E6</f>
        <v>0</v>
      </c>
      <c r="F16" s="145">
        <f>'[51]Kota Tual'!F6</f>
        <v>0</v>
      </c>
      <c r="G16" s="145">
        <f>'[51]Kota Tual'!G6</f>
        <v>0</v>
      </c>
      <c r="H16" s="145">
        <f>'[51]Kota Tual'!H6</f>
        <v>0</v>
      </c>
      <c r="I16" s="145">
        <f>'[51]Kota Tual'!I6</f>
        <v>0</v>
      </c>
      <c r="J16" s="145">
        <f>'[51]Kota Tual'!J6</f>
        <v>0</v>
      </c>
      <c r="K16" s="145">
        <f>'[51]Kota Tual'!K6</f>
        <v>0</v>
      </c>
      <c r="L16" s="145">
        <f>'[51]Kota Tual'!L6</f>
        <v>0</v>
      </c>
      <c r="M16" s="145">
        <f>'[51]Kota Tual'!M6</f>
        <v>0</v>
      </c>
      <c r="N16" s="145">
        <f>'[51]Kota Tual'!N6</f>
        <v>0</v>
      </c>
      <c r="O16" s="145">
        <f>'[51]Kota Tual'!O6</f>
        <v>0</v>
      </c>
      <c r="P16" s="145">
        <f>'[51]Kota Tual'!P6</f>
        <v>0</v>
      </c>
      <c r="Q16" s="145">
        <v>0</v>
      </c>
      <c r="R16" s="145">
        <v>0</v>
      </c>
      <c r="S16" s="211">
        <v>0</v>
      </c>
      <c r="T16" s="211">
        <v>0</v>
      </c>
      <c r="U16" s="216">
        <v>0</v>
      </c>
      <c r="V16" s="228" t="s">
        <v>133</v>
      </c>
      <c r="W16" s="216">
        <v>0</v>
      </c>
      <c r="X16" s="309">
        <v>0</v>
      </c>
      <c r="Y16" s="309" t="s">
        <v>133</v>
      </c>
      <c r="Z16" s="310">
        <v>0</v>
      </c>
      <c r="AA16" s="310">
        <v>0</v>
      </c>
      <c r="AB16" s="310">
        <v>0</v>
      </c>
      <c r="AC16" s="310">
        <v>0</v>
      </c>
    </row>
    <row r="17" spans="1:29" ht="20.100000000000001" customHeight="1" thickBot="1" x14ac:dyDescent="0.25">
      <c r="A17" s="369" t="s">
        <v>123</v>
      </c>
      <c r="B17" s="370"/>
      <c r="C17" s="83">
        <f>SUM(C6:C16)</f>
        <v>0</v>
      </c>
      <c r="D17" s="83">
        <f t="shared" ref="D17:W17" si="0">SUM(D6:D16)</f>
        <v>0</v>
      </c>
      <c r="E17" s="83">
        <f t="shared" si="0"/>
        <v>0</v>
      </c>
      <c r="F17" s="83">
        <f t="shared" si="0"/>
        <v>0</v>
      </c>
      <c r="G17" s="83">
        <f t="shared" si="0"/>
        <v>0</v>
      </c>
      <c r="H17" s="83">
        <f t="shared" si="0"/>
        <v>0</v>
      </c>
      <c r="I17" s="83">
        <f t="shared" si="0"/>
        <v>0</v>
      </c>
      <c r="J17" s="83">
        <f t="shared" si="0"/>
        <v>0</v>
      </c>
      <c r="K17" s="83">
        <f t="shared" si="0"/>
        <v>0</v>
      </c>
      <c r="L17" s="83">
        <f t="shared" si="0"/>
        <v>0</v>
      </c>
      <c r="M17" s="83">
        <f t="shared" si="0"/>
        <v>0</v>
      </c>
      <c r="N17" s="83">
        <f t="shared" si="0"/>
        <v>0</v>
      </c>
      <c r="O17" s="83">
        <f t="shared" si="0"/>
        <v>0</v>
      </c>
      <c r="P17" s="83">
        <f t="shared" si="0"/>
        <v>0</v>
      </c>
      <c r="Q17" s="83">
        <f t="shared" si="0"/>
        <v>10035</v>
      </c>
      <c r="R17" s="83">
        <f t="shared" si="0"/>
        <v>11461</v>
      </c>
      <c r="S17" s="200">
        <f t="shared" si="0"/>
        <v>11281</v>
      </c>
      <c r="T17" s="200">
        <f t="shared" si="0"/>
        <v>11451</v>
      </c>
      <c r="U17" s="200">
        <f t="shared" si="0"/>
        <v>14085</v>
      </c>
      <c r="V17" s="200">
        <f t="shared" si="0"/>
        <v>13739.03</v>
      </c>
      <c r="W17" s="200">
        <f t="shared" si="0"/>
        <v>15042</v>
      </c>
      <c r="X17" s="307">
        <f>SUM(X6:X16)</f>
        <v>13519</v>
      </c>
      <c r="Y17" s="307">
        <f>SUM(Y6:Y16)</f>
        <v>13394</v>
      </c>
      <c r="Z17" s="307">
        <v>14354.25</v>
      </c>
      <c r="AA17" s="307">
        <v>16731.8</v>
      </c>
      <c r="AB17" s="307">
        <v>13660</v>
      </c>
      <c r="AC17" s="307">
        <f>SUM(AC6:AC16)</f>
        <v>18283.404202439207</v>
      </c>
    </row>
    <row r="18" spans="1:29" ht="15" customHeight="1" x14ac:dyDescent="0.2">
      <c r="A18" s="277" t="s">
        <v>663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8" t="s">
        <v>664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580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8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7" t="s">
        <v>661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8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8" t="s">
        <v>581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7" t="s">
        <v>662</v>
      </c>
      <c r="B23" s="9"/>
      <c r="C23" s="10"/>
      <c r="D23" s="10"/>
      <c r="E23" s="9"/>
      <c r="F23" s="10"/>
      <c r="G23" s="10"/>
      <c r="H23" s="11"/>
      <c r="U23" s="7"/>
      <c r="X23" s="6"/>
      <c r="Y23" s="6"/>
      <c r="Z23" s="6"/>
      <c r="AA23" s="6"/>
      <c r="AB23" s="6"/>
      <c r="AC23" s="6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/>
    <row r="28" spans="1:29" ht="20.100000000000001" customHeight="1" x14ac:dyDescent="0.2"/>
    <row r="29" spans="1:29" ht="20.100000000000001" customHeight="1" x14ac:dyDescent="0.2"/>
    <row r="30" spans="1:29" ht="20.100000000000001" customHeight="1" x14ac:dyDescent="0.2"/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</sheetData>
  <mergeCells count="3">
    <mergeCell ref="A4:A5"/>
    <mergeCell ref="A17:B17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Q17:V17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C127"/>
  <sheetViews>
    <sheetView showGridLines="0" topLeftCell="A2" workbookViewId="0">
      <selection sqref="A1:AD22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7109375" style="6" hidden="1" customWidth="1"/>
    <col min="4" max="15" width="5.85546875" style="6" hidden="1" customWidth="1"/>
    <col min="16" max="16" width="5.140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22.5703125" style="6" bestFit="1" customWidth="1"/>
    <col min="32" max="16384" width="9.140625" style="6"/>
  </cols>
  <sheetData>
    <row r="1" spans="1:29" ht="20.100000000000001" customHeight="1" x14ac:dyDescent="0.25">
      <c r="A1" s="5" t="s">
        <v>652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653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425</v>
      </c>
      <c r="C6" s="145" t="e">
        <f>'[52]Halmahera Barat'!C6</f>
        <v>#REF!</v>
      </c>
      <c r="D6" s="145" t="e">
        <f>'[52]Halmahera Barat'!D6</f>
        <v>#REF!</v>
      </c>
      <c r="E6" s="145" t="e">
        <f>'[52]Halmahera Barat'!E6</f>
        <v>#REF!</v>
      </c>
      <c r="F6" s="145" t="e">
        <f>'[52]Halmahera Barat'!F6</f>
        <v>#REF!</v>
      </c>
      <c r="G6" s="145" t="e">
        <f>'[52]Halmahera Barat'!G6</f>
        <v>#REF!</v>
      </c>
      <c r="H6" s="145" t="e">
        <f>'[52]Halmahera Barat'!H6</f>
        <v>#REF!</v>
      </c>
      <c r="I6" s="145" t="e">
        <f>'[52]Halmahera Barat'!I6</f>
        <v>#REF!</v>
      </c>
      <c r="J6" s="145" t="e">
        <f>'[52]Halmahera Barat'!J6</f>
        <v>#REF!</v>
      </c>
      <c r="K6" s="145" t="e">
        <f>'[52]Halmahera Barat'!K6</f>
        <v>#REF!</v>
      </c>
      <c r="L6" s="145" t="e">
        <f>'[52]Halmahera Barat'!L6</f>
        <v>#REF!</v>
      </c>
      <c r="M6" s="145" t="e">
        <f>'[52]Halmahera Barat'!M6</f>
        <v>#REF!</v>
      </c>
      <c r="N6" s="145" t="e">
        <f>'[52]Halmahera Barat'!N6</f>
        <v>#REF!</v>
      </c>
      <c r="O6" s="145" t="e">
        <f>'[52]Halmahera Barat'!O6</f>
        <v>#REF!</v>
      </c>
      <c r="P6" s="145" t="e">
        <f>'[52]Halmahera Barat'!P6</f>
        <v>#REF!</v>
      </c>
      <c r="Q6" s="145">
        <v>895</v>
      </c>
      <c r="R6" s="145">
        <v>895</v>
      </c>
      <c r="S6" s="212">
        <v>102</v>
      </c>
      <c r="T6" s="212">
        <v>186</v>
      </c>
      <c r="U6" s="212">
        <v>302</v>
      </c>
      <c r="V6" s="227">
        <v>572.27</v>
      </c>
      <c r="W6" s="212">
        <v>530</v>
      </c>
      <c r="X6" s="311">
        <v>827</v>
      </c>
      <c r="Y6" s="311">
        <v>504.5</v>
      </c>
      <c r="Z6" s="310">
        <v>504.5</v>
      </c>
      <c r="AA6" s="310">
        <v>504.5</v>
      </c>
      <c r="AB6" s="62">
        <v>572</v>
      </c>
      <c r="AC6" s="62">
        <v>1128.3538173266998</v>
      </c>
    </row>
    <row r="7" spans="1:29" ht="20.100000000000001" customHeight="1" x14ac:dyDescent="0.2">
      <c r="A7" s="133">
        <v>2</v>
      </c>
      <c r="B7" s="59" t="s">
        <v>427</v>
      </c>
      <c r="C7" s="145" t="e">
        <f>'[52]Halmahera Tengah'!C6</f>
        <v>#REF!</v>
      </c>
      <c r="D7" s="145" t="e">
        <f>'[52]Halmahera Tengah'!D6</f>
        <v>#REF!</v>
      </c>
      <c r="E7" s="145" t="e">
        <f>'[52]Halmahera Tengah'!E6</f>
        <v>#REF!</v>
      </c>
      <c r="F7" s="145" t="e">
        <f>'[52]Halmahera Tengah'!F6</f>
        <v>#REF!</v>
      </c>
      <c r="G7" s="145" t="e">
        <f>'[52]Halmahera Tengah'!G6</f>
        <v>#REF!</v>
      </c>
      <c r="H7" s="145" t="e">
        <f>'[52]Halmahera Tengah'!H6</f>
        <v>#REF!</v>
      </c>
      <c r="I7" s="145" t="e">
        <f>'[52]Halmahera Tengah'!I6</f>
        <v>#REF!</v>
      </c>
      <c r="J7" s="145" t="e">
        <f>'[52]Halmahera Tengah'!J6</f>
        <v>#REF!</v>
      </c>
      <c r="K7" s="145" t="e">
        <f>'[52]Halmahera Tengah'!K6</f>
        <v>#REF!</v>
      </c>
      <c r="L7" s="145" t="e">
        <f>'[52]Halmahera Tengah'!L6</f>
        <v>#REF!</v>
      </c>
      <c r="M7" s="145" t="e">
        <f>'[52]Halmahera Tengah'!M6</f>
        <v>#REF!</v>
      </c>
      <c r="N7" s="145" t="e">
        <f>'[52]Halmahera Tengah'!N6</f>
        <v>#REF!</v>
      </c>
      <c r="O7" s="145" t="e">
        <f>'[52]Halmahera Tengah'!O6</f>
        <v>#REF!</v>
      </c>
      <c r="P7" s="145" t="e">
        <f>'[52]Halmahera Tengah'!P6</f>
        <v>#REF!</v>
      </c>
      <c r="Q7" s="145">
        <v>1030</v>
      </c>
      <c r="R7" s="145">
        <v>1030</v>
      </c>
      <c r="S7" s="212">
        <v>1091</v>
      </c>
      <c r="T7" s="212">
        <v>1257</v>
      </c>
      <c r="U7" s="212">
        <v>1368</v>
      </c>
      <c r="V7" s="205">
        <v>934.17</v>
      </c>
      <c r="W7" s="212">
        <v>1473</v>
      </c>
      <c r="X7" s="311">
        <v>967</v>
      </c>
      <c r="Y7" s="311">
        <v>1449.2</v>
      </c>
      <c r="Z7" s="310">
        <v>1469.7</v>
      </c>
      <c r="AA7" s="310">
        <v>1469.7</v>
      </c>
      <c r="AB7" s="62">
        <v>978</v>
      </c>
      <c r="AC7" s="62">
        <v>1513.2007042424423</v>
      </c>
    </row>
    <row r="8" spans="1:29" ht="20.100000000000001" customHeight="1" x14ac:dyDescent="0.2">
      <c r="A8" s="133">
        <v>3</v>
      </c>
      <c r="B8" s="59" t="s">
        <v>430</v>
      </c>
      <c r="C8" s="145" t="e">
        <f>'[52]Kepulauan Sula'!C6</f>
        <v>#REF!</v>
      </c>
      <c r="D8" s="145" t="e">
        <f>'[52]Kepulauan Sula'!D6</f>
        <v>#REF!</v>
      </c>
      <c r="E8" s="145" t="e">
        <f>'[52]Kepulauan Sula'!E6</f>
        <v>#REF!</v>
      </c>
      <c r="F8" s="145" t="e">
        <f>'[52]Kepulauan Sula'!F6</f>
        <v>#REF!</v>
      </c>
      <c r="G8" s="145" t="e">
        <f>'[52]Kepulauan Sula'!G6</f>
        <v>#REF!</v>
      </c>
      <c r="H8" s="145" t="e">
        <f>'[52]Kepulauan Sula'!H6</f>
        <v>#REF!</v>
      </c>
      <c r="I8" s="145" t="e">
        <f>'[52]Kepulauan Sula'!I6</f>
        <v>#REF!</v>
      </c>
      <c r="J8" s="145" t="e">
        <f>'[52]Kepulauan Sula'!J6</f>
        <v>#REF!</v>
      </c>
      <c r="K8" s="145" t="e">
        <f>'[52]Kepulauan Sula'!K6</f>
        <v>#REF!</v>
      </c>
      <c r="L8" s="145" t="e">
        <f>'[52]Kepulauan Sula'!L6</f>
        <v>#REF!</v>
      </c>
      <c r="M8" s="145" t="e">
        <f>'[52]Kepulauan Sula'!M6</f>
        <v>#REF!</v>
      </c>
      <c r="N8" s="145" t="e">
        <f>'[52]Kepulauan Sula'!N6</f>
        <v>#REF!</v>
      </c>
      <c r="O8" s="145" t="e">
        <f>'[52]Kepulauan Sula'!O6</f>
        <v>#REF!</v>
      </c>
      <c r="P8" s="145" t="e">
        <f>'[52]Kepulauan Sula'!P6</f>
        <v>#REF!</v>
      </c>
      <c r="Q8" s="145">
        <v>28</v>
      </c>
      <c r="R8" s="145">
        <v>100</v>
      </c>
      <c r="S8" s="212">
        <v>124</v>
      </c>
      <c r="T8" s="212">
        <v>350</v>
      </c>
      <c r="U8" s="212">
        <v>364</v>
      </c>
      <c r="V8" s="205">
        <v>208.8</v>
      </c>
      <c r="W8" s="212">
        <v>350</v>
      </c>
      <c r="X8" s="311">
        <v>200</v>
      </c>
      <c r="Y8" s="311">
        <v>200</v>
      </c>
      <c r="Z8" s="310">
        <v>200</v>
      </c>
      <c r="AA8" s="310">
        <v>200</v>
      </c>
      <c r="AB8" s="62">
        <v>43</v>
      </c>
      <c r="AC8" s="62">
        <v>75.132334811452012</v>
      </c>
    </row>
    <row r="9" spans="1:29" ht="20.100000000000001" customHeight="1" x14ac:dyDescent="0.2">
      <c r="A9" s="133">
        <v>4</v>
      </c>
      <c r="B9" s="59" t="s">
        <v>426</v>
      </c>
      <c r="C9" s="145" t="e">
        <f>'[52]Halmahera selatan'!C6</f>
        <v>#REF!</v>
      </c>
      <c r="D9" s="145" t="e">
        <f>'[52]Halmahera selatan'!D6</f>
        <v>#REF!</v>
      </c>
      <c r="E9" s="145" t="e">
        <f>'[52]Halmahera selatan'!E6</f>
        <v>#REF!</v>
      </c>
      <c r="F9" s="145" t="e">
        <f>'[52]Halmahera selatan'!F6</f>
        <v>#REF!</v>
      </c>
      <c r="G9" s="145" t="e">
        <f>'[52]Halmahera selatan'!G6</f>
        <v>#REF!</v>
      </c>
      <c r="H9" s="145" t="e">
        <f>'[52]Halmahera selatan'!H6</f>
        <v>#REF!</v>
      </c>
      <c r="I9" s="145" t="e">
        <f>'[52]Halmahera selatan'!I6</f>
        <v>#REF!</v>
      </c>
      <c r="J9" s="145" t="e">
        <f>'[52]Halmahera selatan'!J6</f>
        <v>#REF!</v>
      </c>
      <c r="K9" s="145" t="e">
        <f>'[52]Halmahera selatan'!K6</f>
        <v>#REF!</v>
      </c>
      <c r="L9" s="145" t="e">
        <f>'[52]Halmahera selatan'!L6</f>
        <v>#REF!</v>
      </c>
      <c r="M9" s="145" t="e">
        <f>'[52]Halmahera selatan'!M6</f>
        <v>#REF!</v>
      </c>
      <c r="N9" s="145" t="e">
        <f>'[52]Halmahera selatan'!N6</f>
        <v>#REF!</v>
      </c>
      <c r="O9" s="145" t="e">
        <f>'[52]Halmahera selatan'!O6</f>
        <v>#REF!</v>
      </c>
      <c r="P9" s="145" t="e">
        <f>'[52]Halmahera selatan'!P6</f>
        <v>#REF!</v>
      </c>
      <c r="Q9" s="145">
        <v>804</v>
      </c>
      <c r="R9" s="145">
        <v>1473</v>
      </c>
      <c r="S9" s="212">
        <v>1096</v>
      </c>
      <c r="T9" s="212">
        <v>488</v>
      </c>
      <c r="U9" s="212">
        <v>500</v>
      </c>
      <c r="V9" s="205">
        <v>719.88</v>
      </c>
      <c r="W9" s="212">
        <v>277</v>
      </c>
      <c r="X9" s="311">
        <v>740</v>
      </c>
      <c r="Y9" s="311">
        <v>840</v>
      </c>
      <c r="Z9" s="310">
        <v>957</v>
      </c>
      <c r="AA9" s="310">
        <v>1260</v>
      </c>
      <c r="AB9" s="62">
        <v>674</v>
      </c>
      <c r="AC9" s="62">
        <v>1089.8789091540732</v>
      </c>
    </row>
    <row r="10" spans="1:29" ht="20.100000000000001" customHeight="1" x14ac:dyDescent="0.2">
      <c r="A10" s="133">
        <v>5</v>
      </c>
      <c r="B10" s="59" t="s">
        <v>429</v>
      </c>
      <c r="C10" s="145" t="e">
        <f>'[52]Halmahera Utara'!C6</f>
        <v>#REF!</v>
      </c>
      <c r="D10" s="145" t="e">
        <f>'[52]Halmahera Utara'!D6</f>
        <v>#REF!</v>
      </c>
      <c r="E10" s="145" t="e">
        <f>'[52]Halmahera Utara'!E6</f>
        <v>#REF!</v>
      </c>
      <c r="F10" s="145" t="e">
        <f>'[52]Halmahera Utara'!F6</f>
        <v>#REF!</v>
      </c>
      <c r="G10" s="145" t="e">
        <f>'[52]Halmahera Utara'!G6</f>
        <v>#REF!</v>
      </c>
      <c r="H10" s="145" t="e">
        <f>'[52]Halmahera Utara'!H6</f>
        <v>#REF!</v>
      </c>
      <c r="I10" s="145" t="e">
        <f>'[52]Halmahera Utara'!I6</f>
        <v>#REF!</v>
      </c>
      <c r="J10" s="145" t="e">
        <f>'[52]Halmahera Utara'!J6</f>
        <v>#REF!</v>
      </c>
      <c r="K10" s="145" t="e">
        <f>'[52]Halmahera Utara'!K6</f>
        <v>#REF!</v>
      </c>
      <c r="L10" s="145" t="e">
        <f>'[52]Halmahera Utara'!L6</f>
        <v>#REF!</v>
      </c>
      <c r="M10" s="145" t="e">
        <f>'[52]Halmahera Utara'!M6</f>
        <v>#REF!</v>
      </c>
      <c r="N10" s="145" t="e">
        <f>'[52]Halmahera Utara'!N6</f>
        <v>#REF!</v>
      </c>
      <c r="O10" s="145" t="e">
        <f>'[52]Halmahera Utara'!O6</f>
        <v>#REF!</v>
      </c>
      <c r="P10" s="145" t="e">
        <f>'[52]Halmahera Utara'!P6</f>
        <v>#REF!</v>
      </c>
      <c r="Q10" s="47">
        <v>1927</v>
      </c>
      <c r="R10" s="145">
        <v>2200</v>
      </c>
      <c r="S10" s="212">
        <v>3006</v>
      </c>
      <c r="T10" s="212">
        <v>3127</v>
      </c>
      <c r="U10" s="212">
        <v>2521</v>
      </c>
      <c r="V10" s="205">
        <v>1238.1099999999999</v>
      </c>
      <c r="W10" s="212">
        <v>1475</v>
      </c>
      <c r="X10" s="311">
        <v>1080</v>
      </c>
      <c r="Y10" s="311">
        <v>2024</v>
      </c>
      <c r="Z10" s="310">
        <v>2024</v>
      </c>
      <c r="AA10" s="310">
        <v>2024</v>
      </c>
      <c r="AB10" s="62">
        <v>1238</v>
      </c>
      <c r="AC10" s="62">
        <v>1820.5066075484217</v>
      </c>
    </row>
    <row r="11" spans="1:29" ht="20.100000000000001" customHeight="1" x14ac:dyDescent="0.2">
      <c r="A11" s="133">
        <v>6</v>
      </c>
      <c r="B11" s="59" t="s">
        <v>428</v>
      </c>
      <c r="C11" s="145" t="e">
        <f>'[52]Halmahera Timur'!C6</f>
        <v>#REF!</v>
      </c>
      <c r="D11" s="145" t="e">
        <f>'[52]Halmahera Timur'!D6</f>
        <v>#REF!</v>
      </c>
      <c r="E11" s="145" t="e">
        <f>'[52]Halmahera Timur'!E6</f>
        <v>#REF!</v>
      </c>
      <c r="F11" s="145" t="e">
        <f>'[52]Halmahera Timur'!F6</f>
        <v>#REF!</v>
      </c>
      <c r="G11" s="145" t="e">
        <f>'[52]Halmahera Timur'!G6</f>
        <v>#REF!</v>
      </c>
      <c r="H11" s="145" t="e">
        <f>'[52]Halmahera Timur'!H6</f>
        <v>#REF!</v>
      </c>
      <c r="I11" s="145" t="e">
        <f>'[52]Halmahera Timur'!I6</f>
        <v>#REF!</v>
      </c>
      <c r="J11" s="145" t="e">
        <f>'[52]Halmahera Timur'!J6</f>
        <v>#REF!</v>
      </c>
      <c r="K11" s="145" t="e">
        <f>'[52]Halmahera Timur'!K6</f>
        <v>#REF!</v>
      </c>
      <c r="L11" s="145" t="e">
        <f>'[52]Halmahera Timur'!L6</f>
        <v>#REF!</v>
      </c>
      <c r="M11" s="145" t="e">
        <f>'[52]Halmahera Timur'!M6</f>
        <v>#REF!</v>
      </c>
      <c r="N11" s="145" t="e">
        <f>'[52]Halmahera Timur'!N6</f>
        <v>#REF!</v>
      </c>
      <c r="O11" s="145" t="e">
        <f>'[52]Halmahera Timur'!O6</f>
        <v>#REF!</v>
      </c>
      <c r="P11" s="145" t="e">
        <f>'[52]Halmahera Timur'!P6</f>
        <v>#REF!</v>
      </c>
      <c r="Q11" s="145">
        <v>7098</v>
      </c>
      <c r="R11" s="145">
        <v>7832</v>
      </c>
      <c r="S11" s="212">
        <v>3371</v>
      </c>
      <c r="T11" s="212">
        <v>4070</v>
      </c>
      <c r="U11" s="212">
        <v>4035</v>
      </c>
      <c r="V11" s="205">
        <v>4935.55</v>
      </c>
      <c r="W11" s="212">
        <v>5076</v>
      </c>
      <c r="X11" s="311">
        <v>5367</v>
      </c>
      <c r="Y11" s="311">
        <v>4921</v>
      </c>
      <c r="Z11" s="310">
        <v>5045</v>
      </c>
      <c r="AA11" s="310">
        <v>5045</v>
      </c>
      <c r="AB11" s="62">
        <v>4936</v>
      </c>
      <c r="AC11" s="62">
        <v>5913.6504881585652</v>
      </c>
    </row>
    <row r="12" spans="1:29" ht="20.100000000000001" customHeight="1" x14ac:dyDescent="0.2">
      <c r="A12" s="133">
        <v>7</v>
      </c>
      <c r="B12" s="59" t="s">
        <v>579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212">
        <v>0</v>
      </c>
      <c r="T12" s="212"/>
      <c r="U12" s="212">
        <v>0</v>
      </c>
      <c r="V12" s="205">
        <v>357.76</v>
      </c>
      <c r="W12" s="212">
        <v>239</v>
      </c>
      <c r="X12" s="311">
        <v>645</v>
      </c>
      <c r="Y12" s="311">
        <v>1372</v>
      </c>
      <c r="Z12" s="310">
        <v>2428</v>
      </c>
      <c r="AA12" s="310">
        <v>2428</v>
      </c>
      <c r="AB12" s="62">
        <v>358</v>
      </c>
      <c r="AC12" s="62">
        <v>1369.0081705643609</v>
      </c>
    </row>
    <row r="13" spans="1:29" ht="20.100000000000001" customHeight="1" x14ac:dyDescent="0.2">
      <c r="A13" s="133">
        <v>8</v>
      </c>
      <c r="B13" s="59" t="s">
        <v>431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212">
        <v>0</v>
      </c>
      <c r="T13" s="212">
        <v>0</v>
      </c>
      <c r="U13" s="212">
        <v>0</v>
      </c>
      <c r="V13" s="205" t="s">
        <v>133</v>
      </c>
      <c r="W13" s="212">
        <v>1000</v>
      </c>
      <c r="X13" s="311">
        <v>600</v>
      </c>
      <c r="Y13" s="311">
        <v>400</v>
      </c>
      <c r="Z13" s="310">
        <v>350</v>
      </c>
      <c r="AA13" s="310">
        <v>200</v>
      </c>
      <c r="AB13" s="62">
        <v>166</v>
      </c>
      <c r="AC13" s="62">
        <v>184.79708476006994</v>
      </c>
    </row>
    <row r="14" spans="1:29" ht="20.100000000000001" customHeight="1" x14ac:dyDescent="0.2">
      <c r="A14" s="133">
        <v>9</v>
      </c>
      <c r="B14" s="59" t="s">
        <v>92</v>
      </c>
      <c r="C14" s="145">
        <f>'[52]Kota Ternate'!C6</f>
        <v>0</v>
      </c>
      <c r="D14" s="145">
        <f>'[52]Kota Ternate'!D6</f>
        <v>0</v>
      </c>
      <c r="E14" s="145">
        <f>'[52]Kota Ternate'!E6</f>
        <v>0</v>
      </c>
      <c r="F14" s="145">
        <f>'[52]Kota Ternate'!F6</f>
        <v>0</v>
      </c>
      <c r="G14" s="145">
        <f>'[52]Kota Ternate'!G6</f>
        <v>0</v>
      </c>
      <c r="H14" s="145">
        <f>'[52]Kota Ternate'!H6</f>
        <v>0</v>
      </c>
      <c r="I14" s="145">
        <f>'[52]Kota Ternate'!I6</f>
        <v>0</v>
      </c>
      <c r="J14" s="145">
        <f>'[52]Kota Ternate'!J6</f>
        <v>0</v>
      </c>
      <c r="K14" s="145">
        <f>'[52]Kota Ternate'!K6</f>
        <v>0</v>
      </c>
      <c r="L14" s="145">
        <f>'[52]Kota Ternate'!L6</f>
        <v>0</v>
      </c>
      <c r="M14" s="145">
        <f>'[52]Kota Ternate'!M6</f>
        <v>0</v>
      </c>
      <c r="N14" s="145">
        <f>'[52]Kota Ternate'!N6</f>
        <v>0</v>
      </c>
      <c r="O14" s="145">
        <f>'[52]Kota Ternate'!O6</f>
        <v>0</v>
      </c>
      <c r="P14" s="145">
        <f>'[52]Kota Ternate'!P6</f>
        <v>0</v>
      </c>
      <c r="Q14" s="145">
        <v>0</v>
      </c>
      <c r="R14" s="145">
        <v>100</v>
      </c>
      <c r="S14" s="212">
        <v>100</v>
      </c>
      <c r="T14" s="212">
        <v>0</v>
      </c>
      <c r="U14" s="212" t="s">
        <v>133</v>
      </c>
      <c r="V14" s="205" t="s">
        <v>133</v>
      </c>
      <c r="W14" s="212">
        <v>0</v>
      </c>
      <c r="X14" s="311">
        <v>0</v>
      </c>
      <c r="Y14" s="311">
        <v>0</v>
      </c>
      <c r="Z14" s="310">
        <v>0</v>
      </c>
      <c r="AA14" s="310">
        <v>0</v>
      </c>
      <c r="AB14" s="310">
        <v>0</v>
      </c>
      <c r="AC14" s="310">
        <v>0</v>
      </c>
    </row>
    <row r="15" spans="1:29" ht="20.100000000000001" customHeight="1" x14ac:dyDescent="0.2">
      <c r="A15" s="133">
        <v>10</v>
      </c>
      <c r="B15" s="59" t="s">
        <v>93</v>
      </c>
      <c r="C15" s="145">
        <f>'[52]Tidore Kepulauan'!C6</f>
        <v>0</v>
      </c>
      <c r="D15" s="145">
        <f>'[52]Tidore Kepulauan'!D6</f>
        <v>0</v>
      </c>
      <c r="E15" s="145">
        <f>'[52]Tidore Kepulauan'!E6</f>
        <v>0</v>
      </c>
      <c r="F15" s="145">
        <f>'[52]Tidore Kepulauan'!F6</f>
        <v>0</v>
      </c>
      <c r="G15" s="145">
        <f>'[52]Tidore Kepulauan'!G6</f>
        <v>0</v>
      </c>
      <c r="H15" s="145">
        <f>'[52]Tidore Kepulauan'!H6</f>
        <v>0</v>
      </c>
      <c r="I15" s="145">
        <f>'[52]Tidore Kepulauan'!I6</f>
        <v>0</v>
      </c>
      <c r="J15" s="145">
        <f>'[52]Tidore Kepulauan'!J6</f>
        <v>0</v>
      </c>
      <c r="K15" s="145">
        <f>'[52]Tidore Kepulauan'!K6</f>
        <v>0</v>
      </c>
      <c r="L15" s="145">
        <f>'[52]Tidore Kepulauan'!L6</f>
        <v>0</v>
      </c>
      <c r="M15" s="145">
        <f>'[52]Tidore Kepulauan'!M6</f>
        <v>0</v>
      </c>
      <c r="N15" s="145">
        <f>'[52]Tidore Kepulauan'!N6</f>
        <v>0</v>
      </c>
      <c r="O15" s="145">
        <f>'[52]Tidore Kepulauan'!O6</f>
        <v>0</v>
      </c>
      <c r="P15" s="145">
        <f>'[52]Tidore Kepulauan'!P6</f>
        <v>0</v>
      </c>
      <c r="Q15" s="145">
        <f>'[52]Tidore Kepulauan'!Q6</f>
        <v>0</v>
      </c>
      <c r="R15" s="145">
        <f>'[52]Tidore Kepulauan'!R6</f>
        <v>100</v>
      </c>
      <c r="S15" s="212">
        <f>'[52]Tidore Kepulauan'!S6</f>
        <v>100</v>
      </c>
      <c r="T15" s="212">
        <f>'[52]Tidore Kepulauan'!T6</f>
        <v>0</v>
      </c>
      <c r="U15" s="212">
        <v>3</v>
      </c>
      <c r="V15" s="205">
        <v>76.7</v>
      </c>
      <c r="W15" s="212">
        <v>90</v>
      </c>
      <c r="X15" s="311">
        <v>90</v>
      </c>
      <c r="Y15" s="311">
        <v>90</v>
      </c>
      <c r="Z15" s="310">
        <v>90</v>
      </c>
      <c r="AA15" s="310">
        <v>90</v>
      </c>
      <c r="AB15" s="62">
        <v>77</v>
      </c>
      <c r="AC15" s="62">
        <v>447.91119367546128</v>
      </c>
    </row>
    <row r="16" spans="1:29" ht="15" customHeight="1" thickBot="1" x14ac:dyDescent="0.25">
      <c r="A16" s="369" t="s">
        <v>124</v>
      </c>
      <c r="B16" s="370"/>
      <c r="C16" s="165" t="e">
        <f t="shared" ref="C16:U16" si="0">SUM(C6:C15)</f>
        <v>#REF!</v>
      </c>
      <c r="D16" s="165" t="e">
        <f t="shared" si="0"/>
        <v>#REF!</v>
      </c>
      <c r="E16" s="165" t="e">
        <f t="shared" si="0"/>
        <v>#REF!</v>
      </c>
      <c r="F16" s="165" t="e">
        <f t="shared" si="0"/>
        <v>#REF!</v>
      </c>
      <c r="G16" s="165" t="e">
        <f t="shared" si="0"/>
        <v>#REF!</v>
      </c>
      <c r="H16" s="165" t="e">
        <f t="shared" si="0"/>
        <v>#REF!</v>
      </c>
      <c r="I16" s="165" t="e">
        <f t="shared" si="0"/>
        <v>#REF!</v>
      </c>
      <c r="J16" s="165" t="e">
        <f t="shared" si="0"/>
        <v>#REF!</v>
      </c>
      <c r="K16" s="165" t="e">
        <f t="shared" si="0"/>
        <v>#REF!</v>
      </c>
      <c r="L16" s="165" t="e">
        <f t="shared" si="0"/>
        <v>#REF!</v>
      </c>
      <c r="M16" s="165" t="e">
        <f t="shared" si="0"/>
        <v>#REF!</v>
      </c>
      <c r="N16" s="165" t="e">
        <f t="shared" si="0"/>
        <v>#REF!</v>
      </c>
      <c r="O16" s="165" t="e">
        <f t="shared" si="0"/>
        <v>#REF!</v>
      </c>
      <c r="P16" s="165" t="e">
        <f t="shared" si="0"/>
        <v>#REF!</v>
      </c>
      <c r="Q16" s="165">
        <f t="shared" si="0"/>
        <v>11782</v>
      </c>
      <c r="R16" s="165">
        <f t="shared" si="0"/>
        <v>13730</v>
      </c>
      <c r="S16" s="200">
        <f t="shared" si="0"/>
        <v>8990</v>
      </c>
      <c r="T16" s="200">
        <f t="shared" si="0"/>
        <v>9478</v>
      </c>
      <c r="U16" s="200">
        <f t="shared" si="0"/>
        <v>9093</v>
      </c>
      <c r="V16" s="200">
        <f>SUM(V6:V15)</f>
        <v>9043.24</v>
      </c>
      <c r="W16" s="200">
        <f>SUM(W6:W15)</f>
        <v>10510</v>
      </c>
      <c r="X16" s="307">
        <f>SUM(X6:X15)</f>
        <v>10516</v>
      </c>
      <c r="Y16" s="307">
        <f>SUM(Y6:Y15)</f>
        <v>11800.7</v>
      </c>
      <c r="Z16" s="307">
        <f t="shared" ref="Z16:AC16" si="1">SUM(Z6:Z15)</f>
        <v>13068.2</v>
      </c>
      <c r="AA16" s="307">
        <f t="shared" si="1"/>
        <v>13221.2</v>
      </c>
      <c r="AB16" s="307">
        <v>9041</v>
      </c>
      <c r="AC16" s="307">
        <f t="shared" si="1"/>
        <v>13542.439310241547</v>
      </c>
    </row>
    <row r="17" spans="1:29" ht="15" customHeight="1" x14ac:dyDescent="0.2">
      <c r="A17" s="277" t="s">
        <v>663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8" t="s">
        <v>664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580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8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661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8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8" t="s">
        <v>581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662</v>
      </c>
      <c r="B22" s="9"/>
      <c r="C22" s="10"/>
      <c r="D22" s="10"/>
      <c r="E22" s="9"/>
      <c r="F22" s="10"/>
      <c r="G22" s="10"/>
      <c r="H22" s="11"/>
      <c r="U22" s="7"/>
      <c r="X22" s="6"/>
      <c r="Y22" s="6"/>
      <c r="Z22" s="6"/>
      <c r="AA22" s="6"/>
      <c r="AB22" s="6"/>
      <c r="AC22" s="6"/>
    </row>
    <row r="23" spans="1:29" ht="20.100000000000001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69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70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</sheetData>
  <mergeCells count="3">
    <mergeCell ref="A4:A5"/>
    <mergeCell ref="A16:B16"/>
    <mergeCell ref="C4:AC4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ignoredErrors>
    <ignoredError sqref="V16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C128"/>
  <sheetViews>
    <sheetView showGridLines="0" topLeftCell="A2" workbookViewId="0">
      <selection sqref="A1:AD25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5703125" style="6" hidden="1" customWidth="1"/>
    <col min="4" max="15" width="5.7109375" style="6" hidden="1" customWidth="1"/>
    <col min="16" max="16" width="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7.5703125" style="6" bestFit="1" customWidth="1"/>
    <col min="32" max="16384" width="9.140625" style="6"/>
  </cols>
  <sheetData>
    <row r="1" spans="1:29" ht="20.100000000000001" customHeight="1" x14ac:dyDescent="0.25">
      <c r="A1" s="5" t="s">
        <v>654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655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537</v>
      </c>
      <c r="C6" s="145">
        <f>[53]Fakfak!C6</f>
        <v>0</v>
      </c>
      <c r="D6" s="145">
        <f>[53]Fakfak!D6</f>
        <v>0</v>
      </c>
      <c r="E6" s="145">
        <f>[53]Fakfak!E6</f>
        <v>0</v>
      </c>
      <c r="F6" s="145">
        <f>[53]Fakfak!F6</f>
        <v>0</v>
      </c>
      <c r="G6" s="145">
        <f>[53]Fakfak!G6</f>
        <v>0</v>
      </c>
      <c r="H6" s="145">
        <f>[53]Fakfak!H6</f>
        <v>0</v>
      </c>
      <c r="I6" s="145">
        <f>[53]Fakfak!I6</f>
        <v>0</v>
      </c>
      <c r="J6" s="145">
        <f>[53]Fakfak!J6</f>
        <v>0</v>
      </c>
      <c r="K6" s="145">
        <f>[53]Fakfak!K6</f>
        <v>0</v>
      </c>
      <c r="L6" s="145">
        <f>[53]Fakfak!L6</f>
        <v>0</v>
      </c>
      <c r="M6" s="145">
        <f>[53]Fakfak!M6</f>
        <v>0</v>
      </c>
      <c r="N6" s="145">
        <f>[53]Fakfak!N6</f>
        <v>0</v>
      </c>
      <c r="O6" s="145">
        <f>[53]Fakfak!O6</f>
        <v>0</v>
      </c>
      <c r="P6" s="145">
        <f>[53]Fakfak!P6</f>
        <v>0</v>
      </c>
      <c r="Q6" s="47">
        <v>35</v>
      </c>
      <c r="R6" s="145">
        <f>[53]Fakfak!R6</f>
        <v>35</v>
      </c>
      <c r="S6" s="211">
        <f>[53]Fakfak!S6</f>
        <v>35</v>
      </c>
      <c r="T6" s="211">
        <f>[53]Fakfak!T6</f>
        <v>35</v>
      </c>
      <c r="U6" s="216" t="s">
        <v>133</v>
      </c>
      <c r="V6" s="207" t="s">
        <v>133</v>
      </c>
      <c r="W6" s="216">
        <v>1260</v>
      </c>
      <c r="X6" s="309">
        <v>1260</v>
      </c>
      <c r="Y6" s="309">
        <v>1260</v>
      </c>
      <c r="Z6" s="310">
        <v>1260</v>
      </c>
      <c r="AA6" s="310">
        <v>1260</v>
      </c>
      <c r="AB6" s="310">
        <v>0</v>
      </c>
      <c r="AC6" s="310">
        <v>239.05819411789997</v>
      </c>
    </row>
    <row r="7" spans="1:29" ht="20.100000000000001" customHeight="1" x14ac:dyDescent="0.2">
      <c r="A7" s="133">
        <v>2</v>
      </c>
      <c r="B7" s="59" t="s">
        <v>538</v>
      </c>
      <c r="C7" s="145">
        <f>[53]Kaimana!C6</f>
        <v>0</v>
      </c>
      <c r="D7" s="145">
        <f>[53]Kaimana!D6</f>
        <v>0</v>
      </c>
      <c r="E7" s="145">
        <f>[53]Kaimana!E6</f>
        <v>0</v>
      </c>
      <c r="F7" s="145">
        <f>[53]Kaimana!F6</f>
        <v>0</v>
      </c>
      <c r="G7" s="145">
        <f>[53]Kaimana!G6</f>
        <v>0</v>
      </c>
      <c r="H7" s="145">
        <f>[53]Kaimana!H6</f>
        <v>0</v>
      </c>
      <c r="I7" s="145">
        <f>[53]Kaimana!I6</f>
        <v>0</v>
      </c>
      <c r="J7" s="145">
        <f>[53]Kaimana!J6</f>
        <v>0</v>
      </c>
      <c r="K7" s="145">
        <f>[53]Kaimana!K6</f>
        <v>0</v>
      </c>
      <c r="L7" s="145">
        <f>[53]Kaimana!L6</f>
        <v>0</v>
      </c>
      <c r="M7" s="145">
        <f>[53]Kaimana!M6</f>
        <v>0</v>
      </c>
      <c r="N7" s="145">
        <f>[53]Kaimana!N6</f>
        <v>0</v>
      </c>
      <c r="O7" s="145">
        <f>[53]Kaimana!O6</f>
        <v>0</v>
      </c>
      <c r="P7" s="145">
        <f>[53]Kaimana!P6</f>
        <v>0</v>
      </c>
      <c r="Q7" s="47">
        <v>0</v>
      </c>
      <c r="R7" s="145">
        <f>[53]Kaimana!R6</f>
        <v>0</v>
      </c>
      <c r="S7" s="211">
        <f>[53]Kaimana!S6</f>
        <v>0</v>
      </c>
      <c r="T7" s="211">
        <f>[53]Kaimana!T6</f>
        <v>0</v>
      </c>
      <c r="U7" s="216" t="s">
        <v>133</v>
      </c>
      <c r="V7" s="207" t="s">
        <v>133</v>
      </c>
      <c r="W7" s="216">
        <v>27</v>
      </c>
      <c r="X7" s="309">
        <v>27</v>
      </c>
      <c r="Y7" s="309">
        <v>27</v>
      </c>
      <c r="Z7" s="310">
        <v>3</v>
      </c>
      <c r="AA7" s="310">
        <v>3</v>
      </c>
      <c r="AB7" s="310">
        <v>0</v>
      </c>
      <c r="AC7" s="310">
        <v>0</v>
      </c>
    </row>
    <row r="8" spans="1:29" ht="20.100000000000001" customHeight="1" x14ac:dyDescent="0.2">
      <c r="A8" s="133">
        <v>3</v>
      </c>
      <c r="B8" s="59" t="s">
        <v>539</v>
      </c>
      <c r="C8" s="145">
        <f>[53]TelukWondama!C6</f>
        <v>0</v>
      </c>
      <c r="D8" s="145">
        <f>[53]TelukWondama!D6</f>
        <v>0</v>
      </c>
      <c r="E8" s="145">
        <f>[53]TelukWondama!E6</f>
        <v>0</v>
      </c>
      <c r="F8" s="145">
        <f>[53]TelukWondama!F6</f>
        <v>0</v>
      </c>
      <c r="G8" s="145">
        <f>[53]TelukWondama!G6</f>
        <v>0</v>
      </c>
      <c r="H8" s="145">
        <f>[53]TelukWondama!H6</f>
        <v>0</v>
      </c>
      <c r="I8" s="145">
        <f>[53]TelukWondama!I6</f>
        <v>0</v>
      </c>
      <c r="J8" s="145">
        <f>[53]TelukWondama!J6</f>
        <v>0</v>
      </c>
      <c r="K8" s="145">
        <f>[53]TelukWondama!K6</f>
        <v>0</v>
      </c>
      <c r="L8" s="145">
        <f>[53]TelukWondama!L6</f>
        <v>0</v>
      </c>
      <c r="M8" s="145">
        <f>[53]TelukWondama!M6</f>
        <v>0</v>
      </c>
      <c r="N8" s="145">
        <f>[53]TelukWondama!N6</f>
        <v>0</v>
      </c>
      <c r="O8" s="145">
        <f>[53]TelukWondama!O6</f>
        <v>0</v>
      </c>
      <c r="P8" s="145">
        <f>[53]TelukWondama!P6</f>
        <v>0</v>
      </c>
      <c r="Q8" s="47">
        <v>42</v>
      </c>
      <c r="R8" s="145">
        <f>[53]TelukWondama!R6</f>
        <v>42</v>
      </c>
      <c r="S8" s="211">
        <f>[53]TelukWondama!S6</f>
        <v>42</v>
      </c>
      <c r="T8" s="211">
        <f>[53]TelukWondama!T6</f>
        <v>22</v>
      </c>
      <c r="U8" s="216">
        <v>24</v>
      </c>
      <c r="V8" s="207" t="s">
        <v>133</v>
      </c>
      <c r="W8" s="216">
        <v>24</v>
      </c>
      <c r="X8" s="309">
        <v>24</v>
      </c>
      <c r="Y8" s="309">
        <v>24</v>
      </c>
      <c r="Z8" s="310">
        <v>24</v>
      </c>
      <c r="AA8" s="310">
        <v>24</v>
      </c>
      <c r="AB8" s="310">
        <v>0</v>
      </c>
      <c r="AC8" s="310">
        <v>141.61748764726698</v>
      </c>
    </row>
    <row r="9" spans="1:29" ht="20.100000000000001" customHeight="1" x14ac:dyDescent="0.2">
      <c r="A9" s="133">
        <v>4</v>
      </c>
      <c r="B9" s="59" t="s">
        <v>540</v>
      </c>
      <c r="C9" s="145">
        <f>[53]TelukBintuni!C6</f>
        <v>0</v>
      </c>
      <c r="D9" s="145">
        <f>[53]TelukBintuni!D6</f>
        <v>0</v>
      </c>
      <c r="E9" s="145">
        <f>[53]TelukBintuni!E6</f>
        <v>0</v>
      </c>
      <c r="F9" s="145">
        <f>[53]TelukBintuni!F6</f>
        <v>0</v>
      </c>
      <c r="G9" s="145">
        <f>[53]TelukBintuni!G6</f>
        <v>0</v>
      </c>
      <c r="H9" s="145">
        <f>[53]TelukBintuni!H6</f>
        <v>0</v>
      </c>
      <c r="I9" s="145">
        <f>[53]TelukBintuni!I6</f>
        <v>0</v>
      </c>
      <c r="J9" s="145">
        <f>[53]TelukBintuni!J6</f>
        <v>0</v>
      </c>
      <c r="K9" s="145">
        <f>[53]TelukBintuni!K6</f>
        <v>0</v>
      </c>
      <c r="L9" s="145">
        <f>[53]TelukBintuni!L6</f>
        <v>0</v>
      </c>
      <c r="M9" s="145">
        <f>[53]TelukBintuni!M6</f>
        <v>0</v>
      </c>
      <c r="N9" s="145">
        <f>[53]TelukBintuni!N6</f>
        <v>0</v>
      </c>
      <c r="O9" s="145">
        <f>[53]TelukBintuni!O6</f>
        <v>0</v>
      </c>
      <c r="P9" s="145">
        <f>[53]TelukBintuni!P6</f>
        <v>0</v>
      </c>
      <c r="Q9" s="47">
        <v>192</v>
      </c>
      <c r="R9" s="145">
        <f>[53]TelukBintuni!R6</f>
        <v>516</v>
      </c>
      <c r="S9" s="211">
        <f>[53]TelukBintuni!S6</f>
        <v>614</v>
      </c>
      <c r="T9" s="211">
        <f>[53]TelukBintuni!T6</f>
        <v>350</v>
      </c>
      <c r="U9" s="216">
        <v>405</v>
      </c>
      <c r="V9" s="225">
        <v>817.89</v>
      </c>
      <c r="W9" s="216">
        <v>402</v>
      </c>
      <c r="X9" s="309">
        <v>402</v>
      </c>
      <c r="Y9" s="309">
        <v>449</v>
      </c>
      <c r="Z9" s="310">
        <v>449</v>
      </c>
      <c r="AA9" s="310">
        <v>373.5</v>
      </c>
      <c r="AB9" s="310">
        <v>0</v>
      </c>
      <c r="AC9" s="310">
        <v>582.95501621373194</v>
      </c>
    </row>
    <row r="10" spans="1:29" ht="20.100000000000001" customHeight="1" x14ac:dyDescent="0.2">
      <c r="A10" s="133">
        <v>5</v>
      </c>
      <c r="B10" s="59" t="s">
        <v>459</v>
      </c>
      <c r="C10" s="145">
        <f>[53]Manokwari!C6</f>
        <v>0</v>
      </c>
      <c r="D10" s="145">
        <f>[53]Manokwari!D6</f>
        <v>0</v>
      </c>
      <c r="E10" s="145">
        <f>[53]Manokwari!E6</f>
        <v>0</v>
      </c>
      <c r="F10" s="145">
        <f>[53]Manokwari!F6</f>
        <v>0</v>
      </c>
      <c r="G10" s="145">
        <f>[53]Manokwari!G6</f>
        <v>0</v>
      </c>
      <c r="H10" s="145">
        <f>[53]Manokwari!H6</f>
        <v>0</v>
      </c>
      <c r="I10" s="145">
        <f>[53]Manokwari!I6</f>
        <v>0</v>
      </c>
      <c r="J10" s="145">
        <f>[53]Manokwari!J6</f>
        <v>0</v>
      </c>
      <c r="K10" s="145">
        <f>[53]Manokwari!K6</f>
        <v>0</v>
      </c>
      <c r="L10" s="145">
        <f>[53]Manokwari!L6</f>
        <v>0</v>
      </c>
      <c r="M10" s="145">
        <f>[53]Manokwari!M6</f>
        <v>0</v>
      </c>
      <c r="N10" s="145">
        <f>[53]Manokwari!N6</f>
        <v>0</v>
      </c>
      <c r="O10" s="145">
        <f>[53]Manokwari!O6</f>
        <v>0</v>
      </c>
      <c r="P10" s="145">
        <f>[53]Manokwari!P6</f>
        <v>0</v>
      </c>
      <c r="Q10" s="47">
        <v>4701</v>
      </c>
      <c r="R10" s="145">
        <f>[53]Manokwari!R6</f>
        <v>4676</v>
      </c>
      <c r="S10" s="211">
        <f>[53]Manokwari!S6</f>
        <v>4711</v>
      </c>
      <c r="T10" s="211">
        <f>[53]Manokwari!T6</f>
        <v>4711</v>
      </c>
      <c r="U10" s="216">
        <v>4578</v>
      </c>
      <c r="V10" s="225">
        <v>2105.34</v>
      </c>
      <c r="W10" s="216">
        <v>3729</v>
      </c>
      <c r="X10" s="309">
        <v>3729</v>
      </c>
      <c r="Y10" s="309">
        <v>3908</v>
      </c>
      <c r="Z10" s="310">
        <v>3908</v>
      </c>
      <c r="AA10" s="310">
        <v>3908</v>
      </c>
      <c r="AB10" s="62">
        <v>3838</v>
      </c>
      <c r="AC10" s="62">
        <v>3567.6698235081176</v>
      </c>
    </row>
    <row r="11" spans="1:29" ht="20.100000000000001" customHeight="1" x14ac:dyDescent="0.2">
      <c r="A11" s="133">
        <v>6</v>
      </c>
      <c r="B11" s="59" t="s">
        <v>541</v>
      </c>
      <c r="C11" s="145">
        <f>'[53]Sorong Selatan'!C6</f>
        <v>0</v>
      </c>
      <c r="D11" s="145">
        <f>'[53]Sorong Selatan'!D6</f>
        <v>0</v>
      </c>
      <c r="E11" s="145">
        <f>'[53]Sorong Selatan'!E6</f>
        <v>0</v>
      </c>
      <c r="F11" s="145">
        <f>'[53]Sorong Selatan'!F6</f>
        <v>0</v>
      </c>
      <c r="G11" s="145">
        <f>'[53]Sorong Selatan'!G6</f>
        <v>0</v>
      </c>
      <c r="H11" s="145">
        <f>'[53]Sorong Selatan'!H6</f>
        <v>0</v>
      </c>
      <c r="I11" s="145">
        <f>'[53]Sorong Selatan'!I6</f>
        <v>0</v>
      </c>
      <c r="J11" s="145">
        <f>'[53]Sorong Selatan'!J6</f>
        <v>0</v>
      </c>
      <c r="K11" s="145">
        <f>'[53]Sorong Selatan'!K6</f>
        <v>0</v>
      </c>
      <c r="L11" s="145">
        <f>'[53]Sorong Selatan'!L6</f>
        <v>0</v>
      </c>
      <c r="M11" s="145">
        <f>'[53]Sorong Selatan'!M6</f>
        <v>0</v>
      </c>
      <c r="N11" s="145">
        <f>'[53]Sorong Selatan'!N6</f>
        <v>0</v>
      </c>
      <c r="O11" s="145">
        <f>'[53]Sorong Selatan'!O6</f>
        <v>0</v>
      </c>
      <c r="P11" s="145">
        <f>'[53]Sorong Selatan'!P6</f>
        <v>0</v>
      </c>
      <c r="Q11" s="47">
        <v>36</v>
      </c>
      <c r="R11" s="145">
        <f>'[53]Sorong Selatan'!R6</f>
        <v>36</v>
      </c>
      <c r="S11" s="211">
        <f>'[53]Sorong Selatan'!S6</f>
        <v>36</v>
      </c>
      <c r="T11" s="211">
        <f>'[53]Sorong Selatan'!T6</f>
        <v>42</v>
      </c>
      <c r="U11" s="216">
        <v>96</v>
      </c>
      <c r="V11" s="207" t="s">
        <v>133</v>
      </c>
      <c r="W11" s="216">
        <v>30</v>
      </c>
      <c r="X11" s="309">
        <v>30</v>
      </c>
      <c r="Y11" s="309">
        <v>30</v>
      </c>
      <c r="Z11" s="310">
        <v>30</v>
      </c>
      <c r="AA11" s="310">
        <v>30</v>
      </c>
      <c r="AB11" s="310">
        <v>0</v>
      </c>
      <c r="AC11" s="310">
        <v>235.71907861733567</v>
      </c>
    </row>
    <row r="12" spans="1:29" ht="20.100000000000001" customHeight="1" x14ac:dyDescent="0.2">
      <c r="A12" s="133">
        <v>7</v>
      </c>
      <c r="B12" s="59" t="s">
        <v>462</v>
      </c>
      <c r="C12" s="145">
        <f>[53]Sorong!C6</f>
        <v>0</v>
      </c>
      <c r="D12" s="145">
        <f>[53]Sorong!D6</f>
        <v>0</v>
      </c>
      <c r="E12" s="145">
        <f>[53]Sorong!E6</f>
        <v>0</v>
      </c>
      <c r="F12" s="145">
        <f>[53]Sorong!F6</f>
        <v>0</v>
      </c>
      <c r="G12" s="145">
        <f>[53]Sorong!G6</f>
        <v>0</v>
      </c>
      <c r="H12" s="145">
        <f>[53]Sorong!H6</f>
        <v>0</v>
      </c>
      <c r="I12" s="145">
        <f>[53]Sorong!I6</f>
        <v>0</v>
      </c>
      <c r="J12" s="145">
        <f>[53]Sorong!J6</f>
        <v>0</v>
      </c>
      <c r="K12" s="145">
        <f>[53]Sorong!K6</f>
        <v>0</v>
      </c>
      <c r="L12" s="145">
        <f>[53]Sorong!L6</f>
        <v>0</v>
      </c>
      <c r="M12" s="145">
        <f>[53]Sorong!M6</f>
        <v>0</v>
      </c>
      <c r="N12" s="145">
        <f>[53]Sorong!N6</f>
        <v>0</v>
      </c>
      <c r="O12" s="145">
        <f>[53]Sorong!O6</f>
        <v>0</v>
      </c>
      <c r="P12" s="145">
        <f>[53]Sorong!P6</f>
        <v>0</v>
      </c>
      <c r="Q12" s="47">
        <v>2528</v>
      </c>
      <c r="R12" s="145">
        <f>[53]Sorong!R6</f>
        <v>2950</v>
      </c>
      <c r="S12" s="211">
        <f>[53]Sorong!S6</f>
        <v>2950</v>
      </c>
      <c r="T12" s="211">
        <f>[53]Sorong!T6</f>
        <v>1690</v>
      </c>
      <c r="U12" s="216">
        <v>1690</v>
      </c>
      <c r="V12" s="225">
        <v>1228.76</v>
      </c>
      <c r="W12" s="216">
        <v>2635</v>
      </c>
      <c r="X12" s="309">
        <v>2635</v>
      </c>
      <c r="Y12" s="309">
        <v>2655</v>
      </c>
      <c r="Z12" s="310">
        <v>2655</v>
      </c>
      <c r="AA12" s="310">
        <v>2655</v>
      </c>
      <c r="AB12" s="62">
        <v>274</v>
      </c>
      <c r="AC12" s="62">
        <v>2985.7051586745952</v>
      </c>
    </row>
    <row r="13" spans="1:29" ht="20.100000000000001" customHeight="1" x14ac:dyDescent="0.2">
      <c r="A13" s="133">
        <v>8</v>
      </c>
      <c r="B13" s="59" t="s">
        <v>461</v>
      </c>
      <c r="C13" s="145">
        <f>[53]RajaAmpat!C6</f>
        <v>0</v>
      </c>
      <c r="D13" s="145">
        <f>[53]RajaAmpat!D6</f>
        <v>0</v>
      </c>
      <c r="E13" s="145">
        <f>[53]RajaAmpat!E6</f>
        <v>0</v>
      </c>
      <c r="F13" s="145">
        <f>[53]RajaAmpat!F6</f>
        <v>0</v>
      </c>
      <c r="G13" s="145">
        <f>[53]RajaAmpat!G6</f>
        <v>0</v>
      </c>
      <c r="H13" s="145">
        <f>[53]RajaAmpat!H6</f>
        <v>0</v>
      </c>
      <c r="I13" s="145">
        <f>[53]RajaAmpat!I6</f>
        <v>0</v>
      </c>
      <c r="J13" s="145">
        <f>[53]RajaAmpat!J6</f>
        <v>0</v>
      </c>
      <c r="K13" s="145">
        <f>[53]RajaAmpat!K6</f>
        <v>0</v>
      </c>
      <c r="L13" s="145">
        <f>[53]RajaAmpat!L6</f>
        <v>0</v>
      </c>
      <c r="M13" s="145">
        <f>[53]RajaAmpat!M6</f>
        <v>0</v>
      </c>
      <c r="N13" s="145">
        <f>[53]RajaAmpat!N6</f>
        <v>0</v>
      </c>
      <c r="O13" s="145">
        <f>[53]RajaAmpat!O6</f>
        <v>0</v>
      </c>
      <c r="P13" s="145">
        <f>[53]RajaAmpat!P6</f>
        <v>0</v>
      </c>
      <c r="Q13" s="47">
        <v>855</v>
      </c>
      <c r="R13" s="145">
        <f>[53]RajaAmpat!R6</f>
        <v>855</v>
      </c>
      <c r="S13" s="211">
        <f>[53]RajaAmpat!S6</f>
        <v>855</v>
      </c>
      <c r="T13" s="211">
        <f>[53]RajaAmpat!T6</f>
        <v>855</v>
      </c>
      <c r="U13" s="216">
        <v>855</v>
      </c>
      <c r="V13" s="225">
        <v>68.16</v>
      </c>
      <c r="W13" s="216">
        <v>955</v>
      </c>
      <c r="X13" s="309">
        <v>955</v>
      </c>
      <c r="Y13" s="309">
        <v>955</v>
      </c>
      <c r="Z13" s="310">
        <v>951</v>
      </c>
      <c r="AA13" s="310">
        <v>1101</v>
      </c>
      <c r="AB13" s="62">
        <v>17</v>
      </c>
      <c r="AC13" s="62">
        <v>219.25439918735006</v>
      </c>
    </row>
    <row r="14" spans="1:29" ht="20.100000000000001" customHeight="1" x14ac:dyDescent="0.2">
      <c r="A14" s="133">
        <v>9</v>
      </c>
      <c r="B14" s="59" t="s">
        <v>542</v>
      </c>
      <c r="C14" s="145">
        <f>[53]Tambraw!C6</f>
        <v>0</v>
      </c>
      <c r="D14" s="145">
        <f>[53]Tambraw!D6</f>
        <v>0</v>
      </c>
      <c r="E14" s="145">
        <f>[53]Tambraw!E6</f>
        <v>0</v>
      </c>
      <c r="F14" s="145">
        <f>[53]Tambraw!F6</f>
        <v>0</v>
      </c>
      <c r="G14" s="145">
        <f>[53]Tambraw!G6</f>
        <v>0</v>
      </c>
      <c r="H14" s="145">
        <f>[53]Tambraw!H6</f>
        <v>0</v>
      </c>
      <c r="I14" s="145">
        <f>[53]Tambraw!I6</f>
        <v>0</v>
      </c>
      <c r="J14" s="145">
        <f>[53]Tambraw!J6</f>
        <v>0</v>
      </c>
      <c r="K14" s="145">
        <f>[53]Tambraw!K6</f>
        <v>0</v>
      </c>
      <c r="L14" s="145">
        <f>[53]Tambraw!L6</f>
        <v>0</v>
      </c>
      <c r="M14" s="145">
        <f>[53]Tambraw!M6</f>
        <v>0</v>
      </c>
      <c r="N14" s="145">
        <f>[53]Tambraw!N6</f>
        <v>0</v>
      </c>
      <c r="O14" s="145">
        <f>[53]Tambraw!O6</f>
        <v>0</v>
      </c>
      <c r="P14" s="145">
        <f>[53]Tambraw!P6</f>
        <v>0</v>
      </c>
      <c r="Q14" s="47">
        <v>0</v>
      </c>
      <c r="R14" s="145">
        <f>[53]Tambraw!R6</f>
        <v>0</v>
      </c>
      <c r="S14" s="211">
        <f>[53]Tambraw!S6</f>
        <v>0</v>
      </c>
      <c r="T14" s="211">
        <f>[53]Tambraw!T6</f>
        <v>0</v>
      </c>
      <c r="U14" s="216" t="s">
        <v>133</v>
      </c>
      <c r="V14" s="207" t="s">
        <v>133</v>
      </c>
      <c r="W14" s="216">
        <v>0</v>
      </c>
      <c r="X14" s="309">
        <v>0</v>
      </c>
      <c r="Y14" s="309">
        <v>0</v>
      </c>
      <c r="Z14" s="310">
        <v>500</v>
      </c>
      <c r="AA14" s="310">
        <v>500</v>
      </c>
      <c r="AB14" s="310">
        <v>0</v>
      </c>
      <c r="AC14" s="310">
        <v>0</v>
      </c>
    </row>
    <row r="15" spans="1:29" ht="20.100000000000001" customHeight="1" x14ac:dyDescent="0.2">
      <c r="A15" s="133">
        <v>10</v>
      </c>
      <c r="B15" s="59" t="s">
        <v>543</v>
      </c>
      <c r="C15" s="145">
        <f>[53]Maybrat!C6</f>
        <v>0</v>
      </c>
      <c r="D15" s="145">
        <f>[53]Maybrat!D6</f>
        <v>0</v>
      </c>
      <c r="E15" s="145">
        <f>[53]Maybrat!E6</f>
        <v>0</v>
      </c>
      <c r="F15" s="145">
        <f>[53]Maybrat!F6</f>
        <v>0</v>
      </c>
      <c r="G15" s="145">
        <f>[53]Maybrat!G6</f>
        <v>0</v>
      </c>
      <c r="H15" s="145">
        <f>[53]Maybrat!H6</f>
        <v>0</v>
      </c>
      <c r="I15" s="145">
        <f>[53]Maybrat!I6</f>
        <v>0</v>
      </c>
      <c r="J15" s="145">
        <f>[53]Maybrat!J6</f>
        <v>0</v>
      </c>
      <c r="K15" s="145">
        <f>[53]Maybrat!K6</f>
        <v>0</v>
      </c>
      <c r="L15" s="145">
        <f>[53]Maybrat!L6</f>
        <v>0</v>
      </c>
      <c r="M15" s="145">
        <f>[53]Maybrat!M6</f>
        <v>0</v>
      </c>
      <c r="N15" s="145">
        <f>[53]Maybrat!N6</f>
        <v>0</v>
      </c>
      <c r="O15" s="145">
        <f>[53]Maybrat!O6</f>
        <v>0</v>
      </c>
      <c r="P15" s="145">
        <f>[53]Maybrat!P6</f>
        <v>0</v>
      </c>
      <c r="Q15" s="47">
        <v>0</v>
      </c>
      <c r="R15" s="145">
        <f>[53]Maybrat!R6</f>
        <v>0</v>
      </c>
      <c r="S15" s="211">
        <f>[53]Maybrat!S6</f>
        <v>0</v>
      </c>
      <c r="T15" s="211">
        <f>[53]Maybrat!T6</f>
        <v>0</v>
      </c>
      <c r="U15" s="216" t="s">
        <v>133</v>
      </c>
      <c r="V15" s="207" t="s">
        <v>133</v>
      </c>
      <c r="W15" s="216">
        <v>0</v>
      </c>
      <c r="X15" s="309">
        <v>0</v>
      </c>
      <c r="Y15" s="309">
        <v>0</v>
      </c>
      <c r="Z15" s="310">
        <v>0</v>
      </c>
      <c r="AA15" s="310">
        <v>0</v>
      </c>
      <c r="AB15" s="310">
        <v>0</v>
      </c>
      <c r="AC15" s="310">
        <v>0</v>
      </c>
    </row>
    <row r="16" spans="1:29" ht="20.100000000000001" customHeight="1" x14ac:dyDescent="0.2">
      <c r="A16" s="133">
        <v>11</v>
      </c>
      <c r="B16" s="59" t="s">
        <v>460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47"/>
      <c r="R16" s="145"/>
      <c r="S16" s="211">
        <v>0</v>
      </c>
      <c r="T16" s="211">
        <v>0</v>
      </c>
      <c r="U16" s="216">
        <v>0</v>
      </c>
      <c r="V16" s="216">
        <v>0</v>
      </c>
      <c r="W16" s="216">
        <v>525</v>
      </c>
      <c r="X16" s="309">
        <v>525</v>
      </c>
      <c r="Y16" s="309">
        <v>885</v>
      </c>
      <c r="Z16" s="310">
        <v>900</v>
      </c>
      <c r="AA16" s="310">
        <v>1485</v>
      </c>
      <c r="AB16" s="62">
        <v>110</v>
      </c>
      <c r="AC16" s="62">
        <v>864.95721087274103</v>
      </c>
    </row>
    <row r="17" spans="1:29" ht="20.100000000000001" customHeight="1" x14ac:dyDescent="0.2">
      <c r="A17" s="133">
        <v>12</v>
      </c>
      <c r="B17" s="59" t="s">
        <v>544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47"/>
      <c r="R17" s="145"/>
      <c r="S17" s="211">
        <v>0</v>
      </c>
      <c r="T17" s="211">
        <v>0</v>
      </c>
      <c r="U17" s="216">
        <v>0</v>
      </c>
      <c r="V17" s="216">
        <v>0</v>
      </c>
      <c r="W17" s="216">
        <v>0</v>
      </c>
      <c r="X17" s="309">
        <v>0</v>
      </c>
      <c r="Y17" s="309">
        <v>0</v>
      </c>
      <c r="Z17" s="310">
        <v>0</v>
      </c>
      <c r="AA17" s="310">
        <v>0</v>
      </c>
      <c r="AB17" s="310">
        <v>0</v>
      </c>
      <c r="AC17" s="310">
        <v>0</v>
      </c>
    </row>
    <row r="18" spans="1:29" ht="20.100000000000001" customHeight="1" x14ac:dyDescent="0.2">
      <c r="A18" s="133">
        <v>13</v>
      </c>
      <c r="B18" s="59" t="s">
        <v>94</v>
      </c>
      <c r="C18" s="145">
        <f>[53]KotaSorong!C6</f>
        <v>0</v>
      </c>
      <c r="D18" s="145">
        <f>[53]KotaSorong!D6</f>
        <v>0</v>
      </c>
      <c r="E18" s="145">
        <f>[53]KotaSorong!E6</f>
        <v>0</v>
      </c>
      <c r="F18" s="145">
        <f>[53]KotaSorong!F6</f>
        <v>0</v>
      </c>
      <c r="G18" s="145">
        <f>[53]KotaSorong!G6</f>
        <v>0</v>
      </c>
      <c r="H18" s="145">
        <f>[53]KotaSorong!H6</f>
        <v>0</v>
      </c>
      <c r="I18" s="145">
        <f>[53]KotaSorong!I6</f>
        <v>0</v>
      </c>
      <c r="J18" s="145">
        <f>[53]KotaSorong!J6</f>
        <v>0</v>
      </c>
      <c r="K18" s="145">
        <f>[53]KotaSorong!K6</f>
        <v>0</v>
      </c>
      <c r="L18" s="145">
        <f>[53]KotaSorong!L6</f>
        <v>0</v>
      </c>
      <c r="M18" s="145">
        <f>[53]KotaSorong!M6</f>
        <v>0</v>
      </c>
      <c r="N18" s="145">
        <f>[53]KotaSorong!N6</f>
        <v>0</v>
      </c>
      <c r="O18" s="145">
        <f>[53]KotaSorong!O6</f>
        <v>0</v>
      </c>
      <c r="P18" s="145">
        <f>[53]KotaSorong!P6</f>
        <v>0</v>
      </c>
      <c r="Q18" s="47">
        <v>6</v>
      </c>
      <c r="R18" s="145">
        <f>[53]KotaSorong!R6</f>
        <v>6</v>
      </c>
      <c r="S18" s="211">
        <f>[53]KotaSorong!S6</f>
        <v>6</v>
      </c>
      <c r="T18" s="211">
        <f>[53]KotaSorong!T6</f>
        <v>6</v>
      </c>
      <c r="U18" s="216" t="s">
        <v>133</v>
      </c>
      <c r="V18" s="216">
        <v>0</v>
      </c>
      <c r="W18" s="216">
        <v>0</v>
      </c>
      <c r="X18" s="309">
        <v>0</v>
      </c>
      <c r="Y18" s="309">
        <v>0</v>
      </c>
      <c r="Z18" s="310">
        <v>0</v>
      </c>
      <c r="AA18" s="310">
        <v>0</v>
      </c>
      <c r="AB18" s="310">
        <v>0</v>
      </c>
      <c r="AC18" s="310">
        <v>22.899135048183002</v>
      </c>
    </row>
    <row r="19" spans="1:29" ht="20.100000000000001" customHeight="1" thickBot="1" x14ac:dyDescent="0.25">
      <c r="A19" s="369" t="s">
        <v>125</v>
      </c>
      <c r="B19" s="370"/>
      <c r="C19" s="83">
        <f>SUM(C6:C18)</f>
        <v>0</v>
      </c>
      <c r="D19" s="83">
        <f t="shared" ref="D19:T19" si="0">SUM(D6:D18)</f>
        <v>0</v>
      </c>
      <c r="E19" s="83">
        <f t="shared" si="0"/>
        <v>0</v>
      </c>
      <c r="F19" s="83">
        <f t="shared" si="0"/>
        <v>0</v>
      </c>
      <c r="G19" s="83">
        <f t="shared" si="0"/>
        <v>0</v>
      </c>
      <c r="H19" s="83">
        <f t="shared" si="0"/>
        <v>0</v>
      </c>
      <c r="I19" s="83">
        <f t="shared" si="0"/>
        <v>0</v>
      </c>
      <c r="J19" s="83">
        <f t="shared" si="0"/>
        <v>0</v>
      </c>
      <c r="K19" s="83">
        <f t="shared" si="0"/>
        <v>0</v>
      </c>
      <c r="L19" s="83">
        <f t="shared" si="0"/>
        <v>0</v>
      </c>
      <c r="M19" s="83">
        <f t="shared" si="0"/>
        <v>0</v>
      </c>
      <c r="N19" s="83">
        <f t="shared" si="0"/>
        <v>0</v>
      </c>
      <c r="O19" s="83">
        <f t="shared" si="0"/>
        <v>0</v>
      </c>
      <c r="P19" s="83">
        <f t="shared" si="0"/>
        <v>0</v>
      </c>
      <c r="Q19" s="83">
        <f t="shared" si="0"/>
        <v>8395</v>
      </c>
      <c r="R19" s="83">
        <f t="shared" si="0"/>
        <v>9116</v>
      </c>
      <c r="S19" s="200">
        <f t="shared" si="0"/>
        <v>9249</v>
      </c>
      <c r="T19" s="200">
        <f t="shared" si="0"/>
        <v>7711</v>
      </c>
      <c r="U19" s="200">
        <f t="shared" ref="U19:AC19" si="1">SUM(U6:U18)</f>
        <v>7648</v>
      </c>
      <c r="V19" s="200">
        <f t="shared" si="1"/>
        <v>4220.1499999999996</v>
      </c>
      <c r="W19" s="200">
        <f t="shared" si="1"/>
        <v>9587</v>
      </c>
      <c r="X19" s="307">
        <f t="shared" si="1"/>
        <v>9587</v>
      </c>
      <c r="Y19" s="307">
        <f t="shared" si="1"/>
        <v>10193</v>
      </c>
      <c r="Z19" s="307">
        <f t="shared" si="1"/>
        <v>10680</v>
      </c>
      <c r="AA19" s="307">
        <f t="shared" si="1"/>
        <v>11339.5</v>
      </c>
      <c r="AB19" s="307">
        <v>4239</v>
      </c>
      <c r="AC19" s="307">
        <f t="shared" si="1"/>
        <v>8859.8355038872214</v>
      </c>
    </row>
    <row r="20" spans="1:29" ht="15" customHeight="1" x14ac:dyDescent="0.2">
      <c r="A20" s="277" t="s">
        <v>663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8" t="s">
        <v>664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580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8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7" t="s">
        <v>661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8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8" t="s">
        <v>581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7" t="s">
        <v>662</v>
      </c>
      <c r="B25" s="9"/>
      <c r="C25" s="10"/>
      <c r="D25" s="10"/>
      <c r="E25" s="9"/>
      <c r="F25" s="10"/>
      <c r="G25" s="10"/>
      <c r="H25" s="11"/>
      <c r="U25" s="7"/>
      <c r="X25" s="6"/>
      <c r="Y25" s="6"/>
      <c r="Z25" s="6"/>
      <c r="AA25" s="6"/>
      <c r="AB25" s="6"/>
      <c r="AC25" s="6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69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70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/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</sheetData>
  <mergeCells count="3">
    <mergeCell ref="A4:A5"/>
    <mergeCell ref="A19:B19"/>
    <mergeCell ref="C4:AC4"/>
  </mergeCells>
  <pageMargins left="0.70866141732283472" right="0.70866141732283472" top="0.74803149606299213" bottom="0.74803149606299213" header="0.31496062992125984" footer="0.31496062992125984"/>
  <pageSetup paperSize="9" scale="52" orientation="landscape" horizontalDpi="4294967293" r:id="rId1"/>
  <ignoredErrors>
    <ignoredError sqref="V19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C128"/>
  <sheetViews>
    <sheetView showGridLines="0" topLeftCell="A19" workbookViewId="0">
      <selection activeCell="AC11" sqref="AC11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6.5703125" style="6" hidden="1" customWidth="1"/>
    <col min="4" max="14" width="5.7109375" style="6" hidden="1" customWidth="1"/>
    <col min="15" max="16" width="6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31" width="13.5703125" style="6" bestFit="1" customWidth="1"/>
    <col min="32" max="16384" width="9.140625" style="6"/>
  </cols>
  <sheetData>
    <row r="1" spans="1:29" ht="20.100000000000001" customHeight="1" x14ac:dyDescent="0.25">
      <c r="A1" s="5" t="s">
        <v>656</v>
      </c>
      <c r="B1" s="12"/>
      <c r="C1" s="12"/>
      <c r="D1" s="12"/>
      <c r="E1" s="13"/>
      <c r="F1" s="12"/>
      <c r="G1" s="12"/>
      <c r="H1" s="14"/>
      <c r="I1" s="12"/>
      <c r="J1" s="12"/>
      <c r="K1" s="12"/>
      <c r="L1" s="15"/>
    </row>
    <row r="2" spans="1:29" ht="20.100000000000001" customHeight="1" x14ac:dyDescent="0.2">
      <c r="A2" s="8" t="s">
        <v>657</v>
      </c>
      <c r="B2" s="12"/>
      <c r="C2" s="12"/>
      <c r="D2" s="12"/>
      <c r="E2" s="13"/>
      <c r="F2" s="12"/>
      <c r="G2" s="12"/>
      <c r="H2" s="14"/>
      <c r="I2" s="12"/>
      <c r="J2" s="12"/>
      <c r="K2" s="12"/>
      <c r="L2" s="15"/>
    </row>
    <row r="3" spans="1:29" ht="20.100000000000001" customHeight="1" thickBot="1" x14ac:dyDescent="0.3">
      <c r="A3" s="5"/>
      <c r="B3" s="12"/>
      <c r="C3" s="12"/>
      <c r="D3" s="12"/>
      <c r="E3" s="13"/>
      <c r="F3" s="12"/>
      <c r="G3" s="12"/>
      <c r="H3" s="14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94">
        <v>1</v>
      </c>
      <c r="B6" s="59" t="s">
        <v>454</v>
      </c>
      <c r="C6" s="132"/>
      <c r="D6" s="126"/>
      <c r="E6" s="127">
        <f>'[54]swh irigasi'!E6+'[54]swh non irigasi'!E6</f>
        <v>4014</v>
      </c>
      <c r="F6" s="128">
        <f>'[54]swh irigasi'!F6+'[54]swh non irigasi'!F6</f>
        <v>4016</v>
      </c>
      <c r="G6" s="128">
        <f>'[54]swh irigasi'!G6+'[54]swh non irigasi'!G6</f>
        <v>4018</v>
      </c>
      <c r="H6" s="128">
        <f>'[54]swh irigasi'!H6+'[54]swh non irigasi'!H6</f>
        <v>4020</v>
      </c>
      <c r="I6" s="129">
        <f>'[54]swh irigasi'!I6+'[54]swh non irigasi'!I6</f>
        <v>4022</v>
      </c>
      <c r="J6" s="36">
        <f>[55]Merauke!J6</f>
        <v>0</v>
      </c>
      <c r="K6" s="36">
        <f>[55]Merauke!K6</f>
        <v>0</v>
      </c>
      <c r="L6" s="36">
        <f>[55]Merauke!L6</f>
        <v>0</v>
      </c>
      <c r="M6" s="36">
        <f>[55]Merauke!M6</f>
        <v>0</v>
      </c>
      <c r="N6" s="36">
        <f>[55]Merauke!N6</f>
        <v>0</v>
      </c>
      <c r="O6" s="36">
        <f>[55]Merauke!O6</f>
        <v>0</v>
      </c>
      <c r="P6" s="36">
        <f>[55]Merauke!P6</f>
        <v>0</v>
      </c>
      <c r="Q6" s="42">
        <v>20162</v>
      </c>
      <c r="R6" s="42">
        <v>21642</v>
      </c>
      <c r="S6" s="198">
        <v>20162</v>
      </c>
      <c r="T6" s="198">
        <v>20162</v>
      </c>
      <c r="U6" s="217">
        <v>20162</v>
      </c>
      <c r="V6" s="227">
        <v>16996.48</v>
      </c>
      <c r="W6" s="198">
        <v>33802</v>
      </c>
      <c r="X6" s="308">
        <v>33948</v>
      </c>
      <c r="Y6" s="308">
        <v>35216.5</v>
      </c>
      <c r="Z6" s="308">
        <v>37910</v>
      </c>
      <c r="AA6" s="308">
        <v>39331</v>
      </c>
      <c r="AB6" s="62">
        <v>17033</v>
      </c>
      <c r="AC6" s="62">
        <v>30258.29971776938</v>
      </c>
    </row>
    <row r="7" spans="1:29" ht="20.100000000000001" customHeight="1" x14ac:dyDescent="0.2">
      <c r="A7" s="195">
        <v>2</v>
      </c>
      <c r="B7" s="59" t="s">
        <v>451</v>
      </c>
      <c r="C7" s="132"/>
      <c r="D7" s="126"/>
      <c r="E7" s="130" t="e">
        <f>'[54]swh irigasi'!E7+'[54]swh non irigasi'!E7</f>
        <v>#VALUE!</v>
      </c>
      <c r="F7" s="128" t="e">
        <f>'[54]swh irigasi'!F7+'[54]swh non irigasi'!F7</f>
        <v>#VALUE!</v>
      </c>
      <c r="G7" s="128" t="e">
        <f>'[54]swh irigasi'!G7+'[54]swh non irigasi'!G7</f>
        <v>#VALUE!</v>
      </c>
      <c r="H7" s="131" t="e">
        <f>'[54]swh irigasi'!H7+'[54]swh non irigasi'!H7</f>
        <v>#VALUE!</v>
      </c>
      <c r="I7" s="129" t="e">
        <f>'[54]swh irigasi'!I7+'[54]swh non irigasi'!I7</f>
        <v>#VALUE!</v>
      </c>
      <c r="J7" s="36">
        <f>[55]Merauke!J6</f>
        <v>0</v>
      </c>
      <c r="K7" s="36">
        <f>[55]Merauke!K6</f>
        <v>0</v>
      </c>
      <c r="L7" s="36">
        <f>[55]Merauke!L6</f>
        <v>0</v>
      </c>
      <c r="M7" s="36">
        <f>[55]Merauke!M6</f>
        <v>0</v>
      </c>
      <c r="N7" s="36">
        <f>[55]Merauke!N6</f>
        <v>0</v>
      </c>
      <c r="O7" s="36">
        <f>[55]Merauke!O6</f>
        <v>0</v>
      </c>
      <c r="P7" s="36">
        <f>[55]Merauke!P6</f>
        <v>0</v>
      </c>
      <c r="Q7" s="42">
        <v>238</v>
      </c>
      <c r="R7" s="42">
        <v>476</v>
      </c>
      <c r="S7" s="198">
        <v>476</v>
      </c>
      <c r="T7" s="198">
        <v>476</v>
      </c>
      <c r="U7" s="217">
        <v>476</v>
      </c>
      <c r="V7" s="205">
        <v>294.98</v>
      </c>
      <c r="W7" s="198">
        <v>977</v>
      </c>
      <c r="X7" s="308">
        <v>498</v>
      </c>
      <c r="Y7" s="308">
        <v>74</v>
      </c>
      <c r="Z7" s="308">
        <v>74</v>
      </c>
      <c r="AA7" s="308">
        <v>76</v>
      </c>
      <c r="AB7" s="62">
        <v>295</v>
      </c>
      <c r="AC7" s="62">
        <v>391.18495247620899</v>
      </c>
    </row>
    <row r="8" spans="1:29" ht="20.100000000000001" customHeight="1" x14ac:dyDescent="0.2">
      <c r="A8" s="195">
        <v>3</v>
      </c>
      <c r="B8" s="59" t="s">
        <v>450</v>
      </c>
      <c r="C8" s="132"/>
      <c r="D8" s="126"/>
      <c r="E8" s="130">
        <f>'[54]swh irigasi'!E8+'[54]swh non irigasi'!E8</f>
        <v>-4</v>
      </c>
      <c r="F8" s="128">
        <f>'[54]swh irigasi'!F8+'[54]swh non irigasi'!F8</f>
        <v>-6</v>
      </c>
      <c r="G8" s="128">
        <f>'[54]swh irigasi'!G8+'[54]swh non irigasi'!G8</f>
        <v>-8</v>
      </c>
      <c r="H8" s="131">
        <f>'[54]swh irigasi'!H8+'[54]swh non irigasi'!H8</f>
        <v>-10</v>
      </c>
      <c r="I8" s="129">
        <f>'[54]swh irigasi'!I8+'[54]swh non irigasi'!I8</f>
        <v>-12</v>
      </c>
      <c r="J8" s="36">
        <f>[55]Jayapura!J6</f>
        <v>0</v>
      </c>
      <c r="K8" s="36">
        <f>[55]Jayapura!K6</f>
        <v>0</v>
      </c>
      <c r="L8" s="36">
        <f>[55]Jayapura!L6</f>
        <v>0</v>
      </c>
      <c r="M8" s="36">
        <f>[55]Jayapura!M6</f>
        <v>0</v>
      </c>
      <c r="N8" s="36">
        <f>[55]Jayapura!N6</f>
        <v>0</v>
      </c>
      <c r="O8" s="36">
        <f>[55]Jayapura!O6</f>
        <v>0</v>
      </c>
      <c r="P8" s="36">
        <f>[55]Jayapura!P6</f>
        <v>0</v>
      </c>
      <c r="Q8" s="42">
        <v>3691</v>
      </c>
      <c r="R8" s="42">
        <v>3691</v>
      </c>
      <c r="S8" s="198">
        <v>3691</v>
      </c>
      <c r="T8" s="198">
        <v>3791</v>
      </c>
      <c r="U8" s="217">
        <v>3791</v>
      </c>
      <c r="V8" s="205">
        <v>924.5</v>
      </c>
      <c r="W8" s="198">
        <v>1070</v>
      </c>
      <c r="X8" s="308">
        <v>1072</v>
      </c>
      <c r="Y8" s="308">
        <v>1122</v>
      </c>
      <c r="Z8" s="308">
        <v>1122</v>
      </c>
      <c r="AA8" s="308">
        <v>1122</v>
      </c>
      <c r="AB8" s="62">
        <v>924</v>
      </c>
      <c r="AC8" s="62">
        <v>826.52017049898575</v>
      </c>
    </row>
    <row r="9" spans="1:29" ht="20.100000000000001" customHeight="1" x14ac:dyDescent="0.2">
      <c r="A9" s="195">
        <v>4</v>
      </c>
      <c r="B9" s="59" t="s">
        <v>456</v>
      </c>
      <c r="C9" s="132"/>
      <c r="D9" s="126"/>
      <c r="E9" s="130" t="e">
        <f>'[54]swh irigasi'!E9+'[54]swh non irigasi'!E9</f>
        <v>#REF!</v>
      </c>
      <c r="F9" s="128" t="e">
        <f>'[54]swh irigasi'!F9+'[54]swh non irigasi'!F9</f>
        <v>#REF!</v>
      </c>
      <c r="G9" s="128" t="e">
        <f>'[54]swh irigasi'!G9+'[54]swh non irigasi'!G9</f>
        <v>#REF!</v>
      </c>
      <c r="H9" s="131" t="e">
        <f>'[54]swh irigasi'!H9+'[54]swh non irigasi'!H9</f>
        <v>#REF!</v>
      </c>
      <c r="I9" s="129" t="e">
        <f>'[54]swh irigasi'!I9+'[54]swh non irigasi'!I9</f>
        <v>#REF!</v>
      </c>
      <c r="J9" s="36">
        <f>[55]Nabire!J6</f>
        <v>0</v>
      </c>
      <c r="K9" s="36">
        <f>[55]Nabire!K6</f>
        <v>0</v>
      </c>
      <c r="L9" s="36">
        <f>[55]Nabire!L6</f>
        <v>0</v>
      </c>
      <c r="M9" s="36">
        <f>[55]Nabire!M6</f>
        <v>0</v>
      </c>
      <c r="N9" s="36">
        <f>[55]Nabire!N6</f>
        <v>0</v>
      </c>
      <c r="O9" s="36">
        <f>[55]Nabire!O6</f>
        <v>0</v>
      </c>
      <c r="P9" s="36">
        <f>[55]Nabire!P6</f>
        <v>0</v>
      </c>
      <c r="Q9" s="42">
        <v>1158</v>
      </c>
      <c r="R9" s="42">
        <v>1006</v>
      </c>
      <c r="S9" s="198">
        <v>1006</v>
      </c>
      <c r="T9" s="198">
        <v>1089</v>
      </c>
      <c r="U9" s="217">
        <v>1089</v>
      </c>
      <c r="V9" s="205">
        <v>1168.5</v>
      </c>
      <c r="W9" s="198">
        <v>3603</v>
      </c>
      <c r="X9" s="308">
        <v>3623</v>
      </c>
      <c r="Y9" s="308">
        <v>8038</v>
      </c>
      <c r="Z9" s="308">
        <v>8605</v>
      </c>
      <c r="AA9" s="308">
        <v>8694</v>
      </c>
      <c r="AB9" s="62">
        <v>1168</v>
      </c>
      <c r="AC9" s="62">
        <v>2404.8065652161954</v>
      </c>
    </row>
    <row r="10" spans="1:29" ht="20.100000000000001" customHeight="1" x14ac:dyDescent="0.2">
      <c r="A10" s="195">
        <v>5</v>
      </c>
      <c r="B10" s="59" t="s">
        <v>518</v>
      </c>
      <c r="C10" s="132"/>
      <c r="D10" s="126"/>
      <c r="E10" s="130">
        <f>'[54]swh irigasi'!E10+'[54]swh non irigasi'!E10</f>
        <v>20162</v>
      </c>
      <c r="F10" s="128">
        <f>'[54]swh irigasi'!F10+'[54]swh non irigasi'!F10</f>
        <v>21642</v>
      </c>
      <c r="G10" s="128">
        <f>'[54]swh irigasi'!G10+'[54]swh non irigasi'!G10</f>
        <v>20162</v>
      </c>
      <c r="H10" s="131">
        <f>'[54]swh irigasi'!H10+'[54]swh non irigasi'!H10</f>
        <v>20162</v>
      </c>
      <c r="I10" s="129">
        <f>'[54]swh irigasi'!I10+'[54]swh non irigasi'!I10</f>
        <v>20162</v>
      </c>
      <c r="J10" s="36">
        <f>[55]YapenWaropen!J6</f>
        <v>0</v>
      </c>
      <c r="K10" s="36">
        <f>[55]YapenWaropen!K6</f>
        <v>0</v>
      </c>
      <c r="L10" s="36">
        <f>[55]YapenWaropen!L6</f>
        <v>0</v>
      </c>
      <c r="M10" s="36">
        <f>[55]YapenWaropen!M6</f>
        <v>0</v>
      </c>
      <c r="N10" s="36">
        <f>[55]YapenWaropen!N6</f>
        <v>0</v>
      </c>
      <c r="O10" s="36">
        <f>[55]YapenWaropen!O6</f>
        <v>0</v>
      </c>
      <c r="P10" s="36">
        <f>[55]YapenWaropen!P6</f>
        <v>0</v>
      </c>
      <c r="Q10" s="42">
        <v>50</v>
      </c>
      <c r="R10" s="42">
        <v>50</v>
      </c>
      <c r="S10" s="198">
        <v>50</v>
      </c>
      <c r="T10" s="198">
        <v>50</v>
      </c>
      <c r="U10" s="217">
        <v>50</v>
      </c>
      <c r="V10" s="205" t="s">
        <v>133</v>
      </c>
      <c r="W10" s="198">
        <v>150</v>
      </c>
      <c r="X10" s="308">
        <v>150</v>
      </c>
      <c r="Y10" s="308">
        <v>150</v>
      </c>
      <c r="Z10" s="308">
        <v>150</v>
      </c>
      <c r="AA10" s="308">
        <v>0</v>
      </c>
      <c r="AB10" s="308">
        <v>0</v>
      </c>
      <c r="AC10" s="308">
        <v>0</v>
      </c>
    </row>
    <row r="11" spans="1:29" ht="20.100000000000001" customHeight="1" x14ac:dyDescent="0.2">
      <c r="A11" s="195">
        <v>6</v>
      </c>
      <c r="B11" s="59" t="s">
        <v>519</v>
      </c>
      <c r="C11" s="132"/>
      <c r="D11" s="126"/>
      <c r="E11" s="130">
        <f>'[54]swh irigasi'!E11+'[54]swh non irigasi'!E11</f>
        <v>238</v>
      </c>
      <c r="F11" s="128">
        <f>'[54]swh irigasi'!F11+'[54]swh non irigasi'!F11</f>
        <v>476</v>
      </c>
      <c r="G11" s="128">
        <f>'[54]swh irigasi'!G11+'[54]swh non irigasi'!G11</f>
        <v>476</v>
      </c>
      <c r="H11" s="131">
        <f>'[54]swh irigasi'!H11+'[54]swh non irigasi'!H11</f>
        <v>476</v>
      </c>
      <c r="I11" s="129">
        <f>'[54]swh irigasi'!I11+'[54]swh non irigasi'!I11</f>
        <v>476</v>
      </c>
      <c r="J11" s="36">
        <f>[55]BiakNumfor!J6</f>
        <v>0</v>
      </c>
      <c r="K11" s="36">
        <f>[55]BiakNumfor!K6</f>
        <v>0</v>
      </c>
      <c r="L11" s="36">
        <f>[55]BiakNumfor!L6</f>
        <v>0</v>
      </c>
      <c r="M11" s="36">
        <f>[55]BiakNumfor!M6</f>
        <v>0</v>
      </c>
      <c r="N11" s="36">
        <f>[55]BiakNumfor!N6</f>
        <v>0</v>
      </c>
      <c r="O11" s="36">
        <f>[55]BiakNumfor!O6</f>
        <v>0</v>
      </c>
      <c r="P11" s="36">
        <f>[55]BiakNumfor!P6</f>
        <v>0</v>
      </c>
      <c r="Q11" s="42">
        <v>0</v>
      </c>
      <c r="R11" s="42">
        <v>0</v>
      </c>
      <c r="S11" s="198">
        <v>0</v>
      </c>
      <c r="T11" s="198">
        <v>0</v>
      </c>
      <c r="U11" s="217">
        <v>0</v>
      </c>
      <c r="V11" s="205" t="s">
        <v>133</v>
      </c>
      <c r="W11" s="198">
        <v>0</v>
      </c>
      <c r="X11" s="308">
        <v>0</v>
      </c>
      <c r="Y11" s="308">
        <v>0</v>
      </c>
      <c r="Z11" s="308">
        <v>0</v>
      </c>
      <c r="AA11" s="308">
        <v>0</v>
      </c>
      <c r="AB11" s="308">
        <v>0</v>
      </c>
      <c r="AC11" s="308">
        <v>0</v>
      </c>
    </row>
    <row r="12" spans="1:29" ht="20.100000000000001" customHeight="1" x14ac:dyDescent="0.2">
      <c r="A12" s="195">
        <v>7</v>
      </c>
      <c r="B12" s="59" t="s">
        <v>520</v>
      </c>
      <c r="C12" s="132"/>
      <c r="D12" s="126"/>
      <c r="E12" s="130">
        <f>'[54]swh irigasi'!E12+'[54]swh non irigasi'!E12</f>
        <v>3691</v>
      </c>
      <c r="F12" s="128">
        <f>'[54]swh irigasi'!F12+'[54]swh non irigasi'!F12</f>
        <v>3691</v>
      </c>
      <c r="G12" s="128">
        <f>'[54]swh irigasi'!G12+'[54]swh non irigasi'!G12</f>
        <v>3691</v>
      </c>
      <c r="H12" s="131">
        <f>'[54]swh irigasi'!H12+'[54]swh non irigasi'!H12</f>
        <v>3791</v>
      </c>
      <c r="I12" s="129">
        <f>'[54]swh irigasi'!I12+'[54]swh non irigasi'!I12</f>
        <v>3791</v>
      </c>
      <c r="J12" s="36">
        <f>[55]Paniai!J6</f>
        <v>0</v>
      </c>
      <c r="K12" s="36">
        <f>[55]Paniai!K6</f>
        <v>0</v>
      </c>
      <c r="L12" s="36">
        <f>[55]Paniai!L6</f>
        <v>0</v>
      </c>
      <c r="M12" s="36">
        <f>[55]Paniai!M6</f>
        <v>0</v>
      </c>
      <c r="N12" s="36">
        <f>[55]Paniai!N6</f>
        <v>0</v>
      </c>
      <c r="O12" s="36">
        <f>[55]Paniai!O6</f>
        <v>0</v>
      </c>
      <c r="P12" s="36">
        <f>[55]Paniai!P6</f>
        <v>0</v>
      </c>
      <c r="Q12" s="42">
        <v>0</v>
      </c>
      <c r="R12" s="42">
        <v>0</v>
      </c>
      <c r="S12" s="198">
        <v>0</v>
      </c>
      <c r="T12" s="198">
        <v>0</v>
      </c>
      <c r="U12" s="217">
        <v>0</v>
      </c>
      <c r="V12" s="205" t="s">
        <v>133</v>
      </c>
      <c r="W12" s="198">
        <v>0</v>
      </c>
      <c r="X12" s="308">
        <v>0</v>
      </c>
      <c r="Y12" s="308">
        <v>0</v>
      </c>
      <c r="Z12" s="308">
        <v>0</v>
      </c>
      <c r="AA12" s="308">
        <v>0</v>
      </c>
      <c r="AB12" s="308">
        <v>0</v>
      </c>
      <c r="AC12" s="308">
        <v>0</v>
      </c>
    </row>
    <row r="13" spans="1:29" ht="20.100000000000001" customHeight="1" x14ac:dyDescent="0.2">
      <c r="A13" s="195">
        <v>8</v>
      </c>
      <c r="B13" s="59" t="s">
        <v>521</v>
      </c>
      <c r="C13" s="132"/>
      <c r="D13" s="126"/>
      <c r="E13" s="130">
        <f>'[54]swh irigasi'!E13+'[54]swh non irigasi'!E13</f>
        <v>1158</v>
      </c>
      <c r="F13" s="128">
        <f>'[54]swh irigasi'!F13+'[54]swh non irigasi'!F13</f>
        <v>1006</v>
      </c>
      <c r="G13" s="128">
        <f>'[54]swh irigasi'!G13+'[54]swh non irigasi'!G13</f>
        <v>1006</v>
      </c>
      <c r="H13" s="131">
        <f>'[54]swh irigasi'!H13+'[54]swh non irigasi'!H13</f>
        <v>1089</v>
      </c>
      <c r="I13" s="129">
        <f>'[54]swh irigasi'!I13+'[54]swh non irigasi'!I13</f>
        <v>1089</v>
      </c>
      <c r="J13" s="36">
        <f>[55]PuncakJaya!J6</f>
        <v>0</v>
      </c>
      <c r="K13" s="36">
        <f>[55]PuncakJaya!K6</f>
        <v>0</v>
      </c>
      <c r="L13" s="36">
        <f>[55]PuncakJaya!L6</f>
        <v>0</v>
      </c>
      <c r="M13" s="36">
        <f>[55]PuncakJaya!M6</f>
        <v>0</v>
      </c>
      <c r="N13" s="36">
        <f>[55]PuncakJaya!N6</f>
        <v>0</v>
      </c>
      <c r="O13" s="36">
        <f>[55]PuncakJaya!O6</f>
        <v>0</v>
      </c>
      <c r="P13" s="36">
        <f>[55]PuncakJaya!P6</f>
        <v>0</v>
      </c>
      <c r="Q13" s="42">
        <v>1</v>
      </c>
      <c r="R13" s="42">
        <v>1</v>
      </c>
      <c r="S13" s="198">
        <v>1</v>
      </c>
      <c r="T13" s="198">
        <v>1</v>
      </c>
      <c r="U13" s="217">
        <v>0</v>
      </c>
      <c r="V13" s="205" t="s">
        <v>133</v>
      </c>
      <c r="W13" s="198">
        <v>1</v>
      </c>
      <c r="X13" s="308">
        <v>0</v>
      </c>
      <c r="Y13" s="308">
        <v>0</v>
      </c>
      <c r="Z13" s="308">
        <v>0</v>
      </c>
      <c r="AA13" s="308">
        <v>0</v>
      </c>
      <c r="AB13" s="308">
        <v>0</v>
      </c>
      <c r="AC13" s="308">
        <v>0</v>
      </c>
    </row>
    <row r="14" spans="1:29" ht="20.100000000000001" customHeight="1" x14ac:dyDescent="0.2">
      <c r="A14" s="195">
        <v>9</v>
      </c>
      <c r="B14" s="59" t="s">
        <v>455</v>
      </c>
      <c r="C14" s="132"/>
      <c r="D14" s="126"/>
      <c r="E14" s="130">
        <f>'[54]swh irigasi'!E14+'[54]swh non irigasi'!E14</f>
        <v>50</v>
      </c>
      <c r="F14" s="128">
        <f>'[54]swh irigasi'!F14+'[54]swh non irigasi'!F14</f>
        <v>50</v>
      </c>
      <c r="G14" s="128">
        <f>'[54]swh irigasi'!G14+'[54]swh non irigasi'!G14</f>
        <v>50</v>
      </c>
      <c r="H14" s="131">
        <f>'[54]swh irigasi'!H14+'[54]swh non irigasi'!H14</f>
        <v>50</v>
      </c>
      <c r="I14" s="129">
        <f>'[54]swh irigasi'!I14+'[54]swh non irigasi'!I14</f>
        <v>50</v>
      </c>
      <c r="J14" s="36">
        <f>[55]Mimika!J6</f>
        <v>0</v>
      </c>
      <c r="K14" s="36">
        <f>[55]Mimika!K6</f>
        <v>0</v>
      </c>
      <c r="L14" s="36">
        <f>[55]Mimika!L6</f>
        <v>0</v>
      </c>
      <c r="M14" s="36">
        <f>[55]Mimika!M6</f>
        <v>0</v>
      </c>
      <c r="N14" s="36">
        <f>[55]Mimika!N6</f>
        <v>0</v>
      </c>
      <c r="O14" s="36">
        <f>[55]Mimika!O6</f>
        <v>0</v>
      </c>
      <c r="P14" s="36">
        <f>[55]Mimika!P6</f>
        <v>0</v>
      </c>
      <c r="Q14" s="42">
        <v>215</v>
      </c>
      <c r="R14" s="42">
        <v>524</v>
      </c>
      <c r="S14" s="198">
        <v>440</v>
      </c>
      <c r="T14" s="198">
        <v>500</v>
      </c>
      <c r="U14" s="217">
        <v>500</v>
      </c>
      <c r="V14" s="205">
        <v>280.93</v>
      </c>
      <c r="W14" s="198">
        <v>431</v>
      </c>
      <c r="X14" s="308">
        <v>444</v>
      </c>
      <c r="Y14" s="308">
        <v>444</v>
      </c>
      <c r="Z14" s="308">
        <v>444</v>
      </c>
      <c r="AA14" s="308">
        <v>90</v>
      </c>
      <c r="AB14" s="62">
        <v>281</v>
      </c>
      <c r="AC14" s="62">
        <v>157.983717346346</v>
      </c>
    </row>
    <row r="15" spans="1:29" ht="20.100000000000001" customHeight="1" x14ac:dyDescent="0.2">
      <c r="A15" s="195">
        <v>10</v>
      </c>
      <c r="B15" s="59" t="s">
        <v>522</v>
      </c>
      <c r="C15" s="132"/>
      <c r="D15" s="126"/>
      <c r="E15" s="130">
        <f>'[54]swh irigasi'!E15+'[54]swh non irigasi'!E15</f>
        <v>0</v>
      </c>
      <c r="F15" s="128">
        <f>'[54]swh irigasi'!F15+'[54]swh non irigasi'!F15</f>
        <v>0</v>
      </c>
      <c r="G15" s="128">
        <f>'[54]swh irigasi'!G15+'[54]swh non irigasi'!G15</f>
        <v>0</v>
      </c>
      <c r="H15" s="131">
        <f>'[54]swh irigasi'!H15+'[54]swh non irigasi'!H15</f>
        <v>0</v>
      </c>
      <c r="I15" s="129">
        <f>'[54]swh irigasi'!I15+'[54]swh non irigasi'!I15</f>
        <v>0</v>
      </c>
      <c r="J15" s="36">
        <f>[55]BovenDigoel!J6</f>
        <v>0</v>
      </c>
      <c r="K15" s="36">
        <f>[55]BovenDigoel!K6</f>
        <v>0</v>
      </c>
      <c r="L15" s="36">
        <f>[55]BovenDigoel!L6</f>
        <v>0</v>
      </c>
      <c r="M15" s="36">
        <f>[55]BovenDigoel!M6</f>
        <v>0</v>
      </c>
      <c r="N15" s="36">
        <f>[55]BovenDigoel!N6</f>
        <v>0</v>
      </c>
      <c r="O15" s="36">
        <f>[55]BovenDigoel!O6</f>
        <v>0</v>
      </c>
      <c r="P15" s="36">
        <f>[55]BovenDigoel!P6</f>
        <v>0</v>
      </c>
      <c r="Q15" s="42">
        <v>30</v>
      </c>
      <c r="R15" s="42">
        <v>30</v>
      </c>
      <c r="S15" s="198">
        <v>30</v>
      </c>
      <c r="T15" s="198">
        <v>30</v>
      </c>
      <c r="U15" s="217">
        <v>30</v>
      </c>
      <c r="V15" s="205" t="s">
        <v>133</v>
      </c>
      <c r="W15" s="198">
        <v>30</v>
      </c>
      <c r="X15" s="308">
        <v>300</v>
      </c>
      <c r="Y15" s="308">
        <v>310</v>
      </c>
      <c r="Z15" s="308">
        <v>352</v>
      </c>
      <c r="AA15" s="308">
        <v>352</v>
      </c>
      <c r="AB15" s="308">
        <v>0</v>
      </c>
      <c r="AC15" s="308">
        <v>0</v>
      </c>
    </row>
    <row r="16" spans="1:29" ht="20.100000000000001" customHeight="1" x14ac:dyDescent="0.2">
      <c r="A16" s="195">
        <v>11</v>
      </c>
      <c r="B16" s="59" t="s">
        <v>453</v>
      </c>
      <c r="C16" s="132"/>
      <c r="D16" s="126"/>
      <c r="E16" s="130">
        <f>'[54]swh irigasi'!E16+'[54]swh non irigasi'!E16</f>
        <v>0</v>
      </c>
      <c r="F16" s="128">
        <f>'[54]swh irigasi'!F16+'[54]swh non irigasi'!F16</f>
        <v>0</v>
      </c>
      <c r="G16" s="128">
        <f>'[54]swh irigasi'!G16+'[54]swh non irigasi'!G16</f>
        <v>0</v>
      </c>
      <c r="H16" s="131">
        <f>'[54]swh irigasi'!H16+'[54]swh non irigasi'!H16</f>
        <v>0</v>
      </c>
      <c r="I16" s="129">
        <f>'[54]swh irigasi'!I16+'[54]swh non irigasi'!I16</f>
        <v>0</v>
      </c>
      <c r="J16" s="36">
        <f>[55]Mappi!J6</f>
        <v>0</v>
      </c>
      <c r="K16" s="36">
        <f>[55]Mappi!K6</f>
        <v>0</v>
      </c>
      <c r="L16" s="36">
        <f>[55]Mappi!L6</f>
        <v>0</v>
      </c>
      <c r="M16" s="36">
        <f>[55]Mappi!M6</f>
        <v>0</v>
      </c>
      <c r="N16" s="36">
        <f>[55]Mappi!N6</f>
        <v>0</v>
      </c>
      <c r="O16" s="36">
        <f>[55]Mappi!O6</f>
        <v>0</v>
      </c>
      <c r="P16" s="36">
        <f>[55]Mappi!P6</f>
        <v>0</v>
      </c>
      <c r="Q16" s="42">
        <v>108</v>
      </c>
      <c r="R16" s="42">
        <v>108</v>
      </c>
      <c r="S16" s="198">
        <v>108</v>
      </c>
      <c r="T16" s="198">
        <v>168</v>
      </c>
      <c r="U16" s="217">
        <v>168</v>
      </c>
      <c r="V16" s="205">
        <v>42.25</v>
      </c>
      <c r="W16" s="198">
        <v>108</v>
      </c>
      <c r="X16" s="308">
        <v>288</v>
      </c>
      <c r="Y16" s="308">
        <v>527</v>
      </c>
      <c r="Z16" s="308">
        <v>288</v>
      </c>
      <c r="AA16" s="308">
        <v>785</v>
      </c>
      <c r="AB16" s="62">
        <v>42</v>
      </c>
      <c r="AC16" s="62">
        <v>42.241318156858</v>
      </c>
    </row>
    <row r="17" spans="1:29" ht="20.100000000000001" customHeight="1" x14ac:dyDescent="0.2">
      <c r="A17" s="195">
        <v>12</v>
      </c>
      <c r="B17" s="59" t="s">
        <v>523</v>
      </c>
      <c r="C17" s="132"/>
      <c r="D17" s="126"/>
      <c r="E17" s="130">
        <f>'[54]swh irigasi'!E17+'[54]swh non irigasi'!E17</f>
        <v>1</v>
      </c>
      <c r="F17" s="128">
        <f>'[54]swh irigasi'!F17+'[54]swh non irigasi'!F17</f>
        <v>1</v>
      </c>
      <c r="G17" s="128">
        <f>'[54]swh irigasi'!G17+'[54]swh non irigasi'!G17</f>
        <v>1</v>
      </c>
      <c r="H17" s="131">
        <f>'[54]swh irigasi'!H17+'[54]swh non irigasi'!H17</f>
        <v>1</v>
      </c>
      <c r="I17" s="129">
        <f>'[54]swh irigasi'!I17+'[54]swh non irigasi'!I17</f>
        <v>0</v>
      </c>
      <c r="J17" s="36">
        <f>[55]Asmat!J6</f>
        <v>0</v>
      </c>
      <c r="K17" s="36">
        <f>[55]Asmat!K6</f>
        <v>0</v>
      </c>
      <c r="L17" s="36">
        <f>[55]Asmat!L6</f>
        <v>0</v>
      </c>
      <c r="M17" s="36">
        <f>[55]Asmat!M6</f>
        <v>0</v>
      </c>
      <c r="N17" s="36">
        <f>[55]Asmat!N6</f>
        <v>0</v>
      </c>
      <c r="O17" s="36">
        <f>[55]Asmat!O6</f>
        <v>0</v>
      </c>
      <c r="P17" s="36">
        <f>[55]Asmat!P6</f>
        <v>0</v>
      </c>
      <c r="Q17" s="42">
        <v>40</v>
      </c>
      <c r="R17" s="42">
        <v>40</v>
      </c>
      <c r="S17" s="198">
        <v>40</v>
      </c>
      <c r="T17" s="198">
        <v>40</v>
      </c>
      <c r="U17" s="217">
        <v>40</v>
      </c>
      <c r="V17" s="205" t="s">
        <v>133</v>
      </c>
      <c r="W17" s="198">
        <v>47</v>
      </c>
      <c r="X17" s="308">
        <v>47</v>
      </c>
      <c r="Y17" s="308">
        <v>104</v>
      </c>
      <c r="Z17" s="308">
        <v>207</v>
      </c>
      <c r="AA17" s="308">
        <v>207</v>
      </c>
      <c r="AB17" s="308">
        <v>0</v>
      </c>
      <c r="AC17" s="308">
        <v>0</v>
      </c>
    </row>
    <row r="18" spans="1:29" ht="20.100000000000001" customHeight="1" x14ac:dyDescent="0.2">
      <c r="A18" s="195">
        <v>13</v>
      </c>
      <c r="B18" s="59" t="s">
        <v>524</v>
      </c>
      <c r="C18" s="132"/>
      <c r="D18" s="126"/>
      <c r="E18" s="130">
        <f>'[54]swh irigasi'!E18+'[54]swh non irigasi'!E18</f>
        <v>215</v>
      </c>
      <c r="F18" s="128">
        <f>'[54]swh irigasi'!F18+'[54]swh non irigasi'!F18</f>
        <v>524</v>
      </c>
      <c r="G18" s="128">
        <f>'[54]swh irigasi'!G18+'[54]swh non irigasi'!G18</f>
        <v>440</v>
      </c>
      <c r="H18" s="131">
        <f>'[54]swh irigasi'!H18+'[54]swh non irigasi'!H18</f>
        <v>500</v>
      </c>
      <c r="I18" s="129">
        <f>'[54]swh irigasi'!I18+'[54]swh non irigasi'!I18</f>
        <v>500</v>
      </c>
      <c r="J18" s="36">
        <f>[55]Yahukimo!J6</f>
        <v>0</v>
      </c>
      <c r="K18" s="36">
        <f>[55]Yahukimo!K6</f>
        <v>0</v>
      </c>
      <c r="L18" s="36">
        <f>[55]Yahukimo!L6</f>
        <v>0</v>
      </c>
      <c r="M18" s="36">
        <f>[55]Yahukimo!M6</f>
        <v>0</v>
      </c>
      <c r="N18" s="36">
        <f>[55]Yahukimo!N6</f>
        <v>0</v>
      </c>
      <c r="O18" s="36">
        <f>[55]Yahukimo!O6</f>
        <v>0</v>
      </c>
      <c r="P18" s="36">
        <f>[55]Yahukimo!P6</f>
        <v>0</v>
      </c>
      <c r="Q18" s="42">
        <v>1</v>
      </c>
      <c r="R18" s="42">
        <v>1</v>
      </c>
      <c r="S18" s="198">
        <v>1</v>
      </c>
      <c r="T18" s="198">
        <v>1</v>
      </c>
      <c r="U18" s="217">
        <v>1</v>
      </c>
      <c r="V18" s="205" t="s">
        <v>133</v>
      </c>
      <c r="W18" s="198">
        <v>1</v>
      </c>
      <c r="X18" s="308">
        <v>0</v>
      </c>
      <c r="Y18" s="308">
        <v>0</v>
      </c>
      <c r="Z18" s="308">
        <v>9</v>
      </c>
      <c r="AA18" s="308">
        <v>20</v>
      </c>
      <c r="AB18" s="308">
        <v>0</v>
      </c>
      <c r="AC18" s="308">
        <v>0</v>
      </c>
    </row>
    <row r="19" spans="1:29" ht="20.100000000000001" customHeight="1" x14ac:dyDescent="0.2">
      <c r="A19" s="195">
        <v>14</v>
      </c>
      <c r="B19" s="59" t="s">
        <v>525</v>
      </c>
      <c r="C19" s="132"/>
      <c r="D19" s="126"/>
      <c r="E19" s="130">
        <f>'[54]swh irigasi'!E19+'[54]swh non irigasi'!E19</f>
        <v>30</v>
      </c>
      <c r="F19" s="128">
        <f>'[54]swh irigasi'!F19+'[54]swh non irigasi'!F19</f>
        <v>30</v>
      </c>
      <c r="G19" s="128">
        <f>'[54]swh irigasi'!G19+'[54]swh non irigasi'!G19</f>
        <v>30</v>
      </c>
      <c r="H19" s="131">
        <f>'[54]swh irigasi'!H19+'[54]swh non irigasi'!H19</f>
        <v>30</v>
      </c>
      <c r="I19" s="129">
        <f>'[54]swh irigasi'!I19+'[54]swh non irigasi'!I19</f>
        <v>30</v>
      </c>
      <c r="J19" s="36">
        <f>[55]PegununganBintang!J6</f>
        <v>0</v>
      </c>
      <c r="K19" s="36">
        <f>[55]PegununganBintang!K6</f>
        <v>0</v>
      </c>
      <c r="L19" s="36">
        <f>[55]PegununganBintang!L6</f>
        <v>0</v>
      </c>
      <c r="M19" s="36">
        <f>[55]PegununganBintang!M6</f>
        <v>0</v>
      </c>
      <c r="N19" s="36">
        <f>[55]PegununganBintang!N6</f>
        <v>0</v>
      </c>
      <c r="O19" s="36">
        <f>[55]PegununganBintang!O6</f>
        <v>0</v>
      </c>
      <c r="P19" s="36">
        <f>[55]PegununganBintang!P6</f>
        <v>0</v>
      </c>
      <c r="Q19" s="42">
        <v>3</v>
      </c>
      <c r="R19" s="42">
        <v>3</v>
      </c>
      <c r="S19" s="198">
        <v>3</v>
      </c>
      <c r="T19" s="198">
        <v>3</v>
      </c>
      <c r="U19" s="217">
        <v>3</v>
      </c>
      <c r="V19" s="205" t="s">
        <v>133</v>
      </c>
      <c r="W19" s="198">
        <v>103</v>
      </c>
      <c r="X19" s="308">
        <v>87</v>
      </c>
      <c r="Y19" s="308">
        <v>87</v>
      </c>
      <c r="Z19" s="308">
        <v>28</v>
      </c>
      <c r="AA19" s="308">
        <v>5</v>
      </c>
      <c r="AB19" s="308">
        <v>0</v>
      </c>
      <c r="AC19" s="308">
        <v>23.819142198600002</v>
      </c>
    </row>
    <row r="20" spans="1:29" ht="20.100000000000001" customHeight="1" x14ac:dyDescent="0.2">
      <c r="A20" s="195">
        <v>15</v>
      </c>
      <c r="B20" s="59" t="s">
        <v>526</v>
      </c>
      <c r="C20" s="132"/>
      <c r="D20" s="126"/>
      <c r="E20" s="130">
        <f>'[54]swh irigasi'!E20+'[54]swh non irigasi'!E20</f>
        <v>108</v>
      </c>
      <c r="F20" s="128">
        <f>'[54]swh irigasi'!F20+'[54]swh non irigasi'!F20</f>
        <v>108</v>
      </c>
      <c r="G20" s="128">
        <f>'[54]swh irigasi'!G20+'[54]swh non irigasi'!G20</f>
        <v>108</v>
      </c>
      <c r="H20" s="131">
        <f>'[54]swh irigasi'!H20+'[54]swh non irigasi'!H20</f>
        <v>168</v>
      </c>
      <c r="I20" s="129">
        <f>'[54]swh irigasi'!I20+'[54]swh non irigasi'!I20</f>
        <v>168</v>
      </c>
      <c r="J20" s="36">
        <f>[55]Tolikara!J6</f>
        <v>0</v>
      </c>
      <c r="K20" s="36">
        <f>[55]Tolikara!K6</f>
        <v>0</v>
      </c>
      <c r="L20" s="36">
        <f>[55]Tolikara!L6</f>
        <v>0</v>
      </c>
      <c r="M20" s="36">
        <f>[55]Tolikara!M6</f>
        <v>0</v>
      </c>
      <c r="N20" s="36">
        <f>[55]Tolikara!N6</f>
        <v>0</v>
      </c>
      <c r="O20" s="36">
        <f>[55]Tolikara!O6</f>
        <v>0</v>
      </c>
      <c r="P20" s="36">
        <f>[55]Tolikara!P6</f>
        <v>0</v>
      </c>
      <c r="Q20" s="42">
        <v>0</v>
      </c>
      <c r="R20" s="42">
        <v>0</v>
      </c>
      <c r="S20" s="198">
        <v>0</v>
      </c>
      <c r="T20" s="198">
        <v>0</v>
      </c>
      <c r="U20" s="217">
        <v>0</v>
      </c>
      <c r="V20" s="205" t="s">
        <v>133</v>
      </c>
      <c r="W20" s="198">
        <v>0</v>
      </c>
      <c r="X20" s="308">
        <v>0</v>
      </c>
      <c r="Y20" s="308">
        <v>0</v>
      </c>
      <c r="Z20" s="308">
        <v>0</v>
      </c>
      <c r="AA20" s="308">
        <v>0</v>
      </c>
      <c r="AB20" s="308">
        <v>0</v>
      </c>
      <c r="AC20" s="308">
        <v>0</v>
      </c>
    </row>
    <row r="21" spans="1:29" ht="20.100000000000001" customHeight="1" x14ac:dyDescent="0.2">
      <c r="A21" s="195">
        <v>16</v>
      </c>
      <c r="B21" s="59" t="s">
        <v>457</v>
      </c>
      <c r="C21" s="132"/>
      <c r="D21" s="126"/>
      <c r="E21" s="130">
        <f>'[54]swh irigasi'!E21+'[54]swh non irigasi'!E21</f>
        <v>40</v>
      </c>
      <c r="F21" s="128">
        <f>'[54]swh irigasi'!F21+'[54]swh non irigasi'!F21</f>
        <v>40</v>
      </c>
      <c r="G21" s="128">
        <f>'[54]swh irigasi'!G21+'[54]swh non irigasi'!G21</f>
        <v>40</v>
      </c>
      <c r="H21" s="131">
        <f>'[54]swh irigasi'!H21+'[54]swh non irigasi'!H21</f>
        <v>40</v>
      </c>
      <c r="I21" s="129">
        <f>'[54]swh irigasi'!I21+'[54]swh non irigasi'!I21</f>
        <v>40</v>
      </c>
      <c r="J21" s="36">
        <f>[55]Sarmi!J6</f>
        <v>0</v>
      </c>
      <c r="K21" s="36">
        <f>[55]Sarmi!K6</f>
        <v>0</v>
      </c>
      <c r="L21" s="36">
        <f>[55]Sarmi!L6</f>
        <v>0</v>
      </c>
      <c r="M21" s="36">
        <f>[55]Sarmi!M6</f>
        <v>0</v>
      </c>
      <c r="N21" s="36">
        <f>[55]Sarmi!N6</f>
        <v>0</v>
      </c>
      <c r="O21" s="36">
        <f>[55]Sarmi!O6</f>
        <v>0</v>
      </c>
      <c r="P21" s="36">
        <f>[55]Sarmi!P6</f>
        <v>0</v>
      </c>
      <c r="Q21" s="42">
        <v>17</v>
      </c>
      <c r="R21" s="42">
        <v>17</v>
      </c>
      <c r="S21" s="198">
        <v>17</v>
      </c>
      <c r="T21" s="198">
        <v>17</v>
      </c>
      <c r="U21" s="217">
        <v>17</v>
      </c>
      <c r="V21" s="205">
        <v>267.13</v>
      </c>
      <c r="W21" s="198">
        <v>94</v>
      </c>
      <c r="X21" s="308">
        <v>276</v>
      </c>
      <c r="Y21" s="308">
        <v>286</v>
      </c>
      <c r="Z21" s="308">
        <v>286</v>
      </c>
      <c r="AA21" s="308">
        <v>286</v>
      </c>
      <c r="AB21" s="62">
        <v>267</v>
      </c>
      <c r="AC21" s="62">
        <v>251.15996419909493</v>
      </c>
    </row>
    <row r="22" spans="1:29" ht="20.100000000000001" customHeight="1" x14ac:dyDescent="0.2">
      <c r="A22" s="195">
        <v>17</v>
      </c>
      <c r="B22" s="59" t="s">
        <v>452</v>
      </c>
      <c r="C22" s="132"/>
      <c r="D22" s="126"/>
      <c r="E22" s="130">
        <f>'[54]swh irigasi'!E22+'[54]swh non irigasi'!E22</f>
        <v>1</v>
      </c>
      <c r="F22" s="128">
        <f>'[54]swh irigasi'!F22+'[54]swh non irigasi'!F22</f>
        <v>1</v>
      </c>
      <c r="G22" s="128">
        <f>'[54]swh irigasi'!G22+'[54]swh non irigasi'!G22</f>
        <v>1</v>
      </c>
      <c r="H22" s="131">
        <f>'[54]swh irigasi'!H22+'[54]swh non irigasi'!H22</f>
        <v>1</v>
      </c>
      <c r="I22" s="129">
        <f>'[54]swh irigasi'!I22+'[54]swh non irigasi'!I22</f>
        <v>1</v>
      </c>
      <c r="J22" s="36">
        <f>[55]Keerom!J6</f>
        <v>0</v>
      </c>
      <c r="K22" s="36">
        <f>[55]Keerom!K6</f>
        <v>0</v>
      </c>
      <c r="L22" s="36">
        <f>[55]Keerom!L6</f>
        <v>0</v>
      </c>
      <c r="M22" s="36">
        <f>[55]Keerom!M6</f>
        <v>0</v>
      </c>
      <c r="N22" s="36">
        <f>[55]Keerom!N6</f>
        <v>0</v>
      </c>
      <c r="O22" s="36">
        <f>[55]Keerom!O6</f>
        <v>0</v>
      </c>
      <c r="P22" s="36">
        <f>[55]Keerom!P6</f>
        <v>0</v>
      </c>
      <c r="Q22" s="42">
        <v>63</v>
      </c>
      <c r="R22" s="42">
        <v>584</v>
      </c>
      <c r="S22" s="198">
        <v>584</v>
      </c>
      <c r="T22" s="198">
        <v>584</v>
      </c>
      <c r="U22" s="217">
        <v>584</v>
      </c>
      <c r="V22" s="205">
        <v>676.6</v>
      </c>
      <c r="W22" s="198">
        <v>890</v>
      </c>
      <c r="X22" s="308">
        <v>920</v>
      </c>
      <c r="Y22" s="308">
        <v>920</v>
      </c>
      <c r="Z22" s="308">
        <v>920</v>
      </c>
      <c r="AA22" s="308">
        <v>1090</v>
      </c>
      <c r="AB22" s="62">
        <v>677</v>
      </c>
      <c r="AC22" s="62">
        <v>920.37385353104003</v>
      </c>
    </row>
    <row r="23" spans="1:29" ht="20.100000000000001" customHeight="1" x14ac:dyDescent="0.2">
      <c r="A23" s="195">
        <v>18</v>
      </c>
      <c r="B23" s="59" t="s">
        <v>458</v>
      </c>
      <c r="C23" s="132"/>
      <c r="D23" s="126"/>
      <c r="E23" s="130">
        <f>'[54]swh irigasi'!E23+'[54]swh non irigasi'!E23</f>
        <v>3</v>
      </c>
      <c r="F23" s="128">
        <f>'[54]swh irigasi'!F23+'[54]swh non irigasi'!F23</f>
        <v>3</v>
      </c>
      <c r="G23" s="128">
        <f>'[54]swh irigasi'!G23+'[54]swh non irigasi'!G23</f>
        <v>3</v>
      </c>
      <c r="H23" s="131">
        <f>'[54]swh irigasi'!H23+'[54]swh non irigasi'!H23</f>
        <v>3</v>
      </c>
      <c r="I23" s="129">
        <f>'[54]swh irigasi'!I23+'[54]swh non irigasi'!I23</f>
        <v>3</v>
      </c>
      <c r="J23" s="36">
        <f>[55]Waropen!J6</f>
        <v>0</v>
      </c>
      <c r="K23" s="36">
        <f>[55]Waropen!K6</f>
        <v>0</v>
      </c>
      <c r="L23" s="36">
        <f>[55]Waropen!L6</f>
        <v>0</v>
      </c>
      <c r="M23" s="36">
        <f>[55]Waropen!M6</f>
        <v>0</v>
      </c>
      <c r="N23" s="36">
        <f>[55]Waropen!N6</f>
        <v>0</v>
      </c>
      <c r="O23" s="36">
        <f>[55]Waropen!O6</f>
        <v>0</v>
      </c>
      <c r="P23" s="36">
        <f>[55]Waropen!P6</f>
        <v>0</v>
      </c>
      <c r="Q23" s="42">
        <v>2</v>
      </c>
      <c r="R23" s="42">
        <v>227</v>
      </c>
      <c r="S23" s="198">
        <v>227</v>
      </c>
      <c r="T23" s="198">
        <v>227</v>
      </c>
      <c r="U23" s="217">
        <v>227</v>
      </c>
      <c r="V23" s="205">
        <v>102.74</v>
      </c>
      <c r="W23" s="198">
        <v>300</v>
      </c>
      <c r="X23" s="308">
        <v>450</v>
      </c>
      <c r="Y23" s="308">
        <v>745.10000000000014</v>
      </c>
      <c r="Z23" s="308">
        <v>745.1</v>
      </c>
      <c r="AA23" s="308">
        <v>745.10000000000014</v>
      </c>
      <c r="AB23" s="62">
        <v>102</v>
      </c>
      <c r="AC23" s="62">
        <v>21.27320218805</v>
      </c>
    </row>
    <row r="24" spans="1:29" s="163" customFormat="1" ht="20.100000000000001" customHeight="1" x14ac:dyDescent="0.2">
      <c r="A24" s="133">
        <v>19</v>
      </c>
      <c r="B24" s="59" t="s">
        <v>527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197"/>
      <c r="S24" s="197"/>
      <c r="T24" s="197">
        <v>0</v>
      </c>
      <c r="U24" s="207" t="s">
        <v>133</v>
      </c>
      <c r="V24" s="197">
        <v>0</v>
      </c>
      <c r="W24" s="197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</row>
    <row r="25" spans="1:29" s="163" customFormat="1" ht="20.100000000000001" customHeight="1" x14ac:dyDescent="0.2">
      <c r="A25" s="133">
        <v>20</v>
      </c>
      <c r="B25" s="59" t="s">
        <v>528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197"/>
      <c r="S25" s="197"/>
      <c r="T25" s="197">
        <v>0</v>
      </c>
      <c r="U25" s="207" t="s">
        <v>133</v>
      </c>
      <c r="V25" s="197">
        <v>0</v>
      </c>
      <c r="W25" s="197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</row>
    <row r="26" spans="1:29" s="163" customFormat="1" ht="20.100000000000001" customHeight="1" x14ac:dyDescent="0.2">
      <c r="A26" s="133">
        <v>21</v>
      </c>
      <c r="B26" s="59" t="s">
        <v>529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197"/>
      <c r="S26" s="197"/>
      <c r="T26" s="197">
        <v>0</v>
      </c>
      <c r="U26" s="207" t="s">
        <v>133</v>
      </c>
      <c r="V26" s="197">
        <v>0</v>
      </c>
      <c r="W26" s="197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</row>
    <row r="27" spans="1:29" s="163" customFormat="1" ht="20.100000000000001" customHeight="1" x14ac:dyDescent="0.2">
      <c r="A27" s="133">
        <v>22</v>
      </c>
      <c r="B27" s="59" t="s">
        <v>530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197"/>
      <c r="S27" s="197"/>
      <c r="T27" s="197">
        <v>0</v>
      </c>
      <c r="U27" s="207" t="s">
        <v>133</v>
      </c>
      <c r="V27" s="197">
        <v>0</v>
      </c>
      <c r="W27" s="197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</row>
    <row r="28" spans="1:29" s="163" customFormat="1" ht="20.100000000000001" customHeight="1" x14ac:dyDescent="0.2">
      <c r="A28" s="133">
        <v>23</v>
      </c>
      <c r="B28" s="59" t="s">
        <v>531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197"/>
      <c r="S28" s="197"/>
      <c r="T28" s="197">
        <v>0</v>
      </c>
      <c r="U28" s="207" t="s">
        <v>133</v>
      </c>
      <c r="V28" s="197">
        <v>0</v>
      </c>
      <c r="W28" s="197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</row>
    <row r="29" spans="1:29" s="163" customFormat="1" ht="20.100000000000001" customHeight="1" x14ac:dyDescent="0.2">
      <c r="A29" s="133">
        <v>24</v>
      </c>
      <c r="B29" s="59" t="s">
        <v>532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197"/>
      <c r="S29" s="197"/>
      <c r="T29" s="197">
        <v>0</v>
      </c>
      <c r="U29" s="207" t="s">
        <v>133</v>
      </c>
      <c r="V29" s="197">
        <v>0</v>
      </c>
      <c r="W29" s="197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</row>
    <row r="30" spans="1:29" s="163" customFormat="1" ht="20.100000000000001" customHeight="1" x14ac:dyDescent="0.2">
      <c r="A30" s="133">
        <v>25</v>
      </c>
      <c r="B30" s="59" t="s">
        <v>533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197"/>
      <c r="S30" s="197"/>
      <c r="T30" s="197">
        <v>0</v>
      </c>
      <c r="U30" s="207" t="s">
        <v>133</v>
      </c>
      <c r="V30" s="197">
        <v>0</v>
      </c>
      <c r="W30" s="197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</row>
    <row r="31" spans="1:29" s="163" customFormat="1" ht="20.100000000000001" customHeight="1" x14ac:dyDescent="0.2">
      <c r="A31" s="133">
        <v>26</v>
      </c>
      <c r="B31" s="59" t="s">
        <v>534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197"/>
      <c r="S31" s="197"/>
      <c r="T31" s="197">
        <v>0</v>
      </c>
      <c r="U31" s="207" t="s">
        <v>133</v>
      </c>
      <c r="V31" s="197">
        <v>0</v>
      </c>
      <c r="W31" s="197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</row>
    <row r="32" spans="1:29" s="163" customFormat="1" ht="20.100000000000001" customHeight="1" x14ac:dyDescent="0.2">
      <c r="A32" s="133">
        <v>27</v>
      </c>
      <c r="B32" s="59" t="s">
        <v>535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197"/>
      <c r="S32" s="197"/>
      <c r="T32" s="197">
        <v>0</v>
      </c>
      <c r="U32" s="207" t="s">
        <v>133</v>
      </c>
      <c r="V32" s="197">
        <v>0</v>
      </c>
      <c r="W32" s="197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</row>
    <row r="33" spans="1:29" s="163" customFormat="1" ht="20.100000000000001" customHeight="1" x14ac:dyDescent="0.2">
      <c r="A33" s="133">
        <v>28</v>
      </c>
      <c r="B33" s="59" t="s">
        <v>536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197"/>
      <c r="S33" s="197"/>
      <c r="T33" s="197">
        <v>0</v>
      </c>
      <c r="U33" s="207" t="s">
        <v>133</v>
      </c>
      <c r="V33" s="197">
        <v>0</v>
      </c>
      <c r="W33" s="197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</row>
    <row r="34" spans="1:29" ht="20.100000000000001" customHeight="1" x14ac:dyDescent="0.2">
      <c r="A34" s="196">
        <v>19</v>
      </c>
      <c r="B34" s="59" t="s">
        <v>163</v>
      </c>
      <c r="C34" s="132"/>
      <c r="D34" s="126"/>
      <c r="E34" s="127">
        <f>'[54]swh irigasi'!E24+'[54]swh non irigasi'!E24</f>
        <v>0</v>
      </c>
      <c r="F34" s="128">
        <f>'[54]swh irigasi'!F24+'[54]swh non irigasi'!F24</f>
        <v>0</v>
      </c>
      <c r="G34" s="128">
        <f>'[54]swh irigasi'!G24+'[54]swh non irigasi'!G24</f>
        <v>0</v>
      </c>
      <c r="H34" s="128">
        <f>'[54]swh irigasi'!H24+'[54]swh non irigasi'!H24</f>
        <v>0</v>
      </c>
      <c r="I34" s="129">
        <f>'[54]swh irigasi'!I24+'[54]swh non irigasi'!I24</f>
        <v>0</v>
      </c>
      <c r="J34" s="36"/>
      <c r="K34" s="36"/>
      <c r="L34" s="36"/>
      <c r="M34" s="36"/>
      <c r="N34" s="36"/>
      <c r="O34" s="36"/>
      <c r="P34" s="36"/>
      <c r="Q34" s="42">
        <v>618</v>
      </c>
      <c r="R34" s="42">
        <v>618</v>
      </c>
      <c r="S34" s="198">
        <v>618</v>
      </c>
      <c r="T34" s="198">
        <v>618</v>
      </c>
      <c r="U34" s="218">
        <v>618</v>
      </c>
      <c r="V34" s="228">
        <v>709.05</v>
      </c>
      <c r="W34" s="198">
        <v>743</v>
      </c>
      <c r="X34" s="308">
        <v>740</v>
      </c>
      <c r="Y34" s="308">
        <v>740</v>
      </c>
      <c r="Z34" s="308">
        <v>740</v>
      </c>
      <c r="AA34" s="308">
        <v>740</v>
      </c>
      <c r="AB34" s="62">
        <v>709</v>
      </c>
      <c r="AC34" s="62">
        <v>897.11973109985161</v>
      </c>
    </row>
    <row r="35" spans="1:29" ht="20.100000000000001" customHeight="1" thickBot="1" x14ac:dyDescent="0.25">
      <c r="A35" s="369" t="s">
        <v>126</v>
      </c>
      <c r="B35" s="370"/>
      <c r="C35" s="165">
        <f t="shared" ref="C35:V35" si="0">SUM(C6:C34)</f>
        <v>0</v>
      </c>
      <c r="D35" s="165">
        <f t="shared" si="0"/>
        <v>0</v>
      </c>
      <c r="E35" s="165" t="e">
        <f t="shared" si="0"/>
        <v>#VALUE!</v>
      </c>
      <c r="F35" s="165" t="e">
        <f t="shared" si="0"/>
        <v>#VALUE!</v>
      </c>
      <c r="G35" s="165" t="e">
        <f t="shared" si="0"/>
        <v>#VALUE!</v>
      </c>
      <c r="H35" s="165" t="e">
        <f t="shared" si="0"/>
        <v>#VALUE!</v>
      </c>
      <c r="I35" s="165" t="e">
        <f t="shared" si="0"/>
        <v>#VALUE!</v>
      </c>
      <c r="J35" s="165">
        <f t="shared" si="0"/>
        <v>0</v>
      </c>
      <c r="K35" s="165">
        <f t="shared" si="0"/>
        <v>0</v>
      </c>
      <c r="L35" s="165">
        <f t="shared" si="0"/>
        <v>0</v>
      </c>
      <c r="M35" s="165">
        <f t="shared" si="0"/>
        <v>0</v>
      </c>
      <c r="N35" s="165">
        <f t="shared" si="0"/>
        <v>0</v>
      </c>
      <c r="O35" s="165">
        <f t="shared" si="0"/>
        <v>0</v>
      </c>
      <c r="P35" s="165">
        <f t="shared" si="0"/>
        <v>0</v>
      </c>
      <c r="Q35" s="165">
        <f t="shared" si="0"/>
        <v>26397</v>
      </c>
      <c r="R35" s="165">
        <f t="shared" si="0"/>
        <v>29018</v>
      </c>
      <c r="S35" s="200">
        <f t="shared" si="0"/>
        <v>27454</v>
      </c>
      <c r="T35" s="200">
        <f t="shared" si="0"/>
        <v>27757</v>
      </c>
      <c r="U35" s="200">
        <f t="shared" si="0"/>
        <v>27756</v>
      </c>
      <c r="V35" s="200">
        <f t="shared" si="0"/>
        <v>21463.16</v>
      </c>
      <c r="W35" s="200">
        <f t="shared" ref="W35:AC35" si="1">SUM(W6:W34)</f>
        <v>42350</v>
      </c>
      <c r="X35" s="307">
        <f t="shared" si="1"/>
        <v>42843</v>
      </c>
      <c r="Y35" s="307">
        <f t="shared" si="1"/>
        <v>48763.6</v>
      </c>
      <c r="Z35" s="307">
        <f t="shared" si="1"/>
        <v>51880.1</v>
      </c>
      <c r="AA35" s="307">
        <f t="shared" si="1"/>
        <v>53543.1</v>
      </c>
      <c r="AB35" s="307">
        <v>21498</v>
      </c>
      <c r="AC35" s="307">
        <f t="shared" si="1"/>
        <v>36194.782334680611</v>
      </c>
    </row>
    <row r="36" spans="1:29" ht="15" customHeight="1" x14ac:dyDescent="0.2">
      <c r="A36" s="277" t="s">
        <v>663</v>
      </c>
      <c r="B36" s="282"/>
      <c r="C36" s="283"/>
      <c r="D36" s="283"/>
      <c r="E36" s="282"/>
      <c r="F36" s="283"/>
      <c r="G36" s="283"/>
      <c r="H36" s="284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85"/>
      <c r="V36" s="286"/>
      <c r="W36" s="277"/>
      <c r="X36" s="277"/>
      <c r="Y36" s="277"/>
      <c r="Z36" s="277"/>
      <c r="AA36" s="277"/>
      <c r="AB36" s="277"/>
      <c r="AC36" s="277"/>
    </row>
    <row r="37" spans="1:29" ht="15" customHeight="1" x14ac:dyDescent="0.2">
      <c r="A37" s="278" t="s">
        <v>664</v>
      </c>
      <c r="B37" s="282"/>
      <c r="C37" s="283"/>
      <c r="D37" s="283"/>
      <c r="E37" s="282"/>
      <c r="F37" s="283"/>
      <c r="G37" s="283"/>
      <c r="H37" s="284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85"/>
      <c r="V37" s="286"/>
      <c r="W37" s="277"/>
      <c r="X37" s="277"/>
      <c r="Y37" s="277"/>
      <c r="Z37" s="277"/>
      <c r="AA37" s="277"/>
      <c r="AB37" s="277"/>
      <c r="AC37" s="277"/>
    </row>
    <row r="38" spans="1:29" ht="15" customHeight="1" x14ac:dyDescent="0.2">
      <c r="A38" s="277" t="s">
        <v>580</v>
      </c>
      <c r="B38" s="282"/>
      <c r="C38" s="283"/>
      <c r="D38" s="283"/>
      <c r="E38" s="282"/>
      <c r="F38" s="283"/>
      <c r="G38" s="283"/>
      <c r="H38" s="284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87"/>
      <c r="U38" s="285"/>
      <c r="V38" s="286"/>
      <c r="W38" s="277"/>
      <c r="X38" s="277"/>
      <c r="Y38" s="277"/>
      <c r="Z38" s="277"/>
      <c r="AA38" s="277"/>
      <c r="AB38" s="277"/>
      <c r="AC38" s="277"/>
    </row>
    <row r="39" spans="1:29" ht="15" customHeight="1" x14ac:dyDescent="0.2">
      <c r="A39" s="277" t="s">
        <v>661</v>
      </c>
      <c r="B39" s="282"/>
      <c r="C39" s="283"/>
      <c r="D39" s="283"/>
      <c r="E39" s="282"/>
      <c r="F39" s="283"/>
      <c r="G39" s="283"/>
      <c r="H39" s="284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87"/>
      <c r="U39" s="285"/>
      <c r="V39" s="286"/>
      <c r="W39" s="277"/>
      <c r="X39" s="277"/>
      <c r="Y39" s="277"/>
      <c r="Z39" s="277"/>
      <c r="AA39" s="277"/>
      <c r="AB39" s="277"/>
      <c r="AC39" s="277"/>
    </row>
    <row r="40" spans="1:29" ht="15" customHeight="1" x14ac:dyDescent="0.2">
      <c r="A40" s="278" t="s">
        <v>581</v>
      </c>
      <c r="B40" s="282"/>
      <c r="C40" s="283"/>
      <c r="D40" s="283"/>
      <c r="E40" s="282"/>
      <c r="F40" s="283"/>
      <c r="G40" s="283"/>
      <c r="H40" s="284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85"/>
      <c r="V40" s="286"/>
      <c r="W40" s="277"/>
      <c r="X40" s="277"/>
      <c r="Y40" s="277"/>
      <c r="Z40" s="277"/>
      <c r="AA40" s="277"/>
      <c r="AB40" s="277"/>
      <c r="AC40" s="277"/>
    </row>
    <row r="41" spans="1:29" ht="15" customHeight="1" x14ac:dyDescent="0.2">
      <c r="A41" s="277" t="s">
        <v>662</v>
      </c>
      <c r="B41" s="9"/>
      <c r="C41" s="10"/>
      <c r="D41" s="10"/>
      <c r="E41" s="9"/>
      <c r="F41" s="10"/>
      <c r="G41" s="10"/>
      <c r="H41" s="11"/>
      <c r="U41" s="7"/>
      <c r="X41" s="6"/>
      <c r="Y41" s="6"/>
      <c r="Z41" s="6"/>
      <c r="AA41" s="6"/>
      <c r="AB41" s="6"/>
      <c r="AC41" s="6"/>
    </row>
    <row r="42" spans="1:29" ht="20.100000000000001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69"/>
    </row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</sheetData>
  <mergeCells count="3">
    <mergeCell ref="A4:A5"/>
    <mergeCell ref="A35:B35"/>
    <mergeCell ref="C4:AC4"/>
  </mergeCells>
  <pageMargins left="0.70866141732283472" right="0.70866141732283472" top="0.74803149606299213" bottom="0.74803149606299213" header="0.31496062992125984" footer="0.31496062992125984"/>
  <pageSetup paperSize="9" scale="64" orientation="landscape" horizontalDpi="4294967293" r:id="rId1"/>
  <ignoredErrors>
    <ignoredError sqref="S35:V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41"/>
  <sheetViews>
    <sheetView showGridLines="0" topLeftCell="A14" zoomScale="90" zoomScaleNormal="90" workbookViewId="0">
      <selection activeCell="AC30" sqref="AC30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8.7109375" style="6" hidden="1" customWidth="1"/>
    <col min="4" max="7" width="8.85546875" style="6" hidden="1" customWidth="1"/>
    <col min="8" max="8" width="10.28515625" style="6" hidden="1" customWidth="1"/>
    <col min="9" max="9" width="9.5703125" style="6" hidden="1" customWidth="1"/>
    <col min="10" max="14" width="10.28515625" style="6" hidden="1" customWidth="1"/>
    <col min="15" max="15" width="8.85546875" style="6" hidden="1" customWidth="1"/>
    <col min="16" max="16" width="10.2851562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6.85546875" style="6" customWidth="1"/>
    <col min="31" max="16384" width="9.140625" style="6"/>
  </cols>
  <sheetData>
    <row r="1" spans="1:29" ht="20.100000000000001" customHeight="1" x14ac:dyDescent="0.25">
      <c r="A1" s="5" t="s">
        <v>592</v>
      </c>
      <c r="B1" s="10"/>
      <c r="C1" s="10"/>
      <c r="D1" s="10"/>
      <c r="E1" s="9"/>
      <c r="F1" s="10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9" ht="20.100000000000001" customHeight="1" x14ac:dyDescent="0.2">
      <c r="A2" s="8" t="s">
        <v>593</v>
      </c>
      <c r="B2" s="10"/>
      <c r="C2" s="10"/>
      <c r="D2" s="10"/>
      <c r="E2" s="9"/>
      <c r="F2" s="10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8">
        <v>2007</v>
      </c>
      <c r="R5" s="158">
        <v>2008</v>
      </c>
      <c r="S5" s="158">
        <v>2009</v>
      </c>
      <c r="T5" s="158">
        <v>2010</v>
      </c>
      <c r="U5" s="158">
        <v>2011</v>
      </c>
      <c r="V5" s="251">
        <v>2012</v>
      </c>
      <c r="W5" s="251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509</v>
      </c>
      <c r="C6" s="61">
        <f>[24]nias!E6</f>
        <v>23702</v>
      </c>
      <c r="D6" s="61">
        <f>[24]nias!F6</f>
        <v>24545</v>
      </c>
      <c r="E6" s="61">
        <f>[24]nias!G6</f>
        <v>24569</v>
      </c>
      <c r="F6" s="61">
        <f>[24]nias!H6</f>
        <v>24536</v>
      </c>
      <c r="G6" s="61">
        <f>[24]nias!I6</f>
        <v>23587</v>
      </c>
      <c r="H6" s="61">
        <f>[24]nias!J6</f>
        <v>47564</v>
      </c>
      <c r="I6" s="61">
        <f>[24]nias!K6</f>
        <v>22306</v>
      </c>
      <c r="J6" s="61">
        <f>[24]nias!L6</f>
        <v>23061</v>
      </c>
      <c r="K6" s="61">
        <f>[24]nias!M6</f>
        <v>26868</v>
      </c>
      <c r="L6" s="61">
        <f>[24]nias!N6</f>
        <v>26180</v>
      </c>
      <c r="M6" s="61">
        <f>[24]nias!O6</f>
        <v>31648</v>
      </c>
      <c r="N6" s="61">
        <f>[24]nias!P6</f>
        <v>17769</v>
      </c>
      <c r="O6" s="61">
        <f>[24]nias!Q6</f>
        <v>18355</v>
      </c>
      <c r="P6" s="61">
        <f>[24]nias!R6</f>
        <v>32838</v>
      </c>
      <c r="Q6" s="159">
        <v>16158</v>
      </c>
      <c r="R6" s="160">
        <v>15594</v>
      </c>
      <c r="S6" s="201">
        <v>8468</v>
      </c>
      <c r="T6" s="201">
        <v>11081</v>
      </c>
      <c r="U6" s="201">
        <v>11017</v>
      </c>
      <c r="V6" s="205">
        <v>8895.31</v>
      </c>
      <c r="W6" s="205">
        <v>7776</v>
      </c>
      <c r="X6" s="306">
        <v>5659</v>
      </c>
      <c r="Y6" s="306">
        <v>6869</v>
      </c>
      <c r="Z6" s="306">
        <v>6954</v>
      </c>
      <c r="AA6" s="306">
        <v>6954</v>
      </c>
      <c r="AB6" s="62">
        <v>4818</v>
      </c>
      <c r="AC6" s="62">
        <v>5903.819832409974</v>
      </c>
    </row>
    <row r="7" spans="1:29" ht="20.100000000000001" customHeight="1" x14ac:dyDescent="0.2">
      <c r="A7" s="133">
        <v>2</v>
      </c>
      <c r="B7" s="59" t="s">
        <v>362</v>
      </c>
      <c r="C7" s="62">
        <f>'[24]mandailing natal'!E6</f>
        <v>0</v>
      </c>
      <c r="D7" s="62">
        <f>'[24]mandailing natal'!F6</f>
        <v>0</v>
      </c>
      <c r="E7" s="62">
        <f>'[24]mandailing natal'!G6</f>
        <v>0</v>
      </c>
      <c r="F7" s="62">
        <f>'[24]mandailing natal'!H6</f>
        <v>0</v>
      </c>
      <c r="G7" s="62">
        <f>'[24]mandailing natal'!I6</f>
        <v>0</v>
      </c>
      <c r="H7" s="62">
        <f>'[24]mandailing natal'!J6</f>
        <v>0</v>
      </c>
      <c r="I7" s="62">
        <f>'[24]mandailing natal'!K6</f>
        <v>0</v>
      </c>
      <c r="J7" s="62">
        <f>'[24]mandailing natal'!L6</f>
        <v>0</v>
      </c>
      <c r="K7" s="62">
        <f>'[24]mandailing natal'!M6</f>
        <v>0</v>
      </c>
      <c r="L7" s="62">
        <f>'[24]mandailing natal'!N6</f>
        <v>0</v>
      </c>
      <c r="M7" s="62">
        <f>'[24]mandailing natal'!O6</f>
        <v>0</v>
      </c>
      <c r="N7" s="62">
        <f>'[24]mandailing natal'!P6</f>
        <v>19449</v>
      </c>
      <c r="O7" s="62">
        <f>'[24]mandailing natal'!Q6</f>
        <v>19382</v>
      </c>
      <c r="P7" s="62">
        <f>'[24]mandailing natal'!R6</f>
        <v>19449</v>
      </c>
      <c r="Q7" s="161">
        <v>19557</v>
      </c>
      <c r="R7" s="162">
        <v>19799</v>
      </c>
      <c r="S7" s="202">
        <v>19949</v>
      </c>
      <c r="T7" s="202">
        <v>20179</v>
      </c>
      <c r="U7" s="202">
        <v>20779</v>
      </c>
      <c r="V7" s="205">
        <v>19547.43</v>
      </c>
      <c r="W7" s="205">
        <v>21364</v>
      </c>
      <c r="X7" s="306">
        <v>20234</v>
      </c>
      <c r="Y7" s="306">
        <v>21143</v>
      </c>
      <c r="Z7" s="306">
        <v>22053</v>
      </c>
      <c r="AA7" s="306">
        <v>22053</v>
      </c>
      <c r="AB7" s="62">
        <v>11285</v>
      </c>
      <c r="AC7" s="62">
        <v>11581.041966372002</v>
      </c>
    </row>
    <row r="8" spans="1:29" ht="20.100000000000001" customHeight="1" x14ac:dyDescent="0.2">
      <c r="A8" s="133">
        <v>3</v>
      </c>
      <c r="B8" s="59" t="s">
        <v>372</v>
      </c>
      <c r="C8" s="63">
        <f>'[24]tapanuli selatan'!E6</f>
        <v>65629</v>
      </c>
      <c r="D8" s="63">
        <f>'[24]tapanuli selatan'!F6</f>
        <v>65443</v>
      </c>
      <c r="E8" s="63">
        <f>'[24]tapanuli selatan'!G6</f>
        <v>66278</v>
      </c>
      <c r="F8" s="63">
        <f>'[24]tapanuli selatan'!H6</f>
        <v>66119</v>
      </c>
      <c r="G8" s="63">
        <f>'[24]tapanuli selatan'!I6</f>
        <v>66189</v>
      </c>
      <c r="H8" s="63">
        <f>'[24]tapanuli selatan'!J6</f>
        <v>70235</v>
      </c>
      <c r="I8" s="63">
        <f>'[24]tapanuli selatan'!K6</f>
        <v>69940</v>
      </c>
      <c r="J8" s="63">
        <f>'[24]tapanuli selatan'!L6</f>
        <v>46326</v>
      </c>
      <c r="K8" s="63">
        <f>'[24]tapanuli selatan'!M6</f>
        <v>50251</v>
      </c>
      <c r="L8" s="63">
        <f>'[24]tapanuli selatan'!N6</f>
        <v>76362</v>
      </c>
      <c r="M8" s="63">
        <f>'[24]tapanuli selatan'!O6</f>
        <v>50961</v>
      </c>
      <c r="N8" s="63">
        <f>'[24]tapanuli selatan'!P6</f>
        <v>50151</v>
      </c>
      <c r="O8" s="63">
        <f>'[24]tapanuli selatan'!Q6</f>
        <v>60497</v>
      </c>
      <c r="P8" s="63">
        <f>'[24]tapanuli selatan'!R6</f>
        <v>42438</v>
      </c>
      <c r="Q8" s="161">
        <v>42149</v>
      </c>
      <c r="R8" s="162">
        <v>17285</v>
      </c>
      <c r="S8" s="202">
        <v>17285</v>
      </c>
      <c r="T8" s="202">
        <v>17285</v>
      </c>
      <c r="U8" s="202">
        <v>17343</v>
      </c>
      <c r="V8" s="205">
        <v>17339.740000000002</v>
      </c>
      <c r="W8" s="205">
        <v>17853</v>
      </c>
      <c r="X8" s="306">
        <v>18703</v>
      </c>
      <c r="Y8" s="306">
        <v>17170</v>
      </c>
      <c r="Z8" s="306">
        <v>17597</v>
      </c>
      <c r="AA8" s="306">
        <v>17817</v>
      </c>
      <c r="AB8" s="62">
        <v>11235</v>
      </c>
      <c r="AC8" s="62">
        <v>12377.260487086472</v>
      </c>
    </row>
    <row r="9" spans="1:29" ht="20.100000000000001" customHeight="1" x14ac:dyDescent="0.2">
      <c r="A9" s="133">
        <v>4</v>
      </c>
      <c r="B9" s="59" t="s">
        <v>147</v>
      </c>
      <c r="C9" s="61">
        <f>'[24]tapanuli tengah'!E6</f>
        <v>15999</v>
      </c>
      <c r="D9" s="61">
        <f>'[24]tapanuli tengah'!F6</f>
        <v>31345</v>
      </c>
      <c r="E9" s="61">
        <f>'[24]tapanuli tengah'!G6</f>
        <v>17186</v>
      </c>
      <c r="F9" s="61">
        <f>'[24]tapanuli tengah'!H6</f>
        <v>30241</v>
      </c>
      <c r="G9" s="61">
        <f>'[24]tapanuli tengah'!I6</f>
        <v>17036</v>
      </c>
      <c r="H9" s="61">
        <f>'[24]tapanuli tengah'!J6</f>
        <v>14946</v>
      </c>
      <c r="I9" s="61">
        <f>'[24]tapanuli tengah'!K6</f>
        <v>17162</v>
      </c>
      <c r="J9" s="61">
        <f>'[24]tapanuli tengah'!L6</f>
        <v>19549</v>
      </c>
      <c r="K9" s="61">
        <f>'[24]tapanuli tengah'!M6</f>
        <v>19232</v>
      </c>
      <c r="L9" s="61">
        <f>'[24]tapanuli tengah'!N6</f>
        <v>22460</v>
      </c>
      <c r="M9" s="61">
        <f>'[24]tapanuli tengah'!O6</f>
        <v>17472</v>
      </c>
      <c r="N9" s="61">
        <f>'[24]tapanuli tengah'!P6</f>
        <v>17472</v>
      </c>
      <c r="O9" s="61">
        <f>'[24]tapanuli tengah'!Q6</f>
        <v>18629</v>
      </c>
      <c r="P9" s="61">
        <f>'[24]tapanuli tengah'!R6</f>
        <v>17858</v>
      </c>
      <c r="Q9" s="161">
        <v>17687</v>
      </c>
      <c r="R9" s="162">
        <v>15956</v>
      </c>
      <c r="S9" s="202">
        <v>16005</v>
      </c>
      <c r="T9" s="202">
        <v>16029</v>
      </c>
      <c r="U9" s="202">
        <v>15949</v>
      </c>
      <c r="V9" s="205">
        <v>15892.89</v>
      </c>
      <c r="W9" s="205">
        <v>15729</v>
      </c>
      <c r="X9" s="306">
        <v>15141</v>
      </c>
      <c r="Y9" s="306">
        <v>14913</v>
      </c>
      <c r="Z9" s="306">
        <v>14761</v>
      </c>
      <c r="AA9" s="306">
        <v>15017</v>
      </c>
      <c r="AB9" s="62">
        <v>6915</v>
      </c>
      <c r="AC9" s="62">
        <v>8533.3997685242375</v>
      </c>
    </row>
    <row r="10" spans="1:29" ht="20.100000000000001" customHeight="1" x14ac:dyDescent="0.2">
      <c r="A10" s="133">
        <v>5</v>
      </c>
      <c r="B10" s="59" t="s">
        <v>373</v>
      </c>
      <c r="C10" s="63">
        <f>'[24]tapanuli utara'!E6</f>
        <v>56133</v>
      </c>
      <c r="D10" s="63">
        <f>'[24]tapanuli utara'!F6</f>
        <v>56005</v>
      </c>
      <c r="E10" s="63">
        <f>'[24]tapanuli utara'!G6</f>
        <v>59282</v>
      </c>
      <c r="F10" s="63">
        <f>'[24]tapanuli utara'!H6</f>
        <v>59282</v>
      </c>
      <c r="G10" s="63">
        <f>'[24]tapanuli utara'!I6</f>
        <v>58411</v>
      </c>
      <c r="H10" s="63">
        <f>'[24]tapanuli utara'!J6</f>
        <v>59033</v>
      </c>
      <c r="I10" s="63">
        <f>'[24]tapanuli utara'!K6</f>
        <v>35788</v>
      </c>
      <c r="J10" s="63">
        <f>'[24]tapanuli utara'!L6</f>
        <v>31884</v>
      </c>
      <c r="K10" s="63">
        <f>'[24]tapanuli utara'!M6</f>
        <v>36629</v>
      </c>
      <c r="L10" s="63">
        <f>'[24]tapanuli utara'!N6</f>
        <v>35355</v>
      </c>
      <c r="M10" s="63">
        <f>'[24]tapanuli utara'!O6</f>
        <v>35355</v>
      </c>
      <c r="N10" s="63">
        <f>'[24]tapanuli utara'!P6</f>
        <v>21002</v>
      </c>
      <c r="O10" s="63">
        <f>'[24]tapanuli utara'!Q6</f>
        <v>22686</v>
      </c>
      <c r="P10" s="63">
        <f>'[24]tapanuli utara'!R6</f>
        <v>19021</v>
      </c>
      <c r="Q10" s="161">
        <v>19021</v>
      </c>
      <c r="R10" s="162">
        <v>19012</v>
      </c>
      <c r="S10" s="202">
        <v>19013</v>
      </c>
      <c r="T10" s="202">
        <v>19021</v>
      </c>
      <c r="U10" s="202">
        <v>18953</v>
      </c>
      <c r="V10" s="205">
        <v>19016.23</v>
      </c>
      <c r="W10" s="205">
        <v>19021</v>
      </c>
      <c r="X10" s="306">
        <v>19021</v>
      </c>
      <c r="Y10" s="306">
        <v>19021</v>
      </c>
      <c r="Z10" s="306">
        <v>18758</v>
      </c>
      <c r="AA10" s="306">
        <v>18758</v>
      </c>
      <c r="AB10" s="62">
        <v>18814</v>
      </c>
      <c r="AC10" s="62">
        <v>20593.387312695861</v>
      </c>
    </row>
    <row r="11" spans="1:29" ht="20.100000000000001" customHeight="1" x14ac:dyDescent="0.2">
      <c r="A11" s="133">
        <v>6</v>
      </c>
      <c r="B11" s="59" t="s">
        <v>374</v>
      </c>
      <c r="C11" s="62">
        <f>'[24]toba samosir'!C6</f>
        <v>0</v>
      </c>
      <c r="D11" s="62">
        <f>'[24]toba samosir'!D6</f>
        <v>0</v>
      </c>
      <c r="E11" s="62">
        <f>'[24]toba samosir'!E6</f>
        <v>0</v>
      </c>
      <c r="F11" s="62">
        <f>'[24]toba samosir'!F6</f>
        <v>0</v>
      </c>
      <c r="G11" s="62">
        <f>'[24]toba samosir'!G6</f>
        <v>0</v>
      </c>
      <c r="H11" s="62">
        <f>'[24]toba samosir'!H6</f>
        <v>0</v>
      </c>
      <c r="I11" s="62">
        <f>'[24]toba samosir'!I6</f>
        <v>0</v>
      </c>
      <c r="J11" s="62">
        <f>'[24]toba samosir'!J6</f>
        <v>24806</v>
      </c>
      <c r="K11" s="62">
        <f>'[24]toba samosir'!K6</f>
        <v>24928</v>
      </c>
      <c r="L11" s="62">
        <f>'[24]toba samosir'!L6</f>
        <v>38098</v>
      </c>
      <c r="M11" s="62">
        <f>'[24]toba samosir'!M6</f>
        <v>38780</v>
      </c>
      <c r="N11" s="62">
        <f>'[24]toba samosir'!N6</f>
        <v>30775</v>
      </c>
      <c r="O11" s="62">
        <f>'[24]toba samosir'!O6</f>
        <v>15238</v>
      </c>
      <c r="P11" s="62">
        <f>'[24]toba samosir'!P6</f>
        <v>18025</v>
      </c>
      <c r="Q11" s="161">
        <v>18060</v>
      </c>
      <c r="R11" s="162">
        <v>17999</v>
      </c>
      <c r="S11" s="202">
        <v>18957</v>
      </c>
      <c r="T11" s="202">
        <v>19009</v>
      </c>
      <c r="U11" s="202">
        <v>19400</v>
      </c>
      <c r="V11" s="205">
        <v>18522.43</v>
      </c>
      <c r="W11" s="205">
        <v>19591</v>
      </c>
      <c r="X11" s="306">
        <v>19733</v>
      </c>
      <c r="Y11" s="306">
        <v>19909</v>
      </c>
      <c r="Z11" s="306">
        <v>19878</v>
      </c>
      <c r="AA11" s="306">
        <v>18856</v>
      </c>
      <c r="AB11" s="62">
        <v>15467</v>
      </c>
      <c r="AC11" s="62">
        <v>17083.669971099967</v>
      </c>
    </row>
    <row r="12" spans="1:29" ht="20.100000000000001" customHeight="1" x14ac:dyDescent="0.2">
      <c r="A12" s="133">
        <v>7</v>
      </c>
      <c r="B12" s="59" t="s">
        <v>510</v>
      </c>
      <c r="C12" s="63">
        <f>'[24]labuan batu'!E6</f>
        <v>78782</v>
      </c>
      <c r="D12" s="63">
        <f>'[24]labuan batu'!F6</f>
        <v>83387</v>
      </c>
      <c r="E12" s="63">
        <f>'[24]labuan batu'!G6</f>
        <v>76063</v>
      </c>
      <c r="F12" s="63">
        <f>'[24]labuan batu'!H6</f>
        <v>76066</v>
      </c>
      <c r="G12" s="63">
        <f>'[24]labuan batu'!I6</f>
        <v>74274</v>
      </c>
      <c r="H12" s="63">
        <f>'[24]labuan batu'!J6</f>
        <v>75433</v>
      </c>
      <c r="I12" s="63">
        <f>'[24]labuan batu'!K6</f>
        <v>66077</v>
      </c>
      <c r="J12" s="63">
        <f>'[24]labuan batu'!L6</f>
        <v>76942</v>
      </c>
      <c r="K12" s="63">
        <f>'[24]labuan batu'!M6</f>
        <v>74914</v>
      </c>
      <c r="L12" s="63">
        <f>'[24]labuan batu'!N6</f>
        <v>69988</v>
      </c>
      <c r="M12" s="63">
        <f>'[24]labuan batu'!O6</f>
        <v>100939</v>
      </c>
      <c r="N12" s="63">
        <f>'[24]labuan batu'!P6</f>
        <v>72049</v>
      </c>
      <c r="O12" s="63">
        <f>'[24]labuan batu'!Q6</f>
        <v>61268</v>
      </c>
      <c r="P12" s="63">
        <f>'[24]labuan batu'!R6</f>
        <v>66217</v>
      </c>
      <c r="Q12" s="161">
        <v>58185</v>
      </c>
      <c r="R12" s="162">
        <v>58185</v>
      </c>
      <c r="S12" s="202">
        <v>24320</v>
      </c>
      <c r="T12" s="202">
        <v>24281</v>
      </c>
      <c r="U12" s="202">
        <v>24281</v>
      </c>
      <c r="V12" s="205">
        <v>20707.87</v>
      </c>
      <c r="W12" s="205">
        <v>24281</v>
      </c>
      <c r="X12" s="306">
        <v>24281</v>
      </c>
      <c r="Y12" s="306">
        <v>24281</v>
      </c>
      <c r="Z12" s="306">
        <v>24281</v>
      </c>
      <c r="AA12" s="306">
        <v>24281</v>
      </c>
      <c r="AB12" s="62">
        <v>1396</v>
      </c>
      <c r="AC12" s="62">
        <v>16244.202739544431</v>
      </c>
    </row>
    <row r="13" spans="1:29" ht="20.100000000000001" customHeight="1" x14ac:dyDescent="0.2">
      <c r="A13" s="133">
        <v>8</v>
      </c>
      <c r="B13" s="59" t="s">
        <v>358</v>
      </c>
      <c r="C13" s="63">
        <f>[24]asahan!E6</f>
        <v>55317</v>
      </c>
      <c r="D13" s="63">
        <f>[24]asahan!F6</f>
        <v>54719</v>
      </c>
      <c r="E13" s="63">
        <f>[24]asahan!G6</f>
        <v>55898</v>
      </c>
      <c r="F13" s="63">
        <f>[24]asahan!H6</f>
        <v>58137</v>
      </c>
      <c r="G13" s="63">
        <f>[24]asahan!I6</f>
        <v>57476</v>
      </c>
      <c r="H13" s="63">
        <f>[24]asahan!J6</f>
        <v>59437</v>
      </c>
      <c r="I13" s="63">
        <f>[24]asahan!K6</f>
        <v>54652</v>
      </c>
      <c r="J13" s="63">
        <f>[24]asahan!L6</f>
        <v>52345</v>
      </c>
      <c r="K13" s="63">
        <f>[24]asahan!M6</f>
        <v>49027</v>
      </c>
      <c r="L13" s="63">
        <f>[24]asahan!N6</f>
        <v>49940</v>
      </c>
      <c r="M13" s="63">
        <f>[24]asahan!O6</f>
        <v>39782</v>
      </c>
      <c r="N13" s="63">
        <f>[24]asahan!P6</f>
        <v>37396</v>
      </c>
      <c r="O13" s="63">
        <f>[24]asahan!Q6</f>
        <v>38143</v>
      </c>
      <c r="P13" s="63">
        <f>[24]asahan!R6</f>
        <v>32741</v>
      </c>
      <c r="Q13" s="161">
        <v>9842</v>
      </c>
      <c r="R13" s="162">
        <v>9998</v>
      </c>
      <c r="S13" s="202">
        <v>9998</v>
      </c>
      <c r="T13" s="202">
        <v>10254</v>
      </c>
      <c r="U13" s="202">
        <v>9700</v>
      </c>
      <c r="V13" s="205">
        <v>9652.93</v>
      </c>
      <c r="W13" s="205">
        <v>9628</v>
      </c>
      <c r="X13" s="306">
        <v>9715</v>
      </c>
      <c r="Y13" s="306">
        <v>9615</v>
      </c>
      <c r="Z13" s="306">
        <v>9557</v>
      </c>
      <c r="AA13" s="306">
        <v>9562</v>
      </c>
      <c r="AB13" s="62">
        <v>6281</v>
      </c>
      <c r="AC13" s="62">
        <v>6538.7781516382456</v>
      </c>
    </row>
    <row r="14" spans="1:29" ht="20.100000000000001" customHeight="1" x14ac:dyDescent="0.2">
      <c r="A14" s="133">
        <v>9</v>
      </c>
      <c r="B14" s="59" t="s">
        <v>371</v>
      </c>
      <c r="C14" s="61">
        <f>[24]simalungun!E6</f>
        <v>54238</v>
      </c>
      <c r="D14" s="61">
        <f>[24]simalungun!F6</f>
        <v>49394</v>
      </c>
      <c r="E14" s="61">
        <f>[24]simalungun!G6</f>
        <v>54053</v>
      </c>
      <c r="F14" s="61">
        <f>[24]simalungun!H6</f>
        <v>48675</v>
      </c>
      <c r="G14" s="61">
        <f>[24]simalungun!I6</f>
        <v>48675</v>
      </c>
      <c r="H14" s="61">
        <f>[24]simalungun!J6</f>
        <v>48490</v>
      </c>
      <c r="I14" s="61">
        <f>[24]simalungun!K6</f>
        <v>48915</v>
      </c>
      <c r="J14" s="61">
        <f>[24]simalungun!L6</f>
        <v>47659</v>
      </c>
      <c r="K14" s="61">
        <f>[24]simalungun!M6</f>
        <v>47659</v>
      </c>
      <c r="L14" s="61">
        <f>[24]simalungun!N6</f>
        <v>63037</v>
      </c>
      <c r="M14" s="61">
        <f>[24]simalungun!O6</f>
        <v>47668</v>
      </c>
      <c r="N14" s="61">
        <f>[24]simalungun!P6</f>
        <v>47668</v>
      </c>
      <c r="O14" s="61">
        <f>[24]simalungun!Q6</f>
        <v>81311</v>
      </c>
      <c r="P14" s="61">
        <f>[24]simalungun!R6</f>
        <v>43807</v>
      </c>
      <c r="Q14" s="161">
        <v>42382</v>
      </c>
      <c r="R14" s="162">
        <v>40172</v>
      </c>
      <c r="S14" s="202">
        <v>42344</v>
      </c>
      <c r="T14" s="202">
        <v>42344</v>
      </c>
      <c r="U14" s="202">
        <v>42344</v>
      </c>
      <c r="V14" s="205">
        <v>35254.720000000001</v>
      </c>
      <c r="W14" s="205">
        <v>41469</v>
      </c>
      <c r="X14" s="306">
        <v>41469</v>
      </c>
      <c r="Y14" s="306">
        <v>34714</v>
      </c>
      <c r="Z14" s="306">
        <v>34144</v>
      </c>
      <c r="AA14" s="306">
        <v>32026</v>
      </c>
      <c r="AB14" s="62">
        <v>24784</v>
      </c>
      <c r="AC14" s="62">
        <v>25342.688249072497</v>
      </c>
    </row>
    <row r="15" spans="1:29" ht="20.100000000000001" customHeight="1" x14ac:dyDescent="0.2">
      <c r="A15" s="133">
        <v>10</v>
      </c>
      <c r="B15" s="59" t="s">
        <v>359</v>
      </c>
      <c r="C15" s="61">
        <f>[24]dairi!E6</f>
        <v>11298</v>
      </c>
      <c r="D15" s="61">
        <f>[24]dairi!F6</f>
        <v>10843</v>
      </c>
      <c r="E15" s="61">
        <f>[24]dairi!G6</f>
        <v>10850</v>
      </c>
      <c r="F15" s="61">
        <f>[24]dairi!H6</f>
        <v>11310</v>
      </c>
      <c r="G15" s="61">
        <f>[24]dairi!I6</f>
        <v>11583</v>
      </c>
      <c r="H15" s="61">
        <f>[24]dairi!J6</f>
        <v>11420</v>
      </c>
      <c r="I15" s="61">
        <f>[24]dairi!K6</f>
        <v>11440</v>
      </c>
      <c r="J15" s="61">
        <f>[24]dairi!L6</f>
        <v>14977</v>
      </c>
      <c r="K15" s="61">
        <f>[24]dairi!M6</f>
        <v>15226</v>
      </c>
      <c r="L15" s="61">
        <f>[24]dairi!N6</f>
        <v>15402</v>
      </c>
      <c r="M15" s="61">
        <f>[24]dairi!O6</f>
        <v>12597</v>
      </c>
      <c r="N15" s="61">
        <f>[24]dairi!P6</f>
        <v>10064</v>
      </c>
      <c r="O15" s="61">
        <f>[24]dairi!Q6</f>
        <v>14055</v>
      </c>
      <c r="P15" s="61">
        <f>[24]dairi!R6</f>
        <v>0</v>
      </c>
      <c r="Q15" s="161">
        <v>10225</v>
      </c>
      <c r="R15" s="162">
        <v>10225</v>
      </c>
      <c r="S15" s="202">
        <v>10225</v>
      </c>
      <c r="T15" s="202">
        <v>10125</v>
      </c>
      <c r="U15" s="202">
        <v>10125</v>
      </c>
      <c r="V15" s="205">
        <v>10114.129999999999</v>
      </c>
      <c r="W15" s="205">
        <v>10114</v>
      </c>
      <c r="X15" s="306">
        <v>9915</v>
      </c>
      <c r="Y15" s="306">
        <v>9831</v>
      </c>
      <c r="Z15" s="306">
        <v>9958</v>
      </c>
      <c r="AA15" s="306">
        <v>9931</v>
      </c>
      <c r="AB15" s="62">
        <v>9136</v>
      </c>
      <c r="AC15" s="62">
        <v>5694.1589130386783</v>
      </c>
    </row>
    <row r="16" spans="1:29" ht="20.100000000000001" customHeight="1" x14ac:dyDescent="0.2">
      <c r="A16" s="133">
        <v>11</v>
      </c>
      <c r="B16" s="59" t="s">
        <v>511</v>
      </c>
      <c r="C16" s="63">
        <f>[24]karo!E6</f>
        <v>14045</v>
      </c>
      <c r="D16" s="63">
        <f>[24]karo!F6</f>
        <v>14345</v>
      </c>
      <c r="E16" s="63">
        <f>[24]karo!G6</f>
        <v>13955</v>
      </c>
      <c r="F16" s="63">
        <f>[24]karo!H6</f>
        <v>13989</v>
      </c>
      <c r="G16" s="63">
        <f>[24]karo!I6</f>
        <v>13254</v>
      </c>
      <c r="H16" s="63">
        <f>[24]karo!J6</f>
        <v>13516</v>
      </c>
      <c r="I16" s="63">
        <f>[24]karo!K6</f>
        <v>13516</v>
      </c>
      <c r="J16" s="63">
        <f>[24]karo!L6</f>
        <v>11421</v>
      </c>
      <c r="K16" s="63">
        <f>[24]karo!M6</f>
        <v>11756</v>
      </c>
      <c r="L16" s="63">
        <f>[24]karo!N6</f>
        <v>10923</v>
      </c>
      <c r="M16" s="63">
        <f>[24]karo!O6</f>
        <v>10850</v>
      </c>
      <c r="N16" s="63">
        <f>[24]karo!P6</f>
        <v>10336</v>
      </c>
      <c r="O16" s="63">
        <f>[24]karo!Q6</f>
        <v>10891</v>
      </c>
      <c r="P16" s="63" t="str">
        <f>[24]karo!R6</f>
        <v xml:space="preserve">                -    </v>
      </c>
      <c r="Q16" s="161">
        <v>11113</v>
      </c>
      <c r="R16" s="162">
        <v>10943</v>
      </c>
      <c r="S16" s="202">
        <v>10959</v>
      </c>
      <c r="T16" s="202">
        <v>10987</v>
      </c>
      <c r="U16" s="202">
        <v>10987</v>
      </c>
      <c r="V16" s="205">
        <v>12730.44</v>
      </c>
      <c r="W16" s="205">
        <v>10638</v>
      </c>
      <c r="X16" s="306">
        <v>10449</v>
      </c>
      <c r="Y16" s="306">
        <v>10020</v>
      </c>
      <c r="Z16" s="306">
        <v>10048</v>
      </c>
      <c r="AA16" s="306">
        <v>9422</v>
      </c>
      <c r="AB16" s="62">
        <v>10611</v>
      </c>
      <c r="AC16" s="62">
        <v>14518.452759988233</v>
      </c>
    </row>
    <row r="17" spans="1:29" ht="20.100000000000001" customHeight="1" x14ac:dyDescent="0.2">
      <c r="A17" s="133">
        <v>12</v>
      </c>
      <c r="B17" s="59" t="s">
        <v>512</v>
      </c>
      <c r="C17" s="63">
        <f>'[24]deli serdang'!E6</f>
        <v>92283</v>
      </c>
      <c r="D17" s="63">
        <f>'[24]deli serdang'!F6</f>
        <v>90795</v>
      </c>
      <c r="E17" s="63">
        <f>'[24]deli serdang'!G6</f>
        <v>91968</v>
      </c>
      <c r="F17" s="63">
        <f>'[24]deli serdang'!H6</f>
        <v>90367</v>
      </c>
      <c r="G17" s="63">
        <f>'[24]deli serdang'!I6</f>
        <v>90594</v>
      </c>
      <c r="H17" s="63">
        <f>'[24]deli serdang'!J6</f>
        <v>91320</v>
      </c>
      <c r="I17" s="63">
        <f>'[24]deli serdang'!K6</f>
        <v>160392</v>
      </c>
      <c r="J17" s="63">
        <f>'[24]deli serdang'!L6</f>
        <v>86567</v>
      </c>
      <c r="K17" s="63">
        <f>'[24]deli serdang'!M6</f>
        <v>86473</v>
      </c>
      <c r="L17" s="63">
        <f>'[24]deli serdang'!N6</f>
        <v>88731</v>
      </c>
      <c r="M17" s="63">
        <f>'[24]deli serdang'!O6</f>
        <v>91426</v>
      </c>
      <c r="N17" s="63">
        <f>'[24]deli serdang'!P6</f>
        <v>83553</v>
      </c>
      <c r="O17" s="63">
        <f>'[24]deli serdang'!Q6</f>
        <v>54381</v>
      </c>
      <c r="P17" s="63">
        <f>'[24]deli serdang'!R6</f>
        <v>43326</v>
      </c>
      <c r="Q17" s="161">
        <v>42067</v>
      </c>
      <c r="R17" s="162">
        <v>43098</v>
      </c>
      <c r="S17" s="202">
        <v>45172</v>
      </c>
      <c r="T17" s="202">
        <v>45156</v>
      </c>
      <c r="U17" s="202">
        <v>45214</v>
      </c>
      <c r="V17" s="205">
        <v>35750.480000000003</v>
      </c>
      <c r="W17" s="205">
        <v>41881</v>
      </c>
      <c r="X17" s="306">
        <v>41968</v>
      </c>
      <c r="Y17" s="306">
        <v>40721</v>
      </c>
      <c r="Z17" s="306">
        <v>40630</v>
      </c>
      <c r="AA17" s="306">
        <v>40222</v>
      </c>
      <c r="AB17" s="62">
        <v>24550</v>
      </c>
      <c r="AC17" s="62">
        <v>33992.0739287342</v>
      </c>
    </row>
    <row r="18" spans="1:29" ht="20.100000000000001" customHeight="1" x14ac:dyDescent="0.2">
      <c r="A18" s="133">
        <v>13</v>
      </c>
      <c r="B18" s="59" t="s">
        <v>361</v>
      </c>
      <c r="C18" s="63">
        <f>[24]langkat!E6</f>
        <v>60583</v>
      </c>
      <c r="D18" s="63">
        <f>[24]langkat!F6</f>
        <v>59425</v>
      </c>
      <c r="E18" s="63">
        <f>[24]langkat!G6</f>
        <v>59310</v>
      </c>
      <c r="F18" s="63">
        <f>[24]langkat!H6</f>
        <v>47072</v>
      </c>
      <c r="G18" s="63">
        <f>[24]langkat!I6</f>
        <v>60028</v>
      </c>
      <c r="H18" s="63">
        <f>[24]langkat!J6</f>
        <v>61091</v>
      </c>
      <c r="I18" s="63">
        <f>[24]langkat!K6</f>
        <v>52720</v>
      </c>
      <c r="J18" s="63">
        <f>[24]langkat!L6</f>
        <v>51521</v>
      </c>
      <c r="K18" s="63">
        <f>[24]langkat!M6</f>
        <v>51516</v>
      </c>
      <c r="L18" s="63">
        <f>[24]langkat!N6</f>
        <v>47985</v>
      </c>
      <c r="M18" s="63">
        <f>[24]langkat!O6</f>
        <v>41855</v>
      </c>
      <c r="N18" s="63">
        <f>[24]langkat!P6</f>
        <v>49211</v>
      </c>
      <c r="O18" s="63">
        <f>[24]langkat!Q6</f>
        <v>55077</v>
      </c>
      <c r="P18" s="63">
        <f>[24]langkat!R6</f>
        <v>47030</v>
      </c>
      <c r="Q18" s="161">
        <v>45051</v>
      </c>
      <c r="R18" s="162">
        <v>45691</v>
      </c>
      <c r="S18" s="202">
        <v>43552</v>
      </c>
      <c r="T18" s="202">
        <v>42732</v>
      </c>
      <c r="U18" s="202">
        <v>41592</v>
      </c>
      <c r="V18" s="205">
        <v>38379.279999999999</v>
      </c>
      <c r="W18" s="205">
        <v>38456</v>
      </c>
      <c r="X18" s="306">
        <v>37529</v>
      </c>
      <c r="Y18" s="306">
        <v>36298</v>
      </c>
      <c r="Z18" s="306">
        <v>36991</v>
      </c>
      <c r="AA18" s="306">
        <v>35397</v>
      </c>
      <c r="AB18" s="62">
        <v>14939</v>
      </c>
      <c r="AC18" s="62">
        <v>19442.607592716031</v>
      </c>
    </row>
    <row r="19" spans="1:29" ht="20.100000000000001" customHeight="1" x14ac:dyDescent="0.2">
      <c r="A19" s="133">
        <v>14</v>
      </c>
      <c r="B19" s="59" t="s">
        <v>364</v>
      </c>
      <c r="C19" s="62">
        <f>'[24]nias selatan'!E6</f>
        <v>0</v>
      </c>
      <c r="D19" s="62">
        <f>'[24]nias selatan'!F6</f>
        <v>0</v>
      </c>
      <c r="E19" s="62">
        <f>'[24]nias selatan'!G6</f>
        <v>0</v>
      </c>
      <c r="F19" s="62">
        <f>'[24]nias selatan'!H6</f>
        <v>0</v>
      </c>
      <c r="G19" s="62">
        <f>'[24]nias selatan'!I6</f>
        <v>0</v>
      </c>
      <c r="H19" s="62">
        <f>'[24]nias selatan'!J6</f>
        <v>0</v>
      </c>
      <c r="I19" s="62">
        <f>'[24]nias selatan'!K6</f>
        <v>0</v>
      </c>
      <c r="J19" s="62">
        <f>'[24]nias selatan'!L6</f>
        <v>0</v>
      </c>
      <c r="K19" s="62">
        <f>'[24]nias selatan'!M6</f>
        <v>0</v>
      </c>
      <c r="L19" s="62">
        <f>'[24]nias selatan'!N6</f>
        <v>0</v>
      </c>
      <c r="M19" s="62">
        <f>'[24]nias selatan'!O6</f>
        <v>0</v>
      </c>
      <c r="N19" s="62">
        <f>'[24]nias selatan'!P6</f>
        <v>13879</v>
      </c>
      <c r="O19" s="62">
        <f>'[24]nias selatan'!Q6</f>
        <v>12012</v>
      </c>
      <c r="P19" s="62">
        <f>'[24]nias selatan'!R6</f>
        <v>12860</v>
      </c>
      <c r="Q19" s="161">
        <v>11404</v>
      </c>
      <c r="R19" s="162">
        <v>36199</v>
      </c>
      <c r="S19" s="202">
        <v>14348</v>
      </c>
      <c r="T19" s="202">
        <v>15339</v>
      </c>
      <c r="U19" s="202">
        <v>15677</v>
      </c>
      <c r="V19" s="205">
        <v>14924.28</v>
      </c>
      <c r="W19" s="205">
        <v>14298</v>
      </c>
      <c r="X19" s="306">
        <v>13262</v>
      </c>
      <c r="Y19" s="306">
        <v>13615</v>
      </c>
      <c r="Z19" s="306">
        <v>13127</v>
      </c>
      <c r="AA19" s="306">
        <v>11521</v>
      </c>
      <c r="AB19" s="62">
        <v>4104</v>
      </c>
      <c r="AC19" s="62">
        <v>8603.213997605957</v>
      </c>
    </row>
    <row r="20" spans="1:29" ht="20.100000000000001" customHeight="1" x14ac:dyDescent="0.2">
      <c r="A20" s="133">
        <v>15</v>
      </c>
      <c r="B20" s="59" t="s">
        <v>360</v>
      </c>
      <c r="C20" s="62">
        <f>'[24]humbang '!E6</f>
        <v>0</v>
      </c>
      <c r="D20" s="62">
        <f>'[24]humbang '!F6</f>
        <v>0</v>
      </c>
      <c r="E20" s="62">
        <f>'[24]humbang '!G6</f>
        <v>0</v>
      </c>
      <c r="F20" s="62">
        <f>'[24]humbang '!H6</f>
        <v>0</v>
      </c>
      <c r="G20" s="62">
        <f>'[24]humbang '!I6</f>
        <v>0</v>
      </c>
      <c r="H20" s="62">
        <f>'[24]humbang '!J6</f>
        <v>0</v>
      </c>
      <c r="I20" s="62">
        <f>'[24]humbang '!K6</f>
        <v>0</v>
      </c>
      <c r="J20" s="62">
        <f>'[24]humbang '!L6</f>
        <v>0</v>
      </c>
      <c r="K20" s="62">
        <f>'[24]humbang '!M6</f>
        <v>0</v>
      </c>
      <c r="L20" s="62">
        <f>'[24]humbang '!N6</f>
        <v>0</v>
      </c>
      <c r="M20" s="62">
        <f>'[24]humbang '!O6</f>
        <v>0</v>
      </c>
      <c r="N20" s="62">
        <f>'[24]humbang '!P6</f>
        <v>12798</v>
      </c>
      <c r="O20" s="62">
        <f>'[24]humbang '!Q6</f>
        <v>12687</v>
      </c>
      <c r="P20" s="62">
        <f>'[24]humbang '!R6</f>
        <v>13639</v>
      </c>
      <c r="Q20" s="161">
        <v>13098</v>
      </c>
      <c r="R20" s="162">
        <v>13143</v>
      </c>
      <c r="S20" s="202">
        <v>13638</v>
      </c>
      <c r="T20" s="202">
        <v>13638</v>
      </c>
      <c r="U20" s="202">
        <v>13617</v>
      </c>
      <c r="V20" s="205">
        <v>13761.42</v>
      </c>
      <c r="W20" s="205">
        <v>13602</v>
      </c>
      <c r="X20" s="306">
        <v>13602</v>
      </c>
      <c r="Y20" s="306">
        <v>13606</v>
      </c>
      <c r="Z20" s="306">
        <v>13602</v>
      </c>
      <c r="AA20" s="306">
        <v>13619</v>
      </c>
      <c r="AB20" s="62">
        <v>11988</v>
      </c>
      <c r="AC20" s="62">
        <v>11779.137415540819</v>
      </c>
    </row>
    <row r="21" spans="1:29" ht="20.100000000000001" customHeight="1" x14ac:dyDescent="0.2">
      <c r="A21" s="133">
        <v>16</v>
      </c>
      <c r="B21" s="59" t="s">
        <v>368</v>
      </c>
      <c r="C21" s="62">
        <f>'[24]pak pak barat'!E6</f>
        <v>0</v>
      </c>
      <c r="D21" s="62">
        <f>'[24]pak pak barat'!F6</f>
        <v>0</v>
      </c>
      <c r="E21" s="62">
        <f>'[24]pak pak barat'!G6</f>
        <v>0</v>
      </c>
      <c r="F21" s="62">
        <f>'[24]pak pak barat'!H6</f>
        <v>0</v>
      </c>
      <c r="G21" s="62">
        <f>'[24]pak pak barat'!I6</f>
        <v>0</v>
      </c>
      <c r="H21" s="62">
        <f>'[24]pak pak barat'!J6</f>
        <v>0</v>
      </c>
      <c r="I21" s="62">
        <f>'[24]pak pak barat'!K6</f>
        <v>0</v>
      </c>
      <c r="J21" s="62">
        <f>'[24]pak pak barat'!L6</f>
        <v>0</v>
      </c>
      <c r="K21" s="62">
        <f>'[24]pak pak barat'!M6</f>
        <v>0</v>
      </c>
      <c r="L21" s="62">
        <f>'[24]pak pak barat'!N6</f>
        <v>0</v>
      </c>
      <c r="M21" s="62">
        <f>'[24]pak pak barat'!O6</f>
        <v>0</v>
      </c>
      <c r="N21" s="62">
        <f>'[24]pak pak barat'!P6</f>
        <v>0</v>
      </c>
      <c r="O21" s="62">
        <f>'[24]pak pak barat'!Q6</f>
        <v>1286</v>
      </c>
      <c r="P21" s="62">
        <f>'[24]pak pak barat'!R6</f>
        <v>1690</v>
      </c>
      <c r="Q21" s="161">
        <v>1718</v>
      </c>
      <c r="R21" s="162">
        <v>1438</v>
      </c>
      <c r="S21" s="202">
        <v>1438</v>
      </c>
      <c r="T21" s="202">
        <v>1542</v>
      </c>
      <c r="U21" s="202">
        <v>1635</v>
      </c>
      <c r="V21" s="205">
        <v>1646.51</v>
      </c>
      <c r="W21" s="205">
        <v>1645</v>
      </c>
      <c r="X21" s="306">
        <v>1602</v>
      </c>
      <c r="Y21" s="306">
        <v>1305</v>
      </c>
      <c r="Z21" s="306">
        <v>1278</v>
      </c>
      <c r="AA21" s="306">
        <v>1280</v>
      </c>
      <c r="AB21" s="62">
        <v>991</v>
      </c>
      <c r="AC21" s="62">
        <v>1121.3166876771415</v>
      </c>
    </row>
    <row r="22" spans="1:29" ht="20.100000000000001" customHeight="1" x14ac:dyDescent="0.2">
      <c r="A22" s="133">
        <v>17</v>
      </c>
      <c r="B22" s="59" t="s">
        <v>369</v>
      </c>
      <c r="C22" s="62">
        <f>[24]samosir!E6</f>
        <v>0</v>
      </c>
      <c r="D22" s="62">
        <f>[24]samosir!F6</f>
        <v>0</v>
      </c>
      <c r="E22" s="62">
        <f>[24]samosir!G6</f>
        <v>0</v>
      </c>
      <c r="F22" s="62">
        <f>[24]samosir!H6</f>
        <v>0</v>
      </c>
      <c r="G22" s="62">
        <f>[24]samosir!I6</f>
        <v>0</v>
      </c>
      <c r="H22" s="62">
        <f>[24]samosir!J6</f>
        <v>0</v>
      </c>
      <c r="I22" s="62">
        <f>[24]samosir!K6</f>
        <v>0</v>
      </c>
      <c r="J22" s="62">
        <f>[24]samosir!L6</f>
        <v>0</v>
      </c>
      <c r="K22" s="62">
        <f>[24]samosir!M6</f>
        <v>0</v>
      </c>
      <c r="L22" s="62">
        <f>[24]samosir!N6</f>
        <v>0</v>
      </c>
      <c r="M22" s="62">
        <f>[24]samosir!O6</f>
        <v>0</v>
      </c>
      <c r="N22" s="62">
        <f>[24]samosir!P6</f>
        <v>6204</v>
      </c>
      <c r="O22" s="62">
        <f>[24]samosir!Q6</f>
        <v>7672</v>
      </c>
      <c r="P22" s="62" t="str">
        <f>[24]samosir!R6</f>
        <v xml:space="preserve">               -   </v>
      </c>
      <c r="Q22" s="161">
        <v>6266</v>
      </c>
      <c r="R22" s="162">
        <v>6127</v>
      </c>
      <c r="S22" s="202">
        <v>5574</v>
      </c>
      <c r="T22" s="202">
        <v>6177</v>
      </c>
      <c r="U22" s="202">
        <v>6531</v>
      </c>
      <c r="V22" s="205">
        <v>6361.11</v>
      </c>
      <c r="W22" s="205">
        <v>6445</v>
      </c>
      <c r="X22" s="306">
        <v>6530</v>
      </c>
      <c r="Y22" s="306">
        <v>6530</v>
      </c>
      <c r="Z22" s="306">
        <v>5984</v>
      </c>
      <c r="AA22" s="306">
        <v>6530</v>
      </c>
      <c r="AB22" s="62">
        <v>6315</v>
      </c>
      <c r="AC22" s="62">
        <v>7288.8261877955219</v>
      </c>
    </row>
    <row r="23" spans="1:29" ht="20.100000000000001" customHeight="1" x14ac:dyDescent="0.2">
      <c r="A23" s="133">
        <v>18</v>
      </c>
      <c r="B23" s="59" t="s">
        <v>370</v>
      </c>
      <c r="C23" s="62">
        <f>'[24]serdang berdagai'!E6</f>
        <v>0</v>
      </c>
      <c r="D23" s="62">
        <f>'[24]serdang berdagai'!F6</f>
        <v>0</v>
      </c>
      <c r="E23" s="62">
        <f>'[24]serdang berdagai'!G6</f>
        <v>0</v>
      </c>
      <c r="F23" s="62">
        <f>'[24]serdang berdagai'!H6</f>
        <v>0</v>
      </c>
      <c r="G23" s="62">
        <f>'[24]serdang berdagai'!I6</f>
        <v>0</v>
      </c>
      <c r="H23" s="62">
        <f>'[24]serdang berdagai'!J6</f>
        <v>0</v>
      </c>
      <c r="I23" s="62">
        <f>'[24]serdang berdagai'!K6</f>
        <v>0</v>
      </c>
      <c r="J23" s="62">
        <f>'[24]serdang berdagai'!L6</f>
        <v>0</v>
      </c>
      <c r="K23" s="62">
        <f>'[24]serdang berdagai'!M6</f>
        <v>0</v>
      </c>
      <c r="L23" s="62">
        <f>'[24]serdang berdagai'!N6</f>
        <v>0</v>
      </c>
      <c r="M23" s="62">
        <f>'[24]serdang berdagai'!O6</f>
        <v>0</v>
      </c>
      <c r="N23" s="62">
        <f>'[24]serdang berdagai'!P6</f>
        <v>39698</v>
      </c>
      <c r="O23" s="62">
        <f>'[24]serdang berdagai'!Q6</f>
        <v>58460</v>
      </c>
      <c r="P23" s="62">
        <f>'[24]serdang berdagai'!R6</f>
        <v>40109</v>
      </c>
      <c r="Q23" s="161">
        <v>38370</v>
      </c>
      <c r="R23" s="162">
        <v>41481</v>
      </c>
      <c r="S23" s="202">
        <v>41481</v>
      </c>
      <c r="T23" s="202">
        <v>40583</v>
      </c>
      <c r="U23" s="202">
        <v>39189</v>
      </c>
      <c r="V23" s="205">
        <v>34896.269999999997</v>
      </c>
      <c r="W23" s="205">
        <v>38157</v>
      </c>
      <c r="X23" s="306">
        <v>38542</v>
      </c>
      <c r="Y23" s="306">
        <v>38105</v>
      </c>
      <c r="Z23" s="306">
        <v>38155</v>
      </c>
      <c r="AA23" s="306">
        <v>37980</v>
      </c>
      <c r="AB23" s="62">
        <v>27457</v>
      </c>
      <c r="AC23" s="62">
        <v>28016.953938144721</v>
      </c>
    </row>
    <row r="24" spans="1:29" ht="20.100000000000001" customHeight="1" x14ac:dyDescent="0.2">
      <c r="A24" s="133">
        <v>19</v>
      </c>
      <c r="B24" s="59" t="s">
        <v>513</v>
      </c>
      <c r="C24" s="62">
        <f>[24]batubara!E6</f>
        <v>0</v>
      </c>
      <c r="D24" s="62">
        <f>[24]batubara!F6</f>
        <v>0</v>
      </c>
      <c r="E24" s="62">
        <f>[24]batubara!G6</f>
        <v>0</v>
      </c>
      <c r="F24" s="62">
        <f>[24]batubara!H6</f>
        <v>0</v>
      </c>
      <c r="G24" s="62">
        <f>[24]batubara!I6</f>
        <v>0</v>
      </c>
      <c r="H24" s="62">
        <f>[24]batubara!J6</f>
        <v>0</v>
      </c>
      <c r="I24" s="62">
        <f>[24]batubara!K6</f>
        <v>0</v>
      </c>
      <c r="J24" s="62">
        <f>[24]batubara!L6</f>
        <v>0</v>
      </c>
      <c r="K24" s="62">
        <f>[24]batubara!M6</f>
        <v>0</v>
      </c>
      <c r="L24" s="62">
        <f>[24]batubara!N6</f>
        <v>0</v>
      </c>
      <c r="M24" s="62">
        <f>[24]batubara!O6</f>
        <v>0</v>
      </c>
      <c r="N24" s="62">
        <f>[24]batubara!P6</f>
        <v>0</v>
      </c>
      <c r="O24" s="62">
        <f>[24]batubara!Q6</f>
        <v>0</v>
      </c>
      <c r="P24" s="62">
        <f>[24]batubara!R6</f>
        <v>0</v>
      </c>
      <c r="Q24" s="161">
        <v>19071</v>
      </c>
      <c r="R24" s="162">
        <v>19101</v>
      </c>
      <c r="S24" s="202">
        <v>18660</v>
      </c>
      <c r="T24" s="202">
        <v>18987</v>
      </c>
      <c r="U24" s="202">
        <v>18497</v>
      </c>
      <c r="V24" s="205">
        <v>14108.31</v>
      </c>
      <c r="W24" s="205">
        <v>16756</v>
      </c>
      <c r="X24" s="306">
        <v>16675</v>
      </c>
      <c r="Y24" s="306">
        <v>16145</v>
      </c>
      <c r="Z24" s="306">
        <v>15662.2</v>
      </c>
      <c r="AA24" s="306">
        <v>15769.3</v>
      </c>
      <c r="AB24" s="62">
        <v>11127</v>
      </c>
      <c r="AC24" s="62">
        <v>12059.668698617706</v>
      </c>
    </row>
    <row r="25" spans="1:29" ht="20.100000000000001" customHeight="1" x14ac:dyDescent="0.2">
      <c r="A25" s="133">
        <v>20</v>
      </c>
      <c r="B25" s="59" t="s">
        <v>367</v>
      </c>
      <c r="C25" s="62">
        <f>'[24]padang lawas utara'!E6</f>
        <v>0</v>
      </c>
      <c r="D25" s="62">
        <f>'[24]padang lawas utara'!F6</f>
        <v>0</v>
      </c>
      <c r="E25" s="62">
        <f>'[24]padang lawas utara'!G6</f>
        <v>0</v>
      </c>
      <c r="F25" s="62">
        <f>'[24]padang lawas utara'!H6</f>
        <v>0</v>
      </c>
      <c r="G25" s="62">
        <f>'[24]padang lawas utara'!I6</f>
        <v>0</v>
      </c>
      <c r="H25" s="62">
        <f>'[24]padang lawas utara'!J6</f>
        <v>0</v>
      </c>
      <c r="I25" s="62">
        <f>'[24]padang lawas utara'!K6</f>
        <v>0</v>
      </c>
      <c r="J25" s="62">
        <f>'[24]padang lawas utara'!L6</f>
        <v>0</v>
      </c>
      <c r="K25" s="62">
        <f>'[24]padang lawas utara'!M6</f>
        <v>0</v>
      </c>
      <c r="L25" s="62">
        <f>'[24]padang lawas utara'!N6</f>
        <v>0</v>
      </c>
      <c r="M25" s="62">
        <f>'[24]padang lawas utara'!O6</f>
        <v>0</v>
      </c>
      <c r="N25" s="62">
        <f>'[24]padang lawas utara'!P6</f>
        <v>0</v>
      </c>
      <c r="O25" s="62">
        <f>'[24]padang lawas utara'!Q6</f>
        <v>0</v>
      </c>
      <c r="P25" s="62">
        <f>'[24]padang lawas utara'!R6</f>
        <v>0</v>
      </c>
      <c r="Q25" s="161">
        <v>0</v>
      </c>
      <c r="R25" s="162">
        <v>12015</v>
      </c>
      <c r="S25" s="202">
        <v>16695</v>
      </c>
      <c r="T25" s="202">
        <v>16628</v>
      </c>
      <c r="U25" s="202">
        <v>18014</v>
      </c>
      <c r="V25" s="205">
        <v>17886.939999999999</v>
      </c>
      <c r="W25" s="205">
        <v>15977</v>
      </c>
      <c r="X25" s="306">
        <v>15899</v>
      </c>
      <c r="Y25" s="306">
        <v>15899</v>
      </c>
      <c r="Z25" s="306">
        <v>16289</v>
      </c>
      <c r="AA25" s="306">
        <v>16289</v>
      </c>
      <c r="AB25" s="62">
        <v>6082</v>
      </c>
      <c r="AC25" s="62">
        <v>6853.9901518524412</v>
      </c>
    </row>
    <row r="26" spans="1:29" ht="20.100000000000001" customHeight="1" x14ac:dyDescent="0.2">
      <c r="A26" s="133">
        <v>21</v>
      </c>
      <c r="B26" s="59" t="s">
        <v>366</v>
      </c>
      <c r="C26" s="62">
        <f>'[24]padang lawas'!E6</f>
        <v>0</v>
      </c>
      <c r="D26" s="62">
        <f>'[24]padang lawas'!F6</f>
        <v>0</v>
      </c>
      <c r="E26" s="62">
        <f>'[24]padang lawas'!G6</f>
        <v>0</v>
      </c>
      <c r="F26" s="62">
        <f>'[24]padang lawas'!H6</f>
        <v>0</v>
      </c>
      <c r="G26" s="62">
        <f>'[24]padang lawas'!I6</f>
        <v>0</v>
      </c>
      <c r="H26" s="62">
        <f>'[24]padang lawas'!J6</f>
        <v>0</v>
      </c>
      <c r="I26" s="62">
        <f>'[24]padang lawas'!K6</f>
        <v>0</v>
      </c>
      <c r="J26" s="62">
        <f>'[24]padang lawas'!L6</f>
        <v>0</v>
      </c>
      <c r="K26" s="62">
        <f>'[24]padang lawas'!M6</f>
        <v>0</v>
      </c>
      <c r="L26" s="62">
        <f>'[24]padang lawas'!N6</f>
        <v>0</v>
      </c>
      <c r="M26" s="62">
        <f>'[24]padang lawas'!O6</f>
        <v>0</v>
      </c>
      <c r="N26" s="62">
        <f>'[24]padang lawas'!P6</f>
        <v>0</v>
      </c>
      <c r="O26" s="62">
        <f>'[24]padang lawas'!Q6</f>
        <v>0</v>
      </c>
      <c r="P26" s="62">
        <f>'[24]padang lawas'!R6</f>
        <v>0</v>
      </c>
      <c r="Q26" s="161">
        <v>0</v>
      </c>
      <c r="R26" s="162">
        <v>13168</v>
      </c>
      <c r="S26" s="202">
        <v>13022</v>
      </c>
      <c r="T26" s="202">
        <v>13414</v>
      </c>
      <c r="U26" s="202">
        <v>15967</v>
      </c>
      <c r="V26" s="205">
        <v>13053.33</v>
      </c>
      <c r="W26" s="205">
        <v>10848</v>
      </c>
      <c r="X26" s="306">
        <v>11828</v>
      </c>
      <c r="Y26" s="306">
        <v>11230</v>
      </c>
      <c r="Z26" s="306">
        <v>11230</v>
      </c>
      <c r="AA26" s="306">
        <v>11307</v>
      </c>
      <c r="AB26" s="62">
        <v>5447</v>
      </c>
      <c r="AC26" s="62">
        <v>5732.0075567659769</v>
      </c>
    </row>
    <row r="27" spans="1:29" ht="20.100000000000001" customHeight="1" x14ac:dyDescent="0.2">
      <c r="A27" s="133">
        <v>22</v>
      </c>
      <c r="B27" s="59" t="s">
        <v>514</v>
      </c>
      <c r="C27" s="62">
        <f>'[24]labuan selatan'!E6</f>
        <v>0</v>
      </c>
      <c r="D27" s="62">
        <f>'[24]labuan selatan'!F6</f>
        <v>0</v>
      </c>
      <c r="E27" s="62">
        <f>'[24]labuan selatan'!G6</f>
        <v>0</v>
      </c>
      <c r="F27" s="62">
        <f>'[24]labuan selatan'!H6</f>
        <v>0</v>
      </c>
      <c r="G27" s="62">
        <f>'[24]labuan selatan'!I6</f>
        <v>0</v>
      </c>
      <c r="H27" s="62">
        <f>'[24]labuan selatan'!J6</f>
        <v>0</v>
      </c>
      <c r="I27" s="62">
        <f>'[24]labuan selatan'!K6</f>
        <v>0</v>
      </c>
      <c r="J27" s="62">
        <f>'[24]labuan selatan'!L6</f>
        <v>0</v>
      </c>
      <c r="K27" s="62">
        <f>'[24]labuan selatan'!M6</f>
        <v>0</v>
      </c>
      <c r="L27" s="62">
        <f>'[24]labuan selatan'!N6</f>
        <v>0</v>
      </c>
      <c r="M27" s="62">
        <f>'[24]labuan selatan'!O6</f>
        <v>0</v>
      </c>
      <c r="N27" s="62">
        <f>'[24]labuan selatan'!P6</f>
        <v>0</v>
      </c>
      <c r="O27" s="62">
        <f>'[24]labuan selatan'!Q6</f>
        <v>0</v>
      </c>
      <c r="P27" s="62">
        <f>'[24]labuan selatan'!R6</f>
        <v>0</v>
      </c>
      <c r="Q27" s="161">
        <v>0</v>
      </c>
      <c r="R27" s="162">
        <v>0</v>
      </c>
      <c r="S27" s="202">
        <v>1557</v>
      </c>
      <c r="T27" s="202">
        <v>399</v>
      </c>
      <c r="U27" s="202">
        <v>429</v>
      </c>
      <c r="V27" s="205">
        <v>359.78</v>
      </c>
      <c r="W27" s="205">
        <v>499</v>
      </c>
      <c r="X27" s="306">
        <v>600</v>
      </c>
      <c r="Y27" s="306">
        <v>529</v>
      </c>
      <c r="Z27" s="306">
        <v>549.70000000000005</v>
      </c>
      <c r="AA27" s="306">
        <v>559</v>
      </c>
      <c r="AB27" s="62">
        <v>101</v>
      </c>
      <c r="AC27" s="62">
        <v>174.52515779337341</v>
      </c>
    </row>
    <row r="28" spans="1:29" ht="20.100000000000001" customHeight="1" x14ac:dyDescent="0.2">
      <c r="A28" s="133">
        <v>23</v>
      </c>
      <c r="B28" s="59" t="s">
        <v>515</v>
      </c>
      <c r="C28" s="62">
        <f>'[24]labuan utara'!E6</f>
        <v>0</v>
      </c>
      <c r="D28" s="62">
        <f>'[24]labuan utara'!F6</f>
        <v>0</v>
      </c>
      <c r="E28" s="62">
        <f>'[24]labuan utara'!G6</f>
        <v>0</v>
      </c>
      <c r="F28" s="62">
        <f>'[24]labuan utara'!H6</f>
        <v>0</v>
      </c>
      <c r="G28" s="62">
        <f>'[24]labuan utara'!I6</f>
        <v>0</v>
      </c>
      <c r="H28" s="62">
        <f>'[24]labuan utara'!J6</f>
        <v>0</v>
      </c>
      <c r="I28" s="62">
        <f>'[24]labuan utara'!K6</f>
        <v>0</v>
      </c>
      <c r="J28" s="62">
        <f>'[24]labuan utara'!L6</f>
        <v>0</v>
      </c>
      <c r="K28" s="62">
        <f>'[24]labuan utara'!M6</f>
        <v>0</v>
      </c>
      <c r="L28" s="62">
        <f>'[24]labuan utara'!N6</f>
        <v>0</v>
      </c>
      <c r="M28" s="62">
        <f>'[24]labuan utara'!O6</f>
        <v>0</v>
      </c>
      <c r="N28" s="62">
        <f>'[24]labuan utara'!P6</f>
        <v>0</v>
      </c>
      <c r="O28" s="62">
        <f>'[24]labuan utara'!Q6</f>
        <v>0</v>
      </c>
      <c r="P28" s="62">
        <f>'[24]labuan utara'!R6</f>
        <v>0</v>
      </c>
      <c r="Q28" s="161">
        <v>0</v>
      </c>
      <c r="R28" s="162">
        <v>0</v>
      </c>
      <c r="S28" s="202">
        <v>32308</v>
      </c>
      <c r="T28" s="202">
        <v>32408</v>
      </c>
      <c r="U28" s="202">
        <v>30248</v>
      </c>
      <c r="V28" s="205">
        <v>22799.61</v>
      </c>
      <c r="W28" s="205">
        <v>22804</v>
      </c>
      <c r="X28" s="306">
        <v>22831</v>
      </c>
      <c r="Y28" s="306">
        <v>22831</v>
      </c>
      <c r="Z28" s="306">
        <v>22831</v>
      </c>
      <c r="AA28" s="306">
        <v>21884</v>
      </c>
      <c r="AB28" s="62">
        <v>747</v>
      </c>
      <c r="AC28" s="62">
        <v>11992.592609998546</v>
      </c>
    </row>
    <row r="29" spans="1:29" ht="20.100000000000001" customHeight="1" x14ac:dyDescent="0.2">
      <c r="A29" s="45">
        <v>24</v>
      </c>
      <c r="B29" s="59" t="s">
        <v>365</v>
      </c>
      <c r="C29" s="64">
        <f>'[24]nias utara'!E6</f>
        <v>0</v>
      </c>
      <c r="D29" s="64">
        <f>'[24]nias utara'!F6</f>
        <v>0</v>
      </c>
      <c r="E29" s="64">
        <f>'[24]nias utara'!G6</f>
        <v>0</v>
      </c>
      <c r="F29" s="64">
        <f>'[24]nias utara'!H6</f>
        <v>0</v>
      </c>
      <c r="G29" s="64">
        <f>'[24]nias utara'!I6</f>
        <v>0</v>
      </c>
      <c r="H29" s="64">
        <f>'[24]nias utara'!J6</f>
        <v>0</v>
      </c>
      <c r="I29" s="64">
        <f>'[24]nias utara'!K6</f>
        <v>0</v>
      </c>
      <c r="J29" s="64">
        <f>'[24]nias utara'!L6</f>
        <v>0</v>
      </c>
      <c r="K29" s="64">
        <f>'[24]nias utara'!M6</f>
        <v>0</v>
      </c>
      <c r="L29" s="64">
        <f>'[24]nias utara'!N6</f>
        <v>0</v>
      </c>
      <c r="M29" s="64">
        <f>'[24]nias utara'!O6</f>
        <v>0</v>
      </c>
      <c r="N29" s="64">
        <f>'[24]nias utara'!P6</f>
        <v>0</v>
      </c>
      <c r="O29" s="64">
        <f>'[24]nias utara'!Q6</f>
        <v>0</v>
      </c>
      <c r="P29" s="64">
        <f>'[24]nias utara'!R6</f>
        <v>0</v>
      </c>
      <c r="Q29" s="161">
        <v>0</v>
      </c>
      <c r="R29" s="162">
        <v>0</v>
      </c>
      <c r="S29" s="202">
        <v>4364</v>
      </c>
      <c r="T29" s="202">
        <v>4929</v>
      </c>
      <c r="U29" s="202">
        <v>4929</v>
      </c>
      <c r="V29" s="226">
        <v>9097.25</v>
      </c>
      <c r="W29" s="226">
        <v>4745</v>
      </c>
      <c r="X29" s="306">
        <v>4395</v>
      </c>
      <c r="Y29" s="306">
        <v>6005</v>
      </c>
      <c r="Z29" s="306">
        <v>5701</v>
      </c>
      <c r="AA29" s="306">
        <v>5825</v>
      </c>
      <c r="AB29" s="62">
        <v>2321</v>
      </c>
      <c r="AC29" s="62">
        <v>7449.6075648838259</v>
      </c>
    </row>
    <row r="30" spans="1:29" ht="20.100000000000001" customHeight="1" x14ac:dyDescent="0.2">
      <c r="A30" s="133">
        <v>25</v>
      </c>
      <c r="B30" s="59" t="s">
        <v>363</v>
      </c>
      <c r="C30" s="38">
        <f>'[24]nias barat'!E6</f>
        <v>0</v>
      </c>
      <c r="D30" s="38">
        <f>'[24]nias barat'!F6</f>
        <v>0</v>
      </c>
      <c r="E30" s="38">
        <f>'[24]nias barat'!G6</f>
        <v>0</v>
      </c>
      <c r="F30" s="38">
        <f>'[24]nias barat'!H6</f>
        <v>0</v>
      </c>
      <c r="G30" s="38">
        <f>'[24]nias barat'!I6</f>
        <v>0</v>
      </c>
      <c r="H30" s="38">
        <f>'[24]nias barat'!J6</f>
        <v>0</v>
      </c>
      <c r="I30" s="38">
        <f>'[24]nias barat'!K6</f>
        <v>0</v>
      </c>
      <c r="J30" s="38">
        <f>'[24]nias barat'!L6</f>
        <v>0</v>
      </c>
      <c r="K30" s="38">
        <f>'[24]nias barat'!M6</f>
        <v>0</v>
      </c>
      <c r="L30" s="38">
        <f>'[24]nias barat'!N6</f>
        <v>0</v>
      </c>
      <c r="M30" s="38">
        <f>'[24]nias barat'!O6</f>
        <v>0</v>
      </c>
      <c r="N30" s="38">
        <f>'[24]nias barat'!P6</f>
        <v>0</v>
      </c>
      <c r="O30" s="38">
        <f>'[24]nias barat'!Q6</f>
        <v>0</v>
      </c>
      <c r="P30" s="38">
        <f>'[24]nias barat'!R6</f>
        <v>0</v>
      </c>
      <c r="Q30" s="161">
        <v>0</v>
      </c>
      <c r="R30" s="162">
        <v>0</v>
      </c>
      <c r="S30" s="202">
        <v>1290</v>
      </c>
      <c r="T30" s="202">
        <v>2053</v>
      </c>
      <c r="U30" s="202">
        <v>2176</v>
      </c>
      <c r="V30" s="205">
        <v>2236.86</v>
      </c>
      <c r="W30" s="205">
        <v>1627</v>
      </c>
      <c r="X30" s="306">
        <v>1928</v>
      </c>
      <c r="Y30" s="306">
        <v>2527</v>
      </c>
      <c r="Z30" s="306">
        <v>2698</v>
      </c>
      <c r="AA30" s="306">
        <v>2698</v>
      </c>
      <c r="AB30" s="62">
        <v>1137</v>
      </c>
      <c r="AC30" s="62">
        <v>1536.0634988531633</v>
      </c>
    </row>
    <row r="31" spans="1:29" ht="20.100000000000001" customHeight="1" x14ac:dyDescent="0.2">
      <c r="A31" s="45">
        <v>26</v>
      </c>
      <c r="B31" s="59" t="s">
        <v>1</v>
      </c>
      <c r="C31" s="61">
        <f>[24]sibolga!C6</f>
        <v>0</v>
      </c>
      <c r="D31" s="61">
        <f>[24]sibolga!D6</f>
        <v>0</v>
      </c>
      <c r="E31" s="61">
        <f>[24]sibolga!E6</f>
        <v>0</v>
      </c>
      <c r="F31" s="61">
        <f>[24]sibolga!F6</f>
        <v>0</v>
      </c>
      <c r="G31" s="61">
        <f>[24]sibolga!G6</f>
        <v>1136</v>
      </c>
      <c r="H31" s="61">
        <f>[24]sibolga!H6</f>
        <v>893</v>
      </c>
      <c r="I31" s="61">
        <f>[24]sibolga!I6</f>
        <v>0</v>
      </c>
      <c r="J31" s="61">
        <f>[24]sibolga!J6</f>
        <v>0</v>
      </c>
      <c r="K31" s="61">
        <f>[24]sibolga!K6</f>
        <v>0</v>
      </c>
      <c r="L31" s="61">
        <f>[24]sibolga!L6</f>
        <v>0</v>
      </c>
      <c r="M31" s="61">
        <f>[24]sibolga!M6</f>
        <v>0</v>
      </c>
      <c r="N31" s="61">
        <f>[24]sibolga!N6</f>
        <v>0</v>
      </c>
      <c r="O31" s="61">
        <f>[24]sibolga!O6</f>
        <v>0</v>
      </c>
      <c r="P31" s="61">
        <f>[24]sibolga!P6</f>
        <v>0</v>
      </c>
      <c r="Q31" s="161">
        <v>0</v>
      </c>
      <c r="R31" s="162">
        <v>0</v>
      </c>
      <c r="S31" s="202">
        <v>0</v>
      </c>
      <c r="T31" s="202">
        <v>0</v>
      </c>
      <c r="U31" s="202">
        <v>0</v>
      </c>
      <c r="V31" s="205" t="s">
        <v>133</v>
      </c>
      <c r="W31" s="205">
        <v>0</v>
      </c>
      <c r="X31" s="306">
        <v>0</v>
      </c>
      <c r="Y31" s="306">
        <v>0</v>
      </c>
      <c r="Z31" s="306">
        <v>0</v>
      </c>
      <c r="AA31" s="306">
        <v>0</v>
      </c>
      <c r="AB31" s="306">
        <v>0</v>
      </c>
      <c r="AC31" s="306">
        <v>0</v>
      </c>
    </row>
    <row r="32" spans="1:29" ht="20.100000000000001" customHeight="1" x14ac:dyDescent="0.2">
      <c r="A32" s="133">
        <v>27</v>
      </c>
      <c r="B32" s="59" t="s">
        <v>2</v>
      </c>
      <c r="C32" s="63">
        <f>'[24]tanjung balai'!C6</f>
        <v>1341</v>
      </c>
      <c r="D32" s="63">
        <f>'[24]tanjung balai'!D6</f>
        <v>1341</v>
      </c>
      <c r="E32" s="63">
        <f>'[24]tanjung balai'!E6</f>
        <v>1346</v>
      </c>
      <c r="F32" s="63">
        <f>'[24]tanjung balai'!F6</f>
        <v>1320</v>
      </c>
      <c r="G32" s="63">
        <f>'[24]tanjung balai'!G6</f>
        <v>1306</v>
      </c>
      <c r="H32" s="63">
        <f>'[24]tanjung balai'!H6</f>
        <v>1210</v>
      </c>
      <c r="I32" s="63">
        <f>'[24]tanjung balai'!I6</f>
        <v>1108</v>
      </c>
      <c r="J32" s="63">
        <f>'[24]tanjung balai'!J6</f>
        <v>0</v>
      </c>
      <c r="K32" s="63">
        <f>'[24]tanjung balai'!K6</f>
        <v>1210</v>
      </c>
      <c r="L32" s="63">
        <f>'[24]tanjung balai'!L6</f>
        <v>164</v>
      </c>
      <c r="M32" s="63">
        <f>'[24]tanjung balai'!M6</f>
        <v>148</v>
      </c>
      <c r="N32" s="63">
        <f>'[24]tanjung balai'!N6</f>
        <v>120</v>
      </c>
      <c r="O32" s="63" t="str">
        <f>'[24]tanjung balai'!O6</f>
        <v xml:space="preserve">                -    </v>
      </c>
      <c r="P32" s="63">
        <f>'[24]tanjung balai'!P6</f>
        <v>835</v>
      </c>
      <c r="Q32" s="161">
        <v>409</v>
      </c>
      <c r="R32" s="162">
        <v>294</v>
      </c>
      <c r="S32" s="202">
        <v>280</v>
      </c>
      <c r="T32" s="202">
        <v>255</v>
      </c>
      <c r="U32" s="202">
        <v>167</v>
      </c>
      <c r="V32" s="205">
        <v>165.97</v>
      </c>
      <c r="W32" s="205">
        <v>137</v>
      </c>
      <c r="X32" s="306">
        <v>119</v>
      </c>
      <c r="Y32" s="306">
        <v>119</v>
      </c>
      <c r="Z32" s="306">
        <v>116</v>
      </c>
      <c r="AA32" s="306">
        <v>123</v>
      </c>
      <c r="AB32" s="62">
        <v>55</v>
      </c>
      <c r="AC32" s="62">
        <v>72.747490179254015</v>
      </c>
    </row>
    <row r="33" spans="1:29" ht="20.100000000000001" customHeight="1" x14ac:dyDescent="0.2">
      <c r="A33" s="45">
        <v>28</v>
      </c>
      <c r="B33" s="59" t="s">
        <v>3</v>
      </c>
      <c r="C33" s="63">
        <f>'[24]pemantang siantar'!C6</f>
        <v>2053</v>
      </c>
      <c r="D33" s="63">
        <f>'[24]pemantang siantar'!D6</f>
        <v>2053</v>
      </c>
      <c r="E33" s="63">
        <f>'[24]pemantang siantar'!E6</f>
        <v>2252</v>
      </c>
      <c r="F33" s="63">
        <f>'[24]pemantang siantar'!F6</f>
        <v>2252</v>
      </c>
      <c r="G33" s="63">
        <f>'[24]pemantang siantar'!G6</f>
        <v>2252</v>
      </c>
      <c r="H33" s="63">
        <f>'[24]pemantang siantar'!H6</f>
        <v>2252</v>
      </c>
      <c r="I33" s="63">
        <f>'[24]pemantang siantar'!I6</f>
        <v>2252</v>
      </c>
      <c r="J33" s="63">
        <f>'[24]pemantang siantar'!J6</f>
        <v>2302</v>
      </c>
      <c r="K33" s="63">
        <f>'[24]pemantang siantar'!K6</f>
        <v>2047</v>
      </c>
      <c r="L33" s="63">
        <f>'[24]pemantang siantar'!L6</f>
        <v>2218</v>
      </c>
      <c r="M33" s="63">
        <f>'[24]pemantang siantar'!M6</f>
        <v>2213</v>
      </c>
      <c r="N33" s="63">
        <f>'[24]pemantang siantar'!N6</f>
        <v>2130</v>
      </c>
      <c r="O33" s="63">
        <f>'[24]pemantang siantar'!O6</f>
        <v>4250</v>
      </c>
      <c r="P33" s="63">
        <f>'[24]pemantang siantar'!P6</f>
        <v>2124</v>
      </c>
      <c r="Q33" s="161">
        <v>2273</v>
      </c>
      <c r="R33" s="162">
        <v>2280</v>
      </c>
      <c r="S33" s="202">
        <v>2382</v>
      </c>
      <c r="T33" s="202">
        <v>2317</v>
      </c>
      <c r="U33" s="202">
        <v>2209</v>
      </c>
      <c r="V33" s="205">
        <v>2141.4899999999998</v>
      </c>
      <c r="W33" s="205">
        <v>2078</v>
      </c>
      <c r="X33" s="306">
        <v>2098</v>
      </c>
      <c r="Y33" s="306">
        <v>2075</v>
      </c>
      <c r="Z33" s="306">
        <v>1929</v>
      </c>
      <c r="AA33" s="306">
        <v>1945</v>
      </c>
      <c r="AB33" s="62">
        <v>1662</v>
      </c>
      <c r="AC33" s="62">
        <v>1519.7260440783662</v>
      </c>
    </row>
    <row r="34" spans="1:29" ht="20.100000000000001" customHeight="1" x14ac:dyDescent="0.2">
      <c r="A34" s="133">
        <v>29</v>
      </c>
      <c r="B34" s="59" t="s">
        <v>4</v>
      </c>
      <c r="C34" s="61">
        <f>'[24]tebing tinggi'!E6</f>
        <v>1249</v>
      </c>
      <c r="D34" s="61">
        <f>'[24]tebing tinggi'!F6</f>
        <v>410</v>
      </c>
      <c r="E34" s="61">
        <f>'[24]tebing tinggi'!G6</f>
        <v>1152</v>
      </c>
      <c r="F34" s="61">
        <f>'[24]tebing tinggi'!H6</f>
        <v>1112</v>
      </c>
      <c r="G34" s="61">
        <f>'[24]tebing tinggi'!I6</f>
        <v>1082</v>
      </c>
      <c r="H34" s="61">
        <f>'[24]tebing tinggi'!J6</f>
        <v>1082</v>
      </c>
      <c r="I34" s="61">
        <f>'[24]tebing tinggi'!K6</f>
        <v>1082</v>
      </c>
      <c r="J34" s="61">
        <f>'[24]tebing tinggi'!L6</f>
        <v>892</v>
      </c>
      <c r="K34" s="61">
        <f>'[24]tebing tinggi'!M6</f>
        <v>892</v>
      </c>
      <c r="L34" s="61">
        <f>'[24]tebing tinggi'!N6</f>
        <v>930</v>
      </c>
      <c r="M34" s="61">
        <f>'[24]tebing tinggi'!O6</f>
        <v>845</v>
      </c>
      <c r="N34" s="61">
        <f>'[24]tebing tinggi'!P6</f>
        <v>770</v>
      </c>
      <c r="O34" s="61">
        <f>'[24]tebing tinggi'!Q6</f>
        <v>1050</v>
      </c>
      <c r="P34" s="61" t="str">
        <f>'[24]tebing tinggi'!R6</f>
        <v xml:space="preserve">                -    </v>
      </c>
      <c r="Q34" s="161">
        <v>770</v>
      </c>
      <c r="R34" s="162">
        <v>595</v>
      </c>
      <c r="S34" s="202">
        <v>595</v>
      </c>
      <c r="T34" s="202">
        <v>595</v>
      </c>
      <c r="U34" s="202">
        <v>500</v>
      </c>
      <c r="V34" s="205">
        <v>444.71</v>
      </c>
      <c r="W34" s="205">
        <v>415</v>
      </c>
      <c r="X34" s="306">
        <v>335</v>
      </c>
      <c r="Y34" s="306">
        <v>335</v>
      </c>
      <c r="Z34" s="306">
        <v>287.20000000000005</v>
      </c>
      <c r="AA34" s="306">
        <v>230.2</v>
      </c>
      <c r="AB34" s="62">
        <v>272</v>
      </c>
      <c r="AC34" s="62">
        <v>255.6425833439086</v>
      </c>
    </row>
    <row r="35" spans="1:29" ht="20.100000000000001" customHeight="1" x14ac:dyDescent="0.2">
      <c r="A35" s="45">
        <v>30</v>
      </c>
      <c r="B35" s="59" t="s">
        <v>5</v>
      </c>
      <c r="C35" s="63">
        <f>[24]medan!E6</f>
        <v>4132</v>
      </c>
      <c r="D35" s="63">
        <f>[24]medan!F6</f>
        <v>4062</v>
      </c>
      <c r="E35" s="63">
        <f>[24]medan!G6</f>
        <v>3759</v>
      </c>
      <c r="F35" s="63">
        <f>[24]medan!H6</f>
        <v>3611</v>
      </c>
      <c r="G35" s="63">
        <f>[24]medan!I6</f>
        <v>3560</v>
      </c>
      <c r="H35" s="63">
        <f>[24]medan!J6</f>
        <v>3572</v>
      </c>
      <c r="I35" s="63">
        <f>[24]medan!K6</f>
        <v>3575</v>
      </c>
      <c r="J35" s="63">
        <f>[24]medan!L6</f>
        <v>4314</v>
      </c>
      <c r="K35" s="63">
        <f>[24]medan!M6</f>
        <v>4314</v>
      </c>
      <c r="L35" s="63">
        <f>[24]medan!N6</f>
        <v>3523</v>
      </c>
      <c r="M35" s="63">
        <f>[24]medan!O6</f>
        <v>2460</v>
      </c>
      <c r="N35" s="63">
        <f>[24]medan!P6</f>
        <v>2870</v>
      </c>
      <c r="O35" s="63">
        <f>[24]medan!Q6</f>
        <v>2881</v>
      </c>
      <c r="P35" s="63">
        <f>[24]medan!R6</f>
        <v>2321</v>
      </c>
      <c r="Q35" s="161">
        <v>2317</v>
      </c>
      <c r="R35" s="162">
        <v>2387</v>
      </c>
      <c r="S35" s="202">
        <v>2251</v>
      </c>
      <c r="T35" s="202">
        <v>2054</v>
      </c>
      <c r="U35" s="202">
        <v>2062</v>
      </c>
      <c r="V35" s="205">
        <v>860.3</v>
      </c>
      <c r="W35" s="205">
        <v>1997</v>
      </c>
      <c r="X35" s="306">
        <v>2021</v>
      </c>
      <c r="Y35" s="306">
        <v>1470</v>
      </c>
      <c r="Z35" s="306">
        <v>1442</v>
      </c>
      <c r="AA35" s="306">
        <v>1264</v>
      </c>
      <c r="AB35" s="62">
        <v>796</v>
      </c>
      <c r="AC35" s="62">
        <v>927.5474854070028</v>
      </c>
    </row>
    <row r="36" spans="1:29" ht="20.100000000000001" customHeight="1" x14ac:dyDescent="0.2">
      <c r="A36" s="133">
        <v>31</v>
      </c>
      <c r="B36" s="59" t="s">
        <v>6</v>
      </c>
      <c r="C36" s="63">
        <f>[24]binjai!E6</f>
        <v>2686</v>
      </c>
      <c r="D36" s="63">
        <f>[24]binjai!F6</f>
        <v>2655</v>
      </c>
      <c r="E36" s="63">
        <f>[24]binjai!G6</f>
        <v>2655</v>
      </c>
      <c r="F36" s="63">
        <f>[24]binjai!H6</f>
        <v>2325</v>
      </c>
      <c r="G36" s="63">
        <f>[24]binjai!I6</f>
        <v>2364</v>
      </c>
      <c r="H36" s="63">
        <f>[24]binjai!J6</f>
        <v>2306</v>
      </c>
      <c r="I36" s="63">
        <f>[24]binjai!K6</f>
        <v>3195</v>
      </c>
      <c r="J36" s="63">
        <f>[24]binjai!L6</f>
        <v>2257</v>
      </c>
      <c r="K36" s="63">
        <f>[24]binjai!M6</f>
        <v>2257</v>
      </c>
      <c r="L36" s="63">
        <f>[24]binjai!N6</f>
        <v>2311</v>
      </c>
      <c r="M36" s="63">
        <f>[24]binjai!O6</f>
        <v>2301</v>
      </c>
      <c r="N36" s="63">
        <f>[24]binjai!P6</f>
        <v>2293</v>
      </c>
      <c r="O36" s="63">
        <f>[24]binjai!Q6</f>
        <v>2571</v>
      </c>
      <c r="P36" s="63">
        <f>[24]binjai!R6</f>
        <v>2291</v>
      </c>
      <c r="Q36" s="161">
        <v>2291</v>
      </c>
      <c r="R36" s="162">
        <v>2291</v>
      </c>
      <c r="S36" s="202">
        <v>2291</v>
      </c>
      <c r="T36" s="202">
        <v>2291</v>
      </c>
      <c r="U36" s="202">
        <v>2212</v>
      </c>
      <c r="V36" s="205">
        <v>1753.49</v>
      </c>
      <c r="W36" s="205">
        <v>1773</v>
      </c>
      <c r="X36" s="306">
        <v>1772</v>
      </c>
      <c r="Y36" s="306">
        <v>1758</v>
      </c>
      <c r="Z36" s="306">
        <v>1758</v>
      </c>
      <c r="AA36" s="306">
        <v>1747.8</v>
      </c>
      <c r="AB36" s="62">
        <v>1191</v>
      </c>
      <c r="AC36" s="62">
        <v>1208.3647831931764</v>
      </c>
    </row>
    <row r="37" spans="1:29" ht="20.100000000000001" customHeight="1" x14ac:dyDescent="0.2">
      <c r="A37" s="45">
        <v>32</v>
      </c>
      <c r="B37" s="59" t="s">
        <v>7</v>
      </c>
      <c r="C37" s="38">
        <f>'[24]padang sidempuan'!E6</f>
        <v>0</v>
      </c>
      <c r="D37" s="38">
        <f>'[24]padang sidempuan'!F6</f>
        <v>0</v>
      </c>
      <c r="E37" s="38">
        <f>'[24]padang sidempuan'!G6</f>
        <v>0</v>
      </c>
      <c r="F37" s="38">
        <f>'[24]padang sidempuan'!H6</f>
        <v>0</v>
      </c>
      <c r="G37" s="38">
        <f>'[24]padang sidempuan'!I6</f>
        <v>0</v>
      </c>
      <c r="H37" s="38">
        <f>'[24]padang sidempuan'!J6</f>
        <v>0</v>
      </c>
      <c r="I37" s="38">
        <f>'[24]padang sidempuan'!K6</f>
        <v>0</v>
      </c>
      <c r="J37" s="38">
        <f>'[24]padang sidempuan'!L6</f>
        <v>0</v>
      </c>
      <c r="K37" s="38">
        <f>'[24]padang sidempuan'!M6</f>
        <v>0</v>
      </c>
      <c r="L37" s="38">
        <f>'[24]padang sidempuan'!N6</f>
        <v>2758</v>
      </c>
      <c r="M37" s="38">
        <f>'[24]padang sidempuan'!O6</f>
        <v>3016</v>
      </c>
      <c r="N37" s="38">
        <f>'[24]padang sidempuan'!P6</f>
        <v>3016</v>
      </c>
      <c r="O37" s="38">
        <f>'[24]padang sidempuan'!Q6</f>
        <v>2467</v>
      </c>
      <c r="P37" s="38">
        <f>'[24]padang sidempuan'!R6</f>
        <v>3847</v>
      </c>
      <c r="Q37" s="161">
        <v>3888</v>
      </c>
      <c r="R37" s="162">
        <v>4045</v>
      </c>
      <c r="S37" s="202">
        <v>4045</v>
      </c>
      <c r="T37" s="202">
        <v>4015</v>
      </c>
      <c r="U37" s="202">
        <v>4015</v>
      </c>
      <c r="V37" s="205">
        <v>3166.35</v>
      </c>
      <c r="W37" s="205">
        <v>4015</v>
      </c>
      <c r="X37" s="306">
        <v>4015</v>
      </c>
      <c r="Y37" s="306">
        <v>3166</v>
      </c>
      <c r="Z37" s="306">
        <v>3166</v>
      </c>
      <c r="AA37" s="306">
        <v>3166</v>
      </c>
      <c r="AB37" s="62">
        <v>3060</v>
      </c>
      <c r="AC37" s="62">
        <v>3066.2104594184761</v>
      </c>
    </row>
    <row r="38" spans="1:29" ht="20.100000000000001" customHeight="1" x14ac:dyDescent="0.2">
      <c r="A38" s="133">
        <v>33</v>
      </c>
      <c r="B38" s="59" t="s">
        <v>8</v>
      </c>
      <c r="C38" s="38">
        <f>'[24]gunung sitoli'!E6</f>
        <v>0</v>
      </c>
      <c r="D38" s="38">
        <f>'[24]gunung sitoli'!F6</f>
        <v>0</v>
      </c>
      <c r="E38" s="38">
        <f>'[24]gunung sitoli'!G6</f>
        <v>0</v>
      </c>
      <c r="F38" s="38">
        <f>'[24]gunung sitoli'!H6</f>
        <v>0</v>
      </c>
      <c r="G38" s="38">
        <f>'[24]gunung sitoli'!I6</f>
        <v>0</v>
      </c>
      <c r="H38" s="38">
        <f>'[24]gunung sitoli'!J6</f>
        <v>0</v>
      </c>
      <c r="I38" s="38">
        <f>'[24]gunung sitoli'!K6</f>
        <v>0</v>
      </c>
      <c r="J38" s="38">
        <f>'[24]gunung sitoli'!L6</f>
        <v>0</v>
      </c>
      <c r="K38" s="38">
        <f>'[24]gunung sitoli'!M6</f>
        <v>0</v>
      </c>
      <c r="L38" s="38">
        <f>'[24]gunung sitoli'!N6</f>
        <v>0</v>
      </c>
      <c r="M38" s="38">
        <f>'[24]gunung sitoli'!O6</f>
        <v>0</v>
      </c>
      <c r="N38" s="38">
        <f>'[24]gunung sitoli'!P6</f>
        <v>0</v>
      </c>
      <c r="O38" s="38">
        <f>'[24]gunung sitoli'!Q6</f>
        <v>0</v>
      </c>
      <c r="P38" s="38">
        <f>'[24]gunung sitoli'!R6</f>
        <v>0</v>
      </c>
      <c r="Q38" s="161">
        <v>0</v>
      </c>
      <c r="R38" s="162">
        <v>0</v>
      </c>
      <c r="S38" s="202">
        <v>1790</v>
      </c>
      <c r="T38" s="202">
        <v>2617</v>
      </c>
      <c r="U38" s="202">
        <v>2684</v>
      </c>
      <c r="V38" s="205">
        <v>1722.46</v>
      </c>
      <c r="W38" s="205">
        <v>2727</v>
      </c>
      <c r="X38" s="306">
        <v>1172</v>
      </c>
      <c r="Y38" s="306">
        <v>1710</v>
      </c>
      <c r="Z38" s="306">
        <v>1614.2</v>
      </c>
      <c r="AA38" s="306">
        <v>1641.8000000000002</v>
      </c>
      <c r="AB38" s="62">
        <v>719</v>
      </c>
      <c r="AC38" s="62">
        <v>1163.5455921834084</v>
      </c>
    </row>
    <row r="39" spans="1:29" ht="20.100000000000001" customHeight="1" thickBot="1" x14ac:dyDescent="0.25">
      <c r="A39" s="363" t="s">
        <v>97</v>
      </c>
      <c r="B39" s="364"/>
      <c r="C39" s="165">
        <f>SUM(C6:C38)</f>
        <v>539470</v>
      </c>
      <c r="D39" s="165">
        <f t="shared" ref="D39:X39" si="0">SUM(D6:D38)</f>
        <v>550767</v>
      </c>
      <c r="E39" s="165">
        <f t="shared" si="0"/>
        <v>540576</v>
      </c>
      <c r="F39" s="165">
        <f t="shared" si="0"/>
        <v>536414</v>
      </c>
      <c r="G39" s="165">
        <f t="shared" si="0"/>
        <v>532807</v>
      </c>
      <c r="H39" s="165">
        <f t="shared" si="0"/>
        <v>563800</v>
      </c>
      <c r="I39" s="165">
        <f t="shared" si="0"/>
        <v>564120</v>
      </c>
      <c r="J39" s="165">
        <f t="shared" si="0"/>
        <v>496823</v>
      </c>
      <c r="K39" s="165">
        <f t="shared" si="0"/>
        <v>505199</v>
      </c>
      <c r="L39" s="165">
        <f t="shared" si="0"/>
        <v>556365</v>
      </c>
      <c r="M39" s="165">
        <f t="shared" si="0"/>
        <v>530316</v>
      </c>
      <c r="N39" s="165">
        <f t="shared" si="0"/>
        <v>550673</v>
      </c>
      <c r="O39" s="165">
        <f t="shared" si="0"/>
        <v>575249</v>
      </c>
      <c r="P39" s="165">
        <f t="shared" si="0"/>
        <v>462466</v>
      </c>
      <c r="Q39" s="221">
        <f t="shared" si="0"/>
        <v>453372</v>
      </c>
      <c r="R39" s="165">
        <f t="shared" si="0"/>
        <v>478521</v>
      </c>
      <c r="S39" s="200">
        <f t="shared" si="0"/>
        <v>464256</v>
      </c>
      <c r="T39" s="200">
        <f t="shared" si="0"/>
        <v>468724</v>
      </c>
      <c r="U39" s="200">
        <f t="shared" si="0"/>
        <v>468442</v>
      </c>
      <c r="V39" s="200">
        <f t="shared" si="0"/>
        <v>423190.32</v>
      </c>
      <c r="W39" s="200">
        <f t="shared" si="0"/>
        <v>438346</v>
      </c>
      <c r="X39" s="307">
        <f t="shared" si="0"/>
        <v>433043</v>
      </c>
      <c r="Y39" s="307">
        <f>SUM(Y6:Y38)</f>
        <v>423465</v>
      </c>
      <c r="Z39" s="307">
        <f>SUM(Z6:Z38)</f>
        <v>423029.30000000005</v>
      </c>
      <c r="AA39" s="307">
        <f>SUM(AA6:AA38)</f>
        <v>415675.1</v>
      </c>
      <c r="AB39" s="307">
        <v>245801</v>
      </c>
      <c r="AC39" s="307">
        <f>SUM(AC6:AC38)</f>
        <v>308667.22957625357</v>
      </c>
    </row>
    <row r="40" spans="1:29" ht="15" customHeight="1" x14ac:dyDescent="0.2">
      <c r="A40" s="277" t="s">
        <v>663</v>
      </c>
      <c r="B40" s="282"/>
      <c r="C40" s="283"/>
      <c r="D40" s="283"/>
      <c r="E40" s="282"/>
      <c r="F40" s="283"/>
      <c r="G40" s="283"/>
      <c r="H40" s="284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85"/>
      <c r="V40" s="286"/>
      <c r="W40" s="277"/>
      <c r="X40" s="277"/>
      <c r="Y40" s="277"/>
      <c r="Z40" s="277"/>
      <c r="AA40" s="277"/>
      <c r="AB40" s="277"/>
      <c r="AC40" s="277"/>
    </row>
    <row r="41" spans="1:29" ht="15" customHeight="1" x14ac:dyDescent="0.2">
      <c r="A41" s="278" t="s">
        <v>664</v>
      </c>
      <c r="B41" s="282"/>
      <c r="C41" s="283"/>
      <c r="D41" s="283"/>
      <c r="E41" s="282"/>
      <c r="F41" s="283"/>
      <c r="G41" s="283"/>
      <c r="H41" s="284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85"/>
      <c r="V41" s="286"/>
      <c r="W41" s="277"/>
      <c r="X41" s="277"/>
      <c r="Y41" s="277"/>
      <c r="Z41" s="277"/>
      <c r="AA41" s="277"/>
      <c r="AB41" s="277"/>
      <c r="AC41" s="277"/>
    </row>
    <row r="42" spans="1:29" ht="15" customHeight="1" x14ac:dyDescent="0.2">
      <c r="A42" s="277" t="s">
        <v>580</v>
      </c>
      <c r="B42" s="282"/>
      <c r="C42" s="283"/>
      <c r="D42" s="283"/>
      <c r="E42" s="282"/>
      <c r="F42" s="283"/>
      <c r="G42" s="283"/>
      <c r="H42" s="284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87"/>
      <c r="U42" s="285"/>
      <c r="V42" s="286"/>
      <c r="W42" s="277"/>
      <c r="X42" s="277"/>
      <c r="Y42" s="277"/>
      <c r="Z42" s="277"/>
      <c r="AA42" s="277"/>
      <c r="AB42" s="277"/>
      <c r="AC42" s="277"/>
    </row>
    <row r="43" spans="1:29" ht="15" customHeight="1" x14ac:dyDescent="0.2">
      <c r="A43" s="277" t="s">
        <v>661</v>
      </c>
      <c r="B43" s="282"/>
      <c r="C43" s="283"/>
      <c r="D43" s="283"/>
      <c r="E43" s="282"/>
      <c r="F43" s="283"/>
      <c r="G43" s="283"/>
      <c r="H43" s="284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87"/>
      <c r="U43" s="285"/>
      <c r="V43" s="286"/>
      <c r="W43" s="277"/>
      <c r="X43" s="277"/>
      <c r="Y43" s="277"/>
      <c r="Z43" s="277"/>
      <c r="AA43" s="277"/>
      <c r="AB43" s="277"/>
      <c r="AC43" s="277"/>
    </row>
    <row r="44" spans="1:29" ht="15" customHeight="1" x14ac:dyDescent="0.2">
      <c r="A44" s="278" t="s">
        <v>581</v>
      </c>
      <c r="B44" s="282"/>
      <c r="C44" s="283"/>
      <c r="D44" s="283"/>
      <c r="E44" s="282"/>
      <c r="F44" s="283"/>
      <c r="G44" s="283"/>
      <c r="H44" s="284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85"/>
      <c r="V44" s="286"/>
      <c r="W44" s="277"/>
      <c r="X44" s="277"/>
      <c r="Y44" s="277"/>
      <c r="Z44" s="277"/>
      <c r="AA44" s="277"/>
      <c r="AB44" s="277"/>
      <c r="AC44" s="277"/>
    </row>
    <row r="45" spans="1:29" ht="15" customHeight="1" x14ac:dyDescent="0.2">
      <c r="A45" s="277" t="s">
        <v>662</v>
      </c>
      <c r="B45" s="9"/>
      <c r="C45" s="10"/>
      <c r="D45" s="10"/>
      <c r="E45" s="9"/>
      <c r="F45" s="10"/>
      <c r="G45" s="10"/>
      <c r="H45" s="11"/>
      <c r="U45" s="7"/>
      <c r="X45" s="6"/>
      <c r="Y45" s="6"/>
      <c r="Z45" s="6"/>
      <c r="AA45" s="6"/>
      <c r="AB45" s="6"/>
      <c r="AC45" s="6"/>
    </row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</sheetData>
  <mergeCells count="3">
    <mergeCell ref="A4:A5"/>
    <mergeCell ref="A39:B39"/>
    <mergeCell ref="C4:AC4"/>
  </mergeCells>
  <printOptions horizontalCentered="1"/>
  <pageMargins left="0.98425196850393704" right="0.98425196850393704" top="0.78740157480314965" bottom="0.78740157480314965" header="0.51181102362204722" footer="0.51181102362204722"/>
  <pageSetup paperSize="9" scale="51" orientation="landscape" horizontalDpi="4294967293" r:id="rId1"/>
  <ignoredErrors>
    <ignoredError sqref="Q39:V3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136"/>
  <sheetViews>
    <sheetView showGridLines="0" zoomScaleNormal="100" workbookViewId="0">
      <selection sqref="A1:AD31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11" style="6" hidden="1" customWidth="1"/>
    <col min="4" max="16" width="0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594</v>
      </c>
      <c r="B1" s="32"/>
      <c r="C1" s="32"/>
      <c r="D1" s="32"/>
      <c r="E1" s="33"/>
      <c r="F1" s="32"/>
      <c r="G1" s="32"/>
      <c r="H1" s="34"/>
      <c r="I1" s="32"/>
      <c r="J1" s="32"/>
      <c r="K1" s="32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9" ht="20.100000000000001" customHeight="1" x14ac:dyDescent="0.2">
      <c r="A2" s="8" t="s">
        <v>595</v>
      </c>
      <c r="B2" s="32"/>
      <c r="C2" s="32"/>
      <c r="D2" s="32"/>
      <c r="E2" s="33"/>
      <c r="F2" s="32"/>
      <c r="G2" s="32"/>
      <c r="H2" s="34"/>
      <c r="I2" s="32"/>
      <c r="J2" s="32"/>
      <c r="K2" s="32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9" ht="20.100000000000001" customHeight="1" thickBot="1" x14ac:dyDescent="0.3">
      <c r="A3" s="5"/>
      <c r="B3" s="32"/>
      <c r="C3" s="32"/>
      <c r="D3" s="32"/>
      <c r="E3" s="33"/>
      <c r="F3" s="32"/>
      <c r="G3" s="32"/>
      <c r="H3" s="34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250"/>
      <c r="U3" s="71"/>
      <c r="V3" s="238"/>
      <c r="W3" s="24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5">
        <v>1</v>
      </c>
      <c r="B6" s="59" t="s">
        <v>340</v>
      </c>
      <c r="C6" s="36">
        <f>[25]Kep.Mentawai!C6</f>
        <v>0</v>
      </c>
      <c r="D6" s="36">
        <f>[25]Kep.Mentawai!D6</f>
        <v>0</v>
      </c>
      <c r="E6" s="36">
        <f>[25]Kep.Mentawai!E6</f>
        <v>0</v>
      </c>
      <c r="F6" s="36">
        <f>[25]Kep.Mentawai!F6</f>
        <v>0</v>
      </c>
      <c r="G6" s="36">
        <f>[25]Kep.Mentawai!G6</f>
        <v>0</v>
      </c>
      <c r="H6" s="36">
        <f>[25]Kep.Mentawai!H6</f>
        <v>0</v>
      </c>
      <c r="I6" s="36">
        <f>[25]Kep.Mentawai!I6</f>
        <v>0</v>
      </c>
      <c r="J6" s="36">
        <f>[25]Kep.Mentawai!J6</f>
        <v>789</v>
      </c>
      <c r="K6" s="36">
        <f>[25]Kep.Mentawai!K6</f>
        <v>789</v>
      </c>
      <c r="L6" s="36">
        <f>[25]Kep.Mentawai!L6</f>
        <v>514</v>
      </c>
      <c r="M6" s="36">
        <f>[25]Kep.Mentawai!M6</f>
        <v>353</v>
      </c>
      <c r="N6" s="36">
        <f>[25]Kep.Mentawai!N6</f>
        <v>194</v>
      </c>
      <c r="O6" s="36">
        <f>[25]Kep.Mentawai!O6</f>
        <v>592</v>
      </c>
      <c r="P6" s="36">
        <f>[25]Kep.Mentawai!P6</f>
        <v>255</v>
      </c>
      <c r="Q6" s="42">
        <v>592</v>
      </c>
      <c r="R6" s="42">
        <v>592</v>
      </c>
      <c r="S6" s="198">
        <v>630</v>
      </c>
      <c r="T6" s="198">
        <v>630</v>
      </c>
      <c r="U6" s="198">
        <v>446</v>
      </c>
      <c r="V6" s="225">
        <v>447.96</v>
      </c>
      <c r="W6" s="203">
        <v>691</v>
      </c>
      <c r="X6" s="314">
        <v>686</v>
      </c>
      <c r="Y6" s="314">
        <v>951</v>
      </c>
      <c r="Z6" s="314">
        <v>1024</v>
      </c>
      <c r="AA6" s="314">
        <v>1794</v>
      </c>
      <c r="AB6" s="62">
        <v>139</v>
      </c>
      <c r="AC6" s="62">
        <v>895.03558109779544</v>
      </c>
    </row>
    <row r="7" spans="1:29" ht="20.100000000000001" customHeight="1" x14ac:dyDescent="0.2">
      <c r="A7" s="135">
        <v>2</v>
      </c>
      <c r="B7" s="59" t="s">
        <v>345</v>
      </c>
      <c r="C7" s="36">
        <f>[25]PesisirSltn!C6</f>
        <v>26144</v>
      </c>
      <c r="D7" s="36">
        <f>[25]PesisirSltn!D6</f>
        <v>26144</v>
      </c>
      <c r="E7" s="36">
        <f>[25]PesisirSltn!E6</f>
        <v>26144</v>
      </c>
      <c r="F7" s="36">
        <f>[25]PesisirSltn!F6</f>
        <v>26154</v>
      </c>
      <c r="G7" s="36">
        <f>[25]PesisirSltn!G6</f>
        <v>27813</v>
      </c>
      <c r="H7" s="36">
        <f>[25]PesisirSltn!H6</f>
        <v>29841</v>
      </c>
      <c r="I7" s="36">
        <f>[25]PesisirSltn!I6</f>
        <v>25547</v>
      </c>
      <c r="J7" s="36">
        <f>[25]PesisirSltn!J6</f>
        <v>25827</v>
      </c>
      <c r="K7" s="36">
        <f>[25]PesisirSltn!K6</f>
        <v>27603</v>
      </c>
      <c r="L7" s="36">
        <f>[25]PesisirSltn!L6</f>
        <v>28506</v>
      </c>
      <c r="M7" s="36">
        <f>[25]PesisirSltn!M6</f>
        <v>28597</v>
      </c>
      <c r="N7" s="36">
        <f>[25]PesisirSltn!N6</f>
        <v>31355</v>
      </c>
      <c r="O7" s="36">
        <f>[25]PesisirSltn!O6</f>
        <v>32897</v>
      </c>
      <c r="P7" s="36">
        <f>[25]PesisirSltn!P6</f>
        <v>14641</v>
      </c>
      <c r="Q7" s="42">
        <v>28824</v>
      </c>
      <c r="R7" s="42">
        <v>29540</v>
      </c>
      <c r="S7" s="198">
        <v>30129</v>
      </c>
      <c r="T7" s="198">
        <v>30129</v>
      </c>
      <c r="U7" s="198">
        <v>30361</v>
      </c>
      <c r="V7" s="225">
        <v>30343.39</v>
      </c>
      <c r="W7" s="203">
        <v>29926</v>
      </c>
      <c r="X7" s="314">
        <v>30957</v>
      </c>
      <c r="Y7" s="314">
        <v>30681</v>
      </c>
      <c r="Z7" s="314">
        <v>30115</v>
      </c>
      <c r="AA7" s="314">
        <v>29821</v>
      </c>
      <c r="AB7" s="62">
        <v>23837</v>
      </c>
      <c r="AC7" s="62">
        <v>23885.105384568549</v>
      </c>
    </row>
    <row r="8" spans="1:29" ht="20.100000000000001" customHeight="1" x14ac:dyDescent="0.2">
      <c r="A8" s="135">
        <v>3</v>
      </c>
      <c r="B8" s="59" t="s">
        <v>346</v>
      </c>
      <c r="C8" s="36">
        <f>[25]Solok!C6</f>
        <v>32121</v>
      </c>
      <c r="D8" s="36">
        <f>[25]Solok!D6</f>
        <v>32036</v>
      </c>
      <c r="E8" s="36">
        <f>[25]Solok!E6</f>
        <v>32501</v>
      </c>
      <c r="F8" s="36">
        <f>[25]Solok!F6</f>
        <v>31977</v>
      </c>
      <c r="G8" s="36">
        <f>[25]Solok!G6</f>
        <v>31961</v>
      </c>
      <c r="H8" s="36">
        <f>[25]Solok!H6</f>
        <v>31911</v>
      </c>
      <c r="I8" s="36">
        <f>[25]Solok!I6</f>
        <v>29971</v>
      </c>
      <c r="J8" s="36">
        <f>[25]Solok!J6</f>
        <v>33588</v>
      </c>
      <c r="K8" s="36">
        <f>[25]Solok!K6</f>
        <v>33328</v>
      </c>
      <c r="L8" s="36">
        <f>[25]Solok!L6</f>
        <v>33413</v>
      </c>
      <c r="M8" s="36">
        <f>[25]Solok!M6</f>
        <v>32205</v>
      </c>
      <c r="N8" s="36">
        <f>[25]Solok!N6</f>
        <v>32169</v>
      </c>
      <c r="O8" s="36">
        <f>[25]Solok!O6</f>
        <v>24852</v>
      </c>
      <c r="P8" s="36">
        <f>[25]Solok!P6</f>
        <v>16505</v>
      </c>
      <c r="Q8" s="42">
        <v>23418</v>
      </c>
      <c r="R8" s="42">
        <v>23409</v>
      </c>
      <c r="S8" s="198">
        <v>23415</v>
      </c>
      <c r="T8" s="198">
        <v>23439</v>
      </c>
      <c r="U8" s="198">
        <v>23449</v>
      </c>
      <c r="V8" s="225">
        <v>23427.77</v>
      </c>
      <c r="W8" s="203">
        <v>23250</v>
      </c>
      <c r="X8" s="314">
        <v>23230</v>
      </c>
      <c r="Y8" s="314">
        <v>23178</v>
      </c>
      <c r="Z8" s="314">
        <v>23192.1</v>
      </c>
      <c r="AA8" s="314">
        <v>23159</v>
      </c>
      <c r="AB8" s="62">
        <v>18674</v>
      </c>
      <c r="AC8" s="62">
        <v>20561.47937295209</v>
      </c>
    </row>
    <row r="9" spans="1:29" ht="20.100000000000001" customHeight="1" x14ac:dyDescent="0.2">
      <c r="A9" s="135">
        <v>4</v>
      </c>
      <c r="B9" s="59" t="s">
        <v>516</v>
      </c>
      <c r="C9" s="36">
        <f>[25]Sawahlunto!C6</f>
        <v>17004</v>
      </c>
      <c r="D9" s="36">
        <f>[25]Sawahlunto!D6</f>
        <v>15843</v>
      </c>
      <c r="E9" s="36">
        <f>[25]Sawahlunto!E6</f>
        <v>15843</v>
      </c>
      <c r="F9" s="36">
        <f>[25]Sawahlunto!F6</f>
        <v>20119</v>
      </c>
      <c r="G9" s="36">
        <f>[25]Sawahlunto!G6</f>
        <v>20131</v>
      </c>
      <c r="H9" s="36">
        <f>[25]Sawahlunto!H6</f>
        <v>20166</v>
      </c>
      <c r="I9" s="36">
        <f>[25]Sawahlunto!I6</f>
        <v>17984</v>
      </c>
      <c r="J9" s="36">
        <f>[25]Sawahlunto!J6</f>
        <v>17984</v>
      </c>
      <c r="K9" s="36">
        <f>[25]Sawahlunto!K6</f>
        <v>17645</v>
      </c>
      <c r="L9" s="36">
        <f>[25]Sawahlunto!L6</f>
        <v>17645</v>
      </c>
      <c r="M9" s="36">
        <f>[25]Sawahlunto!M6</f>
        <v>15850</v>
      </c>
      <c r="N9" s="36">
        <f>[25]Sawahlunto!N6</f>
        <v>10787</v>
      </c>
      <c r="O9" s="36">
        <f>[25]Sawahlunto!O6</f>
        <v>12391</v>
      </c>
      <c r="P9" s="36">
        <f>[25]Sawahlunto!P6</f>
        <v>3656</v>
      </c>
      <c r="Q9" s="42">
        <v>12182</v>
      </c>
      <c r="R9" s="42">
        <v>11797</v>
      </c>
      <c r="S9" s="198">
        <v>11197</v>
      </c>
      <c r="T9" s="198">
        <v>11306</v>
      </c>
      <c r="U9" s="198">
        <v>11422</v>
      </c>
      <c r="V9" s="225">
        <v>11390.34</v>
      </c>
      <c r="W9" s="203">
        <v>10364</v>
      </c>
      <c r="X9" s="314">
        <v>10380</v>
      </c>
      <c r="Y9" s="314">
        <v>10380</v>
      </c>
      <c r="Z9" s="314">
        <v>10056</v>
      </c>
      <c r="AA9" s="314">
        <v>10157</v>
      </c>
      <c r="AB9" s="62">
        <v>10503</v>
      </c>
      <c r="AC9" s="62">
        <v>10870.183046670891</v>
      </c>
    </row>
    <row r="10" spans="1:29" ht="20.100000000000001" customHeight="1" x14ac:dyDescent="0.2">
      <c r="A10" s="135">
        <v>5</v>
      </c>
      <c r="B10" s="59" t="s">
        <v>148</v>
      </c>
      <c r="C10" s="36">
        <f>[25]Tanahdatar!C6</f>
        <v>24813</v>
      </c>
      <c r="D10" s="36">
        <f>[25]Tanahdatar!D6</f>
        <v>23168</v>
      </c>
      <c r="E10" s="36">
        <f>[25]Tanahdatar!E6</f>
        <v>23163</v>
      </c>
      <c r="F10" s="36">
        <f>[25]Tanahdatar!F6</f>
        <v>23180</v>
      </c>
      <c r="G10" s="36">
        <f>[25]Tanahdatar!G6</f>
        <v>22870</v>
      </c>
      <c r="H10" s="36">
        <f>[25]Tanahdatar!H6</f>
        <v>22875</v>
      </c>
      <c r="I10" s="36">
        <f>[25]Tanahdatar!I6</f>
        <v>24262</v>
      </c>
      <c r="J10" s="36">
        <f>[25]Tanahdatar!J6</f>
        <v>23174</v>
      </c>
      <c r="K10" s="36">
        <f>[25]Tanahdatar!K6</f>
        <v>22827</v>
      </c>
      <c r="L10" s="36">
        <f>[25]Tanahdatar!L6</f>
        <v>23255</v>
      </c>
      <c r="M10" s="36">
        <f>[25]Tanahdatar!M6</f>
        <v>23182</v>
      </c>
      <c r="N10" s="36">
        <f>[25]Tanahdatar!N6</f>
        <v>23174</v>
      </c>
      <c r="O10" s="36">
        <f>[25]Tanahdatar!O6</f>
        <v>23173</v>
      </c>
      <c r="P10" s="36">
        <f>[25]Tanahdatar!P6</f>
        <v>11403</v>
      </c>
      <c r="Q10" s="42">
        <v>23025</v>
      </c>
      <c r="R10" s="42">
        <v>23025</v>
      </c>
      <c r="S10" s="198">
        <v>22760</v>
      </c>
      <c r="T10" s="198">
        <v>22904</v>
      </c>
      <c r="U10" s="198">
        <v>22892</v>
      </c>
      <c r="V10" s="225">
        <v>22259.98</v>
      </c>
      <c r="W10" s="203">
        <v>22945</v>
      </c>
      <c r="X10" s="314">
        <v>22933</v>
      </c>
      <c r="Y10" s="314">
        <v>22945</v>
      </c>
      <c r="Z10" s="314">
        <v>22944</v>
      </c>
      <c r="AA10" s="314">
        <v>22608</v>
      </c>
      <c r="AB10" s="62">
        <v>21879</v>
      </c>
      <c r="AC10" s="62">
        <v>21922.335585861081</v>
      </c>
    </row>
    <row r="11" spans="1:29" ht="20.100000000000001" customHeight="1" x14ac:dyDescent="0.2">
      <c r="A11" s="135">
        <v>6</v>
      </c>
      <c r="B11" s="59" t="s">
        <v>342</v>
      </c>
      <c r="C11" s="36">
        <f>[25]Padangpariaman!C6</f>
        <v>28945</v>
      </c>
      <c r="D11" s="36">
        <f>[25]Padangpariaman!D6</f>
        <v>28220</v>
      </c>
      <c r="E11" s="36">
        <f>[25]Padangpariaman!E6</f>
        <v>28354</v>
      </c>
      <c r="F11" s="36">
        <f>[25]Padangpariaman!F6</f>
        <v>27728</v>
      </c>
      <c r="G11" s="36">
        <f>[25]Padangpariaman!G6</f>
        <v>26449</v>
      </c>
      <c r="H11" s="36">
        <f>[25]Padangpariaman!H6</f>
        <v>27130</v>
      </c>
      <c r="I11" s="36">
        <f>[25]Padangpariaman!I6</f>
        <v>26300</v>
      </c>
      <c r="J11" s="36">
        <f>[25]Padangpariaman!J6</f>
        <v>25850</v>
      </c>
      <c r="K11" s="36">
        <f>[25]Padangpariaman!K6</f>
        <v>26730</v>
      </c>
      <c r="L11" s="36">
        <f>[25]Padangpariaman!L6</f>
        <v>25273</v>
      </c>
      <c r="M11" s="36">
        <f>[25]Padangpariaman!M6</f>
        <v>23107</v>
      </c>
      <c r="N11" s="36">
        <f>[25]Padangpariaman!N6</f>
        <v>24143</v>
      </c>
      <c r="O11" s="36">
        <f>[25]Padangpariaman!O6</f>
        <v>24551</v>
      </c>
      <c r="P11" s="36">
        <f>[25]Padangpariaman!P6</f>
        <v>13862</v>
      </c>
      <c r="Q11" s="42">
        <v>23652</v>
      </c>
      <c r="R11" s="42">
        <v>23628</v>
      </c>
      <c r="S11" s="198">
        <v>23609</v>
      </c>
      <c r="T11" s="198">
        <v>23679</v>
      </c>
      <c r="U11" s="198">
        <v>23625</v>
      </c>
      <c r="V11" s="225">
        <v>22856.23</v>
      </c>
      <c r="W11" s="203">
        <v>22366</v>
      </c>
      <c r="X11" s="314">
        <v>22596</v>
      </c>
      <c r="Y11" s="314">
        <v>22709</v>
      </c>
      <c r="Z11" s="314">
        <v>22709</v>
      </c>
      <c r="AA11" s="314">
        <v>22813</v>
      </c>
      <c r="AB11" s="62">
        <v>18109</v>
      </c>
      <c r="AC11" s="62">
        <v>18289.242837196576</v>
      </c>
    </row>
    <row r="12" spans="1:29" ht="20.100000000000001" customHeight="1" x14ac:dyDescent="0.2">
      <c r="A12" s="135">
        <v>7</v>
      </c>
      <c r="B12" s="59" t="s">
        <v>517</v>
      </c>
      <c r="C12" s="36">
        <f>[25]Agam!C6</f>
        <v>28586</v>
      </c>
      <c r="D12" s="36">
        <f>[25]Agam!D6</f>
        <v>28753</v>
      </c>
      <c r="E12" s="36">
        <f>[25]Agam!E6</f>
        <v>28422</v>
      </c>
      <c r="F12" s="36">
        <f>[25]Agam!F6</f>
        <v>31472</v>
      </c>
      <c r="G12" s="36">
        <f>[25]Agam!G6</f>
        <v>31964</v>
      </c>
      <c r="H12" s="36">
        <f>[25]Agam!H6</f>
        <v>30607</v>
      </c>
      <c r="I12" s="36">
        <f>[25]Agam!I6</f>
        <v>28434</v>
      </c>
      <c r="J12" s="36">
        <f>[25]Agam!J6</f>
        <v>28216</v>
      </c>
      <c r="K12" s="36">
        <f>[25]Agam!K6</f>
        <v>26382</v>
      </c>
      <c r="L12" s="36">
        <f>[25]Agam!L6</f>
        <v>39084</v>
      </c>
      <c r="M12" s="36">
        <f>[25]Agam!M6</f>
        <v>27653</v>
      </c>
      <c r="N12" s="36">
        <f>[25]Agam!N6</f>
        <v>27667</v>
      </c>
      <c r="O12" s="36">
        <f>[25]Agam!O6</f>
        <v>28292</v>
      </c>
      <c r="P12" s="36">
        <f>[25]Agam!P6</f>
        <v>18953</v>
      </c>
      <c r="Q12" s="42">
        <v>27461</v>
      </c>
      <c r="R12" s="42">
        <v>27111</v>
      </c>
      <c r="S12" s="198">
        <v>27096</v>
      </c>
      <c r="T12" s="198">
        <v>27548</v>
      </c>
      <c r="U12" s="198">
        <v>28632</v>
      </c>
      <c r="V12" s="225">
        <v>27148.01</v>
      </c>
      <c r="W12" s="203">
        <v>25893</v>
      </c>
      <c r="X12" s="314">
        <v>26366</v>
      </c>
      <c r="Y12" s="314">
        <v>26361</v>
      </c>
      <c r="Z12" s="314">
        <v>26418</v>
      </c>
      <c r="AA12" s="314">
        <v>26489</v>
      </c>
      <c r="AB12" s="62">
        <v>23625</v>
      </c>
      <c r="AC12" s="62">
        <v>23736.862150591263</v>
      </c>
    </row>
    <row r="13" spans="1:29" ht="20.100000000000001" customHeight="1" x14ac:dyDescent="0.2">
      <c r="A13" s="135">
        <v>8</v>
      </c>
      <c r="B13" s="59" t="s">
        <v>341</v>
      </c>
      <c r="C13" s="36">
        <f>'[25]50koto'!C6</f>
        <v>28956</v>
      </c>
      <c r="D13" s="36">
        <f>'[25]50koto'!D6</f>
        <v>23037</v>
      </c>
      <c r="E13" s="36">
        <f>'[25]50koto'!E6</f>
        <v>23043</v>
      </c>
      <c r="F13" s="36">
        <f>'[25]50koto'!F6</f>
        <v>23043</v>
      </c>
      <c r="G13" s="36">
        <f>'[25]50koto'!G6</f>
        <v>23771</v>
      </c>
      <c r="H13" s="36">
        <f>'[25]50koto'!H6</f>
        <v>23805</v>
      </c>
      <c r="I13" s="36">
        <f>'[25]50koto'!I6</f>
        <v>23084</v>
      </c>
      <c r="J13" s="36">
        <f>'[25]50koto'!J6</f>
        <v>23084</v>
      </c>
      <c r="K13" s="36">
        <f>'[25]50koto'!K6</f>
        <v>21648</v>
      </c>
      <c r="L13" s="36">
        <f>'[25]50koto'!L6</f>
        <v>22025</v>
      </c>
      <c r="M13" s="36">
        <f>'[25]50koto'!M6</f>
        <v>23452</v>
      </c>
      <c r="N13" s="36">
        <f>'[25]50koto'!N6</f>
        <v>22114</v>
      </c>
      <c r="O13" s="36">
        <f>'[25]50koto'!O6</f>
        <v>22173</v>
      </c>
      <c r="P13" s="36">
        <f>'[25]50koto'!P6</f>
        <v>11321</v>
      </c>
      <c r="Q13" s="42">
        <v>22191</v>
      </c>
      <c r="R13" s="42">
        <v>22204</v>
      </c>
      <c r="S13" s="198">
        <v>22188</v>
      </c>
      <c r="T13" s="198">
        <v>22202</v>
      </c>
      <c r="U13" s="198">
        <v>22214</v>
      </c>
      <c r="V13" s="225">
        <v>23771.279999999999</v>
      </c>
      <c r="W13" s="203">
        <v>21440</v>
      </c>
      <c r="X13" s="314">
        <v>23392</v>
      </c>
      <c r="Y13" s="314">
        <v>23388</v>
      </c>
      <c r="Z13" s="314">
        <v>22585</v>
      </c>
      <c r="AA13" s="314">
        <v>21872</v>
      </c>
      <c r="AB13" s="62">
        <v>22184</v>
      </c>
      <c r="AC13" s="62">
        <v>19426.492053152211</v>
      </c>
    </row>
    <row r="14" spans="1:29" ht="20.100000000000001" customHeight="1" x14ac:dyDescent="0.2">
      <c r="A14" s="135">
        <v>9</v>
      </c>
      <c r="B14" s="59" t="s">
        <v>343</v>
      </c>
      <c r="C14" s="36">
        <f>[25]Pasaman!C6</f>
        <v>30441</v>
      </c>
      <c r="D14" s="36">
        <f>[25]Pasaman!D6</f>
        <v>34548</v>
      </c>
      <c r="E14" s="36">
        <f>[25]Pasaman!E6</f>
        <v>35255</v>
      </c>
      <c r="F14" s="36">
        <f>[25]Pasaman!F6</f>
        <v>36623</v>
      </c>
      <c r="G14" s="36">
        <f>[25]Pasaman!G6</f>
        <v>38132</v>
      </c>
      <c r="H14" s="36">
        <f>[25]Pasaman!H6</f>
        <v>38107</v>
      </c>
      <c r="I14" s="36">
        <f>[25]Pasaman!I6</f>
        <v>37942</v>
      </c>
      <c r="J14" s="36">
        <f>[25]Pasaman!J6</f>
        <v>37942</v>
      </c>
      <c r="K14" s="36">
        <f>[25]Pasaman!K6</f>
        <v>38425</v>
      </c>
      <c r="L14" s="36">
        <f>[25]Pasaman!L6</f>
        <v>39480</v>
      </c>
      <c r="M14" s="36">
        <f>[25]Pasaman!M6</f>
        <v>42230</v>
      </c>
      <c r="N14" s="36">
        <f>[25]Pasaman!N6</f>
        <v>23116</v>
      </c>
      <c r="O14" s="36">
        <f>[25]Pasaman!O6</f>
        <v>22079</v>
      </c>
      <c r="P14" s="36" t="str">
        <f>[25]Pasaman!P6</f>
        <v xml:space="preserve">                -    </v>
      </c>
      <c r="Q14" s="42">
        <v>22175</v>
      </c>
      <c r="R14" s="42">
        <v>21031</v>
      </c>
      <c r="S14" s="198">
        <v>21895</v>
      </c>
      <c r="T14" s="198">
        <v>22088</v>
      </c>
      <c r="U14" s="198">
        <v>21958</v>
      </c>
      <c r="V14" s="225">
        <v>21822.36</v>
      </c>
      <c r="W14" s="203">
        <v>21643</v>
      </c>
      <c r="X14" s="314">
        <v>21136</v>
      </c>
      <c r="Y14" s="314">
        <v>21522</v>
      </c>
      <c r="Z14" s="314">
        <v>19867</v>
      </c>
      <c r="AA14" s="314">
        <v>19743</v>
      </c>
      <c r="AB14" s="62">
        <v>20719</v>
      </c>
      <c r="AC14" s="62">
        <v>17743.027200267465</v>
      </c>
    </row>
    <row r="15" spans="1:29" ht="20.100000000000001" customHeight="1" x14ac:dyDescent="0.2">
      <c r="A15" s="135">
        <v>10</v>
      </c>
      <c r="B15" s="59" t="s">
        <v>347</v>
      </c>
      <c r="C15" s="36">
        <f>[25]Soloksltn!C6</f>
        <v>0</v>
      </c>
      <c r="D15" s="36">
        <f>[25]Soloksltn!D6</f>
        <v>0</v>
      </c>
      <c r="E15" s="36">
        <f>[25]Soloksltn!E6</f>
        <v>0</v>
      </c>
      <c r="F15" s="36">
        <f>[25]Soloksltn!F6</f>
        <v>0</v>
      </c>
      <c r="G15" s="36">
        <f>[25]Soloksltn!G6</f>
        <v>0</v>
      </c>
      <c r="H15" s="36">
        <f>[25]Soloksltn!H6</f>
        <v>0</v>
      </c>
      <c r="I15" s="36">
        <f>[25]Soloksltn!I6</f>
        <v>0</v>
      </c>
      <c r="J15" s="36">
        <f>[25]Soloksltn!J6</f>
        <v>0</v>
      </c>
      <c r="K15" s="36">
        <f>[25]Soloksltn!K6</f>
        <v>0</v>
      </c>
      <c r="L15" s="36">
        <f>[25]Soloksltn!L6</f>
        <v>0</v>
      </c>
      <c r="M15" s="36">
        <f>[25]Soloksltn!M6</f>
        <v>0</v>
      </c>
      <c r="N15" s="36">
        <f>[25]Soloksltn!N6</f>
        <v>8454</v>
      </c>
      <c r="O15" s="36">
        <f>[25]Soloksltn!O6</f>
        <v>8483</v>
      </c>
      <c r="P15" s="36" t="str">
        <f>[25]Soloksltn!P6</f>
        <v xml:space="preserve">                -    </v>
      </c>
      <c r="Q15" s="42">
        <v>8482</v>
      </c>
      <c r="R15" s="42">
        <v>8482</v>
      </c>
      <c r="S15" s="198">
        <v>9270</v>
      </c>
      <c r="T15" s="198">
        <v>9270</v>
      </c>
      <c r="U15" s="198">
        <v>9490</v>
      </c>
      <c r="V15" s="225">
        <v>9489.91</v>
      </c>
      <c r="W15" s="203">
        <v>9490</v>
      </c>
      <c r="X15" s="314">
        <v>9490</v>
      </c>
      <c r="Y15" s="314">
        <v>9973</v>
      </c>
      <c r="Z15" s="314">
        <v>10160</v>
      </c>
      <c r="AA15" s="314">
        <v>10225</v>
      </c>
      <c r="AB15" s="62">
        <v>7759</v>
      </c>
      <c r="AC15" s="62">
        <v>8102.8563353743357</v>
      </c>
    </row>
    <row r="16" spans="1:29" ht="20.100000000000001" customHeight="1" x14ac:dyDescent="0.2">
      <c r="A16" s="135">
        <v>11</v>
      </c>
      <c r="B16" s="59" t="s">
        <v>339</v>
      </c>
      <c r="C16" s="36">
        <f>[25]Dharmasraya!C6</f>
        <v>0</v>
      </c>
      <c r="D16" s="36">
        <f>[25]Dharmasraya!D6</f>
        <v>0</v>
      </c>
      <c r="E16" s="36">
        <f>[25]Dharmasraya!E6</f>
        <v>0</v>
      </c>
      <c r="F16" s="36">
        <f>[25]Dharmasraya!F6</f>
        <v>0</v>
      </c>
      <c r="G16" s="36">
        <f>[25]Dharmasraya!G6</f>
        <v>0</v>
      </c>
      <c r="H16" s="36">
        <f>[25]Dharmasraya!H6</f>
        <v>0</v>
      </c>
      <c r="I16" s="36">
        <f>[25]Dharmasraya!I6</f>
        <v>0</v>
      </c>
      <c r="J16" s="36">
        <f>[25]Dharmasraya!J6</f>
        <v>0</v>
      </c>
      <c r="K16" s="36">
        <f>[25]Dharmasraya!K6</f>
        <v>0</v>
      </c>
      <c r="L16" s="36">
        <f>[25]Dharmasraya!L6</f>
        <v>0</v>
      </c>
      <c r="M16" s="36">
        <f>[25]Dharmasraya!M6</f>
        <v>0</v>
      </c>
      <c r="N16" s="36">
        <f>[25]Dharmasraya!N6</f>
        <v>4810</v>
      </c>
      <c r="O16" s="36">
        <f>[25]Dharmasraya!O6</f>
        <v>4662</v>
      </c>
      <c r="P16" s="36" t="str">
        <f>[25]Dharmasraya!P6</f>
        <v xml:space="preserve">                -    </v>
      </c>
      <c r="Q16" s="42">
        <v>6531</v>
      </c>
      <c r="R16" s="42">
        <v>5580</v>
      </c>
      <c r="S16" s="198">
        <v>6641</v>
      </c>
      <c r="T16" s="198">
        <v>7162</v>
      </c>
      <c r="U16" s="198">
        <v>8020</v>
      </c>
      <c r="V16" s="225">
        <v>7977.38</v>
      </c>
      <c r="W16" s="203">
        <v>7734</v>
      </c>
      <c r="X16" s="314">
        <v>6403</v>
      </c>
      <c r="Y16" s="314">
        <v>6171</v>
      </c>
      <c r="Z16" s="314">
        <v>6392.5</v>
      </c>
      <c r="AA16" s="314">
        <v>6120</v>
      </c>
      <c r="AB16" s="62">
        <v>4664</v>
      </c>
      <c r="AC16" s="62">
        <v>4941.753181875536</v>
      </c>
    </row>
    <row r="17" spans="1:29" ht="20.100000000000001" customHeight="1" x14ac:dyDescent="0.2">
      <c r="A17" s="135">
        <v>12</v>
      </c>
      <c r="B17" s="59" t="s">
        <v>344</v>
      </c>
      <c r="C17" s="36">
        <f>[25]Pasamanbarat!C6</f>
        <v>0</v>
      </c>
      <c r="D17" s="36">
        <f>[25]Pasamanbarat!D6</f>
        <v>0</v>
      </c>
      <c r="E17" s="36">
        <f>[25]Pasamanbarat!E6</f>
        <v>0</v>
      </c>
      <c r="F17" s="36">
        <f>[25]Pasamanbarat!F6</f>
        <v>0</v>
      </c>
      <c r="G17" s="36">
        <f>[25]Pasamanbarat!G6</f>
        <v>0</v>
      </c>
      <c r="H17" s="36">
        <f>[25]Pasamanbarat!H6</f>
        <v>0</v>
      </c>
      <c r="I17" s="36">
        <f>[25]Pasamanbarat!I6</f>
        <v>0</v>
      </c>
      <c r="J17" s="36">
        <f>[25]Pasamanbarat!J6</f>
        <v>0</v>
      </c>
      <c r="K17" s="36">
        <f>[25]Pasamanbarat!K6</f>
        <v>0</v>
      </c>
      <c r="L17" s="36">
        <f>[25]Pasamanbarat!L6</f>
        <v>0</v>
      </c>
      <c r="M17" s="36">
        <f>[25]Pasamanbarat!M6</f>
        <v>0</v>
      </c>
      <c r="N17" s="36">
        <f>[25]Pasamanbarat!N6</f>
        <v>17933</v>
      </c>
      <c r="O17" s="36">
        <f>[25]Pasamanbarat!O6</f>
        <v>17556</v>
      </c>
      <c r="P17" s="36" t="str">
        <f>[25]Pasamanbarat!P6</f>
        <v xml:space="preserve">               -   </v>
      </c>
      <c r="Q17" s="42">
        <v>12872</v>
      </c>
      <c r="R17" s="42">
        <v>13144</v>
      </c>
      <c r="S17" s="198">
        <v>13198</v>
      </c>
      <c r="T17" s="198">
        <v>13173</v>
      </c>
      <c r="U17" s="198">
        <v>13194</v>
      </c>
      <c r="V17" s="225">
        <v>13105.23</v>
      </c>
      <c r="W17" s="203">
        <v>13105</v>
      </c>
      <c r="X17" s="314">
        <v>13029</v>
      </c>
      <c r="Y17" s="314">
        <v>12811</v>
      </c>
      <c r="Z17" s="314">
        <v>11884</v>
      </c>
      <c r="AA17" s="314">
        <v>12017</v>
      </c>
      <c r="AB17" s="62">
        <v>11352</v>
      </c>
      <c r="AC17" s="62">
        <v>8875.7197596344413</v>
      </c>
    </row>
    <row r="18" spans="1:29" ht="20.100000000000001" customHeight="1" x14ac:dyDescent="0.2">
      <c r="A18" s="135">
        <v>13</v>
      </c>
      <c r="B18" s="59" t="s">
        <v>14</v>
      </c>
      <c r="C18" s="36">
        <f>[25]KotaPadang!C6</f>
        <v>8350</v>
      </c>
      <c r="D18" s="36">
        <f>[25]KotaPadang!D6</f>
        <v>7735</v>
      </c>
      <c r="E18" s="36">
        <f>[25]KotaPadang!E6</f>
        <v>7126</v>
      </c>
      <c r="F18" s="36">
        <f>[25]KotaPadang!F6</f>
        <v>6082</v>
      </c>
      <c r="G18" s="36">
        <f>[25]KotaPadang!G6</f>
        <v>6755</v>
      </c>
      <c r="H18" s="36">
        <f>[25]KotaPadang!H6</f>
        <v>6801</v>
      </c>
      <c r="I18" s="36">
        <f>[25]KotaPadang!I6</f>
        <v>6811</v>
      </c>
      <c r="J18" s="36">
        <f>[25]KotaPadang!J6</f>
        <v>6815</v>
      </c>
      <c r="K18" s="36">
        <f>[25]KotaPadang!K6</f>
        <v>6815</v>
      </c>
      <c r="L18" s="36">
        <f>[25]KotaPadang!L6</f>
        <v>6813</v>
      </c>
      <c r="M18" s="36">
        <f>[25]KotaPadang!M6</f>
        <v>6813</v>
      </c>
      <c r="N18" s="36">
        <f>[25]KotaPadang!N6</f>
        <v>6697</v>
      </c>
      <c r="O18" s="36">
        <f>[25]KotaPadang!O6</f>
        <v>6688</v>
      </c>
      <c r="P18" s="36" t="str">
        <f>[25]KotaPadang!P6</f>
        <v xml:space="preserve">               -   </v>
      </c>
      <c r="Q18" s="42">
        <v>6725</v>
      </c>
      <c r="R18" s="42">
        <v>6654</v>
      </c>
      <c r="S18" s="198">
        <v>6515</v>
      </c>
      <c r="T18" s="198">
        <v>6917</v>
      </c>
      <c r="U18" s="198">
        <v>6623</v>
      </c>
      <c r="V18" s="225">
        <v>6587.56</v>
      </c>
      <c r="W18" s="203">
        <v>6498</v>
      </c>
      <c r="X18" s="314">
        <v>6496</v>
      </c>
      <c r="Y18" s="314">
        <v>6466</v>
      </c>
      <c r="Z18" s="314">
        <v>6410</v>
      </c>
      <c r="AA18" s="314">
        <v>6412</v>
      </c>
      <c r="AB18" s="62">
        <v>5410</v>
      </c>
      <c r="AC18" s="62">
        <v>5841.6257275537973</v>
      </c>
    </row>
    <row r="19" spans="1:29" ht="20.100000000000001" customHeight="1" x14ac:dyDescent="0.2">
      <c r="A19" s="135">
        <v>14</v>
      </c>
      <c r="B19" s="59" t="s">
        <v>15</v>
      </c>
      <c r="C19" s="36">
        <f>[25]KotaSolok!C6</f>
        <v>1310</v>
      </c>
      <c r="D19" s="36">
        <f>[25]KotaSolok!D6</f>
        <v>1310</v>
      </c>
      <c r="E19" s="36">
        <f>[25]KotaSolok!E6</f>
        <v>1278</v>
      </c>
      <c r="F19" s="36">
        <f>[25]KotaSolok!F6</f>
        <v>1268</v>
      </c>
      <c r="G19" s="36">
        <f>[25]KotaSolok!G6</f>
        <v>1268</v>
      </c>
      <c r="H19" s="36">
        <f>[25]KotaSolok!H6</f>
        <v>1265</v>
      </c>
      <c r="I19" s="36">
        <f>[25]KotaSolok!I6</f>
        <v>1258</v>
      </c>
      <c r="J19" s="36">
        <f>[25]KotaSolok!J6</f>
        <v>1254</v>
      </c>
      <c r="K19" s="36">
        <f>[25]KotaSolok!K6</f>
        <v>1254</v>
      </c>
      <c r="L19" s="36">
        <f>[25]KotaSolok!L6</f>
        <v>1254</v>
      </c>
      <c r="M19" s="36">
        <f>[25]KotaSolok!M6</f>
        <v>1232</v>
      </c>
      <c r="N19" s="36">
        <f>[25]KotaSolok!N6</f>
        <v>1253</v>
      </c>
      <c r="O19" s="36">
        <f>[25]KotaSolok!O6</f>
        <v>1232</v>
      </c>
      <c r="P19" s="36" t="str">
        <f>[25]KotaSolok!P6</f>
        <v xml:space="preserve">               -   </v>
      </c>
      <c r="Q19" s="42">
        <v>1254</v>
      </c>
      <c r="R19" s="42">
        <v>1252</v>
      </c>
      <c r="S19" s="198">
        <v>1252</v>
      </c>
      <c r="T19" s="198">
        <v>874</v>
      </c>
      <c r="U19" s="198">
        <v>874</v>
      </c>
      <c r="V19" s="225">
        <v>876.48</v>
      </c>
      <c r="W19" s="203">
        <v>876</v>
      </c>
      <c r="X19" s="314">
        <v>876</v>
      </c>
      <c r="Y19" s="314">
        <v>876</v>
      </c>
      <c r="Z19" s="314">
        <v>876</v>
      </c>
      <c r="AA19" s="314">
        <v>875.6</v>
      </c>
      <c r="AB19" s="62">
        <v>1020</v>
      </c>
      <c r="AC19" s="62">
        <v>1143.1113885173322</v>
      </c>
    </row>
    <row r="20" spans="1:29" ht="20.100000000000001" customHeight="1" x14ac:dyDescent="0.2">
      <c r="A20" s="135">
        <v>15</v>
      </c>
      <c r="B20" s="59" t="s">
        <v>16</v>
      </c>
      <c r="C20" s="36">
        <f>[25]KotaSwhlunto!C6</f>
        <v>1966</v>
      </c>
      <c r="D20" s="36">
        <f>[25]KotaSwhlunto!D6</f>
        <v>1960</v>
      </c>
      <c r="E20" s="36">
        <f>[25]KotaSwhlunto!E6</f>
        <v>1942</v>
      </c>
      <c r="F20" s="36">
        <f>[25]KotaSwhlunto!F6</f>
        <v>1927</v>
      </c>
      <c r="G20" s="36">
        <f>[25]KotaSwhlunto!G6</f>
        <v>1289</v>
      </c>
      <c r="H20" s="36">
        <f>[25]KotaSwhlunto!H6</f>
        <v>1914</v>
      </c>
      <c r="I20" s="36">
        <f>[25]KotaSwhlunto!I6</f>
        <v>2096</v>
      </c>
      <c r="J20" s="36">
        <f>[25]KotaSwhlunto!J6</f>
        <v>1933</v>
      </c>
      <c r="K20" s="36">
        <f>[25]KotaSwhlunto!K6</f>
        <v>1955</v>
      </c>
      <c r="L20" s="36">
        <f>[25]KotaSwhlunto!L6</f>
        <v>1934</v>
      </c>
      <c r="M20" s="36">
        <f>[25]KotaSwhlunto!M6</f>
        <v>1903</v>
      </c>
      <c r="N20" s="36">
        <f>[25]KotaSwhlunto!N6</f>
        <v>1813</v>
      </c>
      <c r="O20" s="36">
        <f>[25]KotaSwhlunto!O6</f>
        <v>1670</v>
      </c>
      <c r="P20" s="36" t="str">
        <f>[25]KotaSwhlunto!P6</f>
        <v xml:space="preserve">               -   </v>
      </c>
      <c r="Q20" s="42">
        <v>1623</v>
      </c>
      <c r="R20" s="42">
        <v>1734</v>
      </c>
      <c r="S20" s="198">
        <v>1738</v>
      </c>
      <c r="T20" s="198">
        <v>1705</v>
      </c>
      <c r="U20" s="198">
        <v>1597</v>
      </c>
      <c r="V20" s="225">
        <v>1561.86</v>
      </c>
      <c r="W20" s="203">
        <v>1680</v>
      </c>
      <c r="X20" s="314">
        <v>1638</v>
      </c>
      <c r="Y20" s="314">
        <v>1680</v>
      </c>
      <c r="Z20" s="314">
        <v>1628.3</v>
      </c>
      <c r="AA20" s="314">
        <v>1667.5</v>
      </c>
      <c r="AB20" s="62">
        <v>1262</v>
      </c>
      <c r="AC20" s="62">
        <v>1311.5499946085761</v>
      </c>
    </row>
    <row r="21" spans="1:29" ht="20.100000000000001" customHeight="1" x14ac:dyDescent="0.2">
      <c r="A21" s="135">
        <v>16</v>
      </c>
      <c r="B21" s="59" t="s">
        <v>17</v>
      </c>
      <c r="C21" s="36">
        <f>[25]KotaPadangpnjg!C6</f>
        <v>770</v>
      </c>
      <c r="D21" s="36">
        <f>[25]KotaPadangpnjg!D6</f>
        <v>770</v>
      </c>
      <c r="E21" s="36">
        <f>[25]KotaPadangpnjg!E6</f>
        <v>770</v>
      </c>
      <c r="F21" s="36">
        <f>[25]KotaPadangpnjg!F6</f>
        <v>712</v>
      </c>
      <c r="G21" s="36">
        <f>[25]KotaPadangpnjg!G6</f>
        <v>714</v>
      </c>
      <c r="H21" s="36">
        <f>[25]KotaPadangpnjg!H6</f>
        <v>695</v>
      </c>
      <c r="I21" s="36">
        <f>[25]KotaPadangpnjg!I6</f>
        <v>690</v>
      </c>
      <c r="J21" s="36">
        <f>[25]KotaPadangpnjg!J6</f>
        <v>705</v>
      </c>
      <c r="K21" s="36">
        <f>[25]KotaPadangpnjg!K6</f>
        <v>705</v>
      </c>
      <c r="L21" s="36">
        <f>[25]KotaPadangpnjg!L6</f>
        <v>695</v>
      </c>
      <c r="M21" s="36">
        <f>[25]KotaPadangpnjg!M6</f>
        <v>695</v>
      </c>
      <c r="N21" s="36">
        <f>[25]KotaPadangpnjg!N6</f>
        <v>695</v>
      </c>
      <c r="O21" s="36">
        <f>[25]KotaPadangpnjg!O6</f>
        <v>695</v>
      </c>
      <c r="P21" s="36">
        <f>[25]KotaPadangpnjg!P6</f>
        <v>0</v>
      </c>
      <c r="Q21" s="42">
        <v>690</v>
      </c>
      <c r="R21" s="42">
        <v>690</v>
      </c>
      <c r="S21" s="198">
        <v>690</v>
      </c>
      <c r="T21" s="198">
        <v>690</v>
      </c>
      <c r="U21" s="198">
        <v>690</v>
      </c>
      <c r="V21" s="225">
        <v>629.25</v>
      </c>
      <c r="W21" s="203">
        <v>630</v>
      </c>
      <c r="X21" s="314">
        <v>630</v>
      </c>
      <c r="Y21" s="314">
        <v>630</v>
      </c>
      <c r="Z21" s="314">
        <v>630</v>
      </c>
      <c r="AA21" s="314">
        <v>630</v>
      </c>
      <c r="AB21" s="62">
        <v>555</v>
      </c>
      <c r="AC21" s="62">
        <v>552.30451116522011</v>
      </c>
    </row>
    <row r="22" spans="1:29" ht="20.100000000000001" customHeight="1" x14ac:dyDescent="0.2">
      <c r="A22" s="135">
        <v>17</v>
      </c>
      <c r="B22" s="59" t="s">
        <v>18</v>
      </c>
      <c r="C22" s="36">
        <f>[25]KotaBukittinggi!C6</f>
        <v>2222</v>
      </c>
      <c r="D22" s="36">
        <f>[25]KotaBukittinggi!D6</f>
        <v>565</v>
      </c>
      <c r="E22" s="36">
        <f>[25]KotaBukittinggi!E6</f>
        <v>564</v>
      </c>
      <c r="F22" s="36">
        <f>[25]KotaBukittinggi!F6</f>
        <v>475</v>
      </c>
      <c r="G22" s="36">
        <f>[25]KotaBukittinggi!G6</f>
        <v>475</v>
      </c>
      <c r="H22" s="36">
        <f>[25]KotaBukittinggi!H6</f>
        <v>475</v>
      </c>
      <c r="I22" s="36">
        <f>[25]KotaBukittinggi!I6</f>
        <v>475</v>
      </c>
      <c r="J22" s="36">
        <f>[25]KotaBukittinggi!J6</f>
        <v>475</v>
      </c>
      <c r="K22" s="36">
        <f>[25]KotaBukittinggi!K6</f>
        <v>475</v>
      </c>
      <c r="L22" s="36">
        <f>[25]KotaBukittinggi!L6</f>
        <v>455</v>
      </c>
      <c r="M22" s="36">
        <f>[25]KotaBukittinggi!M6</f>
        <v>453</v>
      </c>
      <c r="N22" s="36">
        <f>[25]KotaBukittinggi!N6</f>
        <v>414</v>
      </c>
      <c r="O22" s="36">
        <f>[25]KotaBukittinggi!O6</f>
        <v>414</v>
      </c>
      <c r="P22" s="36">
        <f>[25]KotaBukittinggi!P6</f>
        <v>0</v>
      </c>
      <c r="Q22" s="42">
        <v>398</v>
      </c>
      <c r="R22" s="42">
        <v>398</v>
      </c>
      <c r="S22" s="198">
        <v>398</v>
      </c>
      <c r="T22" s="198">
        <v>398</v>
      </c>
      <c r="U22" s="198">
        <v>398</v>
      </c>
      <c r="V22" s="225">
        <v>399.15</v>
      </c>
      <c r="W22" s="203">
        <v>389</v>
      </c>
      <c r="X22" s="314">
        <v>389</v>
      </c>
      <c r="Y22" s="314">
        <v>389</v>
      </c>
      <c r="Z22" s="314">
        <v>382.7</v>
      </c>
      <c r="AA22" s="314">
        <v>382.7</v>
      </c>
      <c r="AB22" s="62">
        <v>370</v>
      </c>
      <c r="AC22" s="62">
        <v>383.50955988739742</v>
      </c>
    </row>
    <row r="23" spans="1:29" ht="20.100000000000001" customHeight="1" x14ac:dyDescent="0.2">
      <c r="A23" s="135">
        <v>18</v>
      </c>
      <c r="B23" s="59" t="s">
        <v>19</v>
      </c>
      <c r="C23" s="36">
        <f>[25]KotaPayakumbuh!C6</f>
        <v>4532</v>
      </c>
      <c r="D23" s="36">
        <f>[25]KotaPayakumbuh!D6</f>
        <v>3258</v>
      </c>
      <c r="E23" s="36">
        <f>[25]KotaPayakumbuh!E6</f>
        <v>3251</v>
      </c>
      <c r="F23" s="36">
        <f>[25]KotaPayakumbuh!F6</f>
        <v>3241</v>
      </c>
      <c r="G23" s="36">
        <f>[25]KotaPayakumbuh!G6</f>
        <v>3060</v>
      </c>
      <c r="H23" s="36">
        <f>[25]KotaPayakumbuh!H6</f>
        <v>3060</v>
      </c>
      <c r="I23" s="36">
        <f>[25]KotaPayakumbuh!I6</f>
        <v>3054</v>
      </c>
      <c r="J23" s="36">
        <f>[25]KotaPayakumbuh!J6</f>
        <v>3060</v>
      </c>
      <c r="K23" s="36">
        <f>[25]KotaPayakumbuh!K6</f>
        <v>3060</v>
      </c>
      <c r="L23" s="36">
        <f>[25]KotaPayakumbuh!L6</f>
        <v>3060</v>
      </c>
      <c r="M23" s="36">
        <f>[25]KotaPayakumbuh!M6</f>
        <v>3060</v>
      </c>
      <c r="N23" s="36">
        <f>[25]KotaPayakumbuh!N6</f>
        <v>3012</v>
      </c>
      <c r="O23" s="36">
        <f>[25]KotaPayakumbuh!O6</f>
        <v>2950</v>
      </c>
      <c r="P23" s="36" t="str">
        <f>[25]KotaPayakumbuh!P6</f>
        <v xml:space="preserve">               -   </v>
      </c>
      <c r="Q23" s="42">
        <v>2668</v>
      </c>
      <c r="R23" s="42">
        <v>2760</v>
      </c>
      <c r="S23" s="198">
        <v>2759</v>
      </c>
      <c r="T23" s="198">
        <v>2761</v>
      </c>
      <c r="U23" s="198">
        <v>2760</v>
      </c>
      <c r="V23" s="225">
        <v>2751.41</v>
      </c>
      <c r="W23" s="203">
        <v>2739</v>
      </c>
      <c r="X23" s="314">
        <v>2740</v>
      </c>
      <c r="Y23" s="314">
        <v>2745</v>
      </c>
      <c r="Z23" s="314">
        <v>2744</v>
      </c>
      <c r="AA23" s="314">
        <v>2742</v>
      </c>
      <c r="AB23" s="62">
        <v>2863</v>
      </c>
      <c r="AC23" s="62">
        <v>2803.211093919771</v>
      </c>
    </row>
    <row r="24" spans="1:29" ht="20.100000000000001" customHeight="1" x14ac:dyDescent="0.2">
      <c r="A24" s="135">
        <v>19</v>
      </c>
      <c r="B24" s="59" t="s">
        <v>20</v>
      </c>
      <c r="C24" s="36">
        <f>[25]KotaPariaman!C6</f>
        <v>0</v>
      </c>
      <c r="D24" s="36">
        <f>[25]KotaPariaman!D6</f>
        <v>0</v>
      </c>
      <c r="E24" s="36">
        <f>[25]KotaPariaman!E6</f>
        <v>0</v>
      </c>
      <c r="F24" s="36">
        <f>[25]KotaPariaman!F6</f>
        <v>0</v>
      </c>
      <c r="G24" s="36">
        <f>[25]KotaPariaman!G6</f>
        <v>0</v>
      </c>
      <c r="H24" s="36">
        <f>[25]KotaPariaman!H6</f>
        <v>0</v>
      </c>
      <c r="I24" s="36">
        <f>[25]KotaPariaman!I6</f>
        <v>0</v>
      </c>
      <c r="J24" s="36">
        <f>[25]KotaPariaman!J6</f>
        <v>0</v>
      </c>
      <c r="K24" s="36">
        <f>[25]KotaPariaman!K6</f>
        <v>0</v>
      </c>
      <c r="L24" s="36">
        <f>[25]KotaPariaman!L6</f>
        <v>0</v>
      </c>
      <c r="M24" s="36">
        <f>[25]KotaPariaman!M6</f>
        <v>2409</v>
      </c>
      <c r="N24" s="36">
        <f>[25]KotaPariaman!N6</f>
        <v>2192</v>
      </c>
      <c r="O24" s="36">
        <f>[25]KotaPariaman!O6</f>
        <v>2512</v>
      </c>
      <c r="P24" s="36" t="str">
        <f>[25]KotaPariaman!P6</f>
        <v xml:space="preserve">                -    </v>
      </c>
      <c r="Q24" s="42">
        <v>2592</v>
      </c>
      <c r="R24" s="42">
        <v>2592</v>
      </c>
      <c r="S24" s="198">
        <v>2796</v>
      </c>
      <c r="T24" s="198">
        <v>2818</v>
      </c>
      <c r="U24" s="198">
        <v>2818</v>
      </c>
      <c r="V24" s="225">
        <v>2522.8000000000002</v>
      </c>
      <c r="W24" s="203">
        <v>2523</v>
      </c>
      <c r="X24" s="314">
        <v>2523</v>
      </c>
      <c r="Y24" s="314">
        <v>2521</v>
      </c>
      <c r="Z24" s="314">
        <v>2464</v>
      </c>
      <c r="AA24" s="314">
        <v>2493</v>
      </c>
      <c r="AB24" s="62">
        <v>2876</v>
      </c>
      <c r="AC24" s="62">
        <v>2996.3822440251583</v>
      </c>
    </row>
    <row r="25" spans="1:29" ht="20.100000000000001" customHeight="1" thickBot="1" x14ac:dyDescent="0.25">
      <c r="A25" s="363" t="s">
        <v>21</v>
      </c>
      <c r="B25" s="364"/>
      <c r="C25" s="83">
        <f>SUM(C6:C24)</f>
        <v>236160</v>
      </c>
      <c r="D25" s="83">
        <f t="shared" ref="D25:P25" si="0">SUM(D6:D24)</f>
        <v>227347</v>
      </c>
      <c r="E25" s="83">
        <f t="shared" si="0"/>
        <v>227656</v>
      </c>
      <c r="F25" s="83">
        <f t="shared" si="0"/>
        <v>234001</v>
      </c>
      <c r="G25" s="83">
        <f t="shared" si="0"/>
        <v>236652</v>
      </c>
      <c r="H25" s="83">
        <f t="shared" si="0"/>
        <v>238652</v>
      </c>
      <c r="I25" s="83">
        <f t="shared" si="0"/>
        <v>227908</v>
      </c>
      <c r="J25" s="83">
        <f t="shared" si="0"/>
        <v>230696</v>
      </c>
      <c r="K25" s="83">
        <f t="shared" si="0"/>
        <v>229641</v>
      </c>
      <c r="L25" s="83">
        <f t="shared" si="0"/>
        <v>243406</v>
      </c>
      <c r="M25" s="83">
        <f t="shared" si="0"/>
        <v>233194</v>
      </c>
      <c r="N25" s="83">
        <f t="shared" si="0"/>
        <v>241992</v>
      </c>
      <c r="O25" s="83">
        <f t="shared" si="0"/>
        <v>237862</v>
      </c>
      <c r="P25" s="83">
        <f t="shared" si="0"/>
        <v>90596</v>
      </c>
      <c r="Q25" s="124">
        <f t="shared" ref="Q25:X25" si="1">SUM(Q6:Q24)</f>
        <v>227355</v>
      </c>
      <c r="R25" s="124">
        <f t="shared" si="1"/>
        <v>225623</v>
      </c>
      <c r="S25" s="204">
        <f t="shared" si="1"/>
        <v>228176</v>
      </c>
      <c r="T25" s="204">
        <f t="shared" si="1"/>
        <v>229693</v>
      </c>
      <c r="U25" s="204">
        <f t="shared" si="1"/>
        <v>231463</v>
      </c>
      <c r="V25" s="204">
        <f t="shared" si="1"/>
        <v>229368.35</v>
      </c>
      <c r="W25" s="204">
        <f t="shared" si="1"/>
        <v>224182</v>
      </c>
      <c r="X25" s="327">
        <f t="shared" si="1"/>
        <v>225890</v>
      </c>
      <c r="Y25" s="327">
        <f t="shared" ref="Y25:Z25" si="2">SUM(Y6:Y24)</f>
        <v>226377</v>
      </c>
      <c r="Z25" s="327">
        <f t="shared" si="2"/>
        <v>222481.6</v>
      </c>
      <c r="AA25" s="327">
        <f>SUM(AA6:AA24)</f>
        <v>222020.80000000002</v>
      </c>
      <c r="AB25" s="327">
        <v>197800</v>
      </c>
      <c r="AC25" s="327">
        <f>SUM(AC6:AC24)</f>
        <v>194281.78700891946</v>
      </c>
    </row>
    <row r="26" spans="1:29" ht="15" customHeight="1" x14ac:dyDescent="0.2">
      <c r="A26" s="277" t="s">
        <v>663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29" ht="15" customHeight="1" x14ac:dyDescent="0.2">
      <c r="A27" s="278" t="s">
        <v>664</v>
      </c>
      <c r="B27" s="282"/>
      <c r="C27" s="283"/>
      <c r="D27" s="283"/>
      <c r="E27" s="282"/>
      <c r="F27" s="283"/>
      <c r="G27" s="283"/>
      <c r="H27" s="284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85"/>
      <c r="V27" s="286"/>
      <c r="W27" s="277"/>
      <c r="X27" s="277"/>
      <c r="Y27" s="277"/>
      <c r="Z27" s="277"/>
      <c r="AA27" s="277"/>
      <c r="AB27" s="277"/>
      <c r="AC27" s="277"/>
    </row>
    <row r="28" spans="1:29" ht="15" customHeight="1" x14ac:dyDescent="0.2">
      <c r="A28" s="277" t="s">
        <v>580</v>
      </c>
      <c r="B28" s="282"/>
      <c r="C28" s="283"/>
      <c r="D28" s="283"/>
      <c r="E28" s="282"/>
      <c r="F28" s="283"/>
      <c r="G28" s="283"/>
      <c r="H28" s="284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87"/>
      <c r="U28" s="285"/>
      <c r="V28" s="286"/>
      <c r="W28" s="277"/>
      <c r="X28" s="277"/>
      <c r="Y28" s="277"/>
      <c r="Z28" s="277"/>
      <c r="AA28" s="277"/>
      <c r="AB28" s="277"/>
      <c r="AC28" s="277"/>
    </row>
    <row r="29" spans="1:29" ht="15" customHeight="1" x14ac:dyDescent="0.2">
      <c r="A29" s="277" t="s">
        <v>661</v>
      </c>
      <c r="B29" s="282"/>
      <c r="C29" s="283"/>
      <c r="D29" s="283"/>
      <c r="E29" s="282"/>
      <c r="F29" s="283"/>
      <c r="G29" s="283"/>
      <c r="H29" s="284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87"/>
      <c r="U29" s="285"/>
      <c r="V29" s="286"/>
      <c r="W29" s="277"/>
      <c r="X29" s="277"/>
      <c r="Y29" s="277"/>
      <c r="Z29" s="277"/>
      <c r="AA29" s="277"/>
      <c r="AB29" s="277"/>
      <c r="AC29" s="277"/>
    </row>
    <row r="30" spans="1:29" ht="15" customHeight="1" x14ac:dyDescent="0.2">
      <c r="A30" s="278" t="s">
        <v>581</v>
      </c>
      <c r="B30" s="282"/>
      <c r="C30" s="283"/>
      <c r="D30" s="283"/>
      <c r="E30" s="282"/>
      <c r="F30" s="283"/>
      <c r="G30" s="283"/>
      <c r="H30" s="284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85"/>
      <c r="V30" s="286"/>
      <c r="W30" s="277"/>
      <c r="X30" s="277"/>
      <c r="Y30" s="277"/>
      <c r="Z30" s="277"/>
      <c r="AA30" s="277"/>
      <c r="AB30" s="277"/>
      <c r="AC30" s="277"/>
    </row>
    <row r="31" spans="1:29" ht="15" customHeight="1" x14ac:dyDescent="0.2">
      <c r="A31" s="277" t="s">
        <v>662</v>
      </c>
      <c r="B31" s="9"/>
      <c r="C31" s="10"/>
      <c r="D31" s="10"/>
      <c r="E31" s="9"/>
      <c r="F31" s="10"/>
      <c r="G31" s="10"/>
      <c r="H31" s="11"/>
      <c r="U31" s="7"/>
      <c r="X31" s="6"/>
      <c r="Y31" s="6"/>
      <c r="Z31" s="6"/>
      <c r="AA31" s="6"/>
      <c r="AB31" s="6"/>
      <c r="AC31" s="6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69"/>
    </row>
    <row r="35" spans="1:29" ht="20.100000000000001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9" ht="20.100000000000001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9" ht="20.100000000000001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9" ht="20.100000000000001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9" ht="20.100000000000001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9" ht="20.100000000000001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</sheetData>
  <mergeCells count="3">
    <mergeCell ref="A4:A5"/>
    <mergeCell ref="A25:B25"/>
    <mergeCell ref="C4:AC4"/>
  </mergeCells>
  <pageMargins left="0.98425196850393704" right="0.98425196850393704" top="0.78740157480314965" bottom="0.78740157480314965" header="0.51181102362204722" footer="0.51181102362204722"/>
  <pageSetup paperSize="9" scale="46" orientation="landscape" horizontalDpi="4294967293" r:id="rId1"/>
  <ignoredErrors>
    <ignoredError sqref="Q25:V2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130"/>
  <sheetViews>
    <sheetView showGridLines="0" zoomScaleNormal="100" workbookViewId="0">
      <selection activeCell="AC17" sqref="AC17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596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597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468</v>
      </c>
      <c r="C6" s="36">
        <f>[26]KuantanSingingi!C6</f>
        <v>0</v>
      </c>
      <c r="D6" s="36">
        <f>[26]KuantanSingingi!D6</f>
        <v>0</v>
      </c>
      <c r="E6" s="36">
        <f>[26]KuantanSingingi!E6</f>
        <v>0</v>
      </c>
      <c r="F6" s="36">
        <f>[26]KuantanSingingi!F6</f>
        <v>0</v>
      </c>
      <c r="G6" s="36">
        <f>[26]KuantanSingingi!G6</f>
        <v>0</v>
      </c>
      <c r="H6" s="36">
        <f>[26]KuantanSingingi!H6</f>
        <v>0</v>
      </c>
      <c r="I6" s="36">
        <f>[26]KuantanSingingi!I6</f>
        <v>0</v>
      </c>
      <c r="J6" s="36">
        <f>[26]KuantanSingingi!J6</f>
        <v>10199</v>
      </c>
      <c r="K6" s="36">
        <f>[26]KuantanSingingi!K6</f>
        <v>10176</v>
      </c>
      <c r="L6" s="36">
        <f>[26]KuantanSingingi!L6</f>
        <v>10176</v>
      </c>
      <c r="M6" s="36">
        <f>[26]KuantanSingingi!M6</f>
        <v>10176</v>
      </c>
      <c r="N6" s="36">
        <f>[26]KuantanSingingi!N6</f>
        <v>9686</v>
      </c>
      <c r="O6" s="36">
        <f>[26]KuantanSingingi!O6</f>
        <v>9706</v>
      </c>
      <c r="P6" s="36" t="str">
        <f>[26]KuantanSingingi!P6</f>
        <v xml:space="preserve">                -   </v>
      </c>
      <c r="Q6" s="42">
        <v>10277</v>
      </c>
      <c r="R6" s="42">
        <v>9779</v>
      </c>
      <c r="S6" s="198">
        <v>9866</v>
      </c>
      <c r="T6" s="198">
        <v>9343</v>
      </c>
      <c r="U6" s="198">
        <v>10198</v>
      </c>
      <c r="V6" s="225">
        <v>9696.86</v>
      </c>
      <c r="W6" s="198">
        <v>10191</v>
      </c>
      <c r="X6" s="308">
        <v>12255</v>
      </c>
      <c r="Y6" s="308">
        <v>6367</v>
      </c>
      <c r="Z6" s="308">
        <v>10126</v>
      </c>
      <c r="AA6" s="308">
        <v>5651.5</v>
      </c>
      <c r="AB6" s="62">
        <v>9451</v>
      </c>
      <c r="AC6" s="62">
        <v>6212.5789774574987</v>
      </c>
    </row>
    <row r="7" spans="1:29" ht="20.100000000000001" customHeight="1" x14ac:dyDescent="0.2">
      <c r="A7" s="133">
        <v>2</v>
      </c>
      <c r="B7" s="59" t="s">
        <v>465</v>
      </c>
      <c r="C7" s="36">
        <f>[26]IndraHulu!C6</f>
        <v>30620</v>
      </c>
      <c r="D7" s="36">
        <f>[26]IndraHulu!D6</f>
        <v>31781</v>
      </c>
      <c r="E7" s="36">
        <f>[26]IndraHulu!E6</f>
        <v>31781</v>
      </c>
      <c r="F7" s="36">
        <f>[26]IndraHulu!F6</f>
        <v>31669</v>
      </c>
      <c r="G7" s="36">
        <f>[26]IndraHulu!G6</f>
        <v>32592</v>
      </c>
      <c r="H7" s="36">
        <f>[26]IndraHulu!H6</f>
        <v>31729</v>
      </c>
      <c r="I7" s="36">
        <f>[26]IndraHulu!I6</f>
        <v>14794</v>
      </c>
      <c r="J7" s="36">
        <f>[26]IndraHulu!J6</f>
        <v>3434</v>
      </c>
      <c r="K7" s="36">
        <f>[26]IndraHulu!K6</f>
        <v>4761</v>
      </c>
      <c r="L7" s="36">
        <f>[26]IndraHulu!L6</f>
        <v>4761</v>
      </c>
      <c r="M7" s="36">
        <f>[26]IndraHulu!M6</f>
        <v>4761</v>
      </c>
      <c r="N7" s="36">
        <f>[26]IndraHulu!N6</f>
        <v>4744</v>
      </c>
      <c r="O7" s="36">
        <f>[26]IndraHulu!O6</f>
        <v>4983</v>
      </c>
      <c r="P7" s="36" t="str">
        <f>[26]IndraHulu!P6</f>
        <v xml:space="preserve">               -   </v>
      </c>
      <c r="Q7" s="42">
        <v>4395</v>
      </c>
      <c r="R7" s="42">
        <v>4065</v>
      </c>
      <c r="S7" s="198">
        <v>4226</v>
      </c>
      <c r="T7" s="198">
        <v>4866</v>
      </c>
      <c r="U7" s="198">
        <v>4866</v>
      </c>
      <c r="V7" s="225">
        <v>3486.66</v>
      </c>
      <c r="W7" s="198">
        <v>3176</v>
      </c>
      <c r="X7" s="308">
        <v>1866</v>
      </c>
      <c r="Y7" s="308">
        <v>2447</v>
      </c>
      <c r="Z7" s="308">
        <v>2056</v>
      </c>
      <c r="AA7" s="308">
        <v>1828</v>
      </c>
      <c r="AB7" s="62">
        <v>2979</v>
      </c>
      <c r="AC7" s="62">
        <v>2667.2948234885234</v>
      </c>
    </row>
    <row r="8" spans="1:29" ht="20.100000000000001" customHeight="1" x14ac:dyDescent="0.2">
      <c r="A8" s="133">
        <v>3</v>
      </c>
      <c r="B8" s="59" t="s">
        <v>464</v>
      </c>
      <c r="C8" s="36">
        <f>[26]IndraHilir!C6</f>
        <v>97263</v>
      </c>
      <c r="D8" s="36">
        <f>[26]IndraHilir!D6</f>
        <v>97658</v>
      </c>
      <c r="E8" s="36">
        <f>[26]IndraHilir!E6</f>
        <v>99454</v>
      </c>
      <c r="F8" s="36">
        <f>[26]IndraHilir!F6</f>
        <v>108982</v>
      </c>
      <c r="G8" s="36">
        <f>[26]IndraHilir!G6</f>
        <v>108982</v>
      </c>
      <c r="H8" s="36">
        <f>[26]IndraHilir!H6</f>
        <v>109982</v>
      </c>
      <c r="I8" s="36">
        <f>[26]IndraHilir!I6</f>
        <v>39117</v>
      </c>
      <c r="J8" s="36">
        <f>[26]IndraHilir!J6</f>
        <v>33465</v>
      </c>
      <c r="K8" s="36">
        <f>[26]IndraHilir!K6</f>
        <v>33898</v>
      </c>
      <c r="L8" s="36">
        <f>[26]IndraHilir!L6</f>
        <v>33898</v>
      </c>
      <c r="M8" s="36">
        <f>[26]IndraHilir!M6</f>
        <v>33898</v>
      </c>
      <c r="N8" s="36">
        <f>[26]IndraHilir!N6</f>
        <v>35725</v>
      </c>
      <c r="O8" s="36">
        <f>[26]IndraHilir!O6</f>
        <v>30022</v>
      </c>
      <c r="P8" s="36" t="str">
        <f>[26]IndraHilir!P6</f>
        <v xml:space="preserve">                -   </v>
      </c>
      <c r="Q8" s="42">
        <v>29988</v>
      </c>
      <c r="R8" s="42">
        <v>30396</v>
      </c>
      <c r="S8" s="198">
        <v>30957</v>
      </c>
      <c r="T8" s="198">
        <v>30422</v>
      </c>
      <c r="U8" s="198">
        <v>28008</v>
      </c>
      <c r="V8" s="225">
        <v>26997.01</v>
      </c>
      <c r="W8" s="198">
        <v>28981</v>
      </c>
      <c r="X8" s="308">
        <v>26302</v>
      </c>
      <c r="Y8" s="308">
        <v>23010</v>
      </c>
      <c r="Z8" s="308">
        <v>22596.5</v>
      </c>
      <c r="AA8" s="308">
        <v>21457.5</v>
      </c>
      <c r="AB8" s="62">
        <v>23769</v>
      </c>
      <c r="AC8" s="62">
        <v>19020.549055392552</v>
      </c>
    </row>
    <row r="9" spans="1:29" ht="20.100000000000001" customHeight="1" x14ac:dyDescent="0.2">
      <c r="A9" s="133">
        <v>4</v>
      </c>
      <c r="B9" s="59" t="s">
        <v>469</v>
      </c>
      <c r="C9" s="36">
        <f>[26]Pelalawan!C6</f>
        <v>0</v>
      </c>
      <c r="D9" s="36">
        <f>[26]Pelalawan!D6</f>
        <v>0</v>
      </c>
      <c r="E9" s="36">
        <f>[26]Pelalawan!E6</f>
        <v>0</v>
      </c>
      <c r="F9" s="36">
        <f>[26]Pelalawan!F6</f>
        <v>0</v>
      </c>
      <c r="G9" s="36">
        <f>[26]Pelalawan!G6</f>
        <v>0</v>
      </c>
      <c r="H9" s="36">
        <f>[26]Pelalawan!H6</f>
        <v>0</v>
      </c>
      <c r="I9" s="36">
        <f>[26]Pelalawan!I6</f>
        <v>0</v>
      </c>
      <c r="J9" s="36">
        <f>[26]Pelalawan!J6</f>
        <v>5792</v>
      </c>
      <c r="K9" s="36">
        <f>[26]Pelalawan!K6</f>
        <v>5752</v>
      </c>
      <c r="L9" s="36">
        <f>[26]Pelalawan!L6</f>
        <v>5752</v>
      </c>
      <c r="M9" s="36">
        <f>[26]Pelalawan!M6</f>
        <v>9879</v>
      </c>
      <c r="N9" s="36">
        <f>[26]Pelalawan!N6</f>
        <v>9879</v>
      </c>
      <c r="O9" s="36">
        <f>[26]Pelalawan!O6</f>
        <v>9894</v>
      </c>
      <c r="P9" s="36" t="str">
        <f>[26]Pelalawan!P6</f>
        <v xml:space="preserve">               -   </v>
      </c>
      <c r="Q9" s="42">
        <v>10131</v>
      </c>
      <c r="R9" s="42">
        <v>11654</v>
      </c>
      <c r="S9" s="198">
        <v>10934</v>
      </c>
      <c r="T9" s="198">
        <v>10803</v>
      </c>
      <c r="U9" s="198">
        <v>11010</v>
      </c>
      <c r="V9" s="225">
        <v>9102.81</v>
      </c>
      <c r="W9" s="198">
        <v>11432</v>
      </c>
      <c r="X9" s="308">
        <v>7211</v>
      </c>
      <c r="Y9" s="308">
        <v>6547</v>
      </c>
      <c r="Z9" s="308">
        <v>6454</v>
      </c>
      <c r="AA9" s="308">
        <v>6548</v>
      </c>
      <c r="AB9" s="62">
        <v>7536</v>
      </c>
      <c r="AC9" s="62">
        <v>6718.2441733881824</v>
      </c>
    </row>
    <row r="10" spans="1:29" ht="20.100000000000001" customHeight="1" x14ac:dyDescent="0.2">
      <c r="A10" s="133">
        <v>5</v>
      </c>
      <c r="B10" s="59" t="s">
        <v>149</v>
      </c>
      <c r="C10" s="36">
        <f>[26]Siak!C6</f>
        <v>0</v>
      </c>
      <c r="D10" s="36">
        <f>[26]Siak!D6</f>
        <v>0</v>
      </c>
      <c r="E10" s="36">
        <f>[26]Siak!E6</f>
        <v>0</v>
      </c>
      <c r="F10" s="36">
        <f>[26]Siak!F6</f>
        <v>0</v>
      </c>
      <c r="G10" s="36">
        <f>[26]Siak!G6</f>
        <v>0</v>
      </c>
      <c r="H10" s="36">
        <f>[26]Siak!H6</f>
        <v>0</v>
      </c>
      <c r="I10" s="36">
        <f>[26]Siak!I6</f>
        <v>0</v>
      </c>
      <c r="J10" s="36">
        <f>[26]Siak!J6</f>
        <v>8737</v>
      </c>
      <c r="K10" s="36">
        <f>[26]Siak!K6</f>
        <v>9787</v>
      </c>
      <c r="L10" s="36">
        <f>[26]Siak!L6</f>
        <v>9787</v>
      </c>
      <c r="M10" s="36">
        <f>[26]Siak!M6</f>
        <v>9787</v>
      </c>
      <c r="N10" s="36">
        <f>[26]Siak!N6</f>
        <v>5981</v>
      </c>
      <c r="O10" s="36">
        <f>[26]Siak!O6</f>
        <v>6128</v>
      </c>
      <c r="P10" s="36" t="str">
        <f>[26]Siak!P6</f>
        <v xml:space="preserve">               -   </v>
      </c>
      <c r="Q10" s="42">
        <v>4959</v>
      </c>
      <c r="R10" s="42">
        <v>4819</v>
      </c>
      <c r="S10" s="198">
        <v>4885</v>
      </c>
      <c r="T10" s="198">
        <v>4809</v>
      </c>
      <c r="U10" s="198">
        <v>4420</v>
      </c>
      <c r="V10" s="225">
        <v>4744.3100000000004</v>
      </c>
      <c r="W10" s="198">
        <v>4643</v>
      </c>
      <c r="X10" s="308">
        <v>4673</v>
      </c>
      <c r="Y10" s="308">
        <v>4614</v>
      </c>
      <c r="Z10" s="308">
        <v>4816</v>
      </c>
      <c r="AA10" s="308">
        <v>4602.3</v>
      </c>
      <c r="AB10" s="62">
        <v>4468</v>
      </c>
      <c r="AC10" s="62">
        <v>4331.7072071050379</v>
      </c>
    </row>
    <row r="11" spans="1:29" ht="20.100000000000001" customHeight="1" x14ac:dyDescent="0.2">
      <c r="A11" s="133">
        <v>6</v>
      </c>
      <c r="B11" s="59" t="s">
        <v>466</v>
      </c>
      <c r="C11" s="36">
        <f>[26]Kampar!C6</f>
        <v>30684</v>
      </c>
      <c r="D11" s="36">
        <f>[26]Kampar!D6</f>
        <v>29577</v>
      </c>
      <c r="E11" s="36">
        <f>[26]Kampar!E6</f>
        <v>28556</v>
      </c>
      <c r="F11" s="36">
        <f>[26]Kampar!F6</f>
        <v>28346</v>
      </c>
      <c r="G11" s="36">
        <f>[26]Kampar!G6</f>
        <v>28346</v>
      </c>
      <c r="H11" s="36">
        <f>[26]Kampar!H6</f>
        <v>28219</v>
      </c>
      <c r="I11" s="36">
        <f>[26]Kampar!I6</f>
        <v>22691</v>
      </c>
      <c r="J11" s="36">
        <f>[26]Kampar!J6</f>
        <v>12845</v>
      </c>
      <c r="K11" s="36">
        <f>[26]Kampar!K6</f>
        <v>11241</v>
      </c>
      <c r="L11" s="36">
        <f>[26]Kampar!L6</f>
        <v>11241</v>
      </c>
      <c r="M11" s="36">
        <f>[26]Kampar!M6</f>
        <v>11241</v>
      </c>
      <c r="N11" s="36">
        <f>[26]Kampar!N6</f>
        <v>6214</v>
      </c>
      <c r="O11" s="36">
        <f>[26]Kampar!O6</f>
        <v>6612</v>
      </c>
      <c r="P11" s="36">
        <f>[26]Kampar!P6</f>
        <v>0</v>
      </c>
      <c r="Q11" s="42">
        <v>5674</v>
      </c>
      <c r="R11" s="42">
        <v>6151</v>
      </c>
      <c r="S11" s="198">
        <v>6818</v>
      </c>
      <c r="T11" s="198">
        <v>7476</v>
      </c>
      <c r="U11" s="198">
        <v>7727</v>
      </c>
      <c r="V11" s="225">
        <v>8056.38</v>
      </c>
      <c r="W11" s="198">
        <v>8369</v>
      </c>
      <c r="X11" s="308">
        <v>7574</v>
      </c>
      <c r="Y11" s="308">
        <v>4939</v>
      </c>
      <c r="Z11" s="308">
        <v>4785</v>
      </c>
      <c r="AA11" s="308">
        <v>4604</v>
      </c>
      <c r="AB11" s="62">
        <v>7816</v>
      </c>
      <c r="AC11" s="62">
        <v>3220.4184436835221</v>
      </c>
    </row>
    <row r="12" spans="1:29" ht="20.100000000000001" customHeight="1" x14ac:dyDescent="0.2">
      <c r="A12" s="133">
        <v>7</v>
      </c>
      <c r="B12" s="59" t="s">
        <v>471</v>
      </c>
      <c r="C12" s="36">
        <f>[26]RokanHulu!C6</f>
        <v>0</v>
      </c>
      <c r="D12" s="36">
        <f>[26]RokanHulu!D6</f>
        <v>0</v>
      </c>
      <c r="E12" s="36">
        <f>[26]RokanHulu!E6</f>
        <v>0</v>
      </c>
      <c r="F12" s="36">
        <f>[26]RokanHulu!F6</f>
        <v>0</v>
      </c>
      <c r="G12" s="36">
        <f>[26]RokanHulu!G6</f>
        <v>0</v>
      </c>
      <c r="H12" s="36">
        <f>[26]RokanHulu!H6</f>
        <v>0</v>
      </c>
      <c r="I12" s="36">
        <f>[26]RokanHulu!I6</f>
        <v>0</v>
      </c>
      <c r="J12" s="36">
        <f>[26]RokanHulu!J6</f>
        <v>3863</v>
      </c>
      <c r="K12" s="36">
        <f>[26]RokanHulu!K6</f>
        <v>5169</v>
      </c>
      <c r="L12" s="36">
        <f>[26]RokanHulu!L6</f>
        <v>5169</v>
      </c>
      <c r="M12" s="36">
        <f>[26]RokanHulu!M6</f>
        <v>5169</v>
      </c>
      <c r="N12" s="36">
        <f>[26]RokanHulu!N6</f>
        <v>2952</v>
      </c>
      <c r="O12" s="36">
        <f>[26]RokanHulu!O6</f>
        <v>2572</v>
      </c>
      <c r="P12" s="36" t="str">
        <f>[26]RokanHulu!P6</f>
        <v xml:space="preserve">               -   </v>
      </c>
      <c r="Q12" s="42">
        <v>3293</v>
      </c>
      <c r="R12" s="42">
        <v>3197</v>
      </c>
      <c r="S12" s="198">
        <v>3493</v>
      </c>
      <c r="T12" s="198">
        <v>3333</v>
      </c>
      <c r="U12" s="198">
        <v>3387</v>
      </c>
      <c r="V12" s="225">
        <v>3845.8</v>
      </c>
      <c r="W12" s="198">
        <v>3445</v>
      </c>
      <c r="X12" s="308">
        <v>3095</v>
      </c>
      <c r="Y12" s="308">
        <v>2182</v>
      </c>
      <c r="Z12" s="308">
        <v>1887</v>
      </c>
      <c r="AA12" s="308">
        <v>1937.5</v>
      </c>
      <c r="AB12" s="62">
        <v>3677</v>
      </c>
      <c r="AC12" s="62">
        <v>1683.6422716980285</v>
      </c>
    </row>
    <row r="13" spans="1:29" ht="20.100000000000001" customHeight="1" x14ac:dyDescent="0.2">
      <c r="A13" s="133">
        <v>8</v>
      </c>
      <c r="B13" s="59" t="s">
        <v>463</v>
      </c>
      <c r="C13" s="36">
        <f>[26]Bengkalis!C6</f>
        <v>54787</v>
      </c>
      <c r="D13" s="36">
        <f>[26]Bengkalis!D6</f>
        <v>48224</v>
      </c>
      <c r="E13" s="36">
        <f>[26]Bengkalis!E6</f>
        <v>46764</v>
      </c>
      <c r="F13" s="36">
        <f>[26]Bengkalis!F6</f>
        <v>46298</v>
      </c>
      <c r="G13" s="36">
        <f>[26]Bengkalis!G6</f>
        <v>46840</v>
      </c>
      <c r="H13" s="36">
        <f>[26]Bengkalis!H6</f>
        <v>46621</v>
      </c>
      <c r="I13" s="36">
        <f>[26]Bengkalis!I6</f>
        <v>45179</v>
      </c>
      <c r="J13" s="36">
        <f>[26]Bengkalis!J6</f>
        <v>12783</v>
      </c>
      <c r="K13" s="36">
        <f>[26]Bengkalis!K6</f>
        <v>11531</v>
      </c>
      <c r="L13" s="36">
        <f>[26]Bengkalis!L6</f>
        <v>11531</v>
      </c>
      <c r="M13" s="36">
        <f>[26]Bengkalis!M6</f>
        <v>11531</v>
      </c>
      <c r="N13" s="36">
        <f>[26]Bengkalis!N6</f>
        <v>19599</v>
      </c>
      <c r="O13" s="36">
        <f>[26]Bengkalis!O6</f>
        <v>11129</v>
      </c>
      <c r="P13" s="36" t="str">
        <f>[26]Bengkalis!P6</f>
        <v xml:space="preserve">                -   </v>
      </c>
      <c r="Q13" s="42">
        <v>12853</v>
      </c>
      <c r="R13" s="42">
        <v>9810</v>
      </c>
      <c r="S13" s="198">
        <v>6841</v>
      </c>
      <c r="T13" s="198">
        <v>6754</v>
      </c>
      <c r="U13" s="198">
        <v>6617</v>
      </c>
      <c r="V13" s="225">
        <v>6434.6</v>
      </c>
      <c r="W13" s="198">
        <v>6871</v>
      </c>
      <c r="X13" s="308">
        <v>6648</v>
      </c>
      <c r="Y13" s="308">
        <v>5638</v>
      </c>
      <c r="Z13" s="308">
        <v>4615.7</v>
      </c>
      <c r="AA13" s="308">
        <v>4673.6000000000004</v>
      </c>
      <c r="AB13" s="62">
        <v>1792</v>
      </c>
      <c r="AC13" s="62">
        <v>2992.4182736449893</v>
      </c>
    </row>
    <row r="14" spans="1:29" ht="20.100000000000001" customHeight="1" x14ac:dyDescent="0.2">
      <c r="A14" s="133">
        <v>9</v>
      </c>
      <c r="B14" s="59" t="s">
        <v>470</v>
      </c>
      <c r="C14" s="36">
        <f>[26]RokanHilir!C6</f>
        <v>0</v>
      </c>
      <c r="D14" s="36">
        <f>[26]RokanHilir!D6</f>
        <v>0</v>
      </c>
      <c r="E14" s="36">
        <f>[26]RokanHilir!E6</f>
        <v>0</v>
      </c>
      <c r="F14" s="36">
        <f>[26]RokanHilir!F6</f>
        <v>0</v>
      </c>
      <c r="G14" s="36">
        <f>[26]RokanHilir!G6</f>
        <v>0</v>
      </c>
      <c r="H14" s="36">
        <f>[26]RokanHilir!H6</f>
        <v>0</v>
      </c>
      <c r="I14" s="36">
        <f>[26]RokanHilir!I6</f>
        <v>0</v>
      </c>
      <c r="J14" s="36">
        <f>[26]RokanHilir!J6</f>
        <v>14162</v>
      </c>
      <c r="K14" s="36">
        <f>[26]RokanHilir!K6</f>
        <v>14162</v>
      </c>
      <c r="L14" s="36">
        <f>[26]RokanHilir!L6</f>
        <v>14162</v>
      </c>
      <c r="M14" s="36">
        <f>[26]RokanHilir!M6</f>
        <v>14162</v>
      </c>
      <c r="N14" s="36">
        <f>[26]RokanHilir!N6</f>
        <v>33947</v>
      </c>
      <c r="O14" s="36">
        <f>[26]RokanHilir!O6</f>
        <v>35105</v>
      </c>
      <c r="P14" s="36" t="str">
        <f>[26]RokanHilir!P6</f>
        <v xml:space="preserve">                -    </v>
      </c>
      <c r="Q14" s="42">
        <v>43268</v>
      </c>
      <c r="R14" s="42">
        <v>37122</v>
      </c>
      <c r="S14" s="198">
        <v>37980</v>
      </c>
      <c r="T14" s="198">
        <v>33965</v>
      </c>
      <c r="U14" s="198">
        <v>33012</v>
      </c>
      <c r="V14" s="225">
        <v>32998.379999999997</v>
      </c>
      <c r="W14" s="198">
        <v>12381</v>
      </c>
      <c r="X14" s="308">
        <v>13060</v>
      </c>
      <c r="Y14" s="308">
        <v>12808</v>
      </c>
      <c r="Z14" s="308">
        <v>10916.5</v>
      </c>
      <c r="AA14" s="308">
        <v>14764</v>
      </c>
      <c r="AB14" s="62">
        <v>22617</v>
      </c>
      <c r="AC14" s="62">
        <v>12185.639641996802</v>
      </c>
    </row>
    <row r="15" spans="1:29" ht="20.100000000000001" customHeight="1" x14ac:dyDescent="0.2">
      <c r="A15" s="133">
        <v>10</v>
      </c>
      <c r="B15" s="59" t="s">
        <v>467</v>
      </c>
      <c r="C15" s="36">
        <f>[26]Kep.Meranti!C6</f>
        <v>0</v>
      </c>
      <c r="D15" s="36">
        <f>[26]Kep.Meranti!D6</f>
        <v>0</v>
      </c>
      <c r="E15" s="36">
        <f>[26]Kep.Meranti!E6</f>
        <v>0</v>
      </c>
      <c r="F15" s="36">
        <f>[26]Kep.Meranti!F6</f>
        <v>0</v>
      </c>
      <c r="G15" s="36">
        <f>[26]Kep.Meranti!G6</f>
        <v>0</v>
      </c>
      <c r="H15" s="36">
        <f>[26]Kep.Meranti!H6</f>
        <v>0</v>
      </c>
      <c r="I15" s="36">
        <f>[26]Kep.Meranti!I6</f>
        <v>0</v>
      </c>
      <c r="J15" s="36">
        <f>[26]Kep.Meranti!J6</f>
        <v>0</v>
      </c>
      <c r="K15" s="36">
        <f>[26]Kep.Meranti!K6</f>
        <v>0</v>
      </c>
      <c r="L15" s="36">
        <f>[26]Kep.Meranti!L6</f>
        <v>0</v>
      </c>
      <c r="M15" s="36">
        <f>[26]Kep.Meranti!M6</f>
        <v>0</v>
      </c>
      <c r="N15" s="36">
        <f>[26]Kep.Meranti!N6</f>
        <v>0</v>
      </c>
      <c r="O15" s="36">
        <f>[26]Kep.Meranti!O6</f>
        <v>0</v>
      </c>
      <c r="P15" s="36">
        <f>[26]Kep.Meranti!P6</f>
        <v>0</v>
      </c>
      <c r="Q15" s="42">
        <v>0</v>
      </c>
      <c r="R15" s="42">
        <v>0</v>
      </c>
      <c r="S15" s="198">
        <v>3165</v>
      </c>
      <c r="T15" s="198">
        <v>2024</v>
      </c>
      <c r="U15" s="198">
        <v>3825</v>
      </c>
      <c r="V15" s="225">
        <v>2473.0300000000002</v>
      </c>
      <c r="W15" s="198">
        <v>3828</v>
      </c>
      <c r="X15" s="308">
        <v>4599</v>
      </c>
      <c r="Y15" s="308">
        <v>3147</v>
      </c>
      <c r="Z15" s="308">
        <v>3820</v>
      </c>
      <c r="AA15" s="308">
        <v>3873</v>
      </c>
      <c r="AB15" s="62">
        <v>2070</v>
      </c>
      <c r="AC15" s="62">
        <v>3436.2346712054696</v>
      </c>
    </row>
    <row r="16" spans="1:29" ht="20.100000000000001" customHeight="1" x14ac:dyDescent="0.2">
      <c r="A16" s="133">
        <v>11</v>
      </c>
      <c r="B16" s="59" t="s">
        <v>22</v>
      </c>
      <c r="C16" s="36">
        <f>[26]Pekanbaru!C6</f>
        <v>445</v>
      </c>
      <c r="D16" s="36">
        <f>[26]Pekanbaru!D6</f>
        <v>448</v>
      </c>
      <c r="E16" s="36">
        <f>[26]Pekanbaru!E6</f>
        <v>5</v>
      </c>
      <c r="F16" s="36">
        <f>[26]Pekanbaru!F6</f>
        <v>0</v>
      </c>
      <c r="G16" s="36">
        <f>[26]Pekanbaru!G6</f>
        <v>0</v>
      </c>
      <c r="H16" s="36">
        <f>[26]Pekanbaru!H6</f>
        <v>31</v>
      </c>
      <c r="I16" s="36">
        <f>[26]Pekanbaru!I6</f>
        <v>106</v>
      </c>
      <c r="J16" s="36">
        <f>[26]Pekanbaru!J6</f>
        <v>65</v>
      </c>
      <c r="K16" s="36">
        <f>[26]Pekanbaru!K6</f>
        <v>65</v>
      </c>
      <c r="L16" s="36">
        <f>[26]Pekanbaru!L6</f>
        <v>65</v>
      </c>
      <c r="M16" s="36">
        <f>[26]Pekanbaru!M6</f>
        <v>65</v>
      </c>
      <c r="N16" s="36">
        <f>[26]Pekanbaru!N6</f>
        <v>0</v>
      </c>
      <c r="O16" s="36">
        <f>[26]Pekanbaru!O6</f>
        <v>0</v>
      </c>
      <c r="P16" s="36">
        <f>[26]Pekanbaru!P6</f>
        <v>0</v>
      </c>
      <c r="Q16" s="42">
        <v>0</v>
      </c>
      <c r="R16" s="42">
        <v>0</v>
      </c>
      <c r="S16" s="198">
        <v>2</v>
      </c>
      <c r="T16" s="198">
        <v>11</v>
      </c>
      <c r="U16" s="198">
        <v>21</v>
      </c>
      <c r="V16" s="225">
        <v>13.95</v>
      </c>
      <c r="W16" s="198">
        <v>10</v>
      </c>
      <c r="X16" s="308">
        <v>10</v>
      </c>
      <c r="Y16" s="308">
        <v>10</v>
      </c>
      <c r="Z16" s="308">
        <v>8.5</v>
      </c>
      <c r="AA16" s="308">
        <v>7</v>
      </c>
      <c r="AB16" s="62">
        <v>14</v>
      </c>
      <c r="AC16" s="62">
        <v>3.2713721112099998</v>
      </c>
    </row>
    <row r="17" spans="1:29" ht="20.100000000000001" customHeight="1" x14ac:dyDescent="0.2">
      <c r="A17" s="133">
        <v>12</v>
      </c>
      <c r="B17" s="59" t="s">
        <v>23</v>
      </c>
      <c r="C17" s="36" t="str">
        <f>[26]Dumai!C6</f>
        <v xml:space="preserve">               -   </v>
      </c>
      <c r="D17" s="36" t="str">
        <f>[26]Dumai!D6</f>
        <v xml:space="preserve">               -   </v>
      </c>
      <c r="E17" s="36" t="str">
        <f>[26]Dumai!E6</f>
        <v xml:space="preserve">               -   </v>
      </c>
      <c r="F17" s="36" t="str">
        <f>[26]Dumai!F6</f>
        <v xml:space="preserve">               -   </v>
      </c>
      <c r="G17" s="36" t="str">
        <f>[26]Dumai!G6</f>
        <v xml:space="preserve">               -   </v>
      </c>
      <c r="H17" s="36" t="str">
        <f>[26]Dumai!H6</f>
        <v xml:space="preserve">               -   </v>
      </c>
      <c r="I17" s="36" t="str">
        <f>[26]Dumai!I6</f>
        <v xml:space="preserve">               -   </v>
      </c>
      <c r="J17" s="36">
        <f>[26]Dumai!J6</f>
        <v>419</v>
      </c>
      <c r="K17" s="36">
        <f>[26]Dumai!K6</f>
        <v>4304</v>
      </c>
      <c r="L17" s="36">
        <f>[26]Dumai!L6</f>
        <v>4304</v>
      </c>
      <c r="M17" s="36">
        <f>[26]Dumai!M6</f>
        <v>4304</v>
      </c>
      <c r="N17" s="36">
        <f>[26]Dumai!N6</f>
        <v>3427</v>
      </c>
      <c r="O17" s="36">
        <f>[26]Dumai!O6</f>
        <v>3427</v>
      </c>
      <c r="P17" s="36" t="str">
        <f>[26]Dumai!P6</f>
        <v xml:space="preserve">               -   </v>
      </c>
      <c r="Q17" s="42">
        <v>3404</v>
      </c>
      <c r="R17" s="42">
        <v>5262</v>
      </c>
      <c r="S17" s="198">
        <v>3571</v>
      </c>
      <c r="T17" s="198">
        <v>2155</v>
      </c>
      <c r="U17" s="198">
        <v>2806</v>
      </c>
      <c r="V17" s="225">
        <v>2316.6</v>
      </c>
      <c r="W17" s="198">
        <v>11</v>
      </c>
      <c r="X17" s="308">
        <v>301</v>
      </c>
      <c r="Y17" s="308">
        <v>296</v>
      </c>
      <c r="Z17" s="308">
        <v>70</v>
      </c>
      <c r="AA17" s="308">
        <v>70</v>
      </c>
      <c r="AB17" s="62">
        <v>57</v>
      </c>
      <c r="AC17" s="62">
        <v>217.364621303045</v>
      </c>
    </row>
    <row r="18" spans="1:29" ht="20.100000000000001" customHeight="1" thickBot="1" x14ac:dyDescent="0.25">
      <c r="A18" s="363" t="s">
        <v>98</v>
      </c>
      <c r="B18" s="364"/>
      <c r="C18" s="83">
        <f>SUM(C6:C17)</f>
        <v>213799</v>
      </c>
      <c r="D18" s="83">
        <f t="shared" ref="D18:P18" si="0">SUM(D6:D17)</f>
        <v>207688</v>
      </c>
      <c r="E18" s="83">
        <f t="shared" si="0"/>
        <v>206560</v>
      </c>
      <c r="F18" s="83">
        <f t="shared" si="0"/>
        <v>215295</v>
      </c>
      <c r="G18" s="83">
        <f t="shared" si="0"/>
        <v>216760</v>
      </c>
      <c r="H18" s="83">
        <f t="shared" si="0"/>
        <v>216582</v>
      </c>
      <c r="I18" s="83">
        <f t="shared" si="0"/>
        <v>121887</v>
      </c>
      <c r="J18" s="83">
        <f t="shared" si="0"/>
        <v>105764</v>
      </c>
      <c r="K18" s="83">
        <f t="shared" si="0"/>
        <v>110846</v>
      </c>
      <c r="L18" s="83">
        <f t="shared" si="0"/>
        <v>110846</v>
      </c>
      <c r="M18" s="83">
        <f t="shared" si="0"/>
        <v>114973</v>
      </c>
      <c r="N18" s="83">
        <f t="shared" si="0"/>
        <v>132154</v>
      </c>
      <c r="O18" s="83">
        <f t="shared" si="0"/>
        <v>119578</v>
      </c>
      <c r="P18" s="83">
        <f t="shared" si="0"/>
        <v>0</v>
      </c>
      <c r="Q18" s="124">
        <f t="shared" ref="Q18:W18" si="1">SUM(Q6:Q17)</f>
        <v>128242</v>
      </c>
      <c r="R18" s="124">
        <f t="shared" si="1"/>
        <v>122255</v>
      </c>
      <c r="S18" s="204">
        <f t="shared" si="1"/>
        <v>122738</v>
      </c>
      <c r="T18" s="204">
        <f t="shared" si="1"/>
        <v>115961</v>
      </c>
      <c r="U18" s="204">
        <f t="shared" si="1"/>
        <v>115897</v>
      </c>
      <c r="V18" s="204">
        <f t="shared" si="1"/>
        <v>110166.39</v>
      </c>
      <c r="W18" s="204">
        <f t="shared" si="1"/>
        <v>93338</v>
      </c>
      <c r="X18" s="327">
        <f>SUM(X6:X17)</f>
        <v>87594</v>
      </c>
      <c r="Y18" s="327">
        <f>SUM(Y6:Y17)</f>
        <v>72005</v>
      </c>
      <c r="Z18" s="327">
        <f>SUM(Z6:Z17)</f>
        <v>72151.199999999997</v>
      </c>
      <c r="AA18" s="327">
        <f>SUM(AA6:AA17)</f>
        <v>70016.399999999994</v>
      </c>
      <c r="AB18" s="327">
        <v>86247</v>
      </c>
      <c r="AC18" s="327">
        <f>SUM(AC6:AC17)</f>
        <v>62689.363532474854</v>
      </c>
    </row>
    <row r="19" spans="1:29" ht="15" customHeight="1" x14ac:dyDescent="0.2">
      <c r="A19" s="277" t="s">
        <v>663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8" t="s">
        <v>664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7" t="s">
        <v>580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8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661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8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8" t="s">
        <v>581</v>
      </c>
      <c r="B23" s="282"/>
      <c r="C23" s="283"/>
      <c r="D23" s="283"/>
      <c r="E23" s="282"/>
      <c r="F23" s="283"/>
      <c r="G23" s="283"/>
      <c r="H23" s="284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85"/>
      <c r="V23" s="286"/>
      <c r="W23" s="277"/>
      <c r="X23" s="277"/>
      <c r="Y23" s="277"/>
      <c r="Z23" s="277"/>
      <c r="AA23" s="277"/>
      <c r="AB23" s="277"/>
      <c r="AC23" s="277"/>
    </row>
    <row r="24" spans="1:29" ht="15" customHeight="1" x14ac:dyDescent="0.2">
      <c r="A24" s="277" t="s">
        <v>662</v>
      </c>
      <c r="B24" s="9"/>
      <c r="C24" s="10"/>
      <c r="D24" s="10"/>
      <c r="E24" s="9"/>
      <c r="F24" s="10"/>
      <c r="G24" s="10"/>
      <c r="H24" s="11"/>
      <c r="U24" s="7"/>
      <c r="X24" s="6"/>
      <c r="Y24" s="6"/>
      <c r="Z24" s="6"/>
      <c r="AA24" s="6"/>
      <c r="AB24" s="6"/>
      <c r="AC24" s="6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69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9" ht="20.100000000000001" customHeight="1" x14ac:dyDescent="0.2"/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</sheetData>
  <mergeCells count="3">
    <mergeCell ref="A4:A5"/>
    <mergeCell ref="A18:B18"/>
    <mergeCell ref="C4:AC4"/>
  </mergeCells>
  <pageMargins left="0.98425196850393704" right="0.98425196850393704" top="0.78740157480314965" bottom="0.78740157480314965" header="0.51181102362204722" footer="0.51181102362204722"/>
  <pageSetup paperSize="9" scale="46" orientation="landscape" horizontalDpi="4294967293" r:id="rId1"/>
  <ignoredErrors>
    <ignoredError sqref="S18:V1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05"/>
  <sheetViews>
    <sheetView showGridLines="0" zoomScale="110" zoomScaleNormal="110" workbookViewId="0">
      <selection sqref="A1:AD23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598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599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389</v>
      </c>
      <c r="C6" s="36">
        <f>[27]Kerinci!C6</f>
        <v>16132</v>
      </c>
      <c r="D6" s="36">
        <f>[27]Kerinci!D6</f>
        <v>16152</v>
      </c>
      <c r="E6" s="36">
        <f>[27]Kerinci!E6</f>
        <v>16052</v>
      </c>
      <c r="F6" s="36">
        <f>[27]Kerinci!F6</f>
        <v>17108</v>
      </c>
      <c r="G6" s="36">
        <f>[27]Kerinci!G6</f>
        <v>17050</v>
      </c>
      <c r="H6" s="36">
        <f>[27]Kerinci!H6</f>
        <v>18073</v>
      </c>
      <c r="I6" s="36">
        <f>[27]Kerinci!I6</f>
        <v>17125</v>
      </c>
      <c r="J6" s="36">
        <f>[27]Kerinci!J6</f>
        <v>16683</v>
      </c>
      <c r="K6" s="36">
        <f>[27]Kerinci!K6</f>
        <v>16886</v>
      </c>
      <c r="L6" s="36">
        <f>[27]Kerinci!L6</f>
        <v>17093</v>
      </c>
      <c r="M6" s="36">
        <f>[27]Kerinci!M6</f>
        <v>17356</v>
      </c>
      <c r="N6" s="36">
        <f>[27]Kerinci!N6</f>
        <v>17485</v>
      </c>
      <c r="O6" s="36">
        <f>[27]Kerinci!O6</f>
        <v>17512</v>
      </c>
      <c r="P6" s="36" t="str">
        <f>[27]Kerinci!P6</f>
        <v xml:space="preserve">                -    </v>
      </c>
      <c r="Q6" s="36">
        <v>18183</v>
      </c>
      <c r="R6" s="36">
        <v>18182</v>
      </c>
      <c r="S6" s="197">
        <v>15737</v>
      </c>
      <c r="T6" s="197">
        <v>16204</v>
      </c>
      <c r="U6" s="197">
        <v>16105</v>
      </c>
      <c r="V6" s="225">
        <v>16063.06</v>
      </c>
      <c r="W6" s="197">
        <v>21306</v>
      </c>
      <c r="X6" s="62">
        <v>16935</v>
      </c>
      <c r="Y6" s="62">
        <v>20780</v>
      </c>
      <c r="Z6" s="62">
        <v>17742</v>
      </c>
      <c r="AA6" s="62">
        <v>18042</v>
      </c>
      <c r="AB6" s="62">
        <v>14907</v>
      </c>
      <c r="AC6" s="62">
        <v>12876.112197322389</v>
      </c>
    </row>
    <row r="7" spans="1:29" ht="20.100000000000001" customHeight="1" x14ac:dyDescent="0.2">
      <c r="A7" s="133">
        <v>2</v>
      </c>
      <c r="B7" s="59" t="s">
        <v>390</v>
      </c>
      <c r="C7" s="36" t="str">
        <f>[27]Merangin!C6</f>
        <v xml:space="preserve">                -    </v>
      </c>
      <c r="D7" s="36" t="str">
        <f>[27]Merangin!D6</f>
        <v xml:space="preserve">                -    </v>
      </c>
      <c r="E7" s="36" t="str">
        <f>[27]Merangin!E6</f>
        <v xml:space="preserve">                -    </v>
      </c>
      <c r="F7" s="36" t="str">
        <f>[27]Merangin!F6</f>
        <v xml:space="preserve">                -    </v>
      </c>
      <c r="G7" s="36" t="str">
        <f>[27]Merangin!G6</f>
        <v xml:space="preserve">                -    </v>
      </c>
      <c r="H7" s="36" t="str">
        <f>[27]Merangin!H6</f>
        <v xml:space="preserve">                -    </v>
      </c>
      <c r="I7" s="36" t="str">
        <f>[27]Merangin!I6</f>
        <v xml:space="preserve">                -    </v>
      </c>
      <c r="J7" s="36">
        <f>[27]Merangin!J6</f>
        <v>9329</v>
      </c>
      <c r="K7" s="36">
        <f>[27]Merangin!K6</f>
        <v>9625</v>
      </c>
      <c r="L7" s="36">
        <f>[27]Merangin!L6</f>
        <v>9549</v>
      </c>
      <c r="M7" s="36">
        <f>[27]Merangin!M6</f>
        <v>8595</v>
      </c>
      <c r="N7" s="36">
        <f>[27]Merangin!N6</f>
        <v>9366</v>
      </c>
      <c r="O7" s="36">
        <f>[27]Merangin!O6</f>
        <v>9465</v>
      </c>
      <c r="P7" s="36" t="str">
        <f>[27]Merangin!P6</f>
        <v xml:space="preserve">                -    </v>
      </c>
      <c r="Q7" s="36">
        <v>8955</v>
      </c>
      <c r="R7" s="36">
        <v>8946</v>
      </c>
      <c r="S7" s="197">
        <v>10115</v>
      </c>
      <c r="T7" s="197">
        <v>9281</v>
      </c>
      <c r="U7" s="197">
        <v>11628</v>
      </c>
      <c r="V7" s="225">
        <v>11034.43</v>
      </c>
      <c r="W7" s="197">
        <v>9801</v>
      </c>
      <c r="X7" s="62">
        <v>8579</v>
      </c>
      <c r="Y7" s="62">
        <v>8658</v>
      </c>
      <c r="Z7" s="62">
        <v>9584</v>
      </c>
      <c r="AA7" s="62">
        <v>12633</v>
      </c>
      <c r="AB7" s="62">
        <v>11038</v>
      </c>
      <c r="AC7" s="62">
        <v>5786.788026993202</v>
      </c>
    </row>
    <row r="8" spans="1:29" ht="20.100000000000001" customHeight="1" x14ac:dyDescent="0.2">
      <c r="A8" s="133">
        <v>3</v>
      </c>
      <c r="B8" s="59" t="s">
        <v>391</v>
      </c>
      <c r="C8" s="36">
        <f>[27]Sarolangun!C6</f>
        <v>23056</v>
      </c>
      <c r="D8" s="36">
        <f>[27]Sarolangun!D6</f>
        <v>14478</v>
      </c>
      <c r="E8" s="36">
        <f>[27]Sarolangun!E6</f>
        <v>13717</v>
      </c>
      <c r="F8" s="36">
        <f>[27]Sarolangun!F6</f>
        <v>13695</v>
      </c>
      <c r="G8" s="36">
        <f>[27]Sarolangun!G6</f>
        <v>13405</v>
      </c>
      <c r="H8" s="36">
        <f>[27]Sarolangun!H6</f>
        <v>14088</v>
      </c>
      <c r="I8" s="36">
        <f>[27]Sarolangun!I6</f>
        <v>13969</v>
      </c>
      <c r="J8" s="36">
        <f>[27]Sarolangun!J6</f>
        <v>6675</v>
      </c>
      <c r="K8" s="36">
        <f>[27]Sarolangun!K6</f>
        <v>5149</v>
      </c>
      <c r="L8" s="36">
        <f>[27]Sarolangun!L6</f>
        <v>5149</v>
      </c>
      <c r="M8" s="36">
        <f>[27]Sarolangun!M6</f>
        <v>4754</v>
      </c>
      <c r="N8" s="36">
        <f>[27]Sarolangun!N6</f>
        <v>5235</v>
      </c>
      <c r="O8" s="36">
        <f>[27]Sarolangun!O6</f>
        <v>5198</v>
      </c>
      <c r="P8" s="36" t="str">
        <f>[27]Sarolangun!P6</f>
        <v xml:space="preserve">                -    </v>
      </c>
      <c r="Q8" s="36">
        <v>4061</v>
      </c>
      <c r="R8" s="36">
        <v>5111</v>
      </c>
      <c r="S8" s="197">
        <v>5439</v>
      </c>
      <c r="T8" s="197">
        <v>4972</v>
      </c>
      <c r="U8" s="197">
        <v>4937</v>
      </c>
      <c r="V8" s="225">
        <v>4918.04</v>
      </c>
      <c r="W8" s="197">
        <v>6360</v>
      </c>
      <c r="X8" s="62">
        <v>6607</v>
      </c>
      <c r="Y8" s="62">
        <v>5177</v>
      </c>
      <c r="Z8" s="62">
        <v>5621</v>
      </c>
      <c r="AA8" s="62">
        <v>5629</v>
      </c>
      <c r="AB8" s="62">
        <v>4850</v>
      </c>
      <c r="AC8" s="62">
        <v>3835.2564288482158</v>
      </c>
    </row>
    <row r="9" spans="1:29" ht="20.100000000000001" customHeight="1" x14ac:dyDescent="0.2">
      <c r="A9" s="133">
        <v>4</v>
      </c>
      <c r="B9" s="59" t="s">
        <v>574</v>
      </c>
      <c r="C9" s="36">
        <f>[27]BatangHari!C6</f>
        <v>28751</v>
      </c>
      <c r="D9" s="36">
        <f>[27]BatangHari!D6</f>
        <v>25592</v>
      </c>
      <c r="E9" s="36">
        <f>[27]BatangHari!E6</f>
        <v>26989</v>
      </c>
      <c r="F9" s="36">
        <f>[27]BatangHari!F6</f>
        <v>26012</v>
      </c>
      <c r="G9" s="36">
        <f>[27]BatangHari!G6</f>
        <v>25864</v>
      </c>
      <c r="H9" s="36">
        <f>[27]BatangHari!H6</f>
        <v>26143</v>
      </c>
      <c r="I9" s="36">
        <f>[27]BatangHari!I6</f>
        <v>17003</v>
      </c>
      <c r="J9" s="36">
        <f>[27]BatangHari!J6</f>
        <v>7733</v>
      </c>
      <c r="K9" s="36">
        <f>[27]BatangHari!K6</f>
        <v>8900</v>
      </c>
      <c r="L9" s="36">
        <f>[27]BatangHari!L6</f>
        <v>9117</v>
      </c>
      <c r="M9" s="36">
        <f>[27]BatangHari!M6</f>
        <v>10254</v>
      </c>
      <c r="N9" s="36">
        <f>[27]BatangHari!N6</f>
        <v>8594</v>
      </c>
      <c r="O9" s="36">
        <f>[27]BatangHari!O6</f>
        <v>7975</v>
      </c>
      <c r="P9" s="36">
        <f>[27]BatangHari!P6</f>
        <v>0</v>
      </c>
      <c r="Q9" s="36">
        <v>8084</v>
      </c>
      <c r="R9" s="36">
        <v>7984</v>
      </c>
      <c r="S9" s="197">
        <v>8296</v>
      </c>
      <c r="T9" s="197">
        <v>9517</v>
      </c>
      <c r="U9" s="197">
        <v>8351</v>
      </c>
      <c r="V9" s="225">
        <v>8256.5</v>
      </c>
      <c r="W9" s="197">
        <v>8652</v>
      </c>
      <c r="X9" s="62">
        <v>8947</v>
      </c>
      <c r="Y9" s="62">
        <v>8645</v>
      </c>
      <c r="Z9" s="62">
        <v>8939.6</v>
      </c>
      <c r="AA9" s="62">
        <v>8145</v>
      </c>
      <c r="AB9" s="62">
        <v>8269</v>
      </c>
      <c r="AC9" s="62">
        <v>7287.3484789021004</v>
      </c>
    </row>
    <row r="10" spans="1:29" ht="20.100000000000001" customHeight="1" x14ac:dyDescent="0.2">
      <c r="A10" s="133">
        <v>5</v>
      </c>
      <c r="B10" s="59" t="s">
        <v>150</v>
      </c>
      <c r="C10" s="36" t="str">
        <f>[27]MuaroJambi!C6</f>
        <v xml:space="preserve">                -    </v>
      </c>
      <c r="D10" s="36" t="str">
        <f>[27]MuaroJambi!D6</f>
        <v xml:space="preserve">                -    </v>
      </c>
      <c r="E10" s="36" t="str">
        <f>[27]MuaroJambi!E6</f>
        <v xml:space="preserve">                -    </v>
      </c>
      <c r="F10" s="36" t="str">
        <f>[27]MuaroJambi!F6</f>
        <v xml:space="preserve">                -    </v>
      </c>
      <c r="G10" s="36" t="str">
        <f>[27]MuaroJambi!G6</f>
        <v xml:space="preserve">                -    </v>
      </c>
      <c r="H10" s="36" t="str">
        <f>[27]MuaroJambi!H6</f>
        <v xml:space="preserve">                -    </v>
      </c>
      <c r="I10" s="36" t="str">
        <f>[27]MuaroJambi!I6</f>
        <v xml:space="preserve">                -    </v>
      </c>
      <c r="J10" s="36">
        <f>[27]MuaroJambi!J6</f>
        <v>5560</v>
      </c>
      <c r="K10" s="36">
        <f>[27]MuaroJambi!K6</f>
        <v>7145</v>
      </c>
      <c r="L10" s="36">
        <f>[27]MuaroJambi!L6</f>
        <v>6147</v>
      </c>
      <c r="M10" s="36">
        <f>[27]MuaroJambi!M6</f>
        <v>6987</v>
      </c>
      <c r="N10" s="36">
        <f>[27]MuaroJambi!N6</f>
        <v>7640</v>
      </c>
      <c r="O10" s="36">
        <f>[27]MuaroJambi!O6</f>
        <v>8350</v>
      </c>
      <c r="P10" s="36" t="str">
        <f>[27]MuaroJambi!P6</f>
        <v xml:space="preserve">                -    </v>
      </c>
      <c r="Q10" s="36">
        <v>8269</v>
      </c>
      <c r="R10" s="36">
        <v>10913</v>
      </c>
      <c r="S10" s="197">
        <v>8930</v>
      </c>
      <c r="T10" s="197">
        <v>9047</v>
      </c>
      <c r="U10" s="197">
        <v>9250</v>
      </c>
      <c r="V10" s="225">
        <v>9502.93</v>
      </c>
      <c r="W10" s="197">
        <v>10878</v>
      </c>
      <c r="X10" s="62">
        <v>11208</v>
      </c>
      <c r="Y10" s="62">
        <v>10613</v>
      </c>
      <c r="Z10" s="62">
        <v>10617</v>
      </c>
      <c r="AA10" s="62">
        <v>10865</v>
      </c>
      <c r="AB10" s="62">
        <v>9562</v>
      </c>
      <c r="AC10" s="62">
        <v>6370.9221695005799</v>
      </c>
    </row>
    <row r="11" spans="1:29" ht="20.100000000000001" customHeight="1" x14ac:dyDescent="0.2">
      <c r="A11" s="133">
        <v>6</v>
      </c>
      <c r="B11" s="59" t="s">
        <v>393</v>
      </c>
      <c r="C11" s="36" t="str">
        <f>[27]T.JabungTimur!C6</f>
        <v xml:space="preserve">                 -     </v>
      </c>
      <c r="D11" s="36" t="str">
        <f>[27]T.JabungTimur!D6</f>
        <v xml:space="preserve">                 -     </v>
      </c>
      <c r="E11" s="36" t="str">
        <f>[27]T.JabungTimur!E6</f>
        <v xml:space="preserve">                 -     </v>
      </c>
      <c r="F11" s="36" t="str">
        <f>[27]T.JabungTimur!F6</f>
        <v xml:space="preserve">                 -     </v>
      </c>
      <c r="G11" s="36" t="str">
        <f>[27]T.JabungTimur!G6</f>
        <v xml:space="preserve">                 -     </v>
      </c>
      <c r="H11" s="36" t="str">
        <f>[27]T.JabungTimur!H6</f>
        <v xml:space="preserve">                 -     </v>
      </c>
      <c r="I11" s="36" t="str">
        <f>[27]T.JabungTimur!I6</f>
        <v xml:space="preserve">                 -     </v>
      </c>
      <c r="J11" s="36">
        <f>[27]T.JabungTimur!J6</f>
        <v>50088</v>
      </c>
      <c r="K11" s="36">
        <f>[27]T.JabungTimur!K6</f>
        <v>50088</v>
      </c>
      <c r="L11" s="36">
        <f>[27]T.JabungTimur!L6</f>
        <v>39540</v>
      </c>
      <c r="M11" s="36">
        <f>[27]T.JabungTimur!M6</f>
        <v>38063</v>
      </c>
      <c r="N11" s="36">
        <f>[27]T.JabungTimur!N6</f>
        <v>40173</v>
      </c>
      <c r="O11" s="36">
        <f>[27]T.JabungTimur!O6</f>
        <v>81322</v>
      </c>
      <c r="P11" s="36" t="str">
        <f>[27]T.JabungTimur!P6</f>
        <v xml:space="preserve">                -    </v>
      </c>
      <c r="Q11" s="36">
        <v>34043</v>
      </c>
      <c r="R11" s="36">
        <v>33769</v>
      </c>
      <c r="S11" s="197">
        <v>32586</v>
      </c>
      <c r="T11" s="197">
        <v>29863</v>
      </c>
      <c r="U11" s="197">
        <v>29710</v>
      </c>
      <c r="V11" s="225">
        <v>28523.33</v>
      </c>
      <c r="W11" s="197">
        <v>27917</v>
      </c>
      <c r="X11" s="62">
        <v>22108</v>
      </c>
      <c r="Y11" s="62">
        <v>16068</v>
      </c>
      <c r="Z11" s="62">
        <v>17421</v>
      </c>
      <c r="AA11" s="62">
        <v>17145</v>
      </c>
      <c r="AB11" s="62">
        <v>28523</v>
      </c>
      <c r="AC11" s="62">
        <v>10523.333532354784</v>
      </c>
    </row>
    <row r="12" spans="1:29" ht="20.100000000000001" customHeight="1" x14ac:dyDescent="0.2">
      <c r="A12" s="133">
        <v>7</v>
      </c>
      <c r="B12" s="59" t="s">
        <v>392</v>
      </c>
      <c r="C12" s="36">
        <f>[27]T.JabungBarat!C6</f>
        <v>0</v>
      </c>
      <c r="D12" s="36">
        <f>[27]T.JabungBarat!D6</f>
        <v>0</v>
      </c>
      <c r="E12" s="36">
        <f>[27]T.JabungBarat!E6</f>
        <v>0</v>
      </c>
      <c r="F12" s="36">
        <f>[27]T.JabungBarat!F6</f>
        <v>0</v>
      </c>
      <c r="G12" s="36">
        <f>[27]T.JabungBarat!G6</f>
        <v>0</v>
      </c>
      <c r="H12" s="36">
        <f>[27]T.JabungBarat!H6</f>
        <v>0</v>
      </c>
      <c r="I12" s="36">
        <f>[27]T.JabungBarat!I6</f>
        <v>0</v>
      </c>
      <c r="J12" s="36">
        <f>[27]T.JabungBarat!J6</f>
        <v>22436</v>
      </c>
      <c r="K12" s="36">
        <f>[27]T.JabungBarat!K6</f>
        <v>22303</v>
      </c>
      <c r="L12" s="36">
        <f>[27]T.JabungBarat!L6</f>
        <v>3358</v>
      </c>
      <c r="M12" s="36">
        <f>[27]T.JabungBarat!M6</f>
        <v>18022</v>
      </c>
      <c r="N12" s="36">
        <f>[27]T.JabungBarat!N6</f>
        <v>20017</v>
      </c>
      <c r="O12" s="36">
        <f>[27]T.JabungBarat!O6</f>
        <v>17825</v>
      </c>
      <c r="P12" s="36">
        <f>[27]T.JabungBarat!P6</f>
        <v>0</v>
      </c>
      <c r="Q12" s="36">
        <v>20860</v>
      </c>
      <c r="R12" s="36">
        <v>18284</v>
      </c>
      <c r="S12" s="197">
        <v>19858</v>
      </c>
      <c r="T12" s="197">
        <v>18573</v>
      </c>
      <c r="U12" s="197">
        <v>19215</v>
      </c>
      <c r="V12" s="225">
        <v>19196.990000000002</v>
      </c>
      <c r="W12" s="197">
        <v>14212</v>
      </c>
      <c r="X12" s="62">
        <v>11785</v>
      </c>
      <c r="Y12" s="62">
        <v>9837</v>
      </c>
      <c r="Z12" s="62">
        <v>9490.5</v>
      </c>
      <c r="AA12" s="62">
        <v>7792</v>
      </c>
      <c r="AB12" s="62">
        <v>19197</v>
      </c>
      <c r="AC12" s="62">
        <v>7818.8543306034126</v>
      </c>
    </row>
    <row r="13" spans="1:29" ht="20.100000000000001" customHeight="1" x14ac:dyDescent="0.2">
      <c r="A13" s="133">
        <v>8</v>
      </c>
      <c r="B13" s="59" t="s">
        <v>575</v>
      </c>
      <c r="C13" s="36" t="str">
        <f>[27]Tebo!C6</f>
        <v xml:space="preserve">                -    </v>
      </c>
      <c r="D13" s="36" t="str">
        <f>[27]Tebo!D6</f>
        <v xml:space="preserve">                -    </v>
      </c>
      <c r="E13" s="36" t="str">
        <f>[27]Tebo!E6</f>
        <v xml:space="preserve">                -    </v>
      </c>
      <c r="F13" s="36" t="str">
        <f>[27]Tebo!F6</f>
        <v xml:space="preserve">                -    </v>
      </c>
      <c r="G13" s="36" t="str">
        <f>[27]Tebo!G6</f>
        <v xml:space="preserve">                -    </v>
      </c>
      <c r="H13" s="36" t="str">
        <f>[27]Tebo!H6</f>
        <v xml:space="preserve">                -    </v>
      </c>
      <c r="I13" s="36" t="str">
        <f>[27]Tebo!I6</f>
        <v xml:space="preserve">                -    </v>
      </c>
      <c r="J13" s="36">
        <f>[27]Tebo!J6</f>
        <v>8557</v>
      </c>
      <c r="K13" s="36">
        <f>[27]Tebo!K6</f>
        <v>6685</v>
      </c>
      <c r="L13" s="36">
        <f>[27]Tebo!L6</f>
        <v>4887</v>
      </c>
      <c r="M13" s="36">
        <f>[27]Tebo!M6</f>
        <v>4549</v>
      </c>
      <c r="N13" s="36">
        <f>[27]Tebo!N6</f>
        <v>5667</v>
      </c>
      <c r="O13" s="36">
        <f>[27]Tebo!O6</f>
        <v>5251</v>
      </c>
      <c r="P13" s="36" t="str">
        <f>[27]Tebo!P6</f>
        <v xml:space="preserve">                -    </v>
      </c>
      <c r="Q13" s="36">
        <v>6809</v>
      </c>
      <c r="R13" s="36">
        <v>5608</v>
      </c>
      <c r="S13" s="197">
        <v>5224</v>
      </c>
      <c r="T13" s="197">
        <v>4867</v>
      </c>
      <c r="U13" s="197">
        <v>4406</v>
      </c>
      <c r="V13" s="225">
        <v>4394.09</v>
      </c>
      <c r="W13" s="197">
        <v>4592</v>
      </c>
      <c r="X13" s="62">
        <v>4651</v>
      </c>
      <c r="Y13" s="62">
        <v>4979</v>
      </c>
      <c r="Z13" s="62">
        <v>7537</v>
      </c>
      <c r="AA13" s="62">
        <v>7511</v>
      </c>
      <c r="AB13" s="62">
        <v>4398</v>
      </c>
      <c r="AC13" s="62">
        <v>4939.4830850912658</v>
      </c>
    </row>
    <row r="14" spans="1:29" ht="20.100000000000001" customHeight="1" x14ac:dyDescent="0.2">
      <c r="A14" s="133">
        <v>9</v>
      </c>
      <c r="B14" s="59" t="s">
        <v>388</v>
      </c>
      <c r="C14" s="36" t="str">
        <f>[27]Bungo!C6</f>
        <v xml:space="preserve">                -    </v>
      </c>
      <c r="D14" s="36" t="str">
        <f>[27]Bungo!D6</f>
        <v xml:space="preserve">                -    </v>
      </c>
      <c r="E14" s="36" t="str">
        <f>[27]Bungo!E6</f>
        <v xml:space="preserve">                -    </v>
      </c>
      <c r="F14" s="36" t="str">
        <f>[27]Bungo!F6</f>
        <v xml:space="preserve">                -    </v>
      </c>
      <c r="G14" s="36" t="str">
        <f>[27]Bungo!G6</f>
        <v xml:space="preserve">                -    </v>
      </c>
      <c r="H14" s="36" t="str">
        <f>[27]Bungo!H6</f>
        <v xml:space="preserve">                -    </v>
      </c>
      <c r="I14" s="36" t="str">
        <f>[27]Bungo!I6</f>
        <v xml:space="preserve">                -    </v>
      </c>
      <c r="J14" s="36">
        <f>[27]Bungo!J6</f>
        <v>14475</v>
      </c>
      <c r="K14" s="36">
        <f>[27]Bungo!K6</f>
        <v>13312</v>
      </c>
      <c r="L14" s="36">
        <f>[27]Bungo!L6</f>
        <v>13312</v>
      </c>
      <c r="M14" s="36">
        <f>[27]Bungo!M6</f>
        <v>14666</v>
      </c>
      <c r="N14" s="36">
        <f>[27]Bungo!N6</f>
        <v>9972</v>
      </c>
      <c r="O14" s="36">
        <f>[27]Bungo!O6</f>
        <v>7046</v>
      </c>
      <c r="P14" s="36" t="str">
        <f>[27]Bungo!P6</f>
        <v xml:space="preserve">                -    </v>
      </c>
      <c r="Q14" s="36">
        <v>6989</v>
      </c>
      <c r="R14" s="36">
        <v>6310</v>
      </c>
      <c r="S14" s="197">
        <v>6488</v>
      </c>
      <c r="T14" s="197">
        <v>5289</v>
      </c>
      <c r="U14" s="197">
        <v>5289</v>
      </c>
      <c r="V14" s="225">
        <v>5396.03</v>
      </c>
      <c r="W14" s="197">
        <v>4395</v>
      </c>
      <c r="X14" s="62">
        <v>4775</v>
      </c>
      <c r="Y14" s="62">
        <v>4909</v>
      </c>
      <c r="Z14" s="62">
        <v>5436</v>
      </c>
      <c r="AA14" s="62">
        <v>5705</v>
      </c>
      <c r="AB14" s="62">
        <v>5383</v>
      </c>
      <c r="AC14" s="62">
        <v>4439.0625033862252</v>
      </c>
    </row>
    <row r="15" spans="1:29" ht="20.100000000000001" customHeight="1" x14ac:dyDescent="0.2">
      <c r="A15" s="133">
        <v>10</v>
      </c>
      <c r="B15" s="59" t="s">
        <v>24</v>
      </c>
      <c r="C15" s="36">
        <f>[27]K.Jambi!C6</f>
        <v>1929</v>
      </c>
      <c r="D15" s="36">
        <f>[27]K.Jambi!D6</f>
        <v>1821</v>
      </c>
      <c r="E15" s="36">
        <f>[27]K.Jambi!E6</f>
        <v>1702</v>
      </c>
      <c r="F15" s="36">
        <f>[27]K.Jambi!F6</f>
        <v>1630</v>
      </c>
      <c r="G15" s="36">
        <f>[27]K.Jambi!G6</f>
        <v>1269</v>
      </c>
      <c r="H15" s="36">
        <f>[27]K.Jambi!H6</f>
        <v>1354</v>
      </c>
      <c r="I15" s="36">
        <f>[27]K.Jambi!I6</f>
        <v>1522</v>
      </c>
      <c r="J15" s="36">
        <f>[27]K.Jambi!J6</f>
        <v>1344</v>
      </c>
      <c r="K15" s="36">
        <f>[27]K.Jambi!K6</f>
        <v>1152</v>
      </c>
      <c r="L15" s="36">
        <f>[27]K.Jambi!L6</f>
        <v>1143</v>
      </c>
      <c r="M15" s="36">
        <f>[27]K.Jambi!M6</f>
        <v>905</v>
      </c>
      <c r="N15" s="36">
        <f>[27]K.Jambi!N6</f>
        <v>1167</v>
      </c>
      <c r="O15" s="36">
        <f>[27]K.Jambi!O6</f>
        <v>1269</v>
      </c>
      <c r="P15" s="36" t="str">
        <f>[27]K.Jambi!P6</f>
        <v xml:space="preserve">                -    </v>
      </c>
      <c r="Q15" s="36">
        <v>1290</v>
      </c>
      <c r="R15" s="36">
        <v>1105</v>
      </c>
      <c r="S15" s="197">
        <v>1200</v>
      </c>
      <c r="T15" s="197">
        <v>1029</v>
      </c>
      <c r="U15" s="197">
        <v>1100</v>
      </c>
      <c r="V15" s="225">
        <v>1168.01</v>
      </c>
      <c r="W15" s="197">
        <v>1421</v>
      </c>
      <c r="X15" s="62">
        <v>1388</v>
      </c>
      <c r="Y15" s="62">
        <v>974</v>
      </c>
      <c r="Z15" s="62">
        <v>1006</v>
      </c>
      <c r="AA15" s="62">
        <v>1029</v>
      </c>
      <c r="AB15" s="62">
        <v>1096</v>
      </c>
      <c r="AC15" s="62">
        <v>520.32519745078901</v>
      </c>
    </row>
    <row r="16" spans="1:29" ht="20.100000000000001" customHeight="1" x14ac:dyDescent="0.2">
      <c r="A16" s="133">
        <v>11</v>
      </c>
      <c r="B16" s="59" t="s">
        <v>25</v>
      </c>
      <c r="C16" s="36">
        <f>[27]SungaiPenuh!C6</f>
        <v>0</v>
      </c>
      <c r="D16" s="36">
        <f>[27]SungaiPenuh!D6</f>
        <v>0</v>
      </c>
      <c r="E16" s="36">
        <f>[27]SungaiPenuh!E6</f>
        <v>0</v>
      </c>
      <c r="F16" s="36">
        <f>[27]SungaiPenuh!F6</f>
        <v>0</v>
      </c>
      <c r="G16" s="36">
        <f>[27]SungaiPenuh!G6</f>
        <v>0</v>
      </c>
      <c r="H16" s="36">
        <f>[27]SungaiPenuh!H6</f>
        <v>0</v>
      </c>
      <c r="I16" s="36">
        <f>[27]SungaiPenuh!I6</f>
        <v>0</v>
      </c>
      <c r="J16" s="36">
        <f>[27]SungaiPenuh!J6</f>
        <v>0</v>
      </c>
      <c r="K16" s="36">
        <f>[27]SungaiPenuh!K6</f>
        <v>0</v>
      </c>
      <c r="L16" s="36">
        <f>[27]SungaiPenuh!L6</f>
        <v>0</v>
      </c>
      <c r="M16" s="36">
        <f>[27]SungaiPenuh!M6</f>
        <v>0</v>
      </c>
      <c r="N16" s="36">
        <f>[27]SungaiPenuh!N6</f>
        <v>0</v>
      </c>
      <c r="O16" s="36">
        <f>[27]SungaiPenuh!O6</f>
        <v>0</v>
      </c>
      <c r="P16" s="36">
        <f>[27]SungaiPenuh!P6</f>
        <v>0</v>
      </c>
      <c r="Q16" s="36"/>
      <c r="R16" s="36"/>
      <c r="S16" s="197">
        <v>3463</v>
      </c>
      <c r="T16" s="197">
        <v>3792</v>
      </c>
      <c r="U16" s="197">
        <v>3766</v>
      </c>
      <c r="V16" s="225">
        <v>3720.61</v>
      </c>
      <c r="W16" s="197">
        <v>4012</v>
      </c>
      <c r="X16" s="62">
        <v>4212</v>
      </c>
      <c r="Y16" s="62">
        <v>4095</v>
      </c>
      <c r="Z16" s="62">
        <v>3194</v>
      </c>
      <c r="AA16" s="62">
        <v>3194</v>
      </c>
      <c r="AB16" s="62">
        <v>3923</v>
      </c>
      <c r="AC16" s="62">
        <v>3951.8564560188825</v>
      </c>
    </row>
    <row r="17" spans="1:29" ht="20.100000000000001" customHeight="1" thickBot="1" x14ac:dyDescent="0.25">
      <c r="A17" s="363" t="s">
        <v>99</v>
      </c>
      <c r="B17" s="364"/>
      <c r="C17" s="83">
        <f>SUM(C6:C16)</f>
        <v>69868</v>
      </c>
      <c r="D17" s="83">
        <f t="shared" ref="D17:W17" si="0">SUM(D6:D16)</f>
        <v>58043</v>
      </c>
      <c r="E17" s="83">
        <f t="shared" si="0"/>
        <v>58460</v>
      </c>
      <c r="F17" s="83">
        <f t="shared" si="0"/>
        <v>58445</v>
      </c>
      <c r="G17" s="83">
        <f t="shared" si="0"/>
        <v>57588</v>
      </c>
      <c r="H17" s="83">
        <f t="shared" si="0"/>
        <v>59658</v>
      </c>
      <c r="I17" s="83">
        <f t="shared" si="0"/>
        <v>49619</v>
      </c>
      <c r="J17" s="83">
        <f t="shared" si="0"/>
        <v>142880</v>
      </c>
      <c r="K17" s="83">
        <f t="shared" si="0"/>
        <v>141245</v>
      </c>
      <c r="L17" s="83">
        <f t="shared" si="0"/>
        <v>109295</v>
      </c>
      <c r="M17" s="83">
        <f t="shared" si="0"/>
        <v>124151</v>
      </c>
      <c r="N17" s="83">
        <f t="shared" si="0"/>
        <v>125316</v>
      </c>
      <c r="O17" s="83">
        <f t="shared" si="0"/>
        <v>161213</v>
      </c>
      <c r="P17" s="83">
        <f t="shared" si="0"/>
        <v>0</v>
      </c>
      <c r="Q17" s="83">
        <f t="shared" si="0"/>
        <v>117543</v>
      </c>
      <c r="R17" s="83">
        <f t="shared" si="0"/>
        <v>116212</v>
      </c>
      <c r="S17" s="200">
        <f t="shared" si="0"/>
        <v>117336</v>
      </c>
      <c r="T17" s="200">
        <f t="shared" si="0"/>
        <v>112434</v>
      </c>
      <c r="U17" s="200">
        <f t="shared" si="0"/>
        <v>113757</v>
      </c>
      <c r="V17" s="200">
        <f t="shared" si="0"/>
        <v>112174.02</v>
      </c>
      <c r="W17" s="200">
        <f t="shared" si="0"/>
        <v>113546</v>
      </c>
      <c r="X17" s="307">
        <f>SUM(X6:X16)</f>
        <v>101195</v>
      </c>
      <c r="Y17" s="307">
        <f>SUM(Y6:Y16)</f>
        <v>94735</v>
      </c>
      <c r="Z17" s="307">
        <f>SUM(Z6:Z16)</f>
        <v>96588.1</v>
      </c>
      <c r="AA17" s="307">
        <f>SUM(AA6:AA16)</f>
        <v>97690</v>
      </c>
      <c r="AB17" s="307">
        <v>111147</v>
      </c>
      <c r="AC17" s="307">
        <f>SUM(AC6:AC16)</f>
        <v>68349.342406471842</v>
      </c>
    </row>
    <row r="18" spans="1:29" ht="15" customHeight="1" x14ac:dyDescent="0.2">
      <c r="A18" s="277" t="s">
        <v>663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8" t="s">
        <v>664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580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8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7" t="s">
        <v>661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8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8" t="s">
        <v>581</v>
      </c>
      <c r="B22" s="282"/>
      <c r="C22" s="283"/>
      <c r="D22" s="283"/>
      <c r="E22" s="282"/>
      <c r="F22" s="283"/>
      <c r="G22" s="283"/>
      <c r="H22" s="284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85"/>
      <c r="V22" s="286"/>
      <c r="W22" s="277"/>
      <c r="X22" s="277"/>
      <c r="Y22" s="277"/>
      <c r="Z22" s="277"/>
      <c r="AA22" s="277"/>
      <c r="AB22" s="277"/>
      <c r="AC22" s="277"/>
    </row>
    <row r="23" spans="1:29" ht="15" customHeight="1" x14ac:dyDescent="0.2">
      <c r="A23" s="277" t="s">
        <v>662</v>
      </c>
      <c r="B23" s="9"/>
      <c r="C23" s="10"/>
      <c r="D23" s="10"/>
      <c r="E23" s="9"/>
      <c r="F23" s="10"/>
      <c r="G23" s="10"/>
      <c r="H23" s="11"/>
      <c r="U23" s="7"/>
      <c r="X23" s="6"/>
      <c r="Y23" s="6"/>
      <c r="Z23" s="6"/>
      <c r="AA23" s="6"/>
      <c r="AB23" s="6"/>
      <c r="AC23" s="6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/>
    <row r="32" spans="1:29" ht="20.100000000000001" customHeight="1" x14ac:dyDescent="0.2"/>
    <row r="33" spans="29:29" ht="20.100000000000001" customHeight="1" x14ac:dyDescent="0.2"/>
    <row r="34" spans="29:29" ht="20.100000000000001" customHeight="1" x14ac:dyDescent="0.2"/>
    <row r="35" spans="29:29" ht="20.100000000000001" customHeight="1" x14ac:dyDescent="0.2"/>
    <row r="36" spans="29:29" ht="20.100000000000001" customHeight="1" x14ac:dyDescent="0.2"/>
    <row r="37" spans="29:29" ht="20.100000000000001" customHeight="1" x14ac:dyDescent="0.2"/>
    <row r="38" spans="29:29" ht="20.100000000000001" customHeight="1" x14ac:dyDescent="0.2"/>
    <row r="39" spans="29:29" ht="20.100000000000001" customHeight="1" x14ac:dyDescent="0.2"/>
    <row r="40" spans="29:29" ht="20.100000000000001" customHeight="1" x14ac:dyDescent="0.2">
      <c r="AC40" s="64"/>
    </row>
    <row r="41" spans="29:29" ht="20.100000000000001" customHeight="1" x14ac:dyDescent="0.2"/>
    <row r="42" spans="29:29" ht="20.100000000000001" customHeight="1" x14ac:dyDescent="0.2"/>
    <row r="43" spans="29:29" ht="20.100000000000001" customHeight="1" x14ac:dyDescent="0.2"/>
    <row r="44" spans="29:29" ht="20.100000000000001" customHeight="1" x14ac:dyDescent="0.2"/>
    <row r="45" spans="29:29" ht="20.100000000000001" customHeight="1" x14ac:dyDescent="0.2"/>
    <row r="46" spans="29:29" ht="20.100000000000001" customHeight="1" x14ac:dyDescent="0.2"/>
    <row r="47" spans="29:29" ht="20.100000000000001" customHeight="1" x14ac:dyDescent="0.2"/>
    <row r="48" spans="29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</sheetData>
  <mergeCells count="3">
    <mergeCell ref="A4:A5"/>
    <mergeCell ref="A17:B17"/>
    <mergeCell ref="C4:AC4"/>
  </mergeCells>
  <pageMargins left="0.98425196850393704" right="0.98425196850393704" top="0.78740157480314965" bottom="0.78740157480314965" header="0.51181102362204722" footer="0.51181102362204722"/>
  <pageSetup paperSize="9" scale="49" orientation="landscape" horizontalDpi="4294967293" r:id="rId1"/>
  <ignoredErrors>
    <ignoredError sqref="S17:V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131"/>
  <sheetViews>
    <sheetView showGridLines="0" topLeftCell="A2" zoomScale="110" zoomScaleNormal="110" workbookViewId="0">
      <selection activeCell="AC7" sqref="AC7"/>
    </sheetView>
  </sheetViews>
  <sheetFormatPr defaultColWidth="9.140625" defaultRowHeight="14.25" x14ac:dyDescent="0.2"/>
  <cols>
    <col min="1" max="1" width="5.7109375" style="6" customWidth="1"/>
    <col min="2" max="2" width="28.7109375" style="6" bestFit="1" customWidth="1"/>
    <col min="3" max="16" width="9.7109375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4.140625" style="6" customWidth="1"/>
    <col min="31" max="16384" width="9.140625" style="6"/>
  </cols>
  <sheetData>
    <row r="1" spans="1:29" ht="20.100000000000001" customHeight="1" x14ac:dyDescent="0.25">
      <c r="A1" s="5" t="s">
        <v>600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601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356</v>
      </c>
      <c r="C6" s="36">
        <f>[28]OKU!C6</f>
        <v>51831</v>
      </c>
      <c r="D6" s="36">
        <f>[28]OKU!D6</f>
        <v>59085</v>
      </c>
      <c r="E6" s="36">
        <f>[28]OKU!E6</f>
        <v>57953</v>
      </c>
      <c r="F6" s="36">
        <f>[28]OKU!F6</f>
        <v>58072</v>
      </c>
      <c r="G6" s="36">
        <f>[28]OKU!G6</f>
        <v>59783</v>
      </c>
      <c r="H6" s="36">
        <f>[28]OKU!H6</f>
        <v>65105</v>
      </c>
      <c r="I6" s="36">
        <f>[28]OKU!I6</f>
        <v>61210</v>
      </c>
      <c r="J6" s="36">
        <f>[28]OKU!J6</f>
        <v>61210</v>
      </c>
      <c r="K6" s="36">
        <f>[28]OKU!K6</f>
        <v>58869</v>
      </c>
      <c r="L6" s="36">
        <f>[28]OKU!L6</f>
        <v>59202</v>
      </c>
      <c r="M6" s="36">
        <f>[28]OKU!M6</f>
        <v>69474</v>
      </c>
      <c r="N6" s="36">
        <f>[28]OKU!N6</f>
        <v>3094</v>
      </c>
      <c r="O6" s="36">
        <f>[28]OKU!O6</f>
        <v>1220</v>
      </c>
      <c r="P6" s="36" t="str">
        <f>[28]OKU!P6</f>
        <v xml:space="preserve">               -   </v>
      </c>
      <c r="Q6" s="42">
        <v>3697</v>
      </c>
      <c r="R6" s="42">
        <v>4245</v>
      </c>
      <c r="S6" s="198">
        <v>4613</v>
      </c>
      <c r="T6" s="198">
        <v>4368</v>
      </c>
      <c r="U6" s="198">
        <v>4918</v>
      </c>
      <c r="V6" s="225">
        <v>5017.93</v>
      </c>
      <c r="W6" s="198">
        <v>5351</v>
      </c>
      <c r="X6" s="308">
        <v>5519</v>
      </c>
      <c r="Y6" s="308">
        <v>5332</v>
      </c>
      <c r="Z6" s="308">
        <v>5731</v>
      </c>
      <c r="AA6" s="308">
        <v>5739</v>
      </c>
      <c r="AB6" s="62">
        <v>1725</v>
      </c>
      <c r="AC6" s="62">
        <v>3837.0460508236579</v>
      </c>
    </row>
    <row r="7" spans="1:29" ht="20.100000000000001" customHeight="1" x14ac:dyDescent="0.2">
      <c r="A7" s="133">
        <v>2</v>
      </c>
      <c r="B7" s="59" t="s">
        <v>355</v>
      </c>
      <c r="C7" s="36">
        <f>[28]OKI!C6</f>
        <v>125790</v>
      </c>
      <c r="D7" s="36">
        <f>[28]OKI!D6</f>
        <v>116701</v>
      </c>
      <c r="E7" s="36">
        <f>[28]OKI!E6</f>
        <v>117073</v>
      </c>
      <c r="F7" s="36">
        <f>[28]OKI!F6</f>
        <v>117833</v>
      </c>
      <c r="G7" s="36">
        <f>[28]OKI!G6</f>
        <v>110432</v>
      </c>
      <c r="H7" s="36">
        <f>[28]OKI!H6</f>
        <v>116660</v>
      </c>
      <c r="I7" s="36">
        <f>[28]OKI!I6</f>
        <v>117946</v>
      </c>
      <c r="J7" s="36">
        <f>[28]OKI!J6</f>
        <v>128559</v>
      </c>
      <c r="K7" s="36">
        <f>[28]OKI!K6</f>
        <v>124683</v>
      </c>
      <c r="L7" s="36">
        <f>[28]OKI!L6</f>
        <v>124683</v>
      </c>
      <c r="M7" s="36">
        <f>[28]OKI!M6</f>
        <v>169991</v>
      </c>
      <c r="N7" s="36">
        <f>[28]OKI!N6</f>
        <v>75931</v>
      </c>
      <c r="O7" s="36">
        <f>[28]OKI!O6</f>
        <v>94174</v>
      </c>
      <c r="P7" s="36" t="str">
        <f>[28]OKI!P6</f>
        <v xml:space="preserve">                 -   </v>
      </c>
      <c r="Q7" s="42">
        <v>81478</v>
      </c>
      <c r="R7" s="42">
        <v>104189</v>
      </c>
      <c r="S7" s="198">
        <v>121462</v>
      </c>
      <c r="T7" s="198">
        <v>121462</v>
      </c>
      <c r="U7" s="198">
        <v>129337</v>
      </c>
      <c r="V7" s="225">
        <v>125295.56</v>
      </c>
      <c r="W7" s="198">
        <v>123471</v>
      </c>
      <c r="X7" s="308">
        <v>125624</v>
      </c>
      <c r="Y7" s="308">
        <v>122602</v>
      </c>
      <c r="Z7" s="308">
        <v>115639</v>
      </c>
      <c r="AA7" s="308">
        <v>123192</v>
      </c>
      <c r="AB7" s="62">
        <v>51591</v>
      </c>
      <c r="AC7" s="62">
        <v>97345.594334895242</v>
      </c>
    </row>
    <row r="8" spans="1:29" ht="20.100000000000001" customHeight="1" x14ac:dyDescent="0.2">
      <c r="A8" s="133">
        <v>3</v>
      </c>
      <c r="B8" s="59" t="s">
        <v>351</v>
      </c>
      <c r="C8" s="36">
        <f>[28]MuaraEnim!C6</f>
        <v>27676</v>
      </c>
      <c r="D8" s="36">
        <f>[28]MuaraEnim!D6</f>
        <v>26892</v>
      </c>
      <c r="E8" s="36">
        <f>[28]MuaraEnim!E6</f>
        <v>28153</v>
      </c>
      <c r="F8" s="36">
        <f>[28]MuaraEnim!F6</f>
        <v>27680</v>
      </c>
      <c r="G8" s="36">
        <f>[28]MuaraEnim!G6</f>
        <v>27651</v>
      </c>
      <c r="H8" s="36">
        <f>[28]MuaraEnim!H6</f>
        <v>28648</v>
      </c>
      <c r="I8" s="36">
        <f>[28]MuaraEnim!I6</f>
        <v>27629</v>
      </c>
      <c r="J8" s="36">
        <f>[28]MuaraEnim!J6</f>
        <v>27015</v>
      </c>
      <c r="K8" s="36">
        <f>[28]MuaraEnim!K6</f>
        <v>29879</v>
      </c>
      <c r="L8" s="36">
        <f>[28]MuaraEnim!L6</f>
        <v>26930</v>
      </c>
      <c r="M8" s="36">
        <f>[28]MuaraEnim!M6</f>
        <v>28571</v>
      </c>
      <c r="N8" s="36">
        <f>[28]MuaraEnim!N6</f>
        <v>28193</v>
      </c>
      <c r="O8" s="36">
        <f>[28]MuaraEnim!O6</f>
        <v>28199</v>
      </c>
      <c r="P8" s="36" t="str">
        <f>[28]MuaraEnim!P6</f>
        <v xml:space="preserve">               -   </v>
      </c>
      <c r="Q8" s="42">
        <v>25414</v>
      </c>
      <c r="R8" s="42">
        <v>28972</v>
      </c>
      <c r="S8" s="198">
        <v>28864</v>
      </c>
      <c r="T8" s="198">
        <v>28389</v>
      </c>
      <c r="U8" s="198">
        <v>29447</v>
      </c>
      <c r="V8" s="225">
        <v>28475.45</v>
      </c>
      <c r="W8" s="198">
        <v>23223</v>
      </c>
      <c r="X8" s="308">
        <v>23542</v>
      </c>
      <c r="Y8" s="308">
        <v>24410</v>
      </c>
      <c r="Z8" s="308">
        <v>25349</v>
      </c>
      <c r="AA8" s="308">
        <v>21402.400000000001</v>
      </c>
      <c r="AB8" s="62">
        <v>12997</v>
      </c>
      <c r="AC8" s="62">
        <v>14038.759294597323</v>
      </c>
    </row>
    <row r="9" spans="1:29" ht="20.100000000000001" customHeight="1" x14ac:dyDescent="0.2">
      <c r="A9" s="133">
        <v>4</v>
      </c>
      <c r="B9" s="59" t="s">
        <v>350</v>
      </c>
      <c r="C9" s="36">
        <f>[28]Lahat!C6</f>
        <v>29204</v>
      </c>
      <c r="D9" s="36">
        <f>[28]Lahat!D6</f>
        <v>29032</v>
      </c>
      <c r="E9" s="36">
        <f>[28]Lahat!E6</f>
        <v>26179</v>
      </c>
      <c r="F9" s="36">
        <f>[28]Lahat!F6</f>
        <v>26805</v>
      </c>
      <c r="G9" s="36">
        <f>[28]Lahat!G6</f>
        <v>26982</v>
      </c>
      <c r="H9" s="36">
        <f>[28]Lahat!H6</f>
        <v>26982</v>
      </c>
      <c r="I9" s="36">
        <f>[28]Lahat!I6</f>
        <v>29326</v>
      </c>
      <c r="J9" s="36">
        <f>[28]Lahat!J6</f>
        <v>23211</v>
      </c>
      <c r="K9" s="36">
        <f>[28]Lahat!K6</f>
        <v>28516</v>
      </c>
      <c r="L9" s="36">
        <f>[28]Lahat!L6</f>
        <v>23558</v>
      </c>
      <c r="M9" s="36">
        <f>[28]Lahat!M6</f>
        <v>26563</v>
      </c>
      <c r="N9" s="36">
        <f>[28]Lahat!N6</f>
        <v>26563</v>
      </c>
      <c r="O9" s="36">
        <f>[28]Lahat!O6</f>
        <v>12101</v>
      </c>
      <c r="P9" s="36" t="str">
        <f>[28]Lahat!P6</f>
        <v xml:space="preserve">               -   </v>
      </c>
      <c r="Q9" s="42">
        <v>16462</v>
      </c>
      <c r="R9" s="42">
        <v>18331</v>
      </c>
      <c r="S9" s="198">
        <v>17129</v>
      </c>
      <c r="T9" s="198">
        <v>16789</v>
      </c>
      <c r="U9" s="198">
        <v>17212</v>
      </c>
      <c r="V9" s="225">
        <v>15999.88</v>
      </c>
      <c r="W9" s="198">
        <v>16715</v>
      </c>
      <c r="X9" s="308">
        <v>17411</v>
      </c>
      <c r="Y9" s="308">
        <v>16879</v>
      </c>
      <c r="Z9" s="308">
        <v>18016.5</v>
      </c>
      <c r="AA9" s="308">
        <v>19210.5</v>
      </c>
      <c r="AB9" s="62">
        <v>12325</v>
      </c>
      <c r="AC9" s="62">
        <v>12521.069692377117</v>
      </c>
    </row>
    <row r="10" spans="1:29" ht="20.100000000000001" customHeight="1" x14ac:dyDescent="0.2">
      <c r="A10" s="133">
        <v>5</v>
      </c>
      <c r="B10" s="59" t="s">
        <v>151</v>
      </c>
      <c r="C10" s="36">
        <f>[28]MusiRawas!C6</f>
        <v>42735</v>
      </c>
      <c r="D10" s="36">
        <f>[28]MusiRawas!D6</f>
        <v>35449</v>
      </c>
      <c r="E10" s="36">
        <f>[28]MusiRawas!E6</f>
        <v>38777</v>
      </c>
      <c r="F10" s="36">
        <f>[28]MusiRawas!F6</f>
        <v>38792</v>
      </c>
      <c r="G10" s="36">
        <f>[28]MusiRawas!G6</f>
        <v>34354</v>
      </c>
      <c r="H10" s="36">
        <f>[28]MusiRawas!H6</f>
        <v>34575</v>
      </c>
      <c r="I10" s="36">
        <f>[28]MusiRawas!I6</f>
        <v>22561</v>
      </c>
      <c r="J10" s="36">
        <f>[28]MusiRawas!J6</f>
        <v>22179</v>
      </c>
      <c r="K10" s="36">
        <f>[28]MusiRawas!K6</f>
        <v>19973</v>
      </c>
      <c r="L10" s="36">
        <f>[28]MusiRawas!L6</f>
        <v>20387</v>
      </c>
      <c r="M10" s="36">
        <f>[28]MusiRawas!M6</f>
        <v>27851</v>
      </c>
      <c r="N10" s="36">
        <f>[28]MusiRawas!N6</f>
        <v>30130</v>
      </c>
      <c r="O10" s="36">
        <f>[28]MusiRawas!O6</f>
        <v>26455</v>
      </c>
      <c r="P10" s="36" t="str">
        <f>[28]MusiRawas!P6</f>
        <v xml:space="preserve">               -   </v>
      </c>
      <c r="Q10" s="42">
        <v>30311</v>
      </c>
      <c r="R10" s="42">
        <v>30770</v>
      </c>
      <c r="S10" s="198">
        <v>29949</v>
      </c>
      <c r="T10" s="198">
        <v>27810</v>
      </c>
      <c r="U10" s="198">
        <v>28869</v>
      </c>
      <c r="V10" s="225">
        <v>29330.97</v>
      </c>
      <c r="W10" s="198">
        <v>23865</v>
      </c>
      <c r="X10" s="308">
        <v>19442</v>
      </c>
      <c r="Y10" s="308">
        <v>20158</v>
      </c>
      <c r="Z10" s="308">
        <v>22640</v>
      </c>
      <c r="AA10" s="308">
        <v>23411</v>
      </c>
      <c r="AB10" s="62">
        <v>12412</v>
      </c>
      <c r="AC10" s="62">
        <v>13327.881343129582</v>
      </c>
    </row>
    <row r="11" spans="1:29" ht="20.100000000000001" customHeight="1" x14ac:dyDescent="0.2">
      <c r="A11" s="133">
        <v>6</v>
      </c>
      <c r="B11" s="59" t="s">
        <v>352</v>
      </c>
      <c r="C11" s="36">
        <f>[28]MusiBanyuasin!C6</f>
        <v>213918</v>
      </c>
      <c r="D11" s="36">
        <f>[28]MusiBanyuasin!D6</f>
        <v>223670</v>
      </c>
      <c r="E11" s="36">
        <f>[28]MusiBanyuasin!E6</f>
        <v>223683</v>
      </c>
      <c r="F11" s="36">
        <f>[28]MusiBanyuasin!F6</f>
        <v>225153</v>
      </c>
      <c r="G11" s="36">
        <f>[28]MusiBanyuasin!G6</f>
        <v>223771</v>
      </c>
      <c r="H11" s="36">
        <f>[28]MusiBanyuasin!H6</f>
        <v>221587</v>
      </c>
      <c r="I11" s="36">
        <f>[28]MusiBanyuasin!I6</f>
        <v>176239</v>
      </c>
      <c r="J11" s="36">
        <f>[28]MusiBanyuasin!J6</f>
        <v>160933</v>
      </c>
      <c r="K11" s="36">
        <f>[28]MusiBanyuasin!K6</f>
        <v>170478</v>
      </c>
      <c r="L11" s="36">
        <f>[28]MusiBanyuasin!L6</f>
        <v>38896</v>
      </c>
      <c r="M11" s="36">
        <f>[28]MusiBanyuasin!M6</f>
        <v>41686</v>
      </c>
      <c r="N11" s="36">
        <f>[28]MusiBanyuasin!N6</f>
        <v>42928</v>
      </c>
      <c r="O11" s="36">
        <f>[28]MusiBanyuasin!O6</f>
        <v>42703</v>
      </c>
      <c r="P11" s="36">
        <f>[28]MusiBanyuasin!P6</f>
        <v>0</v>
      </c>
      <c r="Q11" s="42">
        <v>45741</v>
      </c>
      <c r="R11" s="42">
        <v>52634</v>
      </c>
      <c r="S11" s="198">
        <v>52744</v>
      </c>
      <c r="T11" s="198">
        <v>54450</v>
      </c>
      <c r="U11" s="198">
        <v>52744</v>
      </c>
      <c r="V11" s="225">
        <v>51760.46</v>
      </c>
      <c r="W11" s="198">
        <v>48131</v>
      </c>
      <c r="X11" s="308">
        <v>49382</v>
      </c>
      <c r="Y11" s="308">
        <v>50561</v>
      </c>
      <c r="Z11" s="308">
        <v>50138</v>
      </c>
      <c r="AA11" s="308">
        <v>51228</v>
      </c>
      <c r="AB11" s="62">
        <v>28140</v>
      </c>
      <c r="AC11" s="62">
        <v>34604.07105799581</v>
      </c>
    </row>
    <row r="12" spans="1:29" ht="20.100000000000001" customHeight="1" x14ac:dyDescent="0.2">
      <c r="A12" s="133">
        <v>7</v>
      </c>
      <c r="B12" s="59" t="s">
        <v>348</v>
      </c>
      <c r="C12" s="36">
        <f>[28]Banyuasin!C6</f>
        <v>0</v>
      </c>
      <c r="D12" s="36">
        <f>[28]Banyuasin!D6</f>
        <v>0</v>
      </c>
      <c r="E12" s="36">
        <f>[28]Banyuasin!E6</f>
        <v>0</v>
      </c>
      <c r="F12" s="36">
        <f>[28]Banyuasin!F6</f>
        <v>0</v>
      </c>
      <c r="G12" s="36">
        <f>[28]Banyuasin!G6</f>
        <v>0</v>
      </c>
      <c r="H12" s="36">
        <f>[28]Banyuasin!H6</f>
        <v>0</v>
      </c>
      <c r="I12" s="36">
        <f>[28]Banyuasin!I6</f>
        <v>0</v>
      </c>
      <c r="J12" s="36">
        <f>[28]Banyuasin!J6</f>
        <v>0</v>
      </c>
      <c r="K12" s="36">
        <f>[28]Banyuasin!K6</f>
        <v>0</v>
      </c>
      <c r="L12" s="36">
        <f>[28]Banyuasin!L6</f>
        <v>153466</v>
      </c>
      <c r="M12" s="36">
        <f>[28]Banyuasin!M6</f>
        <v>138302</v>
      </c>
      <c r="N12" s="36">
        <f>[28]Banyuasin!N6</f>
        <v>148475</v>
      </c>
      <c r="O12" s="36">
        <f>[28]Banyuasin!O6</f>
        <v>155298</v>
      </c>
      <c r="P12" s="36" t="str">
        <f>[28]Banyuasin!P6</f>
        <v xml:space="preserve">               -   </v>
      </c>
      <c r="Q12" s="42">
        <v>170956</v>
      </c>
      <c r="R12" s="42">
        <v>177899</v>
      </c>
      <c r="S12" s="198">
        <v>188771</v>
      </c>
      <c r="T12" s="198">
        <v>188771</v>
      </c>
      <c r="U12" s="198">
        <v>198066</v>
      </c>
      <c r="V12" s="225">
        <v>194346.68</v>
      </c>
      <c r="W12" s="198">
        <v>198846</v>
      </c>
      <c r="X12" s="308">
        <v>194709</v>
      </c>
      <c r="Y12" s="308">
        <v>197961</v>
      </c>
      <c r="Z12" s="308">
        <v>192330</v>
      </c>
      <c r="AA12" s="308">
        <v>192684</v>
      </c>
      <c r="AB12" s="62">
        <v>153471</v>
      </c>
      <c r="AC12" s="62">
        <v>174413.21066606327</v>
      </c>
    </row>
    <row r="13" spans="1:29" ht="20.100000000000001" customHeight="1" x14ac:dyDescent="0.2">
      <c r="A13" s="133">
        <v>8</v>
      </c>
      <c r="B13" s="59" t="s">
        <v>572</v>
      </c>
      <c r="C13" s="36">
        <f>[28]OKUSelatan!C6</f>
        <v>0</v>
      </c>
      <c r="D13" s="36">
        <f>[28]OKUSelatan!D6</f>
        <v>0</v>
      </c>
      <c r="E13" s="36">
        <f>[28]OKUSelatan!E6</f>
        <v>0</v>
      </c>
      <c r="F13" s="36">
        <f>[28]OKUSelatan!F6</f>
        <v>0</v>
      </c>
      <c r="G13" s="36">
        <f>[28]OKUSelatan!G6</f>
        <v>0</v>
      </c>
      <c r="H13" s="36">
        <f>[28]OKUSelatan!H6</f>
        <v>0</v>
      </c>
      <c r="I13" s="36">
        <f>[28]OKUSelatan!I6</f>
        <v>0</v>
      </c>
      <c r="J13" s="36">
        <f>[28]OKUSelatan!J6</f>
        <v>0</v>
      </c>
      <c r="K13" s="36">
        <f>[28]OKUSelatan!K6</f>
        <v>0</v>
      </c>
      <c r="L13" s="36">
        <f>[28]OKUSelatan!L6</f>
        <v>0</v>
      </c>
      <c r="M13" s="36">
        <f>[28]OKUSelatan!M6</f>
        <v>0</v>
      </c>
      <c r="N13" s="36">
        <f>[28]OKUSelatan!N6</f>
        <v>10013</v>
      </c>
      <c r="O13" s="36">
        <f>[28]OKUSelatan!O6</f>
        <v>4083</v>
      </c>
      <c r="P13" s="36" t="str">
        <f>[28]OKUSelatan!P6</f>
        <v xml:space="preserve">               -   </v>
      </c>
      <c r="Q13" s="42">
        <v>11283</v>
      </c>
      <c r="R13" s="42">
        <v>12299</v>
      </c>
      <c r="S13" s="198">
        <v>14235</v>
      </c>
      <c r="T13" s="198">
        <v>14978</v>
      </c>
      <c r="U13" s="198">
        <v>15392</v>
      </c>
      <c r="V13" s="225">
        <v>18162</v>
      </c>
      <c r="W13" s="198">
        <v>17353</v>
      </c>
      <c r="X13" s="308">
        <v>17753</v>
      </c>
      <c r="Y13" s="308">
        <v>17881</v>
      </c>
      <c r="Z13" s="308">
        <v>17932</v>
      </c>
      <c r="AA13" s="308">
        <v>17954</v>
      </c>
      <c r="AB13" s="62">
        <v>6761</v>
      </c>
      <c r="AC13" s="62">
        <v>7178.015907101576</v>
      </c>
    </row>
    <row r="14" spans="1:29" ht="20.100000000000001" customHeight="1" x14ac:dyDescent="0.2">
      <c r="A14" s="133">
        <v>9</v>
      </c>
      <c r="B14" s="59" t="s">
        <v>573</v>
      </c>
      <c r="C14" s="36">
        <f>[28]OKUTimur!C6</f>
        <v>0</v>
      </c>
      <c r="D14" s="36">
        <f>[28]OKUTimur!D6</f>
        <v>0</v>
      </c>
      <c r="E14" s="36">
        <f>[28]OKUTimur!E6</f>
        <v>0</v>
      </c>
      <c r="F14" s="36">
        <f>[28]OKUTimur!F6</f>
        <v>0</v>
      </c>
      <c r="G14" s="36">
        <f>[28]OKUTimur!G6</f>
        <v>0</v>
      </c>
      <c r="H14" s="36">
        <f>[28]OKUTimur!H6</f>
        <v>0</v>
      </c>
      <c r="I14" s="36">
        <f>[28]OKUTimur!I6</f>
        <v>0</v>
      </c>
      <c r="J14" s="36">
        <f>[28]OKUTimur!J6</f>
        <v>0</v>
      </c>
      <c r="K14" s="36">
        <f>[28]OKUTimur!K6</f>
        <v>0</v>
      </c>
      <c r="L14" s="36">
        <f>[28]OKUTimur!L6</f>
        <v>0</v>
      </c>
      <c r="M14" s="36">
        <f>[28]OKUTimur!M6</f>
        <v>0</v>
      </c>
      <c r="N14" s="36">
        <f>[28]OKUTimur!N6</f>
        <v>57818</v>
      </c>
      <c r="O14" s="36">
        <f>[28]OKUTimur!O6</f>
        <v>66611</v>
      </c>
      <c r="P14" s="36" t="str">
        <f>[28]OKUTimur!P6</f>
        <v xml:space="preserve">               -   </v>
      </c>
      <c r="Q14" s="42">
        <v>72301</v>
      </c>
      <c r="R14" s="42">
        <v>74625</v>
      </c>
      <c r="S14" s="198">
        <v>76407</v>
      </c>
      <c r="T14" s="198">
        <v>78899</v>
      </c>
      <c r="U14" s="198">
        <v>81029</v>
      </c>
      <c r="V14" s="225">
        <v>80175.460000000006</v>
      </c>
      <c r="W14" s="198">
        <v>77746</v>
      </c>
      <c r="X14" s="308">
        <v>77639</v>
      </c>
      <c r="Y14" s="308">
        <v>79666</v>
      </c>
      <c r="Z14" s="308">
        <v>80820</v>
      </c>
      <c r="AA14" s="308">
        <v>77315</v>
      </c>
      <c r="AB14" s="62">
        <v>58209</v>
      </c>
      <c r="AC14" s="62">
        <v>59522.132256712888</v>
      </c>
    </row>
    <row r="15" spans="1:29" ht="20.100000000000001" customHeight="1" x14ac:dyDescent="0.2">
      <c r="A15" s="133">
        <v>10</v>
      </c>
      <c r="B15" s="59" t="s">
        <v>354</v>
      </c>
      <c r="C15" s="36">
        <f>[28]OganIlir!C6</f>
        <v>0</v>
      </c>
      <c r="D15" s="36">
        <f>[28]OganIlir!D6</f>
        <v>0</v>
      </c>
      <c r="E15" s="36">
        <f>[28]OganIlir!E6</f>
        <v>0</v>
      </c>
      <c r="F15" s="36">
        <f>[28]OganIlir!F6</f>
        <v>0</v>
      </c>
      <c r="G15" s="36">
        <f>[28]OganIlir!G6</f>
        <v>0</v>
      </c>
      <c r="H15" s="36">
        <f>[28]OganIlir!H6</f>
        <v>0</v>
      </c>
      <c r="I15" s="36">
        <f>[28]OganIlir!I6</f>
        <v>0</v>
      </c>
      <c r="J15" s="36">
        <f>[28]OganIlir!J6</f>
        <v>0</v>
      </c>
      <c r="K15" s="36">
        <f>[28]OganIlir!K6</f>
        <v>0</v>
      </c>
      <c r="L15" s="36">
        <f>[28]OganIlir!L6</f>
        <v>0</v>
      </c>
      <c r="M15" s="36">
        <f>[28]OganIlir!M6</f>
        <v>0</v>
      </c>
      <c r="N15" s="36">
        <f>[28]OganIlir!N6</f>
        <v>41842</v>
      </c>
      <c r="O15" s="36">
        <f>[28]OganIlir!O6</f>
        <v>42495</v>
      </c>
      <c r="P15" s="36" t="str">
        <f>[28]OganIlir!P6</f>
        <v xml:space="preserve">               -   </v>
      </c>
      <c r="Q15" s="42">
        <v>46504</v>
      </c>
      <c r="R15" s="42">
        <v>47944</v>
      </c>
      <c r="S15" s="198">
        <v>52416</v>
      </c>
      <c r="T15" s="198">
        <v>50865</v>
      </c>
      <c r="U15" s="198">
        <v>47973</v>
      </c>
      <c r="V15" s="225">
        <v>44856.81</v>
      </c>
      <c r="W15" s="198">
        <v>48353</v>
      </c>
      <c r="X15" s="308">
        <v>48985</v>
      </c>
      <c r="Y15" s="308">
        <v>47242</v>
      </c>
      <c r="Z15" s="308">
        <v>47693</v>
      </c>
      <c r="AA15" s="308">
        <v>49631</v>
      </c>
      <c r="AB15" s="62">
        <v>29514</v>
      </c>
      <c r="AC15" s="62">
        <v>30934.543743339291</v>
      </c>
    </row>
    <row r="16" spans="1:29" ht="20.100000000000001" customHeight="1" x14ac:dyDescent="0.2">
      <c r="A16" s="133">
        <v>11</v>
      </c>
      <c r="B16" s="59" t="s">
        <v>349</v>
      </c>
      <c r="C16" s="36">
        <f>'[28]4Lawang'!C6</f>
        <v>0</v>
      </c>
      <c r="D16" s="36">
        <f>'[28]4Lawang'!D6</f>
        <v>0</v>
      </c>
      <c r="E16" s="36">
        <f>'[28]4Lawang'!E6</f>
        <v>0</v>
      </c>
      <c r="F16" s="36">
        <f>'[28]4Lawang'!F6</f>
        <v>0</v>
      </c>
      <c r="G16" s="36">
        <f>'[28]4Lawang'!G6</f>
        <v>0</v>
      </c>
      <c r="H16" s="36">
        <f>'[28]4Lawang'!H6</f>
        <v>0</v>
      </c>
      <c r="I16" s="36">
        <f>'[28]4Lawang'!I6</f>
        <v>0</v>
      </c>
      <c r="J16" s="36">
        <f>'[28]4Lawang'!J6</f>
        <v>0</v>
      </c>
      <c r="K16" s="36">
        <f>'[28]4Lawang'!K6</f>
        <v>0</v>
      </c>
      <c r="L16" s="36">
        <f>'[28]4Lawang'!L6</f>
        <v>0</v>
      </c>
      <c r="M16" s="36">
        <f>'[28]4Lawang'!M6</f>
        <v>0</v>
      </c>
      <c r="N16" s="36">
        <f>'[28]4Lawang'!N6</f>
        <v>57818</v>
      </c>
      <c r="O16" s="36">
        <f>'[28]4Lawang'!O6</f>
        <v>66611</v>
      </c>
      <c r="P16" s="36" t="str">
        <f>'[28]4Lawang'!P6</f>
        <v xml:space="preserve">               -   </v>
      </c>
      <c r="Q16" s="42">
        <v>13323</v>
      </c>
      <c r="R16" s="42">
        <v>12940</v>
      </c>
      <c r="S16" s="198">
        <v>12010</v>
      </c>
      <c r="T16" s="198">
        <v>12010</v>
      </c>
      <c r="U16" s="198">
        <v>13266</v>
      </c>
      <c r="V16" s="225">
        <v>12380.82</v>
      </c>
      <c r="W16" s="198">
        <v>11301</v>
      </c>
      <c r="X16" s="308">
        <v>12297</v>
      </c>
      <c r="Y16" s="308">
        <v>13554</v>
      </c>
      <c r="Z16" s="308">
        <v>13554</v>
      </c>
      <c r="AA16" s="308">
        <v>13554</v>
      </c>
      <c r="AB16" s="62">
        <v>8414</v>
      </c>
      <c r="AC16" s="62">
        <v>9339.681933847749</v>
      </c>
    </row>
    <row r="17" spans="1:29" ht="20.100000000000001" customHeight="1" x14ac:dyDescent="0.2">
      <c r="A17" s="133">
        <v>12</v>
      </c>
      <c r="B17" s="59" t="s">
        <v>357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42"/>
      <c r="R17" s="42"/>
      <c r="S17" s="198">
        <v>0</v>
      </c>
      <c r="T17" s="198">
        <v>0</v>
      </c>
      <c r="U17" s="198">
        <v>0</v>
      </c>
      <c r="V17" s="198">
        <v>0</v>
      </c>
      <c r="W17" s="198">
        <v>5847</v>
      </c>
      <c r="X17" s="308">
        <v>5847</v>
      </c>
      <c r="Y17" s="308">
        <v>5814</v>
      </c>
      <c r="Z17" s="308">
        <v>6912</v>
      </c>
      <c r="AA17" s="308">
        <v>7964</v>
      </c>
      <c r="AB17" s="62">
        <v>1952</v>
      </c>
      <c r="AC17" s="62">
        <v>3570.5062851817352</v>
      </c>
    </row>
    <row r="18" spans="1:29" ht="20.100000000000001" customHeight="1" x14ac:dyDescent="0.2">
      <c r="A18" s="133">
        <v>13</v>
      </c>
      <c r="B18" s="59" t="s">
        <v>353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2"/>
      <c r="R18" s="42"/>
      <c r="S18" s="198"/>
      <c r="T18" s="198"/>
      <c r="U18" s="198"/>
      <c r="V18" s="198"/>
      <c r="W18" s="198"/>
      <c r="X18" s="308">
        <v>6944</v>
      </c>
      <c r="Y18" s="308">
        <v>6944</v>
      </c>
      <c r="Z18" s="308">
        <v>6974</v>
      </c>
      <c r="AA18" s="308">
        <v>6974</v>
      </c>
      <c r="AB18" s="62">
        <v>1603</v>
      </c>
      <c r="AC18" s="62">
        <v>2259.7747613469737</v>
      </c>
    </row>
    <row r="19" spans="1:29" ht="20.100000000000001" customHeight="1" x14ac:dyDescent="0.2">
      <c r="A19" s="133">
        <v>14</v>
      </c>
      <c r="B19" s="59" t="s">
        <v>26</v>
      </c>
      <c r="C19" s="36">
        <f>[28]K.Palembang!C6</f>
        <v>9705</v>
      </c>
      <c r="D19" s="36">
        <f>[28]K.Palembang!D6</f>
        <v>12027</v>
      </c>
      <c r="E19" s="36">
        <f>[28]K.Palembang!E6</f>
        <v>11509</v>
      </c>
      <c r="F19" s="36">
        <f>[28]K.Palembang!F6</f>
        <v>11186</v>
      </c>
      <c r="G19" s="36">
        <f>[28]K.Palembang!G6</f>
        <v>10705</v>
      </c>
      <c r="H19" s="36">
        <f>[28]K.Palembang!H6</f>
        <v>10590</v>
      </c>
      <c r="I19" s="36">
        <f>[28]K.Palembang!I6</f>
        <v>7966</v>
      </c>
      <c r="J19" s="36">
        <f>[28]K.Palembang!J6</f>
        <v>7347</v>
      </c>
      <c r="K19" s="36">
        <f>[28]K.Palembang!K6</f>
        <v>7270</v>
      </c>
      <c r="L19" s="36">
        <f>[28]K.Palembang!L6</f>
        <v>7270</v>
      </c>
      <c r="M19" s="36">
        <f>[28]K.Palembang!M6</f>
        <v>4207</v>
      </c>
      <c r="N19" s="36">
        <f>[28]K.Palembang!N6</f>
        <v>2999</v>
      </c>
      <c r="O19" s="36">
        <f>[28]K.Palembang!O6</f>
        <v>6665</v>
      </c>
      <c r="P19" s="36">
        <f>[28]K.Palembang!P6</f>
        <v>0</v>
      </c>
      <c r="Q19" s="42">
        <v>6675</v>
      </c>
      <c r="R19" s="42">
        <v>6678</v>
      </c>
      <c r="S19" s="198">
        <v>6650</v>
      </c>
      <c r="T19" s="198">
        <v>6728</v>
      </c>
      <c r="U19" s="198">
        <v>5208</v>
      </c>
      <c r="V19" s="225">
        <v>6240.66</v>
      </c>
      <c r="W19" s="198">
        <v>6002</v>
      </c>
      <c r="X19" s="308">
        <v>5840</v>
      </c>
      <c r="Y19" s="308">
        <v>5840</v>
      </c>
      <c r="Z19" s="308">
        <v>5734</v>
      </c>
      <c r="AA19" s="308">
        <v>5938</v>
      </c>
      <c r="AB19" s="62">
        <v>3181</v>
      </c>
      <c r="AC19" s="62">
        <v>3409.1530622854698</v>
      </c>
    </row>
    <row r="20" spans="1:29" ht="20.100000000000001" customHeight="1" x14ac:dyDescent="0.2">
      <c r="A20" s="133">
        <v>15</v>
      </c>
      <c r="B20" s="59" t="s">
        <v>27</v>
      </c>
      <c r="C20" s="36">
        <f>[28]K.Prabumulih!C6</f>
        <v>0</v>
      </c>
      <c r="D20" s="36">
        <f>[28]K.Prabumulih!D6</f>
        <v>0</v>
      </c>
      <c r="E20" s="36">
        <f>[28]K.Prabumulih!E6</f>
        <v>0</v>
      </c>
      <c r="F20" s="36">
        <f>[28]K.Prabumulih!F6</f>
        <v>0</v>
      </c>
      <c r="G20" s="36">
        <f>[28]K.Prabumulih!G6</f>
        <v>0</v>
      </c>
      <c r="H20" s="36">
        <f>[28]K.Prabumulih!H6</f>
        <v>0</v>
      </c>
      <c r="I20" s="36">
        <f>[28]K.Prabumulih!I6</f>
        <v>0</v>
      </c>
      <c r="J20" s="36">
        <f>[28]K.Prabumulih!J6</f>
        <v>0</v>
      </c>
      <c r="K20" s="36">
        <f>[28]K.Prabumulih!K6</f>
        <v>0</v>
      </c>
      <c r="L20" s="36">
        <f>[28]K.Prabumulih!L6</f>
        <v>16</v>
      </c>
      <c r="M20" s="36">
        <f>[28]K.Prabumulih!M6</f>
        <v>965</v>
      </c>
      <c r="N20" s="36">
        <f>[28]K.Prabumulih!N6</f>
        <v>965</v>
      </c>
      <c r="O20" s="36">
        <f>[28]K.Prabumulih!O6</f>
        <v>700</v>
      </c>
      <c r="P20" s="36" t="str">
        <f>[28]K.Prabumulih!P6</f>
        <v xml:space="preserve">               -   </v>
      </c>
      <c r="Q20" s="42">
        <v>653</v>
      </c>
      <c r="R20" s="42">
        <v>878</v>
      </c>
      <c r="S20" s="198">
        <v>528</v>
      </c>
      <c r="T20" s="198">
        <v>473</v>
      </c>
      <c r="U20" s="198">
        <v>468</v>
      </c>
      <c r="V20" s="225">
        <v>474.14</v>
      </c>
      <c r="W20" s="198">
        <v>423</v>
      </c>
      <c r="X20" s="308">
        <v>500</v>
      </c>
      <c r="Y20" s="308">
        <v>525</v>
      </c>
      <c r="Z20" s="308">
        <v>450</v>
      </c>
      <c r="AA20" s="308">
        <v>450</v>
      </c>
      <c r="AB20" s="62">
        <v>162</v>
      </c>
      <c r="AC20" s="62">
        <v>267.66636070872363</v>
      </c>
    </row>
    <row r="21" spans="1:29" ht="20.100000000000001" customHeight="1" x14ac:dyDescent="0.2">
      <c r="A21" s="133">
        <v>16</v>
      </c>
      <c r="B21" s="59" t="s">
        <v>28</v>
      </c>
      <c r="C21" s="36">
        <f>[28]K.PagarAlam!C6</f>
        <v>0</v>
      </c>
      <c r="D21" s="36">
        <f>[28]K.PagarAlam!D6</f>
        <v>0</v>
      </c>
      <c r="E21" s="36">
        <f>[28]K.PagarAlam!E6</f>
        <v>0</v>
      </c>
      <c r="F21" s="36">
        <f>[28]K.PagarAlam!F6</f>
        <v>0</v>
      </c>
      <c r="G21" s="36">
        <f>[28]K.PagarAlam!G6</f>
        <v>0</v>
      </c>
      <c r="H21" s="36">
        <f>[28]K.PagarAlam!H6</f>
        <v>0</v>
      </c>
      <c r="I21" s="36">
        <f>[28]K.PagarAlam!I6</f>
        <v>0</v>
      </c>
      <c r="J21" s="36">
        <f>[28]K.PagarAlam!J6</f>
        <v>0</v>
      </c>
      <c r="K21" s="36">
        <f>[28]K.PagarAlam!K6</f>
        <v>0</v>
      </c>
      <c r="L21" s="36">
        <f>[28]K.PagarAlam!L6</f>
        <v>3200</v>
      </c>
      <c r="M21" s="36">
        <f>[28]K.PagarAlam!M6</f>
        <v>3215</v>
      </c>
      <c r="N21" s="36">
        <f>[28]K.PagarAlam!N6</f>
        <v>3425</v>
      </c>
      <c r="O21" s="36">
        <f>[28]K.PagarAlam!O6</f>
        <v>1567</v>
      </c>
      <c r="P21" s="36" t="str">
        <f>[28]K.PagarAlam!P6</f>
        <v xml:space="preserve">               -   </v>
      </c>
      <c r="Q21" s="42">
        <v>3400</v>
      </c>
      <c r="R21" s="42">
        <v>3400</v>
      </c>
      <c r="S21" s="198">
        <v>3400</v>
      </c>
      <c r="T21" s="198">
        <v>3500</v>
      </c>
      <c r="U21" s="198">
        <v>3449</v>
      </c>
      <c r="V21" s="225">
        <v>3440.29</v>
      </c>
      <c r="W21" s="198">
        <v>3407</v>
      </c>
      <c r="X21" s="308">
        <v>3412</v>
      </c>
      <c r="Y21" s="308">
        <v>3412</v>
      </c>
      <c r="Z21" s="308">
        <v>3392.3</v>
      </c>
      <c r="AA21" s="308">
        <v>3340.3</v>
      </c>
      <c r="AB21" s="62">
        <v>3646</v>
      </c>
      <c r="AC21" s="62">
        <v>2946.521200750914</v>
      </c>
    </row>
    <row r="22" spans="1:29" ht="20.100000000000001" customHeight="1" x14ac:dyDescent="0.2">
      <c r="A22" s="133">
        <v>17</v>
      </c>
      <c r="B22" s="59" t="s">
        <v>29</v>
      </c>
      <c r="C22" s="36">
        <f>[28]K.LubukLinggau!C6</f>
        <v>0</v>
      </c>
      <c r="D22" s="36">
        <f>[28]K.LubukLinggau!D6</f>
        <v>0</v>
      </c>
      <c r="E22" s="36">
        <f>[28]K.LubukLinggau!E6</f>
        <v>0</v>
      </c>
      <c r="F22" s="36">
        <f>[28]K.LubukLinggau!F6</f>
        <v>0</v>
      </c>
      <c r="G22" s="36">
        <f>[28]K.LubukLinggau!G6</f>
        <v>0</v>
      </c>
      <c r="H22" s="36">
        <f>[28]K.LubukLinggau!H6</f>
        <v>0</v>
      </c>
      <c r="I22" s="36">
        <f>[28]K.LubukLinggau!I6</f>
        <v>0</v>
      </c>
      <c r="J22" s="36">
        <f>[28]K.LubukLinggau!J6</f>
        <v>0</v>
      </c>
      <c r="K22" s="36">
        <f>[28]K.LubukLinggau!K6</f>
        <v>0</v>
      </c>
      <c r="L22" s="36">
        <f>[28]K.LubukLinggau!L6</f>
        <v>1632</v>
      </c>
      <c r="M22" s="36">
        <f>[28]K.LubukLinggau!M6</f>
        <v>1685</v>
      </c>
      <c r="N22" s="36">
        <f>[28]K.LubukLinggau!N6</f>
        <v>2053</v>
      </c>
      <c r="O22" s="36">
        <f>[28]K.LubukLinggau!O6</f>
        <v>1936</v>
      </c>
      <c r="P22" s="36" t="str">
        <f>[28]K.LubukLinggau!P6</f>
        <v xml:space="preserve">               -   </v>
      </c>
      <c r="Q22" s="42">
        <v>2006</v>
      </c>
      <c r="R22" s="42">
        <v>2017</v>
      </c>
      <c r="S22" s="198">
        <v>1894</v>
      </c>
      <c r="T22" s="198">
        <v>1894</v>
      </c>
      <c r="U22" s="198">
        <v>1977</v>
      </c>
      <c r="V22" s="225">
        <v>1959.09</v>
      </c>
      <c r="W22" s="198">
        <v>2390</v>
      </c>
      <c r="X22" s="308">
        <v>1907</v>
      </c>
      <c r="Y22" s="308">
        <v>1851</v>
      </c>
      <c r="Z22" s="308">
        <v>1879</v>
      </c>
      <c r="AA22" s="308">
        <v>1916</v>
      </c>
      <c r="AB22" s="62">
        <v>1134</v>
      </c>
      <c r="AC22" s="62">
        <v>1086.744324070683</v>
      </c>
    </row>
    <row r="23" spans="1:29" ht="20.100000000000001" customHeight="1" thickBot="1" x14ac:dyDescent="0.25">
      <c r="A23" s="363" t="s">
        <v>100</v>
      </c>
      <c r="B23" s="364"/>
      <c r="C23" s="83">
        <f>SUM(C6:C22)</f>
        <v>500859</v>
      </c>
      <c r="D23" s="83">
        <f t="shared" ref="D23:X23" si="0">SUM(D6:D22)</f>
        <v>502856</v>
      </c>
      <c r="E23" s="83">
        <f t="shared" si="0"/>
        <v>503327</v>
      </c>
      <c r="F23" s="83">
        <f t="shared" si="0"/>
        <v>505521</v>
      </c>
      <c r="G23" s="83">
        <f t="shared" si="0"/>
        <v>493678</v>
      </c>
      <c r="H23" s="83">
        <f t="shared" si="0"/>
        <v>504147</v>
      </c>
      <c r="I23" s="83">
        <f t="shared" si="0"/>
        <v>442877</v>
      </c>
      <c r="J23" s="83">
        <f t="shared" si="0"/>
        <v>430454</v>
      </c>
      <c r="K23" s="83">
        <f t="shared" si="0"/>
        <v>439668</v>
      </c>
      <c r="L23" s="83">
        <f t="shared" si="0"/>
        <v>459240</v>
      </c>
      <c r="M23" s="83">
        <f t="shared" si="0"/>
        <v>512510</v>
      </c>
      <c r="N23" s="83">
        <f t="shared" si="0"/>
        <v>532247</v>
      </c>
      <c r="O23" s="83">
        <f t="shared" si="0"/>
        <v>550818</v>
      </c>
      <c r="P23" s="83">
        <f t="shared" si="0"/>
        <v>0</v>
      </c>
      <c r="Q23" s="83">
        <f t="shared" si="0"/>
        <v>530204</v>
      </c>
      <c r="R23" s="83">
        <f t="shared" si="0"/>
        <v>577821</v>
      </c>
      <c r="S23" s="200">
        <f t="shared" si="0"/>
        <v>611072</v>
      </c>
      <c r="T23" s="200">
        <f t="shared" si="0"/>
        <v>611386</v>
      </c>
      <c r="U23" s="200">
        <f t="shared" si="0"/>
        <v>629355</v>
      </c>
      <c r="V23" s="200">
        <f>SUM(V6:V22)</f>
        <v>617916.19999999995</v>
      </c>
      <c r="W23" s="200">
        <f t="shared" si="0"/>
        <v>612424</v>
      </c>
      <c r="X23" s="307">
        <f t="shared" si="0"/>
        <v>616753</v>
      </c>
      <c r="Y23" s="307">
        <f t="shared" ref="Y23:Z23" si="1">SUM(Y6:Y22)</f>
        <v>620632</v>
      </c>
      <c r="Z23" s="307">
        <f t="shared" si="1"/>
        <v>615183.80000000005</v>
      </c>
      <c r="AA23" s="307">
        <f>SUM(AA6:AA22)</f>
        <v>621903.20000000007</v>
      </c>
      <c r="AB23" s="307">
        <v>387237</v>
      </c>
      <c r="AC23" s="307">
        <f>SUM(AC6:AC22)</f>
        <v>470602.37227522797</v>
      </c>
    </row>
    <row r="24" spans="1:29" ht="15" customHeight="1" x14ac:dyDescent="0.2">
      <c r="A24" s="277" t="s">
        <v>663</v>
      </c>
      <c r="B24" s="282"/>
      <c r="C24" s="283"/>
      <c r="D24" s="283"/>
      <c r="E24" s="282"/>
      <c r="F24" s="283"/>
      <c r="G24" s="283"/>
      <c r="H24" s="284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85"/>
      <c r="V24" s="286"/>
      <c r="W24" s="277"/>
      <c r="X24" s="277"/>
      <c r="Y24" s="277"/>
      <c r="Z24" s="277"/>
      <c r="AA24" s="277"/>
      <c r="AB24" s="277"/>
      <c r="AC24" s="277"/>
    </row>
    <row r="25" spans="1:29" ht="15" customHeight="1" x14ac:dyDescent="0.2">
      <c r="A25" s="278" t="s">
        <v>664</v>
      </c>
      <c r="B25" s="282"/>
      <c r="C25" s="283"/>
      <c r="D25" s="283"/>
      <c r="E25" s="282"/>
      <c r="F25" s="283"/>
      <c r="G25" s="283"/>
      <c r="H25" s="284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85"/>
      <c r="V25" s="286"/>
      <c r="W25" s="277"/>
      <c r="X25" s="277"/>
      <c r="Y25" s="277"/>
      <c r="Z25" s="277"/>
      <c r="AA25" s="277"/>
      <c r="AB25" s="277"/>
      <c r="AC25" s="277"/>
    </row>
    <row r="26" spans="1:29" ht="15" customHeight="1" x14ac:dyDescent="0.2">
      <c r="A26" s="277" t="s">
        <v>580</v>
      </c>
      <c r="B26" s="282"/>
      <c r="C26" s="283"/>
      <c r="D26" s="283"/>
      <c r="E26" s="282"/>
      <c r="F26" s="283"/>
      <c r="G26" s="283"/>
      <c r="H26" s="284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87"/>
      <c r="U26" s="285"/>
      <c r="V26" s="286"/>
      <c r="W26" s="277"/>
      <c r="X26" s="277"/>
      <c r="Y26" s="277"/>
      <c r="Z26" s="277"/>
      <c r="AA26" s="277"/>
      <c r="AB26" s="277"/>
      <c r="AC26" s="277"/>
    </row>
    <row r="27" spans="1:29" ht="15" customHeight="1" x14ac:dyDescent="0.2">
      <c r="A27" s="277" t="s">
        <v>661</v>
      </c>
      <c r="B27" s="282"/>
      <c r="C27" s="283"/>
      <c r="D27" s="283"/>
      <c r="E27" s="282"/>
      <c r="F27" s="283"/>
      <c r="G27" s="283"/>
      <c r="H27" s="284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87"/>
      <c r="U27" s="285"/>
      <c r="V27" s="286"/>
      <c r="W27" s="277"/>
      <c r="X27" s="277"/>
      <c r="Y27" s="277"/>
      <c r="Z27" s="277"/>
      <c r="AA27" s="277"/>
      <c r="AB27" s="277"/>
      <c r="AC27" s="277"/>
    </row>
    <row r="28" spans="1:29" ht="15" customHeight="1" x14ac:dyDescent="0.2">
      <c r="A28" s="278" t="s">
        <v>581</v>
      </c>
      <c r="B28" s="282"/>
      <c r="C28" s="283"/>
      <c r="D28" s="283"/>
      <c r="E28" s="282"/>
      <c r="F28" s="283"/>
      <c r="G28" s="283"/>
      <c r="H28" s="284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85"/>
      <c r="V28" s="286"/>
      <c r="W28" s="277"/>
      <c r="X28" s="277"/>
      <c r="Y28" s="277"/>
      <c r="Z28" s="277"/>
      <c r="AA28" s="277"/>
      <c r="AB28" s="277"/>
      <c r="AC28" s="277"/>
    </row>
    <row r="29" spans="1:29" ht="15" customHeight="1" x14ac:dyDescent="0.2">
      <c r="A29" s="277" t="s">
        <v>662</v>
      </c>
      <c r="B29" s="9"/>
      <c r="C29" s="10"/>
      <c r="D29" s="10"/>
      <c r="E29" s="9"/>
      <c r="F29" s="10"/>
      <c r="G29" s="10"/>
      <c r="H29" s="11"/>
      <c r="U29" s="7"/>
      <c r="X29" s="6"/>
      <c r="Y29" s="6"/>
      <c r="Z29" s="6"/>
      <c r="AA29" s="6"/>
      <c r="AB29" s="6"/>
      <c r="AC29" s="6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70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9" ht="20.100000000000001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</sheetData>
  <mergeCells count="3">
    <mergeCell ref="A4:A5"/>
    <mergeCell ref="A23:B23"/>
    <mergeCell ref="C4:AC4"/>
  </mergeCells>
  <pageMargins left="0.70866141732283472" right="0.70866141732283472" top="0.74803149606299213" bottom="0.74803149606299213" header="0.31496062992125984" footer="0.31496062992125984"/>
  <pageSetup paperSize="9" scale="51" orientation="landscape" horizontalDpi="4294967293" r:id="rId1"/>
  <ignoredErrors>
    <ignoredError sqref="S23:V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132"/>
  <sheetViews>
    <sheetView showGridLines="0" zoomScaleNormal="100" workbookViewId="0">
      <selection sqref="A1:AD22"/>
    </sheetView>
  </sheetViews>
  <sheetFormatPr defaultColWidth="9.140625" defaultRowHeight="14.25" x14ac:dyDescent="0.2"/>
  <cols>
    <col min="1" max="1" width="5.7109375" style="6" customWidth="1"/>
    <col min="2" max="2" width="25.7109375" style="6" customWidth="1"/>
    <col min="3" max="3" width="13.5703125" style="6" hidden="1" customWidth="1"/>
    <col min="4" max="16" width="0" style="6" hidden="1" customWidth="1"/>
    <col min="17" max="21" width="15.7109375" style="6" hidden="1" customWidth="1"/>
    <col min="22" max="22" width="15.7109375" style="168" hidden="1" customWidth="1"/>
    <col min="23" max="23" width="15.7109375" style="6" hidden="1" customWidth="1"/>
    <col min="24" max="24" width="15.7109375" style="304" hidden="1" customWidth="1"/>
    <col min="25" max="29" width="15.7109375" style="304" customWidth="1"/>
    <col min="30" max="30" width="7.28515625" style="6" customWidth="1"/>
    <col min="31" max="16384" width="9.140625" style="6"/>
  </cols>
  <sheetData>
    <row r="1" spans="1:29" ht="20.100000000000001" customHeight="1" x14ac:dyDescent="0.25">
      <c r="A1" s="5" t="s">
        <v>602</v>
      </c>
      <c r="B1" s="10"/>
      <c r="C1" s="10"/>
      <c r="D1" s="10"/>
      <c r="E1" s="9"/>
      <c r="F1" s="10"/>
      <c r="G1" s="10"/>
      <c r="H1" s="11"/>
      <c r="I1" s="10"/>
      <c r="J1" s="10"/>
      <c r="K1" s="10"/>
    </row>
    <row r="2" spans="1:29" ht="20.100000000000001" customHeight="1" x14ac:dyDescent="0.2">
      <c r="A2" s="8" t="s">
        <v>603</v>
      </c>
      <c r="B2" s="10"/>
      <c r="C2" s="10"/>
      <c r="D2" s="10"/>
      <c r="E2" s="9"/>
      <c r="F2" s="10"/>
      <c r="G2" s="10"/>
      <c r="H2" s="11"/>
      <c r="I2" s="10"/>
      <c r="J2" s="10"/>
      <c r="K2" s="10"/>
    </row>
    <row r="3" spans="1:29" ht="20.100000000000001" customHeight="1" thickBot="1" x14ac:dyDescent="0.3">
      <c r="A3" s="5"/>
      <c r="B3" s="10"/>
      <c r="C3" s="10"/>
      <c r="D3" s="10"/>
      <c r="E3" s="9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1"/>
      <c r="U3" s="71"/>
      <c r="V3" s="238"/>
      <c r="W3" s="239"/>
      <c r="X3" s="305"/>
      <c r="Y3" s="305"/>
      <c r="Z3" s="305"/>
      <c r="AA3" s="305"/>
      <c r="AB3" s="305"/>
      <c r="AC3" s="305" t="s">
        <v>131</v>
      </c>
    </row>
    <row r="4" spans="1:29" ht="20.100000000000001" customHeight="1" thickTop="1" x14ac:dyDescent="0.25">
      <c r="A4" s="365" t="s">
        <v>0</v>
      </c>
      <c r="B4" s="72" t="s">
        <v>129</v>
      </c>
      <c r="C4" s="367" t="s">
        <v>136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</row>
    <row r="5" spans="1:29" ht="20.100000000000001" customHeight="1" thickBot="1" x14ac:dyDescent="0.25">
      <c r="A5" s="366"/>
      <c r="B5" s="73" t="s">
        <v>137</v>
      </c>
      <c r="C5" s="74">
        <v>1993</v>
      </c>
      <c r="D5" s="74">
        <v>1994</v>
      </c>
      <c r="E5" s="74">
        <v>1995</v>
      </c>
      <c r="F5" s="74">
        <v>1996</v>
      </c>
      <c r="G5" s="74">
        <v>1997</v>
      </c>
      <c r="H5" s="74">
        <v>1998</v>
      </c>
      <c r="I5" s="74">
        <v>1999</v>
      </c>
      <c r="J5" s="74">
        <v>2000</v>
      </c>
      <c r="K5" s="74">
        <v>2001</v>
      </c>
      <c r="L5" s="74">
        <v>2002</v>
      </c>
      <c r="M5" s="74">
        <v>2003</v>
      </c>
      <c r="N5" s="74">
        <v>2004</v>
      </c>
      <c r="O5" s="74">
        <v>2005</v>
      </c>
      <c r="P5" s="74">
        <v>2006</v>
      </c>
      <c r="Q5" s="152">
        <v>2007</v>
      </c>
      <c r="R5" s="152">
        <v>2008</v>
      </c>
      <c r="S5" s="152">
        <v>2009</v>
      </c>
      <c r="T5" s="152">
        <v>2010</v>
      </c>
      <c r="U5" s="152">
        <v>2011</v>
      </c>
      <c r="V5" s="152">
        <v>2012</v>
      </c>
      <c r="W5" s="152">
        <v>2013</v>
      </c>
      <c r="X5" s="152">
        <v>2014</v>
      </c>
      <c r="Y5" s="152">
        <v>2015</v>
      </c>
      <c r="Z5" s="152">
        <v>2016</v>
      </c>
      <c r="AA5" s="152">
        <v>2017</v>
      </c>
      <c r="AB5" s="152" t="s">
        <v>583</v>
      </c>
      <c r="AC5" s="152" t="s">
        <v>660</v>
      </c>
    </row>
    <row r="6" spans="1:29" ht="20.100000000000001" customHeight="1" x14ac:dyDescent="0.2">
      <c r="A6" s="133">
        <v>1</v>
      </c>
      <c r="B6" s="59" t="s">
        <v>380</v>
      </c>
      <c r="C6" s="62" t="str">
        <f>'[29]bengkulu selatan'!C6</f>
        <v xml:space="preserve">                      -          </v>
      </c>
      <c r="D6" s="62">
        <f>'[29]bengkulu selatan'!D6</f>
        <v>34043</v>
      </c>
      <c r="E6" s="62" t="str">
        <f>'[29]bengkulu selatan'!E6</f>
        <v xml:space="preserve">                      -          </v>
      </c>
      <c r="F6" s="62">
        <f>'[29]bengkulu selatan'!F6</f>
        <v>34435</v>
      </c>
      <c r="G6" s="62">
        <f>'[29]bengkulu selatan'!G6</f>
        <v>29567</v>
      </c>
      <c r="H6" s="62">
        <f>'[29]bengkulu selatan'!H6</f>
        <v>32876</v>
      </c>
      <c r="I6" s="62">
        <f>'[29]bengkulu selatan'!I6</f>
        <v>26545</v>
      </c>
      <c r="J6" s="62">
        <f>'[29]bengkulu selatan'!J6</f>
        <v>28244</v>
      </c>
      <c r="K6" s="62">
        <f>'[29]bengkulu selatan'!K6</f>
        <v>32340</v>
      </c>
      <c r="L6" s="62">
        <f>'[29]bengkulu selatan'!L6</f>
        <v>36629</v>
      </c>
      <c r="M6" s="62">
        <f>'[29]bengkulu selatan'!M6</f>
        <v>37524</v>
      </c>
      <c r="N6" s="62">
        <f>'[29]bengkulu selatan'!N6</f>
        <v>32645</v>
      </c>
      <c r="O6" s="62">
        <f>'[29]bengkulu selatan'!O6</f>
        <v>10581</v>
      </c>
      <c r="P6" s="62" t="str">
        <f>'[29]bengkulu selatan'!P6</f>
        <v xml:space="preserve">                      -          </v>
      </c>
      <c r="Q6" s="62">
        <v>10848</v>
      </c>
      <c r="R6" s="62">
        <v>10273</v>
      </c>
      <c r="S6" s="197">
        <v>10311</v>
      </c>
      <c r="T6" s="197">
        <v>10531</v>
      </c>
      <c r="U6" s="197">
        <v>10098</v>
      </c>
      <c r="V6" s="227">
        <v>11667.33</v>
      </c>
      <c r="W6" s="197">
        <v>10621</v>
      </c>
      <c r="X6" s="62">
        <v>10580</v>
      </c>
      <c r="Y6" s="62">
        <v>9416</v>
      </c>
      <c r="Z6" s="62">
        <v>9887</v>
      </c>
      <c r="AA6" s="62">
        <v>10653</v>
      </c>
      <c r="AB6" s="62">
        <v>9983</v>
      </c>
      <c r="AC6" s="62">
        <v>8329.3106280170377</v>
      </c>
    </row>
    <row r="7" spans="1:29" ht="20.100000000000001" customHeight="1" x14ac:dyDescent="0.2">
      <c r="A7" s="133">
        <v>2</v>
      </c>
      <c r="B7" s="59" t="s">
        <v>384</v>
      </c>
      <c r="C7" s="62">
        <f>'[29]rejang lebong'!C6</f>
        <v>20125</v>
      </c>
      <c r="D7" s="62">
        <f>'[29]rejang lebong'!D6</f>
        <v>20125</v>
      </c>
      <c r="E7" s="62">
        <f>'[29]rejang lebong'!E6</f>
        <v>0</v>
      </c>
      <c r="F7" s="62">
        <f>'[29]rejang lebong'!F6</f>
        <v>21258</v>
      </c>
      <c r="G7" s="62">
        <f>'[29]rejang lebong'!G6</f>
        <v>21171</v>
      </c>
      <c r="H7" s="62">
        <f>'[29]rejang lebong'!H6</f>
        <v>21171</v>
      </c>
      <c r="I7" s="62">
        <f>'[29]rejang lebong'!I6</f>
        <v>20661</v>
      </c>
      <c r="J7" s="62">
        <f>'[29]rejang lebong'!J6</f>
        <v>20487</v>
      </c>
      <c r="K7" s="62">
        <f>'[29]rejang lebong'!K6</f>
        <v>19507</v>
      </c>
      <c r="L7" s="62">
        <f>'[29]rejang lebong'!L6</f>
        <v>20499</v>
      </c>
      <c r="M7" s="62">
        <f>'[29]rejang lebong'!M6</f>
        <v>21089</v>
      </c>
      <c r="N7" s="62">
        <f>'[29]rejang lebong'!N6</f>
        <v>21577</v>
      </c>
      <c r="O7" s="62">
        <f>'[29]rejang lebong'!O6</f>
        <v>20404</v>
      </c>
      <c r="P7" s="62" t="str">
        <f>'[29]rejang lebong'!P6</f>
        <v xml:space="preserve">                -    </v>
      </c>
      <c r="Q7" s="62">
        <v>7991</v>
      </c>
      <c r="R7" s="62">
        <v>8844</v>
      </c>
      <c r="S7" s="197">
        <v>8825</v>
      </c>
      <c r="T7" s="197">
        <v>8863</v>
      </c>
      <c r="U7" s="197">
        <v>8882</v>
      </c>
      <c r="V7" s="205">
        <v>10037.620000000001</v>
      </c>
      <c r="W7" s="197">
        <v>9840</v>
      </c>
      <c r="X7" s="62">
        <v>9719</v>
      </c>
      <c r="Y7" s="62">
        <v>9840</v>
      </c>
      <c r="Z7" s="62">
        <v>9841</v>
      </c>
      <c r="AA7" s="62">
        <v>9841</v>
      </c>
      <c r="AB7" s="62">
        <v>4726</v>
      </c>
      <c r="AC7" s="62">
        <v>5062.4979207876822</v>
      </c>
    </row>
    <row r="8" spans="1:29" ht="20.100000000000001" customHeight="1" x14ac:dyDescent="0.2">
      <c r="A8" s="133">
        <v>3</v>
      </c>
      <c r="B8" s="59" t="s">
        <v>381</v>
      </c>
      <c r="C8" s="62" t="str">
        <f>'[29]bengkulu utara'!C6</f>
        <v xml:space="preserve">                   -       </v>
      </c>
      <c r="D8" s="62">
        <f>'[29]bengkulu utara'!D6</f>
        <v>24942</v>
      </c>
      <c r="E8" s="62" t="str">
        <f>'[29]bengkulu utara'!E6</f>
        <v xml:space="preserve">                   -       </v>
      </c>
      <c r="F8" s="62">
        <f>'[29]bengkulu utara'!F6</f>
        <v>23402</v>
      </c>
      <c r="G8" s="62">
        <f>'[29]bengkulu utara'!G6</f>
        <v>27401</v>
      </c>
      <c r="H8" s="62">
        <f>'[29]bengkulu utara'!H6</f>
        <v>30387</v>
      </c>
      <c r="I8" s="62">
        <f>'[29]bengkulu utara'!I6</f>
        <v>19570</v>
      </c>
      <c r="J8" s="62">
        <f>'[29]bengkulu utara'!J6</f>
        <v>29727</v>
      </c>
      <c r="K8" s="62">
        <f>'[29]bengkulu utara'!K6</f>
        <v>28973</v>
      </c>
      <c r="L8" s="62">
        <f>'[29]bengkulu utara'!L6</f>
        <v>28973</v>
      </c>
      <c r="M8" s="62">
        <f>'[29]bengkulu utara'!M6</f>
        <v>37505</v>
      </c>
      <c r="N8" s="62">
        <f>'[29]bengkulu utara'!N6</f>
        <v>29375</v>
      </c>
      <c r="O8" s="62">
        <f>'[29]bengkulu utara'!O6</f>
        <v>16594</v>
      </c>
      <c r="P8" s="62" t="str">
        <f>'[29]bengkulu utara'!P6</f>
        <v xml:space="preserve">                   -       </v>
      </c>
      <c r="Q8" s="62">
        <v>19236</v>
      </c>
      <c r="R8" s="62">
        <v>19364</v>
      </c>
      <c r="S8" s="197">
        <v>13662</v>
      </c>
      <c r="T8" s="197">
        <v>13885</v>
      </c>
      <c r="U8" s="197">
        <v>13745</v>
      </c>
      <c r="V8" s="205">
        <v>12003.92</v>
      </c>
      <c r="W8" s="197">
        <v>14998</v>
      </c>
      <c r="X8" s="62">
        <v>12397</v>
      </c>
      <c r="Y8" s="62">
        <v>11181.400000000001</v>
      </c>
      <c r="Z8" s="62">
        <v>11087.800000000001</v>
      </c>
      <c r="AA8" s="62">
        <v>10695.8</v>
      </c>
      <c r="AB8" s="62">
        <v>4429</v>
      </c>
      <c r="AC8" s="62">
        <v>4591.9380952402835</v>
      </c>
    </row>
    <row r="9" spans="1:29" ht="20.100000000000001" customHeight="1" x14ac:dyDescent="0.2">
      <c r="A9" s="133">
        <v>4</v>
      </c>
      <c r="B9" s="59" t="s">
        <v>570</v>
      </c>
      <c r="C9" s="62">
        <f>[29]kaur!C6</f>
        <v>0</v>
      </c>
      <c r="D9" s="62">
        <f>[29]kaur!D6</f>
        <v>0</v>
      </c>
      <c r="E9" s="62">
        <f>[29]kaur!E6</f>
        <v>0</v>
      </c>
      <c r="F9" s="62">
        <f>[29]kaur!F6</f>
        <v>0</v>
      </c>
      <c r="G9" s="62">
        <f>[29]kaur!G6</f>
        <v>0</v>
      </c>
      <c r="H9" s="62">
        <f>[29]kaur!H6</f>
        <v>0</v>
      </c>
      <c r="I9" s="62">
        <f>[29]kaur!I6</f>
        <v>0</v>
      </c>
      <c r="J9" s="62">
        <f>[29]kaur!J6</f>
        <v>0</v>
      </c>
      <c r="K9" s="62">
        <f>[29]kaur!K6</f>
        <v>0</v>
      </c>
      <c r="L9" s="62">
        <f>[29]kaur!L6</f>
        <v>0</v>
      </c>
      <c r="M9" s="62">
        <f>[29]kaur!M6</f>
        <v>0</v>
      </c>
      <c r="N9" s="62">
        <f>[29]kaur!N6</f>
        <v>0</v>
      </c>
      <c r="O9" s="62">
        <f>[29]kaur!O6</f>
        <v>5727</v>
      </c>
      <c r="P9" s="62" t="str">
        <f>[29]kaur!P6</f>
        <v xml:space="preserve">                  -      </v>
      </c>
      <c r="Q9" s="62">
        <v>7995</v>
      </c>
      <c r="R9" s="62">
        <v>8036</v>
      </c>
      <c r="S9" s="197">
        <v>8036</v>
      </c>
      <c r="T9" s="197">
        <v>8270</v>
      </c>
      <c r="U9" s="197">
        <v>7846</v>
      </c>
      <c r="V9" s="205">
        <v>8211.41</v>
      </c>
      <c r="W9" s="197">
        <v>7929</v>
      </c>
      <c r="X9" s="62">
        <v>8095</v>
      </c>
      <c r="Y9" s="62">
        <v>8062</v>
      </c>
      <c r="Z9" s="62">
        <v>8062</v>
      </c>
      <c r="AA9" s="62">
        <v>5951.1</v>
      </c>
      <c r="AB9" s="62">
        <v>5989</v>
      </c>
      <c r="AC9" s="62">
        <v>6116.4050627107099</v>
      </c>
    </row>
    <row r="10" spans="1:29" ht="20.100000000000001" customHeight="1" x14ac:dyDescent="0.2">
      <c r="A10" s="133">
        <v>5</v>
      </c>
      <c r="B10" s="59" t="s">
        <v>152</v>
      </c>
      <c r="C10" s="62">
        <f>[29]seluma!C6</f>
        <v>0</v>
      </c>
      <c r="D10" s="62">
        <f>[29]seluma!D6</f>
        <v>0</v>
      </c>
      <c r="E10" s="62">
        <f>[29]seluma!E6</f>
        <v>0</v>
      </c>
      <c r="F10" s="62">
        <f>[29]seluma!F6</f>
        <v>0</v>
      </c>
      <c r="G10" s="62">
        <f>[29]seluma!G6</f>
        <v>0</v>
      </c>
      <c r="H10" s="62">
        <f>[29]seluma!H6</f>
        <v>0</v>
      </c>
      <c r="I10" s="62">
        <f>[29]seluma!I6</f>
        <v>0</v>
      </c>
      <c r="J10" s="62">
        <f>[29]seluma!J6</f>
        <v>0</v>
      </c>
      <c r="K10" s="62">
        <f>[29]seluma!K6</f>
        <v>0</v>
      </c>
      <c r="L10" s="62">
        <f>[29]seluma!L6</f>
        <v>0</v>
      </c>
      <c r="M10" s="62">
        <f>[29]seluma!M6</f>
        <v>0</v>
      </c>
      <c r="N10" s="62">
        <f>[29]seluma!N6</f>
        <v>0</v>
      </c>
      <c r="O10" s="62">
        <f>[29]seluma!O6</f>
        <v>10092</v>
      </c>
      <c r="P10" s="62" t="str">
        <f>[29]seluma!P6</f>
        <v xml:space="preserve">                -    </v>
      </c>
      <c r="Q10" s="62">
        <v>18623</v>
      </c>
      <c r="R10" s="62">
        <v>18070</v>
      </c>
      <c r="S10" s="197">
        <v>18141</v>
      </c>
      <c r="T10" s="197">
        <v>19130</v>
      </c>
      <c r="U10" s="197">
        <v>17263</v>
      </c>
      <c r="V10" s="205">
        <v>12265.24</v>
      </c>
      <c r="W10" s="197">
        <v>18427</v>
      </c>
      <c r="X10" s="62">
        <v>16936</v>
      </c>
      <c r="Y10" s="62">
        <v>16721</v>
      </c>
      <c r="Z10" s="62">
        <v>15291</v>
      </c>
      <c r="AA10" s="62">
        <v>14263</v>
      </c>
      <c r="AB10" s="62">
        <v>6756</v>
      </c>
      <c r="AC10" s="62">
        <v>8756.2320367925731</v>
      </c>
    </row>
    <row r="11" spans="1:29" ht="20.100000000000001" customHeight="1" x14ac:dyDescent="0.2">
      <c r="A11" s="133">
        <v>6</v>
      </c>
      <c r="B11" s="59" t="s">
        <v>571</v>
      </c>
      <c r="C11" s="62" t="str">
        <f>'[29]muko-muko'!C6</f>
        <v xml:space="preserve">                 -     </v>
      </c>
      <c r="D11" s="62" t="str">
        <f>'[29]muko-muko'!D6</f>
        <v xml:space="preserve">                 -     </v>
      </c>
      <c r="E11" s="62" t="str">
        <f>'[29]muko-muko'!E6</f>
        <v xml:space="preserve">                 -     </v>
      </c>
      <c r="F11" s="62" t="str">
        <f>'[29]muko-muko'!F6</f>
        <v xml:space="preserve">                 -     </v>
      </c>
      <c r="G11" s="62" t="str">
        <f>'[29]muko-muko'!G6</f>
        <v xml:space="preserve">                 -     </v>
      </c>
      <c r="H11" s="62" t="str">
        <f>'[29]muko-muko'!H6</f>
        <v xml:space="preserve">                 -     </v>
      </c>
      <c r="I11" s="62" t="str">
        <f>'[29]muko-muko'!I6</f>
        <v xml:space="preserve">                 -     </v>
      </c>
      <c r="J11" s="62" t="str">
        <f>'[29]muko-muko'!J6</f>
        <v xml:space="preserve">                 -     </v>
      </c>
      <c r="K11" s="62" t="str">
        <f>'[29]muko-muko'!K6</f>
        <v xml:space="preserve">                 -     </v>
      </c>
      <c r="L11" s="62" t="str">
        <f>'[29]muko-muko'!L6</f>
        <v xml:space="preserve">                 -     </v>
      </c>
      <c r="M11" s="62" t="str">
        <f>'[29]muko-muko'!M6</f>
        <v xml:space="preserve">                 -     </v>
      </c>
      <c r="N11" s="62" t="str">
        <f>'[29]muko-muko'!N6</f>
        <v xml:space="preserve">                 -     </v>
      </c>
      <c r="O11" s="62">
        <f>'[29]muko-muko'!O6</f>
        <v>11219</v>
      </c>
      <c r="P11" s="62" t="str">
        <f>'[29]muko-muko'!P6</f>
        <v xml:space="preserve">                 -     </v>
      </c>
      <c r="Q11" s="62">
        <v>11384</v>
      </c>
      <c r="R11" s="62">
        <v>8242</v>
      </c>
      <c r="S11" s="197">
        <v>8242</v>
      </c>
      <c r="T11" s="197">
        <v>7720</v>
      </c>
      <c r="U11" s="197">
        <v>6923</v>
      </c>
      <c r="V11" s="205">
        <v>4747.34</v>
      </c>
      <c r="W11" s="197">
        <v>7356</v>
      </c>
      <c r="X11" s="62">
        <v>7053</v>
      </c>
      <c r="Y11" s="62">
        <v>6908</v>
      </c>
      <c r="Z11" s="62">
        <v>7020</v>
      </c>
      <c r="AA11" s="62">
        <v>8972</v>
      </c>
      <c r="AB11" s="62">
        <v>2179</v>
      </c>
      <c r="AC11" s="62">
        <v>3391.9151346866388</v>
      </c>
    </row>
    <row r="12" spans="1:29" ht="20.100000000000001" customHeight="1" x14ac:dyDescent="0.2">
      <c r="A12" s="133">
        <v>7</v>
      </c>
      <c r="B12" s="59" t="s">
        <v>383</v>
      </c>
      <c r="C12" s="62">
        <f>[29]lebong!C6</f>
        <v>0</v>
      </c>
      <c r="D12" s="62">
        <f>[29]lebong!D6</f>
        <v>0</v>
      </c>
      <c r="E12" s="62">
        <f>[29]lebong!E6</f>
        <v>0</v>
      </c>
      <c r="F12" s="62">
        <f>[29]lebong!F6</f>
        <v>0</v>
      </c>
      <c r="G12" s="62">
        <f>[29]lebong!G6</f>
        <v>0</v>
      </c>
      <c r="H12" s="62">
        <f>[29]lebong!H6</f>
        <v>0</v>
      </c>
      <c r="I12" s="62">
        <f>[29]lebong!I6</f>
        <v>0</v>
      </c>
      <c r="J12" s="62">
        <f>[29]lebong!J6</f>
        <v>0</v>
      </c>
      <c r="K12" s="62">
        <f>[29]lebong!K6</f>
        <v>0</v>
      </c>
      <c r="L12" s="62">
        <f>[29]lebong!L6</f>
        <v>0</v>
      </c>
      <c r="M12" s="62">
        <f>[29]lebong!M6</f>
        <v>0</v>
      </c>
      <c r="N12" s="62">
        <f>[29]lebong!N6</f>
        <v>0</v>
      </c>
      <c r="O12" s="62">
        <f>[29]lebong!O6</f>
        <v>0</v>
      </c>
      <c r="P12" s="62">
        <f>[29]lebong!P6</f>
        <v>0</v>
      </c>
      <c r="Q12" s="62">
        <v>9901</v>
      </c>
      <c r="R12" s="62">
        <v>10150</v>
      </c>
      <c r="S12" s="197">
        <v>10224</v>
      </c>
      <c r="T12" s="197">
        <v>10224</v>
      </c>
      <c r="U12" s="197">
        <v>11290</v>
      </c>
      <c r="V12" s="205">
        <v>8919.85</v>
      </c>
      <c r="W12" s="197">
        <v>9469</v>
      </c>
      <c r="X12" s="62">
        <v>9605</v>
      </c>
      <c r="Y12" s="62">
        <v>9576</v>
      </c>
      <c r="Z12" s="62">
        <v>9578</v>
      </c>
      <c r="AA12" s="62">
        <v>9566</v>
      </c>
      <c r="AB12" s="62">
        <v>5762</v>
      </c>
      <c r="AC12" s="62">
        <v>8479.4587593387369</v>
      </c>
    </row>
    <row r="13" spans="1:29" ht="20.100000000000001" customHeight="1" x14ac:dyDescent="0.2">
      <c r="A13" s="133">
        <v>8</v>
      </c>
      <c r="B13" s="59" t="s">
        <v>382</v>
      </c>
      <c r="C13" s="62">
        <f>[29]kepahiang!C6</f>
        <v>0</v>
      </c>
      <c r="D13" s="62">
        <f>[29]kepahiang!D6</f>
        <v>0</v>
      </c>
      <c r="E13" s="62">
        <f>[29]kepahiang!E6</f>
        <v>0</v>
      </c>
      <c r="F13" s="62">
        <f>[29]kepahiang!F6</f>
        <v>0</v>
      </c>
      <c r="G13" s="62">
        <f>[29]kepahiang!G6</f>
        <v>0</v>
      </c>
      <c r="H13" s="62">
        <f>[29]kepahiang!H6</f>
        <v>0</v>
      </c>
      <c r="I13" s="62">
        <f>[29]kepahiang!I6</f>
        <v>0</v>
      </c>
      <c r="J13" s="62">
        <f>[29]kepahiang!J6</f>
        <v>0</v>
      </c>
      <c r="K13" s="62">
        <f>[29]kepahiang!K6</f>
        <v>0</v>
      </c>
      <c r="L13" s="62">
        <f>[29]kepahiang!L6</f>
        <v>0</v>
      </c>
      <c r="M13" s="62">
        <f>[29]kepahiang!M6</f>
        <v>0</v>
      </c>
      <c r="N13" s="62">
        <f>[29]kepahiang!N6</f>
        <v>0</v>
      </c>
      <c r="O13" s="62">
        <f>[29]kepahiang!O6</f>
        <v>0</v>
      </c>
      <c r="P13" s="62">
        <f>[29]kepahiang!P6</f>
        <v>0</v>
      </c>
      <c r="Q13" s="62">
        <v>4808</v>
      </c>
      <c r="R13" s="62">
        <v>4082</v>
      </c>
      <c r="S13" s="197">
        <v>4072</v>
      </c>
      <c r="T13" s="197">
        <v>4931</v>
      </c>
      <c r="U13" s="197">
        <v>4772</v>
      </c>
      <c r="V13" s="205">
        <v>4917.82</v>
      </c>
      <c r="W13" s="197">
        <v>5216</v>
      </c>
      <c r="X13" s="62">
        <v>4744</v>
      </c>
      <c r="Y13" s="62">
        <v>5226</v>
      </c>
      <c r="Z13" s="62">
        <v>5225</v>
      </c>
      <c r="AA13" s="62">
        <v>5205</v>
      </c>
      <c r="AB13" s="62">
        <v>2622</v>
      </c>
      <c r="AC13" s="62">
        <v>3344.5645935533025</v>
      </c>
    </row>
    <row r="14" spans="1:29" ht="20.100000000000001" customHeight="1" x14ac:dyDescent="0.2">
      <c r="A14" s="133">
        <v>9</v>
      </c>
      <c r="B14" s="59" t="s">
        <v>30</v>
      </c>
      <c r="C14" s="62">
        <f>'[29]bengkulu tengah'!C6</f>
        <v>0</v>
      </c>
      <c r="D14" s="62">
        <f>'[29]bengkulu tengah'!D6</f>
        <v>0</v>
      </c>
      <c r="E14" s="62">
        <f>'[29]bengkulu tengah'!E6</f>
        <v>0</v>
      </c>
      <c r="F14" s="62">
        <f>'[29]bengkulu tengah'!F6</f>
        <v>0</v>
      </c>
      <c r="G14" s="62">
        <f>'[29]bengkulu tengah'!G6</f>
        <v>0</v>
      </c>
      <c r="H14" s="62">
        <f>'[29]bengkulu tengah'!H6</f>
        <v>0</v>
      </c>
      <c r="I14" s="62">
        <f>'[29]bengkulu tengah'!I6</f>
        <v>0</v>
      </c>
      <c r="J14" s="62">
        <f>'[29]bengkulu tengah'!J6</f>
        <v>0</v>
      </c>
      <c r="K14" s="62">
        <f>'[29]bengkulu tengah'!K6</f>
        <v>0</v>
      </c>
      <c r="L14" s="62">
        <f>'[29]bengkulu tengah'!L6</f>
        <v>0</v>
      </c>
      <c r="M14" s="62">
        <f>'[29]bengkulu tengah'!M6</f>
        <v>0</v>
      </c>
      <c r="N14" s="62">
        <f>'[29]bengkulu tengah'!N6</f>
        <v>0</v>
      </c>
      <c r="O14" s="62">
        <f>'[29]bengkulu tengah'!O6</f>
        <v>0</v>
      </c>
      <c r="P14" s="62">
        <f>'[29]bengkulu tengah'!P6</f>
        <v>0</v>
      </c>
      <c r="Q14" s="62">
        <v>0</v>
      </c>
      <c r="R14" s="62">
        <v>0</v>
      </c>
      <c r="S14" s="197">
        <v>5905</v>
      </c>
      <c r="T14" s="197">
        <v>6913</v>
      </c>
      <c r="U14" s="197">
        <v>6989</v>
      </c>
      <c r="V14" s="205">
        <v>6935.31</v>
      </c>
      <c r="W14" s="197">
        <v>6897</v>
      </c>
      <c r="X14" s="62">
        <v>7610</v>
      </c>
      <c r="Y14" s="62">
        <v>6523</v>
      </c>
      <c r="Z14" s="62">
        <v>6025</v>
      </c>
      <c r="AA14" s="62">
        <v>5860</v>
      </c>
      <c r="AB14" s="62">
        <v>4281</v>
      </c>
      <c r="AC14" s="62">
        <v>2187.885389213488</v>
      </c>
    </row>
    <row r="15" spans="1:29" ht="20.100000000000001" customHeight="1" x14ac:dyDescent="0.2">
      <c r="A15" s="133">
        <v>10</v>
      </c>
      <c r="B15" s="59" t="s">
        <v>31</v>
      </c>
      <c r="C15" s="62">
        <f>'[29]kota bengkulu'!C6</f>
        <v>0</v>
      </c>
      <c r="D15" s="62">
        <f>'[29]kota bengkulu'!D6</f>
        <v>2719</v>
      </c>
      <c r="E15" s="62">
        <f>'[29]kota bengkulu'!E6</f>
        <v>0</v>
      </c>
      <c r="F15" s="62">
        <f>'[29]kota bengkulu'!F6</f>
        <v>6546</v>
      </c>
      <c r="G15" s="62">
        <f>'[29]kota bengkulu'!G6</f>
        <v>8063</v>
      </c>
      <c r="H15" s="62">
        <f>'[29]kota bengkulu'!H6</f>
        <v>8506</v>
      </c>
      <c r="I15" s="62">
        <f>'[29]kota bengkulu'!I6</f>
        <v>2771</v>
      </c>
      <c r="J15" s="62">
        <f>'[29]kota bengkulu'!J6</f>
        <v>2801</v>
      </c>
      <c r="K15" s="62">
        <f>'[29]kota bengkulu'!K6</f>
        <v>2293</v>
      </c>
      <c r="L15" s="62">
        <f>'[29]kota bengkulu'!L6</f>
        <v>2261</v>
      </c>
      <c r="M15" s="62">
        <f>'[29]kota bengkulu'!M6</f>
        <v>2243</v>
      </c>
      <c r="N15" s="62">
        <f>'[29]kota bengkulu'!N6</f>
        <v>2044</v>
      </c>
      <c r="O15" s="62">
        <f>'[29]kota bengkulu'!O6</f>
        <v>2736</v>
      </c>
      <c r="P15" s="62" t="str">
        <f>'[29]kota bengkulu'!P6</f>
        <v xml:space="preserve">                 -     </v>
      </c>
      <c r="Q15" s="62">
        <v>2993</v>
      </c>
      <c r="R15" s="62">
        <v>2183</v>
      </c>
      <c r="S15" s="197">
        <v>2196</v>
      </c>
      <c r="T15" s="197">
        <v>2509</v>
      </c>
      <c r="U15" s="197">
        <v>2409</v>
      </c>
      <c r="V15" s="228">
        <v>2410.64</v>
      </c>
      <c r="W15" s="197">
        <v>2629</v>
      </c>
      <c r="X15" s="62">
        <v>2017</v>
      </c>
      <c r="Y15" s="62">
        <v>1677</v>
      </c>
      <c r="Z15" s="62">
        <v>1432</v>
      </c>
      <c r="AA15" s="62">
        <v>1422</v>
      </c>
      <c r="AB15" s="62">
        <v>1241</v>
      </c>
      <c r="AC15" s="62">
        <v>580.00379687304337</v>
      </c>
    </row>
    <row r="16" spans="1:29" ht="20.100000000000001" customHeight="1" thickBot="1" x14ac:dyDescent="0.25">
      <c r="A16" s="363" t="s">
        <v>101</v>
      </c>
      <c r="B16" s="364"/>
      <c r="C16" s="83">
        <f>SUM(C6:C15)</f>
        <v>20125</v>
      </c>
      <c r="D16" s="83">
        <f t="shared" ref="D16:W16" si="0">SUM(D6:D15)</f>
        <v>81829</v>
      </c>
      <c r="E16" s="83">
        <f t="shared" si="0"/>
        <v>0</v>
      </c>
      <c r="F16" s="83">
        <f t="shared" si="0"/>
        <v>85641</v>
      </c>
      <c r="G16" s="83">
        <f t="shared" si="0"/>
        <v>86202</v>
      </c>
      <c r="H16" s="83">
        <f t="shared" si="0"/>
        <v>92940</v>
      </c>
      <c r="I16" s="83">
        <f t="shared" si="0"/>
        <v>69547</v>
      </c>
      <c r="J16" s="83">
        <f t="shared" si="0"/>
        <v>81259</v>
      </c>
      <c r="K16" s="83">
        <f t="shared" si="0"/>
        <v>83113</v>
      </c>
      <c r="L16" s="83">
        <f t="shared" si="0"/>
        <v>88362</v>
      </c>
      <c r="M16" s="83">
        <f t="shared" si="0"/>
        <v>98361</v>
      </c>
      <c r="N16" s="83">
        <f t="shared" si="0"/>
        <v>85641</v>
      </c>
      <c r="O16" s="83">
        <f t="shared" si="0"/>
        <v>77353</v>
      </c>
      <c r="P16" s="83">
        <f t="shared" si="0"/>
        <v>0</v>
      </c>
      <c r="Q16" s="83">
        <f t="shared" si="0"/>
        <v>93779</v>
      </c>
      <c r="R16" s="83">
        <f t="shared" si="0"/>
        <v>89244</v>
      </c>
      <c r="S16" s="200">
        <f t="shared" si="0"/>
        <v>89614</v>
      </c>
      <c r="T16" s="200">
        <f t="shared" si="0"/>
        <v>92976</v>
      </c>
      <c r="U16" s="200">
        <f t="shared" si="0"/>
        <v>90217</v>
      </c>
      <c r="V16" s="200">
        <f t="shared" si="0"/>
        <v>82116.479999999996</v>
      </c>
      <c r="W16" s="200">
        <f t="shared" si="0"/>
        <v>93382</v>
      </c>
      <c r="X16" s="307">
        <f>SUM(X6:X15)</f>
        <v>88756</v>
      </c>
      <c r="Y16" s="307">
        <f>SUM(Y6:Y15)</f>
        <v>85130.4</v>
      </c>
      <c r="Z16" s="307">
        <f>SUM(Z6:Z15)</f>
        <v>83448.800000000003</v>
      </c>
      <c r="AA16" s="307">
        <f>SUM(AA6:AA15)</f>
        <v>82428.899999999994</v>
      </c>
      <c r="AB16" s="307">
        <v>47968</v>
      </c>
      <c r="AC16" s="307">
        <f>SUM(AC6:AC15)</f>
        <v>50840.211417213504</v>
      </c>
    </row>
    <row r="17" spans="1:29" ht="15" customHeight="1" x14ac:dyDescent="0.2">
      <c r="A17" s="277" t="s">
        <v>663</v>
      </c>
      <c r="B17" s="282"/>
      <c r="C17" s="283"/>
      <c r="D17" s="283"/>
      <c r="E17" s="282"/>
      <c r="F17" s="283"/>
      <c r="G17" s="283"/>
      <c r="H17" s="284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85"/>
      <c r="V17" s="286"/>
      <c r="W17" s="277"/>
      <c r="X17" s="277"/>
      <c r="Y17" s="277"/>
      <c r="Z17" s="277"/>
      <c r="AA17" s="277"/>
      <c r="AB17" s="277"/>
      <c r="AC17" s="277"/>
    </row>
    <row r="18" spans="1:29" ht="15" customHeight="1" x14ac:dyDescent="0.2">
      <c r="A18" s="278" t="s">
        <v>664</v>
      </c>
      <c r="B18" s="282"/>
      <c r="C18" s="283"/>
      <c r="D18" s="283"/>
      <c r="E18" s="282"/>
      <c r="F18" s="283"/>
      <c r="G18" s="283"/>
      <c r="H18" s="284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85"/>
      <c r="V18" s="286"/>
      <c r="W18" s="277"/>
      <c r="X18" s="277"/>
      <c r="Y18" s="277"/>
      <c r="Z18" s="277"/>
      <c r="AA18" s="277"/>
      <c r="AB18" s="277"/>
      <c r="AC18" s="277"/>
    </row>
    <row r="19" spans="1:29" ht="15" customHeight="1" x14ac:dyDescent="0.2">
      <c r="A19" s="277" t="s">
        <v>580</v>
      </c>
      <c r="B19" s="282"/>
      <c r="C19" s="283"/>
      <c r="D19" s="283"/>
      <c r="E19" s="282"/>
      <c r="F19" s="283"/>
      <c r="G19" s="283"/>
      <c r="H19" s="284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87"/>
      <c r="U19" s="285"/>
      <c r="V19" s="286"/>
      <c r="W19" s="277"/>
      <c r="X19" s="277"/>
      <c r="Y19" s="277"/>
      <c r="Z19" s="277"/>
      <c r="AA19" s="277"/>
      <c r="AB19" s="277"/>
      <c r="AC19" s="277"/>
    </row>
    <row r="20" spans="1:29" ht="15" customHeight="1" x14ac:dyDescent="0.2">
      <c r="A20" s="277" t="s">
        <v>661</v>
      </c>
      <c r="B20" s="282"/>
      <c r="C20" s="283"/>
      <c r="D20" s="283"/>
      <c r="E20" s="282"/>
      <c r="F20" s="283"/>
      <c r="G20" s="283"/>
      <c r="H20" s="284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87"/>
      <c r="U20" s="285"/>
      <c r="V20" s="286"/>
      <c r="W20" s="277"/>
      <c r="X20" s="277"/>
      <c r="Y20" s="277"/>
      <c r="Z20" s="277"/>
      <c r="AA20" s="277"/>
      <c r="AB20" s="277"/>
      <c r="AC20" s="277"/>
    </row>
    <row r="21" spans="1:29" ht="15" customHeight="1" x14ac:dyDescent="0.2">
      <c r="A21" s="278" t="s">
        <v>581</v>
      </c>
      <c r="B21" s="282"/>
      <c r="C21" s="283"/>
      <c r="D21" s="283"/>
      <c r="E21" s="282"/>
      <c r="F21" s="283"/>
      <c r="G21" s="283"/>
      <c r="H21" s="284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85"/>
      <c r="V21" s="286"/>
      <c r="W21" s="277"/>
      <c r="X21" s="277"/>
      <c r="Y21" s="277"/>
      <c r="Z21" s="277"/>
      <c r="AA21" s="277"/>
      <c r="AB21" s="277"/>
      <c r="AC21" s="277"/>
    </row>
    <row r="22" spans="1:29" ht="15" customHeight="1" x14ac:dyDescent="0.2">
      <c r="A22" s="277" t="s">
        <v>662</v>
      </c>
      <c r="B22" s="9"/>
      <c r="C22" s="10"/>
      <c r="D22" s="10"/>
      <c r="E22" s="9"/>
      <c r="F22" s="10"/>
      <c r="G22" s="10"/>
      <c r="H22" s="11"/>
      <c r="U22" s="7"/>
      <c r="X22" s="6"/>
      <c r="Y22" s="6"/>
      <c r="Z22" s="6"/>
      <c r="AA22" s="6"/>
      <c r="AB22" s="6"/>
      <c r="AC22" s="6"/>
    </row>
    <row r="23" spans="1:29" ht="20.100000000000001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9"/>
    </row>
    <row r="24" spans="1:29" ht="20.10000000000000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9"/>
    </row>
    <row r="25" spans="1:29" ht="20.100000000000001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9"/>
    </row>
    <row r="26" spans="1:29" ht="20.10000000000000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9"/>
    </row>
    <row r="27" spans="1:29" ht="20.100000000000001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69"/>
    </row>
    <row r="28" spans="1:29" ht="20.10000000000000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69"/>
    </row>
    <row r="29" spans="1:29" ht="20.100000000000001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70"/>
    </row>
    <row r="30" spans="1:29" ht="20.10000000000000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69"/>
    </row>
    <row r="31" spans="1:29" ht="20.100000000000001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69"/>
    </row>
    <row r="32" spans="1:29" ht="20.100000000000001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69"/>
    </row>
    <row r="33" spans="1:29" ht="20.100000000000001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9" ht="20.100000000000001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9" ht="20.100000000000001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9" ht="20.100000000000001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64"/>
    </row>
    <row r="41" spans="1:29" ht="20.100000000000001" customHeight="1" x14ac:dyDescent="0.2"/>
    <row r="42" spans="1:29" ht="20.100000000000001" customHeight="1" x14ac:dyDescent="0.2"/>
    <row r="43" spans="1:29" ht="20.100000000000001" customHeight="1" x14ac:dyDescent="0.2"/>
    <row r="44" spans="1:29" ht="20.100000000000001" customHeight="1" x14ac:dyDescent="0.2"/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</sheetData>
  <mergeCells count="3">
    <mergeCell ref="A4:A5"/>
    <mergeCell ref="A16:B16"/>
    <mergeCell ref="C4:AC4"/>
  </mergeCells>
  <pageMargins left="0.70866141732283472" right="0.70866141732283472" top="0.74803149606299213" bottom="0.74803149606299213" header="0.31496062992125984" footer="0.31496062992125984"/>
  <pageSetup paperSize="9" scale="50" orientation="landscape" horizontalDpi="4294967293" r:id="rId1"/>
  <ignoredErrors>
    <ignoredError sqref="S16:V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Lahan Indonesia</vt:lpstr>
      <vt:lpstr>Indonesia</vt:lpstr>
      <vt:lpstr>Aceh</vt:lpstr>
      <vt:lpstr>Sumut </vt:lpstr>
      <vt:lpstr>SumBar</vt:lpstr>
      <vt:lpstr>Riau</vt:lpstr>
      <vt:lpstr>Jambi</vt:lpstr>
      <vt:lpstr>SumSel </vt:lpstr>
      <vt:lpstr>Bengkulu</vt:lpstr>
      <vt:lpstr>Lampung</vt:lpstr>
      <vt:lpstr>Kep.Babel </vt:lpstr>
      <vt:lpstr>Kep.Riau</vt:lpstr>
      <vt:lpstr>DKI Jakarta</vt:lpstr>
      <vt:lpstr>JaBar</vt:lpstr>
      <vt:lpstr>JaTeng </vt:lpstr>
      <vt:lpstr>D.I Yogya</vt:lpstr>
      <vt:lpstr>JaTim</vt:lpstr>
      <vt:lpstr>Banten </vt:lpstr>
      <vt:lpstr>Bali</vt:lpstr>
      <vt:lpstr>NTB</vt:lpstr>
      <vt:lpstr>NTT</vt:lpstr>
      <vt:lpstr>KalBar </vt:lpstr>
      <vt:lpstr>KalTeng</vt:lpstr>
      <vt:lpstr>KalSel</vt:lpstr>
      <vt:lpstr>_KalTim</vt:lpstr>
      <vt:lpstr>Kaltara</vt:lpstr>
      <vt:lpstr>SulUt</vt:lpstr>
      <vt:lpstr>SulTeng</vt:lpstr>
      <vt:lpstr>SulSel </vt:lpstr>
      <vt:lpstr>SulTra</vt:lpstr>
      <vt:lpstr>Gorontalo </vt:lpstr>
      <vt:lpstr>SulBar </vt:lpstr>
      <vt:lpstr>Maluku</vt:lpstr>
      <vt:lpstr>Maluku Utara</vt:lpstr>
      <vt:lpstr>PapuaBarat</vt:lpstr>
      <vt:lpstr>Papua</vt:lpstr>
      <vt:lpstr>Chart1</vt:lpstr>
      <vt:lpstr>'Lahan Indonesia'!Print_Area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Pusdatin</dc:creator>
  <cp:lastModifiedBy>User</cp:lastModifiedBy>
  <cp:lastPrinted>2019-11-26T04:17:09Z</cp:lastPrinted>
  <dcterms:created xsi:type="dcterms:W3CDTF">2012-11-14T03:15:33Z</dcterms:created>
  <dcterms:modified xsi:type="dcterms:W3CDTF">2021-11-04T04:02:18Z</dcterms:modified>
</cp:coreProperties>
</file>