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Mike\Desktop\Data Analytics Files\Excel Work\Kickstarter Challenge\"/>
    </mc:Choice>
  </mc:AlternateContent>
  <xr:revisionPtr revIDLastSave="0" documentId="13_ncr:1_{1B0DAAF7-8455-4C10-9EC6-08356F6F0089}" xr6:coauthVersionLast="47" xr6:coauthVersionMax="47" xr10:uidLastSave="{00000000-0000-0000-0000-000000000000}"/>
  <bookViews>
    <workbookView xWindow="-120" yWindow="-120" windowWidth="38640" windowHeight="21240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7" r:id="rId4"/>
    <sheet name="Theater Outcomes by Launch Date" sheetId="9" r:id="rId5"/>
    <sheet name="Outcomes Based on Goals" sheetId="10" r:id="rId6"/>
  </sheets>
  <definedNames>
    <definedName name="_xlnm._FilterDatabase" localSheetId="0" hidden="1">Kickstarter!$A$1:$O$4116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0" l="1"/>
  <c r="H2" i="10" s="1"/>
  <c r="F3" i="10"/>
  <c r="F4" i="10"/>
  <c r="F5" i="10"/>
  <c r="F6" i="10"/>
  <c r="F7" i="10"/>
  <c r="F8" i="10"/>
  <c r="F9" i="10"/>
  <c r="F10" i="10"/>
  <c r="F11" i="10"/>
  <c r="F12" i="10"/>
  <c r="F13" i="10"/>
  <c r="F2" i="10"/>
  <c r="G2" i="10"/>
  <c r="D2" i="10"/>
  <c r="C13" i="10"/>
  <c r="E13" i="10" s="1"/>
  <c r="C3" i="10"/>
  <c r="C2" i="10"/>
  <c r="B2" i="10"/>
  <c r="H11" i="10"/>
  <c r="H9" i="10"/>
  <c r="H7" i="10"/>
  <c r="H5" i="10"/>
  <c r="H4" i="10"/>
  <c r="H6" i="10"/>
  <c r="H8" i="10"/>
  <c r="H10" i="10"/>
  <c r="H12" i="10"/>
  <c r="G12" i="10"/>
  <c r="G11" i="10"/>
  <c r="G10" i="10"/>
  <c r="G9" i="10"/>
  <c r="G8" i="10"/>
  <c r="G7" i="10"/>
  <c r="G6" i="10"/>
  <c r="G5" i="10"/>
  <c r="G4" i="10"/>
  <c r="E12" i="10"/>
  <c r="E11" i="10"/>
  <c r="E10" i="10"/>
  <c r="E9" i="10"/>
  <c r="E8" i="10"/>
  <c r="E7" i="10"/>
  <c r="E6" i="10"/>
  <c r="E5" i="10"/>
  <c r="E4" i="10"/>
  <c r="D13" i="10"/>
  <c r="D12" i="10"/>
  <c r="D11" i="10"/>
  <c r="D10" i="10"/>
  <c r="D9" i="10"/>
  <c r="D8" i="10"/>
  <c r="D7" i="10"/>
  <c r="D5" i="10"/>
  <c r="D6" i="10"/>
  <c r="D4" i="10"/>
  <c r="D3" i="10"/>
  <c r="C12" i="10"/>
  <c r="C11" i="10"/>
  <c r="C10" i="10"/>
  <c r="C9" i="10"/>
  <c r="C7" i="10"/>
  <c r="C8" i="10"/>
  <c r="C6" i="10"/>
  <c r="C5" i="10"/>
  <c r="C4" i="10"/>
  <c r="B3" i="10"/>
  <c r="B13" i="10"/>
  <c r="B12" i="10"/>
  <c r="B11" i="10"/>
  <c r="B10" i="10"/>
  <c r="B9" i="10"/>
  <c r="B8" i="10"/>
  <c r="B7" i="10"/>
  <c r="B6" i="10"/>
  <c r="B5" i="10"/>
  <c r="B4" i="10"/>
  <c r="U2680" i="1"/>
  <c r="U389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H13" i="10" l="1"/>
  <c r="G13" i="10"/>
  <c r="E3" i="10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" i="10" l="1"/>
  <c r="G3" i="10"/>
</calcChain>
</file>

<file path=xl/sharedStrings.xml><?xml version="1.0" encoding="utf-8"?>
<sst xmlns="http://schemas.openxmlformats.org/spreadsheetml/2006/main" count="33074" uniqueCount="8400">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</sst>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0\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Font="1"/>
    <xf numFmtId="164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5" fontId="1" fillId="0" borderId="0" xfId="1" applyNumberFormat="1" applyFont="1"/>
    <xf numFmtId="165" fontId="0" fillId="0" borderId="0" xfId="1" applyNumberFormat="1" applyFont="1"/>
    <xf numFmtId="165" fontId="1" fillId="0" borderId="0" xfId="0" applyNumberFormat="1" applyFont="1"/>
    <xf numFmtId="165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 (US)</a:t>
            </a:r>
          </a:p>
        </c:rich>
      </c:tx>
      <c:layout>
        <c:manualLayout>
          <c:xMode val="edge"/>
          <c:yMode val="edge"/>
          <c:x val="0.34460472440944889"/>
          <c:y val="5.31587626931487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1-464E-9B8C-8BB8A41DA9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1-464E-9B8C-8BB8A41DA93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1-464E-9B8C-8BB8A41DA93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1-464E-9B8C-8BB8A41DA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8792336"/>
        <c:axId val="618791504"/>
      </c:barChart>
      <c:catAx>
        <c:axId val="6187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91504"/>
        <c:crosses val="autoZero"/>
        <c:auto val="1"/>
        <c:lblAlgn val="ctr"/>
        <c:lblOffset val="100"/>
        <c:noMultiLvlLbl val="0"/>
      </c:catAx>
      <c:valAx>
        <c:axId val="61879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9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Outcomes (US)</a:t>
            </a:r>
            <a:endParaRPr lang="en-CA"/>
          </a:p>
        </c:rich>
      </c:tx>
      <c:layout>
        <c:manualLayout>
          <c:xMode val="edge"/>
          <c:yMode val="edge"/>
          <c:x val="0.42362026377506889"/>
          <c:y val="4.24813736208873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3B-4EB9-BB1F-1851A2B99A8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3B-4EB9-BB1F-1851A2B99A8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3B-4EB9-BB1F-1851A2B99A8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3B-4EB9-BB1F-1851A2B99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1002000"/>
        <c:axId val="951003664"/>
      </c:barChart>
      <c:catAx>
        <c:axId val="95100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03664"/>
        <c:crosses val="autoZero"/>
        <c:auto val="1"/>
        <c:lblAlgn val="ctr"/>
        <c:lblOffset val="100"/>
        <c:noMultiLvlLbl val="0"/>
      </c:catAx>
      <c:valAx>
        <c:axId val="95100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0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layout>
        <c:manualLayout>
          <c:xMode val="edge"/>
          <c:yMode val="edge"/>
          <c:x val="0.3099999918085673"/>
          <c:y val="4.71160572433540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B-473B-BDBA-3982B22FD75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B-473B-BDBA-3982B22FD75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B-473B-BDBA-3982B22FD75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6B-473B-BDBA-3982B22FD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817840"/>
        <c:axId val="726827408"/>
      </c:lineChart>
      <c:catAx>
        <c:axId val="72681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27408"/>
        <c:crosses val="autoZero"/>
        <c:auto val="1"/>
        <c:lblAlgn val="ctr"/>
        <c:lblOffset val="100"/>
        <c:noMultiLvlLbl val="0"/>
      </c:catAx>
      <c:valAx>
        <c:axId val="7268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1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layout>
        <c:manualLayout>
          <c:xMode val="edge"/>
          <c:yMode val="edge"/>
          <c:x val="0.30220596720787579"/>
          <c:y val="3.86019315160190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56-43F3-955D-54B578950D7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56-43F3-955D-54B578950D7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56-43F3-955D-54B578950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461568"/>
        <c:axId val="683459072"/>
      </c:lineChart>
      <c:catAx>
        <c:axId val="683461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59072"/>
        <c:crosses val="autoZero"/>
        <c:auto val="1"/>
        <c:lblAlgn val="ctr"/>
        <c:lblOffset val="100"/>
        <c:noMultiLvlLbl val="0"/>
      </c:catAx>
      <c:valAx>
        <c:axId val="68345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Fundraising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6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0\%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C-4AC7-AEE2-514667314BA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0\%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C-4AC7-AEE2-514667314BA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0\%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4C-4AC7-AEE2-514667314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8743360"/>
        <c:axId val="1688745440"/>
      </c:lineChart>
      <c:catAx>
        <c:axId val="1688743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745440"/>
        <c:crosses val="autoZero"/>
        <c:auto val="1"/>
        <c:lblAlgn val="ctr"/>
        <c:lblOffset val="100"/>
        <c:noMultiLvlLbl val="0"/>
      </c:catAx>
      <c:valAx>
        <c:axId val="168874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of</a:t>
                </a:r>
                <a:r>
                  <a:rPr lang="en-CA" baseline="0"/>
                  <a:t> Total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74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485775</xdr:colOff>
      <xdr:row>14</xdr:row>
      <xdr:rowOff>61912</xdr:rowOff>
    </xdr:from>
    <xdr:to>
      <xdr:col>21</xdr:col>
      <xdr:colOff>447675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505BEE-0FFC-B93D-B677-134D5625B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371474</xdr:colOff>
      <xdr:row>8</xdr:row>
      <xdr:rowOff>14286</xdr:rowOff>
    </xdr:from>
    <xdr:to>
      <xdr:col>24</xdr:col>
      <xdr:colOff>247649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31A92-753C-6A0C-EE4F-0F95AE943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</xdr:colOff>
      <xdr:row>8</xdr:row>
      <xdr:rowOff>42862</xdr:rowOff>
    </xdr:from>
    <xdr:to>
      <xdr:col>22</xdr:col>
      <xdr:colOff>28575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0F97F-E9A1-1BCC-5862-9E4FADB13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361948</xdr:colOff>
      <xdr:row>9</xdr:row>
      <xdr:rowOff>52386</xdr:rowOff>
    </xdr:from>
    <xdr:to>
      <xdr:col>23</xdr:col>
      <xdr:colOff>438149</xdr:colOff>
      <xdr:row>40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BA488-B7D1-4634-85DF-D15943F39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876300</xdr:colOff>
      <xdr:row>14</xdr:row>
      <xdr:rowOff>152401</xdr:rowOff>
    </xdr:from>
    <xdr:to>
      <xdr:col>16</xdr:col>
      <xdr:colOff>247651</xdr:colOff>
      <xdr:row>44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64D13-1A41-DB69-3AD1-DB4958295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685.549195023152" createdVersion="7" refreshedVersion="7" minRefreshableVersion="3" recordCount="4115" xr:uid="{64B5734F-A572-4E64-90AD-A03D54C1750B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685.787370833335" createdVersion="7" refreshedVersion="7" minRefreshableVersion="3" recordCount="4114" xr:uid="{5A8E151C-220A-4E00-B41A-CC88337D7DB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686.799620833335" createdVersion="7" refreshedVersion="7" minRefreshableVersion="3" recordCount="4114" xr:uid="{5A354713-17BE-4743-94F0-3D0615F07B6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31577-172A-46E0-AB42-0D62A741442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D4833-459E-4B18-A1FD-8D816523FFE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56DAD-9FB2-4FA1-AB3C-9F60E186EA2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B1618-B74C-4750-A50C-D1744BB7C6F7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0" zoomScaleNormal="60" workbookViewId="0">
      <selection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28515625" customWidth="1"/>
    <col min="16" max="16" width="19.5703125" style="6" customWidth="1"/>
    <col min="17" max="17" width="41.140625" customWidth="1"/>
    <col min="18" max="18" width="16" customWidth="1"/>
    <col min="19" max="19" width="31.85546875" style="16" customWidth="1"/>
    <col min="20" max="20" width="29" style="16" customWidth="1"/>
    <col min="21" max="21" width="20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0" t="s">
        <v>8307</v>
      </c>
      <c r="Q1" s="11" t="s">
        <v>8358</v>
      </c>
      <c r="R1" s="9" t="s">
        <v>8359</v>
      </c>
      <c r="S1" s="17" t="s">
        <v>8365</v>
      </c>
      <c r="T1" s="17" t="s">
        <v>8366</v>
      </c>
      <c r="U1" s="9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 s="6">
        <f>IFERROR(ROUND(E2/L2,2), 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6">
        <f t="shared" ref="P3:P66" si="1">IFERROR(ROUND(E3/L3,2), 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 s="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6">
        <f t="shared" ref="P67:P130" si="6">IFERROR(ROUND(E67/L67,2), 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 s="6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6">
        <f t="shared" ref="P131:P194" si="11">IFERROR(ROUND(E131/L131,2), 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 s="6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6">
        <f t="shared" ref="P195:P258" si="16">IFERROR(ROUND(E195/L195,2), 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 s="6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6">
        <f t="shared" ref="P259:P322" si="21">IFERROR(ROUND(E259/L259,2), 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 s="6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6">
        <f t="shared" ref="P323:P386" si="26">IFERROR(ROUND(E323/L323,2), 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 s="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6">
        <f t="shared" ref="P387:P450" si="31">IFERROR(ROUND(E387/L387,2), 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 s="6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6">
        <f t="shared" ref="P451:P514" si="36">IFERROR(ROUND(E451/L451,2), 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 s="6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6">
        <f t="shared" ref="P515:P578" si="41">IFERROR(ROUND(E515/L515,2), 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6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6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6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6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6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6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6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6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6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6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6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6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6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6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6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6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6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6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6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6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6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6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6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6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6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6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6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6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6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6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6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6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 s="6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6">
        <f t="shared" ref="P579:P642" si="46">IFERROR(ROUND(E579/L579,2), 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6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6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6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6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6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6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6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6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6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6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6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6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6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6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6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6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6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6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6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6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6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6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6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6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6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6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6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6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6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6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6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6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6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6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6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6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6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6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6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6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6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6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6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6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6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6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6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6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6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6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 s="6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6">
        <f t="shared" ref="P643:P706" si="51">IFERROR(ROUND(E643/L643,2), 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6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6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6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6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6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6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6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6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6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6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6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6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6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6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6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6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6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6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6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6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6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6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6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6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6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6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6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6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6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6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6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6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6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6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6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6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6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6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6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6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6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6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6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6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6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6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6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6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6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6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6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 s="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6">
        <f t="shared" ref="P707:P770" si="56">IFERROR(ROUND(E707/L707,2), 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6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6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6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6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6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6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6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6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6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6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6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6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6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6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6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6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6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6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6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6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6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6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6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6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6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6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6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6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6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6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6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6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6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6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6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6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6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6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6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6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6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6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6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6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6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6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6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6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6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6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 s="6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6">
        <f t="shared" ref="P771:P834" si="61">IFERROR(ROUND(E771/L771,2), 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6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6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6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6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6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6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6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6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6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6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6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6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6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6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6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6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6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6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6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6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6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6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6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6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6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6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6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6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6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6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6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6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6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6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6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6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6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6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6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6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6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6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6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6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6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6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6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6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6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6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6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 s="6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6">
        <f t="shared" ref="P835:P898" si="66">IFERROR(ROUND(E835/L835,2), 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6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6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6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6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6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6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6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6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6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6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6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6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6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6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6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6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6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6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6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6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6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6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6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6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6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6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6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6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6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6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6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6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6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6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6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6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6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6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6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6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6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6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6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6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6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6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6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6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6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6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 s="6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6">
        <f t="shared" ref="P899:P962" si="71">IFERROR(ROUND(E899/L899,2), 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6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6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6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6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6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6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6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6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6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6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6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6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6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6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6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6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6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6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6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6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6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6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6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6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6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6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6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6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6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6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6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6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6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6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6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6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6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6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6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6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6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6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6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6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6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6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6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6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6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6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 s="6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6">
        <f t="shared" ref="P963:P1026" si="76">IFERROR(ROUND(E963/L963,2), 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6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6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6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6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6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6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6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6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6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6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6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6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6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6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6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6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6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6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6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6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6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6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6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6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6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6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6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6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6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6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6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6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6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6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6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6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6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6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6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6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6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6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6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6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6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6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6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6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6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6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6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 s="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6">
        <f t="shared" ref="P1027:P1090" si="81">IFERROR(ROUND(E1027/L1027,2), 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6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6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6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6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6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6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6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6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6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6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6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6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6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6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6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6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6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6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6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6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6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6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6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6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6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6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6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6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6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6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6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6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6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6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6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6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6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6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6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6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6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6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6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6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6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6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6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6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6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6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 s="6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6">
        <f t="shared" ref="P1091:P1154" si="86">IFERROR(ROUND(E1091/L1091,2), 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6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6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6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6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6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6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6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6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6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6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6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6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6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6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6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6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6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6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6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6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6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6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6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6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6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6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6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6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6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6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6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6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6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6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6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6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6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6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6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6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6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6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6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6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6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6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6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6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6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6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6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 s="6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6">
        <f t="shared" ref="P1155:P1218" si="91">IFERROR(ROUND(E1155/L1155,2), 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6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6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6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6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6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6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6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6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6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6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6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6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6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6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6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6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6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6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6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6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6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6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6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6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6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6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6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6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6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6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6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6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6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6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6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6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6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6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6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6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6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6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6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6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6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6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6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6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6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6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 s="6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6">
        <f t="shared" ref="P1219:P1282" si="96">IFERROR(ROUND(E1219/L1219,2), 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6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6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6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6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6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6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6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6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6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6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6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6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6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6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6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6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6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6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6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6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6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6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6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6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6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6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6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6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6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6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6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6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6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6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6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6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6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6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6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6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6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6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6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6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6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6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6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6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6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6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 s="6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6">
        <f t="shared" ref="P1283:P1346" si="101">IFERROR(ROUND(E1283/L1283,2), 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6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6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6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6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6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6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6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6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6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6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6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6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6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6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6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6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6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6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6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6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6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6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6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6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6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6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6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6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6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6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6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6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6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6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6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6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 s="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6">
        <f t="shared" ref="P1347:P1410" si="106">IFERROR(ROUND(E1347/L1347,2), 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6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6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6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6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6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6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6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6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6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6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6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6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6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6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6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6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6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6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6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6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6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6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6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6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6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6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6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6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6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6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6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6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6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6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6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6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6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6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6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6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6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6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6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6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6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6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6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6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6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6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 s="6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6">
        <f t="shared" ref="P1411:P1474" si="111">IFERROR(ROUND(E1411/L1411,2), 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6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6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6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6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6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6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6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6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6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6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6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6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6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6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6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6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6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6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6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6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6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6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6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6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6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6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6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6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6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6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6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6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6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6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6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6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6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6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6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6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6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6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6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6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6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6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6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6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6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6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6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 s="6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6">
        <f t="shared" ref="P1475:P1538" si="116">IFERROR(ROUND(E1475/L1475,2), 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6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6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6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6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6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6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6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6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6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6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6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6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6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6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6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6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6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6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6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6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6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6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6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6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6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6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6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6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6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6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6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6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6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6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6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6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6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6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6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6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6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6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6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6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6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6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6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6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6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6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 s="6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6">
        <f t="shared" ref="P1539:P1602" si="121">IFERROR(ROUND(E1539/L1539,2), 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6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6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6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6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6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6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6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6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6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6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6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6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6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6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6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6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6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6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6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6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6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6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6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6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6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6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6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6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6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6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6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6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6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6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6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6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6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6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6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6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6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6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6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6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6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6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6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6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6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6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 s="6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6">
        <f t="shared" ref="P1603:P1666" si="126">IFERROR(ROUND(E1603/L1603,2), 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6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6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6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6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6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6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6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6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6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6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6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6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6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6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6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6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6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6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6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6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6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6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6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6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6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6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6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6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6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6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6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6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6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6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6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6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6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6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6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6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6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6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6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6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6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6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6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6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6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6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6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 s="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6">
        <f t="shared" ref="P1667:P1730" si="131">IFERROR(ROUND(E1667/L1667,2), 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6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6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6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6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6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6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6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6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6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6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6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6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6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6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6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6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6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6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6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6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6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6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6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6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6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6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6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6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6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6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6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6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6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6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6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6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6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6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6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6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6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6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6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6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6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6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6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6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6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6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 s="6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6">
        <f t="shared" ref="P1731:P1794" si="136">IFERROR(ROUND(E1731/L1731,2), 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6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6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6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6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6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6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6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6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6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6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6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6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6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6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6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6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6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6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6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6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6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6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6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6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6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6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6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6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6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6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6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6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6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6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6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6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6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6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6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6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6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6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6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6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6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6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6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6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6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6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6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 s="6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6">
        <f t="shared" ref="P1795:P1858" si="141">IFERROR(ROUND(E1795/L1795,2), 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6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6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6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6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6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6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6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6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6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6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6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6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6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6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6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6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6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6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6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6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6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6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6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6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6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6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6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6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6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6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6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6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6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6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6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6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6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6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6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6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6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6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6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6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6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6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6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6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6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6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 s="6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6">
        <f t="shared" ref="P1859:P1922" si="146">IFERROR(ROUND(E1859/L1859,2), 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6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6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6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6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6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6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6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6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6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6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6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6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6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6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6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6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6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6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6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6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6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6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6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6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6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6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6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6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6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6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6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6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6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6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6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6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6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6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6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6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6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6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6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6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6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6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6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6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6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6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 s="6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6">
        <f t="shared" ref="P1923:P1986" si="151">IFERROR(ROUND(E1923/L1923,2), 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6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6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6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6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6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6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6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6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6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6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6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6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6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6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6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6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6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6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6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6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6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6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6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6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6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6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6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6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6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6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6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6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6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6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6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6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6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6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6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6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6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6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6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6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6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6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6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6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6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6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6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 s="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6">
        <f t="shared" ref="P1987:P2050" si="156">IFERROR(ROUND(E1987/L1987,2), 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6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6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6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6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6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6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6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6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6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6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6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6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6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6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6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6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6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6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6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6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6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6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6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6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6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6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6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6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6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6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6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6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6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6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6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6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6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6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6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6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6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6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6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6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6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6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6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6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6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6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 s="6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6">
        <f t="shared" ref="P2051:P2114" si="161">IFERROR(ROUND(E2051/L2051,2), 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6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6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6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6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6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6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6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6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6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6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6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6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6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6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6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6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6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6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6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6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6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6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6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6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6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6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6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6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6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6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6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6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6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6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6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6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6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6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6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6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6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6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6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6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6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6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6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6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6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6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6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 s="6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6">
        <f t="shared" ref="P2115:P2178" si="166">IFERROR(ROUND(E2115/L2115,2), 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6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6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6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6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6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6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6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6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6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6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6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6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6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6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6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6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6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6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6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6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6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6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6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6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6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6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6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6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6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6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6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6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6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6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6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6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6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6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6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6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6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6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6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6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6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6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6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6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6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6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 s="6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6">
        <f t="shared" ref="P2179:P2242" si="171">IFERROR(ROUND(E2179/L2179,2), 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6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6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6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6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6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6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6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6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6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6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6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6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6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6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6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6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6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6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6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6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6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6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6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6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6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6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6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6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6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6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6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6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6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6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6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6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6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6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6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6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6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6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6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6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6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6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6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6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6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6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 s="6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6">
        <f t="shared" ref="P2243:P2306" si="176">IFERROR(ROUND(E2243/L2243,2), 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6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6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6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6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6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6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6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6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6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6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6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6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6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6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6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6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6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6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6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6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6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6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6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6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6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6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6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6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6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6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6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6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6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6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6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6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6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6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6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6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6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6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6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6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6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6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6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6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6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6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6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 s="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6">
        <f t="shared" ref="P2307:P2370" si="181">IFERROR(ROUND(E2307/L2307,2), 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6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6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6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6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6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6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6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6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6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6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6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6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6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6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6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6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6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6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6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6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6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6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6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6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6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6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6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6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6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6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6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6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6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6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6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6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6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6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6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6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6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6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6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6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6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6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6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6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6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6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 s="6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6">
        <f t="shared" ref="P2371:P2434" si="186">IFERROR(ROUND(E2371/L2371,2), 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6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6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6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6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6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6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6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6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6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6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6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6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6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6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6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6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6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6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6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6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6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6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6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6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6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6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6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6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6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6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6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6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6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6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6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6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6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6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6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6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6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6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6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6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6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6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6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6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6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6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6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 s="6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6">
        <f t="shared" ref="P2435:P2498" si="191">IFERROR(ROUND(E2435/L2435,2), 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6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6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6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6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6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6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6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6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6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6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6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6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6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6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6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6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6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6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6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6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6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6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6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6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6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6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6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6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6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6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6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6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6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6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6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6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6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6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6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6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6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6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6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6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6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6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6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6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6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6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 s="6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6">
        <f t="shared" ref="P2499:P2562" si="196">IFERROR(ROUND(E2499/L2499,2), 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6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6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6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6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6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6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6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6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6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6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6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6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6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6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6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6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6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6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6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6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6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6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6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6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6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6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6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6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6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6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6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6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6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6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6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6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6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6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6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6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6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6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6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6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6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6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6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6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6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6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 s="6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6">
        <f t="shared" ref="P2563:P2626" si="201">IFERROR(ROUND(E2563/L2563,2), 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6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6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6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6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6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6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6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6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6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6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6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6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6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6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6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6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6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6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6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6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6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6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6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6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6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6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6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6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6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6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6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6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6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6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6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6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6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6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6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6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6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6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6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6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6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6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6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6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6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6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6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 s="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6">
        <f t="shared" ref="P2627:P2690" si="206">IFERROR(ROUND(E2627/L2627,2), 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6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6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6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6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6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6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6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6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6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6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6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6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6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6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6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6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6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6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6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6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6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6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6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6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6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6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6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6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6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6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6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6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6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6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6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6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6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6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6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6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6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6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6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6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6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6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6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6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6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6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 s="6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6">
        <f t="shared" ref="P2691:P2754" si="211">IFERROR(ROUND(E2691/L2691,2), 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6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6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6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6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6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6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6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6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6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6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6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6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6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6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6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6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6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6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6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6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6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6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6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6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6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6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6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6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6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6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6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6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6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6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6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6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6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6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6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6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6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6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6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6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6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6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6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6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6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6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6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 s="6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6">
        <f t="shared" ref="P2755:P2818" si="216">IFERROR(ROUND(E2755/L2755,2), 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6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6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6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6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6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6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6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6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6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6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6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6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6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6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6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6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6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6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6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 s="6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6">
        <f t="shared" ref="P2819:P2882" si="221">IFERROR(ROUND(E2819/L2819,2), 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 s="6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6">
        <f t="shared" ref="P2883:P2946" si="226">IFERROR(ROUND(E2883/L2883,2), 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6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6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6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6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6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6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6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6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6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6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6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6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6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6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6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6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6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6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6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6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6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 s="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6">
        <f t="shared" ref="P2947:P3010" si="231">IFERROR(ROUND(E2947/L2947,2), 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6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6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6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6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6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6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6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6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6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6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6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6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6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6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6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6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6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6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6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6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6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6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6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6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6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6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6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6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6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6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6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6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 0)</f>
        <v>101</v>
      </c>
      <c r="P3010" s="6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6">
        <f t="shared" ref="P3011:P3074" si="236">IFERROR(ROUND(E3011/L3011,2), 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6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6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6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6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6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6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6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6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6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6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6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6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6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6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6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6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6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6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6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6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6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6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6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6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6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6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6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6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6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6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6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6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6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6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6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6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6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6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6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6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6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6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6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6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6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6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6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6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6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6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6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 s="6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6">
        <f t="shared" ref="P3075:P3138" si="241">IFERROR(ROUND(E3075/L3075,2), 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6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6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6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6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6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6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6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6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6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6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6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6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6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6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6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6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6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6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6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6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6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6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6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6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6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6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6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6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6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6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6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6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6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6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6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6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6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6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6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6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6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6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6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6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6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6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6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6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6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6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 0)</f>
        <v>128</v>
      </c>
      <c r="P3138" s="6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6">
        <f t="shared" ref="P3139:P3202" si="246">IFERROR(ROUND(E3139/L3139,2), 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6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6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6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6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6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6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6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6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6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6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6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6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6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6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6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6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6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6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6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6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6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6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6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6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6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6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6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6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6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6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6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6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6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6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6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6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6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6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6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6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6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6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6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6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6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6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6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6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6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6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 0)</f>
        <v>0</v>
      </c>
      <c r="P3202" s="6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6">
        <f t="shared" ref="P3203:P3266" si="251">IFERROR(ROUND(E3203/L3203,2), 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6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6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6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6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6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6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6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6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6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6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6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6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6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6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6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6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6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6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6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6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6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6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6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6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6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6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6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6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6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6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6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6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6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6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6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6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6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6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6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6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6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6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6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6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6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6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6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6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6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6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6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 0)</f>
        <v>103</v>
      </c>
      <c r="P3266" s="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6">
        <f t="shared" ref="P3267:P3330" si="256">IFERROR(ROUND(E3267/L3267,2), 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6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6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6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6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6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6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6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6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6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6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6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6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6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6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6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6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6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6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6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6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6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6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6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6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6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6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6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6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6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6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6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6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6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6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6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6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6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6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6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6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6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6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6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6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6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6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6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6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6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6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6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6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6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6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6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6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 0)</f>
        <v>146</v>
      </c>
      <c r="P3330" s="6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6">
        <f t="shared" ref="P3331:P3394" si="261">IFERROR(ROUND(E3331/L3331,2), 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6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6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6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6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6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6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6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6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6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6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6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6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6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6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6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6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6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6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6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6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6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6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6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6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6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6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6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6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6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6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6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6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6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6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6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6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6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6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6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6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6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6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6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6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6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6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6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6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6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6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6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6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6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6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6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 0)</f>
        <v>100</v>
      </c>
      <c r="P3394" s="6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6">
        <f t="shared" ref="P3395:P3458" si="266">IFERROR(ROUND(E3395/L3395,2), 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6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6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6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6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6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6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6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6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6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6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6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6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6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6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6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6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6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6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6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6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6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6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6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6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6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6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6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6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6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6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6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6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6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6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6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6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6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6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6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6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6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6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6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6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6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6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6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6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6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6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6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6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6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6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6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 0)</f>
        <v>191</v>
      </c>
      <c r="P3458" s="6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6">
        <f t="shared" ref="P3459:P3522" si="271">IFERROR(ROUND(E3459/L3459,2), 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6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6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6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6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6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6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6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6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6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6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6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6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6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6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6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6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6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6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6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6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6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6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6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6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6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6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6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6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6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6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6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6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6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6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6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6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6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6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6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6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6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6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6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6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6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6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6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6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6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6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6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6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6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6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6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 0)</f>
        <v>101</v>
      </c>
      <c r="P3522" s="6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6">
        <f t="shared" ref="P3523:P3586" si="276">IFERROR(ROUND(E3523/L3523,2), 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6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6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6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6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6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6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6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6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6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6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6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6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6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6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6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6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6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6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6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6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6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6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6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6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6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6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6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6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6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6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6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6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6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6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6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6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6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6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6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6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6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6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6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6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6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6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6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6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6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6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6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6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6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6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6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6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 0)</f>
        <v>116</v>
      </c>
      <c r="P3586" s="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6">
        <f t="shared" ref="P3587:P3650" si="281">IFERROR(ROUND(E3587/L3587,2), 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6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6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6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6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6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6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6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6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6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6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6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6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6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6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6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6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6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6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6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6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6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6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6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6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6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6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6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6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6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6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6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6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6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6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6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6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6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6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6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6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6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6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6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6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6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6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6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6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6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6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6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6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6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6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6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6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 0)</f>
        <v>100</v>
      </c>
      <c r="P3650" s="6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6">
        <f t="shared" ref="P3651:P3714" si="286">IFERROR(ROUND(E3651/L3651,2), 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6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6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6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6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6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6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6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6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6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6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6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6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6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6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6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6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6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6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6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6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6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6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6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6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6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6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6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6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6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6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6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6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6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6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6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6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6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6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6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6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6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6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6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6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6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6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6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6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6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6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6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6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6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6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6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6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 0)</f>
        <v>154</v>
      </c>
      <c r="P3714" s="6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6">
        <f t="shared" ref="P3715:P3778" si="291">IFERROR(ROUND(E3715/L3715,2), 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6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6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6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6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6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6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6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6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6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6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6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6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6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6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6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6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6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6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6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6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6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6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6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6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6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6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6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6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6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6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6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6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6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6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6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6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6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6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6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6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6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6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6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6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6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6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6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6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6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6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6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6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6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6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6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 0)</f>
        <v>107</v>
      </c>
      <c r="P3778" s="6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6">
        <f t="shared" ref="P3779:P3842" si="296">IFERROR(ROUND(E3779/L3779,2), 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6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6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6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6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6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6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6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6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6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6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6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6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6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6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6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6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6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6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6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6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6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6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6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6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6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6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6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6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6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6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6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6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6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6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6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6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6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6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6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6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6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6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6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6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6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6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6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6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6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6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 0)</f>
        <v>6500</v>
      </c>
      <c r="P3842" s="6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6">
        <f t="shared" ref="P3843:P3906" si="301">IFERROR(ROUND(E3843/L3843,2), 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6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6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6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6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6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6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6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6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6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6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6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6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6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6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6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6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6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6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6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6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6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6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6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6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6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6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6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6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6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6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6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6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6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6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6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6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6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6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6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6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6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6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6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6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6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6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6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6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6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6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6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6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6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6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6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6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 0)</f>
        <v>0</v>
      </c>
      <c r="P3906" s="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6">
        <f t="shared" ref="P3907:P3970" si="306">IFERROR(ROUND(E3907/L3907,2), 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6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6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6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6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6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6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6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6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6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6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6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6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6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6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6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6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6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6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6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6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6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6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6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6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6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6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6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6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6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6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6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6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6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6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6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6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6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6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6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6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6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6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6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6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6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6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6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6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6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6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6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6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6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6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6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6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 0)</f>
        <v>11</v>
      </c>
      <c r="P3970" s="6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6">
        <f t="shared" ref="P3971:P4034" si="311">IFERROR(ROUND(E3971/L3971,2), 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6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6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6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6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6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6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6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6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6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6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6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6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6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6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6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6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6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6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6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6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6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6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6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6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6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6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6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6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6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6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6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6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6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6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6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6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6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6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6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6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6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6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6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6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6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6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6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6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6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6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6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6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6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6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6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6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 0)</f>
        <v>7</v>
      </c>
      <c r="P4034" s="6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6">
        <f t="shared" ref="P4035:P4098" si="316">IFERROR(ROUND(E4035/L4035,2), 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6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6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6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6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6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6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6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6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6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6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6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6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6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6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6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6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6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6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6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6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6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6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6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6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6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6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6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6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6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6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6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6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6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6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6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6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6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6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6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6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6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6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6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6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6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6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6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6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6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6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6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6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6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6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 0)</f>
        <v>11</v>
      </c>
      <c r="P4098" s="6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6">
        <f t="shared" ref="P4099:P4115" si="321">IFERROR(ROUND(E4099/L4099,2), 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6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6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6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6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6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6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6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6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6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6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6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6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O4116" xr:uid="{00000000-0001-0000-0000-000000000000}"/>
  <conditionalFormatting sqref="F1:F1048576">
    <cfRule type="cellIs" dxfId="5" priority="7" operator="equal">
      <formula>"Successful"</formula>
    </cfRule>
    <cfRule type="cellIs" dxfId="4" priority="6" operator="equal">
      <formula>"failed"</formula>
    </cfRule>
    <cfRule type="cellIs" dxfId="3" priority="3" operator="equal">
      <formula>"canceled"</formula>
    </cfRule>
    <cfRule type="cellIs" dxfId="2" priority="2" operator="equal">
      <formula>"live"</formula>
    </cfRule>
  </conditionalFormatting>
  <conditionalFormatting sqref="F54">
    <cfRule type="cellIs" dxfId="1" priority="5" operator="equal">
      <formula>"canceled"</formula>
    </cfRule>
  </conditionalFormatting>
  <conditionalFormatting sqref="F104">
    <cfRule type="cellIs" dxfId="0" priority="4" operator="equal">
      <formula>"canceled"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598A2-7C63-46A4-95A4-AC81205569C1}">
  <dimension ref="A1:F14"/>
  <sheetViews>
    <sheetView workbookViewId="0">
      <selection activeCell="J44" sqref="J4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AB8D7-091D-4DE2-B06F-66FD96BACE19}">
  <dimension ref="A1:F4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2" spans="1:6" x14ac:dyDescent="0.25">
      <c r="A2" s="13" t="s">
        <v>8358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5"/>
      <c r="C6" s="15">
        <v>78</v>
      </c>
      <c r="D6" s="15"/>
      <c r="E6" s="15"/>
      <c r="F6" s="15">
        <v>78</v>
      </c>
    </row>
    <row r="7" spans="1:6" x14ac:dyDescent="0.25">
      <c r="A7" s="14" t="s">
        <v>8342</v>
      </c>
      <c r="B7" s="15">
        <v>16</v>
      </c>
      <c r="C7" s="15"/>
      <c r="D7" s="15"/>
      <c r="E7" s="15"/>
      <c r="F7" s="15">
        <v>16</v>
      </c>
    </row>
    <row r="8" spans="1:6" x14ac:dyDescent="0.25">
      <c r="A8" s="14" t="s">
        <v>8330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8356</v>
      </c>
      <c r="B9" s="15"/>
      <c r="C9" s="15">
        <v>32</v>
      </c>
      <c r="D9" s="15"/>
      <c r="E9" s="15"/>
      <c r="F9" s="15">
        <v>32</v>
      </c>
    </row>
    <row r="10" spans="1:6" x14ac:dyDescent="0.25">
      <c r="A10" s="14" t="s">
        <v>8352</v>
      </c>
      <c r="B10" s="15"/>
      <c r="C10" s="15"/>
      <c r="D10" s="15"/>
      <c r="E10" s="15">
        <v>33</v>
      </c>
      <c r="F10" s="15">
        <v>33</v>
      </c>
    </row>
    <row r="11" spans="1:6" x14ac:dyDescent="0.25">
      <c r="A11" s="14" t="s">
        <v>8313</v>
      </c>
      <c r="B11" s="15"/>
      <c r="C11" s="15"/>
      <c r="D11" s="15"/>
      <c r="E11" s="15">
        <v>164</v>
      </c>
      <c r="F11" s="15">
        <v>164</v>
      </c>
    </row>
    <row r="12" spans="1:6" x14ac:dyDescent="0.25">
      <c r="A12" s="14" t="s">
        <v>8312</v>
      </c>
      <c r="B12" s="15"/>
      <c r="C12" s="15">
        <v>52</v>
      </c>
      <c r="D12" s="15"/>
      <c r="E12" s="15"/>
      <c r="F12" s="15">
        <v>52</v>
      </c>
    </row>
    <row r="13" spans="1:6" x14ac:dyDescent="0.25">
      <c r="A13" s="14" t="s">
        <v>8328</v>
      </c>
      <c r="B13" s="15"/>
      <c r="C13" s="15"/>
      <c r="D13" s="15"/>
      <c r="E13" s="15">
        <v>30</v>
      </c>
      <c r="F13" s="15">
        <v>30</v>
      </c>
    </row>
    <row r="14" spans="1:6" x14ac:dyDescent="0.25">
      <c r="A14" s="14" t="s">
        <v>8345</v>
      </c>
      <c r="B14" s="15"/>
      <c r="C14" s="15">
        <v>37</v>
      </c>
      <c r="D14" s="15">
        <v>17</v>
      </c>
      <c r="E14" s="15"/>
      <c r="F14" s="15">
        <v>54</v>
      </c>
    </row>
    <row r="15" spans="1:6" x14ac:dyDescent="0.25">
      <c r="A15" s="14" t="s">
        <v>8322</v>
      </c>
      <c r="B15" s="15"/>
      <c r="C15" s="15">
        <v>34</v>
      </c>
      <c r="D15" s="15"/>
      <c r="E15" s="15"/>
      <c r="F15" s="15">
        <v>34</v>
      </c>
    </row>
    <row r="16" spans="1:6" x14ac:dyDescent="0.25">
      <c r="A16" s="14" t="s">
        <v>8335</v>
      </c>
      <c r="B16" s="15">
        <v>15</v>
      </c>
      <c r="C16" s="15">
        <v>101</v>
      </c>
      <c r="D16" s="15"/>
      <c r="E16" s="15"/>
      <c r="F16" s="15">
        <v>116</v>
      </c>
    </row>
    <row r="17" spans="1:6" x14ac:dyDescent="0.25">
      <c r="A17" s="14" t="s">
        <v>8346</v>
      </c>
      <c r="B17" s="15"/>
      <c r="C17" s="15">
        <v>13</v>
      </c>
      <c r="D17" s="15"/>
      <c r="E17" s="15"/>
      <c r="F17" s="15">
        <v>13</v>
      </c>
    </row>
    <row r="18" spans="1:6" x14ac:dyDescent="0.25">
      <c r="A18" s="14" t="s">
        <v>8347</v>
      </c>
      <c r="B18" s="15"/>
      <c r="C18" s="15"/>
      <c r="D18" s="15"/>
      <c r="E18" s="15">
        <v>103</v>
      </c>
      <c r="F18" s="15">
        <v>103</v>
      </c>
    </row>
    <row r="19" spans="1:6" x14ac:dyDescent="0.25">
      <c r="A19" s="14" t="s">
        <v>8327</v>
      </c>
      <c r="B19" s="15"/>
      <c r="C19" s="15">
        <v>20</v>
      </c>
      <c r="D19" s="15"/>
      <c r="E19" s="15">
        <v>138</v>
      </c>
      <c r="F19" s="15">
        <v>158</v>
      </c>
    </row>
    <row r="20" spans="1:6" x14ac:dyDescent="0.25">
      <c r="A20" s="14" t="s">
        <v>8326</v>
      </c>
      <c r="B20" s="15"/>
      <c r="C20" s="15">
        <v>53</v>
      </c>
      <c r="D20" s="15"/>
      <c r="E20" s="15"/>
      <c r="F20" s="15">
        <v>53</v>
      </c>
    </row>
    <row r="21" spans="1:6" x14ac:dyDescent="0.25">
      <c r="A21" s="14" t="s">
        <v>8354</v>
      </c>
      <c r="B21" s="15"/>
      <c r="C21" s="15">
        <v>7</v>
      </c>
      <c r="D21" s="15"/>
      <c r="E21" s="15">
        <v>7</v>
      </c>
      <c r="F21" s="15">
        <v>14</v>
      </c>
    </row>
    <row r="22" spans="1:6" x14ac:dyDescent="0.25">
      <c r="A22" s="14" t="s">
        <v>8325</v>
      </c>
      <c r="B22" s="15"/>
      <c r="C22" s="15"/>
      <c r="D22" s="15"/>
      <c r="E22" s="15">
        <v>14</v>
      </c>
      <c r="F22" s="15">
        <v>14</v>
      </c>
    </row>
    <row r="23" spans="1:6" x14ac:dyDescent="0.25">
      <c r="A23" s="14" t="s">
        <v>8333</v>
      </c>
      <c r="B23" s="15"/>
      <c r="C23" s="15">
        <v>23</v>
      </c>
      <c r="D23" s="15"/>
      <c r="E23" s="15"/>
      <c r="F23" s="15">
        <v>23</v>
      </c>
    </row>
    <row r="24" spans="1:6" x14ac:dyDescent="0.25">
      <c r="A24" s="14" t="s">
        <v>8357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25">
      <c r="A25" s="14" t="s">
        <v>8341</v>
      </c>
      <c r="B25" s="15"/>
      <c r="C25" s="15">
        <v>14</v>
      </c>
      <c r="D25" s="15"/>
      <c r="E25" s="15"/>
      <c r="F25" s="15">
        <v>14</v>
      </c>
    </row>
    <row r="26" spans="1:6" x14ac:dyDescent="0.25">
      <c r="A26" s="14" t="s">
        <v>8321</v>
      </c>
      <c r="B26" s="15"/>
      <c r="C26" s="15"/>
      <c r="D26" s="15"/>
      <c r="E26" s="15">
        <v>49</v>
      </c>
      <c r="F26" s="15">
        <v>49</v>
      </c>
    </row>
    <row r="27" spans="1:6" x14ac:dyDescent="0.25">
      <c r="A27" s="14" t="s">
        <v>8348</v>
      </c>
      <c r="B27" s="15"/>
      <c r="C27" s="15">
        <v>11</v>
      </c>
      <c r="D27" s="15"/>
      <c r="E27" s="15"/>
      <c r="F27" s="15">
        <v>11</v>
      </c>
    </row>
    <row r="28" spans="1:6" x14ac:dyDescent="0.25">
      <c r="A28" s="14" t="s">
        <v>8337</v>
      </c>
      <c r="B28" s="15"/>
      <c r="C28" s="15">
        <v>34</v>
      </c>
      <c r="D28" s="15"/>
      <c r="E28" s="15">
        <v>62</v>
      </c>
      <c r="F28" s="15">
        <v>96</v>
      </c>
    </row>
    <row r="29" spans="1:6" x14ac:dyDescent="0.25">
      <c r="A29" s="14" t="s">
        <v>8343</v>
      </c>
      <c r="B29" s="15"/>
      <c r="C29" s="15">
        <v>13</v>
      </c>
      <c r="D29" s="15"/>
      <c r="E29" s="15"/>
      <c r="F29" s="15">
        <v>13</v>
      </c>
    </row>
    <row r="30" spans="1:6" x14ac:dyDescent="0.25">
      <c r="A30" s="14" t="s">
        <v>8316</v>
      </c>
      <c r="B30" s="15"/>
      <c r="C30" s="15">
        <v>250</v>
      </c>
      <c r="D30" s="15">
        <v>9</v>
      </c>
      <c r="E30" s="15">
        <v>412</v>
      </c>
      <c r="F30" s="15">
        <v>671</v>
      </c>
    </row>
    <row r="31" spans="1:6" x14ac:dyDescent="0.25">
      <c r="A31" s="14" t="s">
        <v>8344</v>
      </c>
      <c r="B31" s="15"/>
      <c r="C31" s="15"/>
      <c r="D31" s="15"/>
      <c r="E31" s="15">
        <v>35</v>
      </c>
      <c r="F31" s="15">
        <v>35</v>
      </c>
    </row>
    <row r="32" spans="1:6" x14ac:dyDescent="0.25">
      <c r="A32" s="14" t="s">
        <v>8340</v>
      </c>
      <c r="B32" s="15"/>
      <c r="C32" s="15"/>
      <c r="D32" s="15"/>
      <c r="E32" s="15">
        <v>20</v>
      </c>
      <c r="F32" s="15">
        <v>20</v>
      </c>
    </row>
    <row r="33" spans="1:6" x14ac:dyDescent="0.25">
      <c r="A33" s="14" t="s">
        <v>8351</v>
      </c>
      <c r="B33" s="15"/>
      <c r="C33" s="15">
        <v>14</v>
      </c>
      <c r="D33" s="15"/>
      <c r="E33" s="15"/>
      <c r="F33" s="15">
        <v>14</v>
      </c>
    </row>
    <row r="34" spans="1:6" x14ac:dyDescent="0.25">
      <c r="A34" s="14" t="s">
        <v>8324</v>
      </c>
      <c r="B34" s="15"/>
      <c r="C34" s="15"/>
      <c r="D34" s="15"/>
      <c r="E34" s="15">
        <v>240</v>
      </c>
      <c r="F34" s="15">
        <v>240</v>
      </c>
    </row>
    <row r="35" spans="1:6" x14ac:dyDescent="0.25">
      <c r="A35" s="14" t="s">
        <v>8311</v>
      </c>
      <c r="B35" s="15">
        <v>31</v>
      </c>
      <c r="C35" s="15"/>
      <c r="D35" s="15"/>
      <c r="E35" s="15"/>
      <c r="F35" s="15">
        <v>31</v>
      </c>
    </row>
    <row r="36" spans="1:6" x14ac:dyDescent="0.25">
      <c r="A36" s="14" t="s">
        <v>8310</v>
      </c>
      <c r="B36" s="15"/>
      <c r="C36" s="15"/>
      <c r="D36" s="15"/>
      <c r="E36" s="15">
        <v>48</v>
      </c>
      <c r="F36" s="15">
        <v>48</v>
      </c>
    </row>
    <row r="37" spans="1:6" x14ac:dyDescent="0.25">
      <c r="A37" s="14" t="s">
        <v>8350</v>
      </c>
      <c r="B37" s="15"/>
      <c r="C37" s="15"/>
      <c r="D37" s="15">
        <v>4</v>
      </c>
      <c r="E37" s="15">
        <v>34</v>
      </c>
      <c r="F37" s="15">
        <v>38</v>
      </c>
    </row>
    <row r="38" spans="1:6" x14ac:dyDescent="0.25">
      <c r="A38" s="14" t="s">
        <v>8353</v>
      </c>
      <c r="B38" s="15">
        <v>15</v>
      </c>
      <c r="C38" s="15">
        <v>1</v>
      </c>
      <c r="D38" s="15"/>
      <c r="E38" s="15">
        <v>31</v>
      </c>
      <c r="F38" s="15">
        <v>47</v>
      </c>
    </row>
    <row r="39" spans="1:6" x14ac:dyDescent="0.25">
      <c r="A39" s="14" t="s">
        <v>8355</v>
      </c>
      <c r="B39" s="15">
        <v>15</v>
      </c>
      <c r="C39" s="15">
        <v>59</v>
      </c>
      <c r="D39" s="15">
        <v>3</v>
      </c>
      <c r="E39" s="15">
        <v>68</v>
      </c>
      <c r="F39" s="15">
        <v>145</v>
      </c>
    </row>
    <row r="40" spans="1:6" x14ac:dyDescent="0.25">
      <c r="A40" s="14" t="s">
        <v>8349</v>
      </c>
      <c r="B40" s="15"/>
      <c r="C40" s="15"/>
      <c r="D40" s="15"/>
      <c r="E40" s="15">
        <v>52</v>
      </c>
      <c r="F40" s="15">
        <v>52</v>
      </c>
    </row>
    <row r="41" spans="1:6" x14ac:dyDescent="0.25">
      <c r="A41" s="14" t="s">
        <v>8309</v>
      </c>
      <c r="B41" s="15"/>
      <c r="C41" s="15"/>
      <c r="D41" s="15"/>
      <c r="E41" s="15">
        <v>49</v>
      </c>
      <c r="F41" s="15">
        <v>49</v>
      </c>
    </row>
    <row r="42" spans="1:6" x14ac:dyDescent="0.25">
      <c r="A42" s="14" t="s">
        <v>8339</v>
      </c>
      <c r="B42" s="15">
        <v>6</v>
      </c>
      <c r="C42" s="15">
        <v>21</v>
      </c>
      <c r="D42" s="15"/>
      <c r="E42" s="15"/>
      <c r="F42" s="15">
        <v>27</v>
      </c>
    </row>
    <row r="43" spans="1:6" x14ac:dyDescent="0.25">
      <c r="A43" s="14" t="s">
        <v>8332</v>
      </c>
      <c r="B43" s="15"/>
      <c r="C43" s="15">
        <v>73</v>
      </c>
      <c r="D43" s="15"/>
      <c r="E43" s="15"/>
      <c r="F43" s="15">
        <v>73</v>
      </c>
    </row>
    <row r="44" spans="1:6" x14ac:dyDescent="0.25">
      <c r="A44" s="14" t="s">
        <v>8319</v>
      </c>
      <c r="B44" s="15">
        <v>47</v>
      </c>
      <c r="C44" s="15">
        <v>81</v>
      </c>
      <c r="D44" s="15"/>
      <c r="E44" s="15">
        <v>17</v>
      </c>
      <c r="F44" s="15">
        <v>145</v>
      </c>
    </row>
    <row r="45" spans="1:6" x14ac:dyDescent="0.25">
      <c r="A45" s="14" t="s">
        <v>8318</v>
      </c>
      <c r="B45" s="15">
        <v>59</v>
      </c>
      <c r="C45" s="15">
        <v>36</v>
      </c>
      <c r="D45" s="15"/>
      <c r="E45" s="15"/>
      <c r="F45" s="15">
        <v>95</v>
      </c>
    </row>
    <row r="46" spans="1:6" x14ac:dyDescent="0.25">
      <c r="A46" s="14" t="s">
        <v>8338</v>
      </c>
      <c r="B46" s="15">
        <v>19</v>
      </c>
      <c r="C46" s="15"/>
      <c r="D46" s="15"/>
      <c r="E46" s="15"/>
      <c r="F46" s="15">
        <v>19</v>
      </c>
    </row>
    <row r="47" spans="1:6" x14ac:dyDescent="0.25">
      <c r="A47" s="14" t="s">
        <v>8361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9BDE6-F2AC-464A-9B76-8A8A73405D99}">
  <dimension ref="A1:F18"/>
  <sheetViews>
    <sheetView workbookViewId="0">
      <selection activeCell="H3" sqref="H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8364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8367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8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8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8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8" t="s">
        <v>8368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8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8" t="s">
        <v>8369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8" t="s">
        <v>8370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8" t="s">
        <v>8371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8" t="s">
        <v>8372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8" t="s">
        <v>8373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8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8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A2B0E-39AE-4EEA-BF43-3D4D161463B2}">
  <dimension ref="A2:E19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3" t="s">
        <v>8358</v>
      </c>
      <c r="B2" t="s">
        <v>8315</v>
      </c>
    </row>
    <row r="3" spans="1:5" x14ac:dyDescent="0.25">
      <c r="A3" s="13" t="s">
        <v>8379</v>
      </c>
      <c r="B3" t="s">
        <v>8364</v>
      </c>
    </row>
    <row r="5" spans="1:5" x14ac:dyDescent="0.25">
      <c r="A5" s="13" t="s">
        <v>8363</v>
      </c>
      <c r="B5" s="13" t="s">
        <v>8362</v>
      </c>
    </row>
    <row r="6" spans="1:5" x14ac:dyDescent="0.25">
      <c r="A6" s="13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8" t="s">
        <v>8367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18" t="s">
        <v>8374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18" t="s">
        <v>8375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18" t="s">
        <v>8376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18" t="s">
        <v>8368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18" t="s">
        <v>8377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18" t="s">
        <v>8369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18" t="s">
        <v>8370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18" t="s">
        <v>8371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18" t="s">
        <v>8372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18" t="s">
        <v>8373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18" t="s">
        <v>8378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18" t="s">
        <v>8361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BE6E6-3128-439E-8E9C-6F2C90A4B56E}">
  <dimension ref="A1:H13"/>
  <sheetViews>
    <sheetView tabSelected="1" workbookViewId="0">
      <selection activeCell="E3" sqref="E3"/>
    </sheetView>
  </sheetViews>
  <sheetFormatPr defaultRowHeight="15" x14ac:dyDescent="0.25"/>
  <cols>
    <col min="1" max="1" width="20.140625" customWidth="1"/>
    <col min="2" max="2" width="19.42578125" customWidth="1"/>
    <col min="3" max="3" width="17.42578125" customWidth="1"/>
    <col min="4" max="4" width="18.85546875" customWidth="1"/>
    <col min="5" max="5" width="19.140625" customWidth="1"/>
    <col min="6" max="6" width="21.5703125" style="20" customWidth="1"/>
    <col min="7" max="7" width="18.140625" style="22" customWidth="1"/>
    <col min="8" max="8" width="21.5703125" style="22" customWidth="1"/>
  </cols>
  <sheetData>
    <row r="1" spans="1:8" x14ac:dyDescent="0.25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19" t="s">
        <v>8385</v>
      </c>
      <c r="G1" s="21" t="s">
        <v>8386</v>
      </c>
      <c r="H1" s="21" t="s">
        <v>8387</v>
      </c>
    </row>
    <row r="2" spans="1:8" x14ac:dyDescent="0.25">
      <c r="A2" t="s">
        <v>8388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 t="shared" ref="E2:E13" si="0">SUM(B2:D2)</f>
        <v>186</v>
      </c>
      <c r="F2" s="20">
        <f>ROUND(B2/E2*100,0)</f>
        <v>76</v>
      </c>
      <c r="G2" s="22">
        <f t="shared" ref="G2:G13" si="1">ROUND(C2/E2*100,0)</f>
        <v>24</v>
      </c>
      <c r="H2" s="22">
        <f>ROUND(D2/E2*100,0)</f>
        <v>0</v>
      </c>
    </row>
    <row r="3" spans="1:8" x14ac:dyDescent="0.25">
      <c r="A3" t="s">
        <v>8389</v>
      </c>
      <c r="B3">
        <f>COUNTIFS(Kickstarter!F:F, "successful", Kickstarter!D:D, "&gt;=1000", Kickstarter!R:R, "plays", Kickstarter!D:D, "&lt;=4999")</f>
        <v>388</v>
      </c>
      <c r="C3">
        <f>COUNTIFS(Kickstarter!F:F, "failed", Kickstarter!D:D, "&gt;=1000", Kickstarter!R:R, "plays", Kickstarter!D:D, "&lt;=4999")</f>
        <v>146</v>
      </c>
      <c r="D3">
        <f>COUNTIFS(Kickstarter!F:F, "canceled", Kickstarter!D:D, "&gt;=1000", Kickstarter!R:R, "plays", Kickstarter!D:D, "&lt;=4999")</f>
        <v>0</v>
      </c>
      <c r="E3">
        <f t="shared" si="0"/>
        <v>534</v>
      </c>
      <c r="F3" s="20">
        <f t="shared" ref="F3:F13" si="2">ROUND(B3/E3*100,0)</f>
        <v>73</v>
      </c>
      <c r="G3" s="22">
        <f t="shared" si="1"/>
        <v>27</v>
      </c>
      <c r="H3" s="22">
        <f>ROUND(D3/E3*100,0)</f>
        <v>0</v>
      </c>
    </row>
    <row r="4" spans="1:8" x14ac:dyDescent="0.25">
      <c r="A4" t="s">
        <v>8390</v>
      </c>
      <c r="B4">
        <f>COUNTIFS(Kickstarter!F:F, "successful", Kickstarter!D:D, "&gt;=5000", Kickstarter!R:R, "plays", Kickstarter!D:D, "&lt;=9999")</f>
        <v>93</v>
      </c>
      <c r="C4">
        <f>COUNTIFS(Kickstarter!F:F, "failed", Kickstarter!D:D, "&gt;=5000", Kickstarter!R:R, "plays", Kickstarter!D:D, "&lt;=9999")</f>
        <v>76</v>
      </c>
      <c r="D4">
        <f>COUNTIFS(Kickstarter!F:F, "canceled", Kickstarter!D:D, "&gt;=5000", Kickstarter!R:R, "plays", Kickstarter!D:D, "&lt;=9999")</f>
        <v>0</v>
      </c>
      <c r="E4">
        <f t="shared" si="0"/>
        <v>169</v>
      </c>
      <c r="F4" s="20">
        <f t="shared" si="2"/>
        <v>55</v>
      </c>
      <c r="G4" s="22">
        <f t="shared" si="1"/>
        <v>45</v>
      </c>
      <c r="H4" s="22">
        <f t="shared" ref="H4:H13" si="3">ROUND(D4/E4*100,0)</f>
        <v>0</v>
      </c>
    </row>
    <row r="5" spans="1:8" x14ac:dyDescent="0.25">
      <c r="A5" t="s">
        <v>8391</v>
      </c>
      <c r="B5">
        <f>COUNTIFS(Kickstarter!F:F, "successful", Kickstarter!D:D, "&gt;=10000", Kickstarter!R:R, "plays", Kickstarter!D:D, "&lt;=14999")</f>
        <v>39</v>
      </c>
      <c r="C5">
        <f>COUNTIFS(Kickstarter!F:F, "failed", Kickstarter!D:D, "&gt;=10000", Kickstarter!R:R, "plays", Kickstarter!D:D, "&lt;=14999")</f>
        <v>33</v>
      </c>
      <c r="D5">
        <f>COUNTIFS(Kickstarter!F:F, "canceled", Kickstarter!D:D, "&gt;=10000", Kickstarter!R:R, "plays", Kickstarter!D:D, "&lt;=14999")</f>
        <v>0</v>
      </c>
      <c r="E5">
        <f t="shared" si="0"/>
        <v>72</v>
      </c>
      <c r="F5" s="20">
        <f t="shared" si="2"/>
        <v>54</v>
      </c>
      <c r="G5" s="22">
        <f t="shared" si="1"/>
        <v>46</v>
      </c>
      <c r="H5" s="22">
        <f>ROUND(D5/E5*100,0)</f>
        <v>0</v>
      </c>
    </row>
    <row r="6" spans="1:8" x14ac:dyDescent="0.25">
      <c r="A6" t="s">
        <v>8392</v>
      </c>
      <c r="B6">
        <f>COUNTIFS(Kickstarter!F:F, "successful", Kickstarter!D:D, "&gt;=15000", Kickstarter!R:R, "plays", Kickstarter!D:D, "&lt;=19999")</f>
        <v>12</v>
      </c>
      <c r="C6">
        <f>COUNTIFS(Kickstarter!F:F, "failed", Kickstarter!D:D, "&gt;=15000", Kickstarter!R:R, "plays", Kickstarter!D:D, "&lt;=19999")</f>
        <v>12</v>
      </c>
      <c r="D6">
        <f>COUNTIFS(Kickstarter!F:F, "canceled", Kickstarter!D:D, "&gt;=15000", Kickstarter!R:R, "plays", Kickstarter!D:D, "&lt;=19999")</f>
        <v>0</v>
      </c>
      <c r="E6">
        <f t="shared" si="0"/>
        <v>24</v>
      </c>
      <c r="F6" s="20">
        <f t="shared" si="2"/>
        <v>50</v>
      </c>
      <c r="G6" s="22">
        <f t="shared" si="1"/>
        <v>50</v>
      </c>
      <c r="H6" s="22">
        <f t="shared" si="3"/>
        <v>0</v>
      </c>
    </row>
    <row r="7" spans="1:8" x14ac:dyDescent="0.25">
      <c r="A7" t="s">
        <v>8393</v>
      </c>
      <c r="B7">
        <f>COUNTIFS(Kickstarter!F:F, "successful", Kickstarter!D:D, "&gt;=20000", Kickstarter!R:R, "plays", Kickstarter!D:D, "&lt;=24999")</f>
        <v>9</v>
      </c>
      <c r="C7">
        <f>COUNTIFS(Kickstarter!F:F, "failed", Kickstarter!D:D, "&gt;=20000", Kickstarter!R:R, "plays", Kickstarter!D:D, "&lt;=24999")</f>
        <v>11</v>
      </c>
      <c r="D7">
        <f>COUNTIFS(Kickstarter!F:F, "canceled", Kickstarter!D:D, "&gt;=20000", Kickstarter!R:R, "plays", Kickstarter!D:D, "&lt;=24999")</f>
        <v>0</v>
      </c>
      <c r="E7">
        <f t="shared" si="0"/>
        <v>20</v>
      </c>
      <c r="F7" s="20">
        <f t="shared" si="2"/>
        <v>45</v>
      </c>
      <c r="G7" s="22">
        <f t="shared" si="1"/>
        <v>55</v>
      </c>
      <c r="H7" s="22">
        <f>ROUND(D7/E7*100,0)</f>
        <v>0</v>
      </c>
    </row>
    <row r="8" spans="1:8" x14ac:dyDescent="0.25">
      <c r="A8" t="s">
        <v>8394</v>
      </c>
      <c r="B8">
        <f>COUNTIFS(Kickstarter!F:F, "successful", Kickstarter!D:D, "&gt;=25000", Kickstarter!R:R, "plays", Kickstarter!D:D, "&lt;=29999")</f>
        <v>1</v>
      </c>
      <c r="C8">
        <f>COUNTIFS(Kickstarter!F:F, "failed", Kickstarter!D:D, "&gt;=25000", Kickstarter!R:R, "plays", Kickstarter!D:D, "&lt;=29999")</f>
        <v>4</v>
      </c>
      <c r="D8">
        <f>COUNTIFS(Kickstarter!F:F, "canceled", Kickstarter!D:D, "&gt;=25000", Kickstarter!R:R, "plays", Kickstarter!D:D, "&lt;=29999")</f>
        <v>0</v>
      </c>
      <c r="E8">
        <f t="shared" si="0"/>
        <v>5</v>
      </c>
      <c r="F8" s="20">
        <f t="shared" si="2"/>
        <v>20</v>
      </c>
      <c r="G8" s="22">
        <f t="shared" si="1"/>
        <v>80</v>
      </c>
      <c r="H8" s="22">
        <f t="shared" si="3"/>
        <v>0</v>
      </c>
    </row>
    <row r="9" spans="1:8" x14ac:dyDescent="0.25">
      <c r="A9" t="s">
        <v>8395</v>
      </c>
      <c r="B9">
        <f>COUNTIFS(Kickstarter!F:F, "successful", Kickstarter!D:D, "&gt;=30000", Kickstarter!R:R, "plays", Kickstarter!D:D, "&lt;=34999")</f>
        <v>3</v>
      </c>
      <c r="C9">
        <f>COUNTIFS(Kickstarter!F:F, "failed", Kickstarter!D:D, "&gt;=30000", Kickstarter!R:R, "plays", Kickstarter!D:D, "&lt;=34999")</f>
        <v>8</v>
      </c>
      <c r="D9">
        <f>COUNTIFS(Kickstarter!F:F, "canceled", Kickstarter!D:D, "&gt;=30000", Kickstarter!R:R, "plays", Kickstarter!D:D, "&lt;=34999")</f>
        <v>0</v>
      </c>
      <c r="E9">
        <f t="shared" si="0"/>
        <v>11</v>
      </c>
      <c r="F9" s="20">
        <f t="shared" si="2"/>
        <v>27</v>
      </c>
      <c r="G9" s="22">
        <f t="shared" si="1"/>
        <v>73</v>
      </c>
      <c r="H9" s="22">
        <f>ROUND(D9/E9*100,0)</f>
        <v>0</v>
      </c>
    </row>
    <row r="10" spans="1:8" x14ac:dyDescent="0.25">
      <c r="A10" t="s">
        <v>8396</v>
      </c>
      <c r="B10">
        <f>COUNTIFS(Kickstarter!F:F, "successful", Kickstarter!D:D, "&gt;=35000", Kickstarter!R:R, "plays", Kickstarter!D:D, "&lt;=39999")</f>
        <v>4</v>
      </c>
      <c r="C10">
        <f>COUNTIFS(Kickstarter!F:F, "failed", Kickstarter!D:D, "&gt;=35000", Kickstarter!R:R, "plays", Kickstarter!D:D, "&lt;=39999")</f>
        <v>2</v>
      </c>
      <c r="D10">
        <f>COUNTIFS(Kickstarter!F:F, "canceled", Kickstarter!D:D, "&gt;=35000", Kickstarter!R:R, "plays", Kickstarter!D:D, "&lt;=39999")</f>
        <v>0</v>
      </c>
      <c r="E10">
        <f t="shared" si="0"/>
        <v>6</v>
      </c>
      <c r="F10" s="20">
        <f t="shared" si="2"/>
        <v>67</v>
      </c>
      <c r="G10" s="22">
        <f t="shared" si="1"/>
        <v>33</v>
      </c>
      <c r="H10" s="22">
        <f t="shared" si="3"/>
        <v>0</v>
      </c>
    </row>
    <row r="11" spans="1:8" x14ac:dyDescent="0.25">
      <c r="A11" t="s">
        <v>8397</v>
      </c>
      <c r="B11">
        <f>COUNTIFS(Kickstarter!F:F, "successful", Kickstarter!D:D, "&gt;=40000", Kickstarter!R:R, "plays", Kickstarter!D:D, "&lt;=44999")</f>
        <v>2</v>
      </c>
      <c r="C11">
        <f>COUNTIFS(Kickstarter!F:F, "failed", Kickstarter!D:D, "&gt;=40000", Kickstarter!R:R, "plays", Kickstarter!D:D, "&lt;=44999")</f>
        <v>1</v>
      </c>
      <c r="D11">
        <f>COUNTIFS(Kickstarter!F:F, "canceled", Kickstarter!D:D, "&gt;=40000", Kickstarter!R:R, "plays", Kickstarter!D:D, "&lt;=44999")</f>
        <v>0</v>
      </c>
      <c r="E11">
        <f t="shared" si="0"/>
        <v>3</v>
      </c>
      <c r="F11" s="20">
        <f t="shared" si="2"/>
        <v>67</v>
      </c>
      <c r="G11" s="22">
        <f t="shared" si="1"/>
        <v>33</v>
      </c>
      <c r="H11" s="22">
        <f>ROUND(D11/E11*100,0)</f>
        <v>0</v>
      </c>
    </row>
    <row r="12" spans="1:8" x14ac:dyDescent="0.25">
      <c r="A12" t="s">
        <v>8398</v>
      </c>
      <c r="B12">
        <f>COUNTIFS(Kickstarter!F:F, "successful", Kickstarter!D:D, "&gt;=45000", Kickstarter!R:R, "plays", Kickstarter!D:D, "&lt;=49999")</f>
        <v>0</v>
      </c>
      <c r="C12">
        <f>COUNTIFS(Kickstarter!F:F, "failed", Kickstarter!D:D, "&gt;=45000", Kickstarter!R:R, "plays", Kickstarter!D:D, "&lt;=49999")</f>
        <v>1</v>
      </c>
      <c r="D12">
        <f>COUNTIFS(Kickstarter!F:F, "canceled", Kickstarter!D:D, "&gt;=45000", Kickstarter!R:R, "plays", Kickstarter!D:D, "&lt;=49999")</f>
        <v>0</v>
      </c>
      <c r="E12">
        <f t="shared" si="0"/>
        <v>1</v>
      </c>
      <c r="F12" s="20">
        <f t="shared" si="2"/>
        <v>0</v>
      </c>
      <c r="G12" s="22">
        <f t="shared" si="1"/>
        <v>100</v>
      </c>
      <c r="H12" s="22">
        <f t="shared" si="3"/>
        <v>0</v>
      </c>
    </row>
    <row r="13" spans="1:8" x14ac:dyDescent="0.25">
      <c r="A13" t="s">
        <v>8399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 t="shared" si="0"/>
        <v>16</v>
      </c>
      <c r="F13" s="20">
        <f t="shared" si="2"/>
        <v>13</v>
      </c>
      <c r="G13" s="22">
        <f t="shared" si="1"/>
        <v>88</v>
      </c>
      <c r="H13" s="22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2022-05-09T01:32:13Z</dcterms:modified>
</cp:coreProperties>
</file>