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24226"/>
  <mc:AlternateContent xmlns:mc="http://schemas.openxmlformats.org/markup-compatibility/2006">
    <mc:Choice Requires="x15">
      <x15ac:absPath xmlns:x15ac="http://schemas.microsoft.com/office/spreadsheetml/2010/11/ac" url="C:\Users\civ1ian2\Desktop\ba\talented\事業計画書等\試算\ローリスク\"/>
    </mc:Choice>
  </mc:AlternateContent>
  <bookViews>
    <workbookView xWindow="0" yWindow="0" windowWidth="20490" windowHeight="8655" firstSheet="1" activeTab="6" xr2:uid="{00000000-000D-0000-FFFF-FFFF00000000}"/>
  </bookViews>
  <sheets>
    <sheet name="はじめに" sheetId="24" r:id="rId1"/>
    <sheet name="販売計画" sheetId="22" r:id="rId2"/>
    <sheet name="経費計画" sheetId="23" r:id="rId3"/>
    <sheet name="収支計画" sheetId="5" r:id="rId4"/>
    <sheet name="資金繰り表" sheetId="20" r:id="rId5"/>
    <sheet name="資金繰り表 (2)" sheetId="25" r:id="rId6"/>
    <sheet name="資金繰り表 (3)" sheetId="26" r:id="rId7"/>
    <sheet name="資金計画" sheetId="21" r:id="rId8"/>
  </sheets>
  <definedNames>
    <definedName name="_xlnm.Print_Area" localSheetId="3">収支計画!$B$1:$P$24</definedName>
    <definedName name="_xlnm.Print_Area" localSheetId="1">販売計画!$B$1:$I$37</definedName>
  </definedNames>
  <calcPr calcId="171027"/>
  <fileRecoveryPr autoRecover="0"/>
</workbook>
</file>

<file path=xl/calcChain.xml><?xml version="1.0" encoding="utf-8"?>
<calcChain xmlns="http://schemas.openxmlformats.org/spreadsheetml/2006/main">
  <c r="M7" i="26" l="1"/>
  <c r="M11" i="26"/>
  <c r="D7" i="26"/>
  <c r="E7" i="26"/>
  <c r="E11" i="26" s="1"/>
  <c r="F7" i="26"/>
  <c r="G7" i="26"/>
  <c r="G11" i="26" s="1"/>
  <c r="H7" i="26"/>
  <c r="H11" i="26" s="1"/>
  <c r="I7" i="26"/>
  <c r="I11" i="26" s="1"/>
  <c r="J7" i="26"/>
  <c r="J11" i="26" s="1"/>
  <c r="K7" i="26"/>
  <c r="K11" i="26" s="1"/>
  <c r="L7" i="26"/>
  <c r="L11" i="26" s="1"/>
  <c r="N7" i="26"/>
  <c r="N11" i="26" s="1"/>
  <c r="O7" i="26"/>
  <c r="D11" i="26"/>
  <c r="O29" i="26"/>
  <c r="N29" i="26"/>
  <c r="M29" i="26"/>
  <c r="L29" i="26"/>
  <c r="K29" i="26"/>
  <c r="J29" i="26"/>
  <c r="I29" i="26"/>
  <c r="H29" i="26"/>
  <c r="G29" i="26"/>
  <c r="F29" i="26"/>
  <c r="E29" i="26"/>
  <c r="D29" i="26"/>
  <c r="O23" i="26"/>
  <c r="O30" i="26" s="1"/>
  <c r="N23" i="26"/>
  <c r="N30" i="26" s="1"/>
  <c r="M23" i="26"/>
  <c r="M30" i="26" s="1"/>
  <c r="L23" i="26"/>
  <c r="L30" i="26" s="1"/>
  <c r="K23" i="26"/>
  <c r="K30" i="26" s="1"/>
  <c r="J23" i="26"/>
  <c r="J30" i="26" s="1"/>
  <c r="I23" i="26"/>
  <c r="I30" i="26" s="1"/>
  <c r="H23" i="26"/>
  <c r="H30" i="26" s="1"/>
  <c r="G23" i="26"/>
  <c r="G30" i="26" s="1"/>
  <c r="F23" i="26"/>
  <c r="F30" i="26" s="1"/>
  <c r="E23" i="26"/>
  <c r="E30" i="26" s="1"/>
  <c r="D23" i="26"/>
  <c r="D30" i="26" s="1"/>
  <c r="O17" i="26"/>
  <c r="N17" i="26"/>
  <c r="M17" i="26"/>
  <c r="L17" i="26"/>
  <c r="K17" i="26"/>
  <c r="J17" i="26"/>
  <c r="I17" i="26"/>
  <c r="H17" i="26"/>
  <c r="G17" i="26"/>
  <c r="F17" i="26"/>
  <c r="E17" i="26"/>
  <c r="D17" i="26"/>
  <c r="O11" i="26"/>
  <c r="F11" i="26"/>
  <c r="O4" i="26"/>
  <c r="N4" i="26"/>
  <c r="M4" i="26"/>
  <c r="L4" i="26"/>
  <c r="K4" i="26"/>
  <c r="J4" i="26"/>
  <c r="I4" i="26"/>
  <c r="H4" i="26"/>
  <c r="G4" i="26"/>
  <c r="F4" i="26"/>
  <c r="E4" i="26"/>
  <c r="D4" i="26"/>
  <c r="O18" i="26" l="1"/>
  <c r="N18" i="26"/>
  <c r="M18" i="26"/>
  <c r="L18" i="26"/>
  <c r="K18" i="26"/>
  <c r="J18" i="26"/>
  <c r="I18" i="26"/>
  <c r="H18" i="26"/>
  <c r="G18" i="26"/>
  <c r="F18" i="26"/>
  <c r="E18" i="26"/>
  <c r="D18" i="26"/>
  <c r="D31" i="26" s="1"/>
  <c r="E6" i="26" s="1"/>
  <c r="D11" i="25"/>
  <c r="E31" i="26" l="1"/>
  <c r="F6" i="26" s="1"/>
  <c r="F31" i="26" s="1"/>
  <c r="G6" i="26" s="1"/>
  <c r="G31" i="26" s="1"/>
  <c r="H6" i="26" s="1"/>
  <c r="H31" i="26" s="1"/>
  <c r="I6" i="26" s="1"/>
  <c r="I31" i="26" s="1"/>
  <c r="J6" i="26" s="1"/>
  <c r="J31" i="26" s="1"/>
  <c r="K6" i="26" s="1"/>
  <c r="K31" i="26" s="1"/>
  <c r="L6" i="26" s="1"/>
  <c r="L31" i="26" s="1"/>
  <c r="M6" i="26" s="1"/>
  <c r="M31" i="26" s="1"/>
  <c r="N6" i="26" s="1"/>
  <c r="N31" i="26" s="1"/>
  <c r="O6" i="26" s="1"/>
  <c r="O31" i="26" s="1"/>
  <c r="O29" i="25"/>
  <c r="N29" i="25"/>
  <c r="M29" i="25"/>
  <c r="L29" i="25"/>
  <c r="K29" i="25"/>
  <c r="J29" i="25"/>
  <c r="I29" i="25"/>
  <c r="H29" i="25"/>
  <c r="G29" i="25"/>
  <c r="F29" i="25"/>
  <c r="E29" i="25"/>
  <c r="D29" i="25"/>
  <c r="O23" i="25"/>
  <c r="O30" i="25" s="1"/>
  <c r="N23" i="25"/>
  <c r="N30" i="25" s="1"/>
  <c r="M23" i="25"/>
  <c r="L23" i="25"/>
  <c r="L30" i="25" s="1"/>
  <c r="K23" i="25"/>
  <c r="J23" i="25"/>
  <c r="I23" i="25"/>
  <c r="H23" i="25"/>
  <c r="G23" i="25"/>
  <c r="F23" i="25"/>
  <c r="E23" i="25"/>
  <c r="D23" i="25"/>
  <c r="O17" i="25"/>
  <c r="N17" i="25"/>
  <c r="M17" i="25"/>
  <c r="L17" i="25"/>
  <c r="K17" i="25"/>
  <c r="J17" i="25"/>
  <c r="I17" i="25"/>
  <c r="H17" i="25"/>
  <c r="G17" i="25"/>
  <c r="F17" i="25"/>
  <c r="E17" i="25"/>
  <c r="D17" i="25"/>
  <c r="O11" i="25"/>
  <c r="N11" i="25"/>
  <c r="M11" i="25"/>
  <c r="L11" i="25"/>
  <c r="K11" i="25"/>
  <c r="J11" i="25"/>
  <c r="I11" i="25"/>
  <c r="H11" i="25"/>
  <c r="G11" i="25"/>
  <c r="F11" i="25"/>
  <c r="E11" i="25"/>
  <c r="O4" i="25"/>
  <c r="N4" i="25"/>
  <c r="M4" i="25"/>
  <c r="L4" i="25"/>
  <c r="K4" i="25"/>
  <c r="J4" i="25"/>
  <c r="I4" i="25"/>
  <c r="H4" i="25"/>
  <c r="G4" i="25"/>
  <c r="F4" i="25"/>
  <c r="E4" i="25"/>
  <c r="D4" i="25"/>
  <c r="M30" i="25" l="1"/>
  <c r="K30" i="25"/>
  <c r="J30" i="25"/>
  <c r="I30" i="25"/>
  <c r="H30" i="25"/>
  <c r="G30" i="25"/>
  <c r="F30" i="25"/>
  <c r="E30" i="25"/>
  <c r="D30" i="25"/>
  <c r="O18" i="25"/>
  <c r="N18" i="25"/>
  <c r="M18" i="25"/>
  <c r="L18" i="25"/>
  <c r="K18" i="25"/>
  <c r="J18" i="25"/>
  <c r="I18" i="25"/>
  <c r="H18" i="25"/>
  <c r="G18" i="25"/>
  <c r="F18" i="25"/>
  <c r="E18" i="25"/>
  <c r="D18" i="25"/>
  <c r="D31" i="25" s="1"/>
  <c r="E6" i="25" s="1"/>
  <c r="D16" i="21"/>
  <c r="D17" i="20"/>
  <c r="E17" i="20"/>
  <c r="E18" i="20" s="1"/>
  <c r="F17" i="20"/>
  <c r="G17" i="20"/>
  <c r="H17" i="20"/>
  <c r="H18" i="20" s="1"/>
  <c r="I17" i="20"/>
  <c r="J17" i="20"/>
  <c r="K17" i="20"/>
  <c r="L17" i="20"/>
  <c r="M17" i="20"/>
  <c r="N17" i="20"/>
  <c r="O17" i="20"/>
  <c r="D11" i="20"/>
  <c r="E11" i="20"/>
  <c r="F11" i="20"/>
  <c r="G11" i="20"/>
  <c r="H11" i="20"/>
  <c r="I11" i="20"/>
  <c r="J11" i="20"/>
  <c r="K11" i="20"/>
  <c r="L11" i="20"/>
  <c r="M11" i="20"/>
  <c r="N11" i="20"/>
  <c r="O11" i="20"/>
  <c r="H22" i="22"/>
  <c r="H21" i="22"/>
  <c r="H19" i="22"/>
  <c r="H18" i="22"/>
  <c r="H17" i="22"/>
  <c r="H16" i="22"/>
  <c r="H15" i="22"/>
  <c r="H14" i="22"/>
  <c r="H13" i="22"/>
  <c r="H12" i="22"/>
  <c r="H11" i="22"/>
  <c r="H10" i="22"/>
  <c r="H9" i="22"/>
  <c r="H8" i="22"/>
  <c r="H7" i="22"/>
  <c r="H6" i="22"/>
  <c r="H5" i="22"/>
  <c r="H35" i="22" s="1"/>
  <c r="E4" i="5" s="1"/>
  <c r="M7" i="5"/>
  <c r="I7" i="5"/>
  <c r="E7" i="5"/>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5" i="22"/>
  <c r="E7" i="22"/>
  <c r="E6" i="22"/>
  <c r="H34" i="22"/>
  <c r="H33" i="22"/>
  <c r="H32" i="22"/>
  <c r="H31" i="22"/>
  <c r="H30" i="22"/>
  <c r="H29" i="22"/>
  <c r="H28" i="22"/>
  <c r="H27" i="22"/>
  <c r="H26" i="22"/>
  <c r="H25" i="22"/>
  <c r="H24" i="22"/>
  <c r="H23" i="22"/>
  <c r="H20" i="22"/>
  <c r="D5" i="21"/>
  <c r="B5" i="21"/>
  <c r="B16" i="21"/>
  <c r="M3" i="5"/>
  <c r="I3" i="5"/>
  <c r="E3" i="5"/>
  <c r="I4" i="23"/>
  <c r="H4" i="23"/>
  <c r="G4" i="23"/>
  <c r="E37" i="22"/>
  <c r="E36" i="22"/>
  <c r="E35" i="22"/>
  <c r="O4" i="20"/>
  <c r="N4" i="20"/>
  <c r="M4" i="20"/>
  <c r="L4" i="20"/>
  <c r="K4" i="20"/>
  <c r="J4" i="20"/>
  <c r="I4" i="20"/>
  <c r="H4" i="20"/>
  <c r="G4" i="20"/>
  <c r="F4" i="20"/>
  <c r="E4" i="20"/>
  <c r="D4" i="20"/>
  <c r="I29" i="23"/>
  <c r="H29" i="23"/>
  <c r="G29" i="23"/>
  <c r="G9" i="23"/>
  <c r="I9" i="23"/>
  <c r="H9" i="23"/>
  <c r="I5" i="23"/>
  <c r="H5" i="23"/>
  <c r="I5" i="5" s="1"/>
  <c r="G5" i="23"/>
  <c r="E5" i="5" s="1"/>
  <c r="N29" i="20"/>
  <c r="N23" i="20"/>
  <c r="E29" i="20"/>
  <c r="E23" i="20"/>
  <c r="D29" i="20"/>
  <c r="D23" i="20"/>
  <c r="F23" i="20"/>
  <c r="F29" i="20"/>
  <c r="G23" i="20"/>
  <c r="G29" i="20"/>
  <c r="H23" i="20"/>
  <c r="H29" i="20"/>
  <c r="I23" i="20"/>
  <c r="I29" i="20"/>
  <c r="J23" i="20"/>
  <c r="J29" i="20"/>
  <c r="K23" i="20"/>
  <c r="K29" i="20"/>
  <c r="L23" i="20"/>
  <c r="L29" i="20"/>
  <c r="M23" i="20"/>
  <c r="M29" i="20"/>
  <c r="O23" i="20"/>
  <c r="O29" i="20"/>
  <c r="N30" i="20" l="1"/>
  <c r="D30" i="20"/>
  <c r="D4" i="21"/>
  <c r="K18" i="20"/>
  <c r="F18" i="20"/>
  <c r="I30" i="20"/>
  <c r="J30" i="20"/>
  <c r="K30" i="20"/>
  <c r="F30" i="20"/>
  <c r="G30" i="20"/>
  <c r="L30" i="20"/>
  <c r="H30" i="20"/>
  <c r="M30" i="20"/>
  <c r="O30" i="20"/>
  <c r="D18" i="20"/>
  <c r="E30" i="20"/>
  <c r="G18" i="20"/>
  <c r="I28" i="23"/>
  <c r="I33" i="23" s="1"/>
  <c r="E31" i="25"/>
  <c r="F6" i="25" s="1"/>
  <c r="F31" i="25" s="1"/>
  <c r="G6" i="25" s="1"/>
  <c r="G31" i="25" s="1"/>
  <c r="H6" i="25" s="1"/>
  <c r="H31" i="25" s="1"/>
  <c r="I6" i="25" s="1"/>
  <c r="I31" i="25" s="1"/>
  <c r="J6" i="25" s="1"/>
  <c r="J31" i="25" s="1"/>
  <c r="K6" i="25" s="1"/>
  <c r="K31" i="25" s="1"/>
  <c r="L6" i="25" s="1"/>
  <c r="L31" i="25" s="1"/>
  <c r="M6" i="25" s="1"/>
  <c r="M31" i="25" s="1"/>
  <c r="N6" i="25" s="1"/>
  <c r="N31" i="25" s="1"/>
  <c r="O6" i="25" s="1"/>
  <c r="O31" i="25" s="1"/>
  <c r="N18" i="20"/>
  <c r="M18" i="20"/>
  <c r="L18" i="20"/>
  <c r="O18" i="20"/>
  <c r="J18" i="20"/>
  <c r="I18" i="20"/>
  <c r="H36" i="22"/>
  <c r="I4" i="5" s="1"/>
  <c r="I6" i="5" s="1"/>
  <c r="I15" i="5" s="1"/>
  <c r="I19" i="5" s="1"/>
  <c r="I22" i="5" s="1"/>
  <c r="I24" i="5" s="1"/>
  <c r="H28" i="23"/>
  <c r="H33" i="23" s="1"/>
  <c r="G28" i="23"/>
  <c r="G33" i="23" s="1"/>
  <c r="H37" i="22"/>
  <c r="M4" i="5" s="1"/>
  <c r="B4" i="21"/>
  <c r="E6" i="5"/>
  <c r="E15" i="5" s="1"/>
  <c r="E19" i="5" s="1"/>
  <c r="E22" i="5" s="1"/>
  <c r="E24" i="5" s="1"/>
  <c r="M5" i="5"/>
  <c r="D31" i="20" l="1"/>
  <c r="E6" i="20" s="1"/>
  <c r="E31" i="20" s="1"/>
  <c r="F6" i="20" s="1"/>
  <c r="F31" i="20" s="1"/>
  <c r="G6" i="20" s="1"/>
  <c r="G31" i="20" s="1"/>
  <c r="H6" i="20" s="1"/>
  <c r="H31" i="20" s="1"/>
  <c r="I6" i="20" s="1"/>
  <c r="I31" i="20" s="1"/>
  <c r="J6" i="20" s="1"/>
  <c r="J31" i="20" s="1"/>
  <c r="K6" i="20" s="1"/>
  <c r="K31" i="20" s="1"/>
  <c r="L6" i="20" s="1"/>
  <c r="L31" i="20" s="1"/>
  <c r="M6" i="20" s="1"/>
  <c r="M31" i="20" s="1"/>
  <c r="N6" i="20" s="1"/>
  <c r="N31" i="20" s="1"/>
  <c r="O6" i="20" s="1"/>
  <c r="O31" i="20" s="1"/>
  <c r="I39" i="22"/>
  <c r="I35" i="22"/>
  <c r="M6" i="5"/>
  <c r="M15" i="5" s="1"/>
  <c r="M19" i="5" s="1"/>
  <c r="M22" i="5" s="1"/>
  <c r="M24" i="5" s="1"/>
  <c r="I40"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蒔田 智章</author>
  </authors>
  <commentList>
    <comment ref="B7" authorId="0" shapeId="0" xr:uid="{00000000-0006-0000-0500-000001000000}">
      <text>
        <r>
          <rPr>
            <sz val="9"/>
            <color indexed="81"/>
            <rFont val="ＭＳ Ｐゴシック"/>
            <family val="3"/>
            <charset val="128"/>
          </rPr>
          <t>家賃の８か月分</t>
        </r>
      </text>
    </comment>
    <comment ref="B8" authorId="0" shapeId="0" xr:uid="{00000000-0006-0000-0500-000002000000}">
      <text>
        <r>
          <rPr>
            <b/>
            <sz val="9"/>
            <color indexed="81"/>
            <rFont val="ＭＳ Ｐゴシック"/>
            <family val="3"/>
            <charset val="128"/>
          </rPr>
          <t>店舗改装費5,500+初度調弁1,850
税込7,938千円</t>
        </r>
      </text>
    </comment>
  </commentList>
</comments>
</file>

<file path=xl/sharedStrings.xml><?xml version="1.0" encoding="utf-8"?>
<sst xmlns="http://schemas.openxmlformats.org/spreadsheetml/2006/main" count="274" uniqueCount="189">
  <si>
    <t>年</t>
    <rPh sb="0" eb="1">
      <t>ネン</t>
    </rPh>
    <phoneticPr fontId="2"/>
  </si>
  <si>
    <t>売上高</t>
    <phoneticPr fontId="2"/>
  </si>
  <si>
    <t>売上原価</t>
  </si>
  <si>
    <t>売上総利益</t>
  </si>
  <si>
    <t>営業利益</t>
  </si>
  <si>
    <t>（単位：千円）</t>
    <rPh sb="1" eb="3">
      <t>タンイ</t>
    </rPh>
    <rPh sb="4" eb="6">
      <t>センエン</t>
    </rPh>
    <phoneticPr fontId="2"/>
  </si>
  <si>
    <t>経常利益</t>
    <phoneticPr fontId="2"/>
  </si>
  <si>
    <t>月度</t>
    <rPh sb="0" eb="1">
      <t>ツキ</t>
    </rPh>
    <rPh sb="1" eb="2">
      <t>ド</t>
    </rPh>
    <phoneticPr fontId="2"/>
  </si>
  <si>
    <t>月</t>
    <rPh sb="0" eb="1">
      <t>ガツ</t>
    </rPh>
    <phoneticPr fontId="2"/>
  </si>
  <si>
    <t>現金売上</t>
    <rPh sb="0" eb="2">
      <t>ゲンキン</t>
    </rPh>
    <rPh sb="2" eb="4">
      <t>ウリアゲ</t>
    </rPh>
    <phoneticPr fontId="2"/>
  </si>
  <si>
    <t>その他収入</t>
    <rPh sb="2" eb="3">
      <t>タ</t>
    </rPh>
    <rPh sb="3" eb="5">
      <t>シュウニュウ</t>
    </rPh>
    <phoneticPr fontId="2"/>
  </si>
  <si>
    <t>現金仕入</t>
    <rPh sb="0" eb="2">
      <t>ゲンキン</t>
    </rPh>
    <rPh sb="2" eb="4">
      <t>シイレ</t>
    </rPh>
    <phoneticPr fontId="2"/>
  </si>
  <si>
    <t>買掛金支払</t>
    <rPh sb="0" eb="3">
      <t>カイカケキン</t>
    </rPh>
    <rPh sb="3" eb="5">
      <t>シハライ</t>
    </rPh>
    <phoneticPr fontId="2"/>
  </si>
  <si>
    <t>人件費支払</t>
    <rPh sb="0" eb="3">
      <t>ジンケンヒ</t>
    </rPh>
    <rPh sb="3" eb="5">
      <t>シハライ</t>
    </rPh>
    <phoneticPr fontId="2"/>
  </si>
  <si>
    <t>経費支払</t>
    <rPh sb="0" eb="2">
      <t>ケイヒ</t>
    </rPh>
    <rPh sb="2" eb="4">
      <t>シハライ</t>
    </rPh>
    <phoneticPr fontId="2"/>
  </si>
  <si>
    <t>その他支払</t>
    <rPh sb="2" eb="3">
      <t>タ</t>
    </rPh>
    <rPh sb="3" eb="5">
      <t>シハライ</t>
    </rPh>
    <phoneticPr fontId="2"/>
  </si>
  <si>
    <t>　　　支払　計</t>
    <rPh sb="3" eb="5">
      <t>シハライ</t>
    </rPh>
    <rPh sb="6" eb="7">
      <t>ケイ</t>
    </rPh>
    <phoneticPr fontId="2"/>
  </si>
  <si>
    <t>短期借入金</t>
    <rPh sb="0" eb="2">
      <t>タンキ</t>
    </rPh>
    <rPh sb="2" eb="4">
      <t>カリイレ</t>
    </rPh>
    <rPh sb="4" eb="5">
      <t>キン</t>
    </rPh>
    <phoneticPr fontId="2"/>
  </si>
  <si>
    <t>長期借入金</t>
    <rPh sb="0" eb="2">
      <t>チョウキ</t>
    </rPh>
    <rPh sb="2" eb="4">
      <t>カリイレ</t>
    </rPh>
    <rPh sb="4" eb="5">
      <t>キン</t>
    </rPh>
    <phoneticPr fontId="2"/>
  </si>
  <si>
    <t>財務収入　計</t>
    <rPh sb="0" eb="2">
      <t>ザイム</t>
    </rPh>
    <rPh sb="2" eb="4">
      <t>シュウニュウ</t>
    </rPh>
    <rPh sb="5" eb="6">
      <t>ケイ</t>
    </rPh>
    <phoneticPr fontId="2"/>
  </si>
  <si>
    <t>短期借入金返済</t>
    <rPh sb="0" eb="2">
      <t>タンキ</t>
    </rPh>
    <rPh sb="2" eb="4">
      <t>カリイレ</t>
    </rPh>
    <rPh sb="4" eb="5">
      <t>キン</t>
    </rPh>
    <rPh sb="5" eb="7">
      <t>ヘンサイ</t>
    </rPh>
    <phoneticPr fontId="2"/>
  </si>
  <si>
    <t>長期借入金返済</t>
    <rPh sb="0" eb="2">
      <t>チョウキ</t>
    </rPh>
    <rPh sb="2" eb="4">
      <t>カリイレ</t>
    </rPh>
    <rPh sb="4" eb="5">
      <t>キン</t>
    </rPh>
    <rPh sb="5" eb="7">
      <t>ヘンサイ</t>
    </rPh>
    <phoneticPr fontId="2"/>
  </si>
  <si>
    <t>財務支出　計</t>
    <rPh sb="0" eb="2">
      <t>ザイム</t>
    </rPh>
    <rPh sb="2" eb="4">
      <t>シシュツ</t>
    </rPh>
    <rPh sb="5" eb="6">
      <t>ケイ</t>
    </rPh>
    <phoneticPr fontId="2"/>
  </si>
  <si>
    <t>運転資金</t>
    <rPh sb="0" eb="2">
      <t>ウンテン</t>
    </rPh>
    <rPh sb="2" eb="4">
      <t>シキン</t>
    </rPh>
    <phoneticPr fontId="2"/>
  </si>
  <si>
    <t>売掛金入金</t>
    <rPh sb="0" eb="2">
      <t>ウリカケ</t>
    </rPh>
    <rPh sb="2" eb="3">
      <t>キン</t>
    </rPh>
    <rPh sb="3" eb="5">
      <t>ニュウキン</t>
    </rPh>
    <phoneticPr fontId="2"/>
  </si>
  <si>
    <t>受取手形入金</t>
    <rPh sb="0" eb="2">
      <t>ウケトリ</t>
    </rPh>
    <rPh sb="2" eb="4">
      <t>テガタ</t>
    </rPh>
    <rPh sb="4" eb="6">
      <t>ニュウキン</t>
    </rPh>
    <phoneticPr fontId="2"/>
  </si>
  <si>
    <t>定期預金預入</t>
    <rPh sb="0" eb="2">
      <t>テイキ</t>
    </rPh>
    <rPh sb="2" eb="4">
      <t>ヨキン</t>
    </rPh>
    <rPh sb="4" eb="6">
      <t>アズケイレ</t>
    </rPh>
    <phoneticPr fontId="2"/>
  </si>
  <si>
    <t>手形割引</t>
    <rPh sb="0" eb="2">
      <t>テガタ</t>
    </rPh>
    <rPh sb="2" eb="4">
      <t>ワリビキ</t>
    </rPh>
    <phoneticPr fontId="2"/>
  </si>
  <si>
    <t>その他財務支出</t>
    <rPh sb="2" eb="3">
      <t>タ</t>
    </rPh>
    <rPh sb="3" eb="5">
      <t>ザイム</t>
    </rPh>
    <rPh sb="5" eb="7">
      <t>シシュツ</t>
    </rPh>
    <phoneticPr fontId="2"/>
  </si>
  <si>
    <t>必要資金</t>
    <rPh sb="0" eb="2">
      <t>ヒツヨウ</t>
    </rPh>
    <rPh sb="2" eb="4">
      <t>シキン</t>
    </rPh>
    <phoneticPr fontId="2"/>
  </si>
  <si>
    <t>設備資金</t>
    <rPh sb="0" eb="2">
      <t>セツビ</t>
    </rPh>
    <rPh sb="2" eb="4">
      <t>シキン</t>
    </rPh>
    <phoneticPr fontId="2"/>
  </si>
  <si>
    <t>調達方法・調達額</t>
    <rPh sb="0" eb="2">
      <t>チョウタツ</t>
    </rPh>
    <rPh sb="2" eb="4">
      <t>ホウホウ</t>
    </rPh>
    <rPh sb="5" eb="7">
      <t>チョウタツ</t>
    </rPh>
    <rPh sb="7" eb="8">
      <t>ガク</t>
    </rPh>
    <phoneticPr fontId="2"/>
  </si>
  <si>
    <t>自己資金</t>
    <rPh sb="0" eb="2">
      <t>ジコ</t>
    </rPh>
    <rPh sb="2" eb="4">
      <t>シキン</t>
    </rPh>
    <phoneticPr fontId="2"/>
  </si>
  <si>
    <t>借入</t>
    <rPh sb="0" eb="2">
      <t>カリイレ</t>
    </rPh>
    <phoneticPr fontId="2"/>
  </si>
  <si>
    <t>（内訳）</t>
    <rPh sb="1" eb="3">
      <t>ウチワケ</t>
    </rPh>
    <phoneticPr fontId="2"/>
  </si>
  <si>
    <t>人件費</t>
    <rPh sb="0" eb="3">
      <t>ジンケンヒ</t>
    </rPh>
    <phoneticPr fontId="2"/>
  </si>
  <si>
    <t>その他</t>
    <rPh sb="2" eb="3">
      <t>タ</t>
    </rPh>
    <phoneticPr fontId="2"/>
  </si>
  <si>
    <t>支払利息</t>
    <rPh sb="0" eb="2">
      <t>シハライ</t>
    </rPh>
    <rPh sb="2" eb="4">
      <t>リソク</t>
    </rPh>
    <phoneticPr fontId="2"/>
  </si>
  <si>
    <t>営業外費用</t>
    <rPh sb="0" eb="3">
      <t>エイギョウガイ</t>
    </rPh>
    <rPh sb="3" eb="5">
      <t>ヒヨウ</t>
    </rPh>
    <phoneticPr fontId="2"/>
  </si>
  <si>
    <t>次月繰越金</t>
  </si>
  <si>
    <t>営業収入</t>
    <rPh sb="0" eb="2">
      <t>エイギョウ</t>
    </rPh>
    <rPh sb="2" eb="4">
      <t>シュウニュウ</t>
    </rPh>
    <phoneticPr fontId="2"/>
  </si>
  <si>
    <t>営業支出</t>
    <rPh sb="0" eb="2">
      <t>エイギョウ</t>
    </rPh>
    <rPh sb="2" eb="4">
      <t>シシュツ</t>
    </rPh>
    <phoneticPr fontId="2"/>
  </si>
  <si>
    <t>収入　計</t>
    <rPh sb="0" eb="2">
      <t>シュウニュウ</t>
    </rPh>
    <rPh sb="3" eb="4">
      <t>ケイ</t>
    </rPh>
    <phoneticPr fontId="2"/>
  </si>
  <si>
    <t>差引営業収支</t>
    <rPh sb="0" eb="2">
      <t>サシヒキ</t>
    </rPh>
    <rPh sb="2" eb="4">
      <t>エイギョウ</t>
    </rPh>
    <rPh sb="4" eb="6">
      <t>シュウシ</t>
    </rPh>
    <phoneticPr fontId="2"/>
  </si>
  <si>
    <t>財務収入</t>
    <rPh sb="0" eb="2">
      <t>ザイム</t>
    </rPh>
    <rPh sb="2" eb="4">
      <t>シュウニュウ</t>
    </rPh>
    <phoneticPr fontId="2"/>
  </si>
  <si>
    <t>財務支出</t>
    <rPh sb="0" eb="2">
      <t>ザイム</t>
    </rPh>
    <rPh sb="2" eb="4">
      <t>シシュツ</t>
    </rPh>
    <phoneticPr fontId="2"/>
  </si>
  <si>
    <t>差引財務収支</t>
    <rPh sb="0" eb="2">
      <t>サシヒキ</t>
    </rPh>
    <rPh sb="2" eb="4">
      <t>ザイム</t>
    </rPh>
    <rPh sb="4" eb="6">
      <t>シュウシ</t>
    </rPh>
    <phoneticPr fontId="2"/>
  </si>
  <si>
    <t>前月繰越金</t>
    <phoneticPr fontId="2"/>
  </si>
  <si>
    <t>収支計画</t>
    <rPh sb="0" eb="2">
      <t>シュウシ</t>
    </rPh>
    <rPh sb="2" eb="4">
      <t>ケイカク</t>
    </rPh>
    <phoneticPr fontId="2"/>
  </si>
  <si>
    <t>所在地</t>
  </si>
  <si>
    <t>回収条件</t>
  </si>
  <si>
    <t>粗利率</t>
  </si>
  <si>
    <t>合計</t>
  </si>
  <si>
    <t>経費項目</t>
  </si>
  <si>
    <t>仕入先名</t>
  </si>
  <si>
    <t>支払条件</t>
  </si>
  <si>
    <t>合計</t>
    <rPh sb="0" eb="2">
      <t>ゴウケイ</t>
    </rPh>
    <phoneticPr fontId="2"/>
  </si>
  <si>
    <t>売上原価項目</t>
    <phoneticPr fontId="2"/>
  </si>
  <si>
    <t>販売費及び一般管理費項目</t>
    <phoneticPr fontId="2"/>
  </si>
  <si>
    <t>　　　　　　　　　　　　　　　　　　　　　　　　　　　　　　　</t>
    <phoneticPr fontId="2"/>
  </si>
  <si>
    <t>販売費及び
一般管理費</t>
    <phoneticPr fontId="2"/>
  </si>
  <si>
    <t>減価償却費</t>
    <rPh sb="0" eb="2">
      <t>ゲンカ</t>
    </rPh>
    <rPh sb="2" eb="4">
      <t>ショウキャク</t>
    </rPh>
    <rPh sb="4" eb="5">
      <t>ヒ</t>
    </rPh>
    <phoneticPr fontId="2"/>
  </si>
  <si>
    <t>事業開始（会計始期）</t>
    <rPh sb="0" eb="2">
      <t>ジギョウ</t>
    </rPh>
    <rPh sb="2" eb="4">
      <t>カイシ</t>
    </rPh>
    <rPh sb="5" eb="7">
      <t>カイケイ</t>
    </rPh>
    <rPh sb="7" eb="8">
      <t>ハジ</t>
    </rPh>
    <rPh sb="8" eb="9">
      <t>キ</t>
    </rPh>
    <phoneticPr fontId="2"/>
  </si>
  <si>
    <t>仕入経費計画</t>
    <rPh sb="0" eb="2">
      <t>シイレ</t>
    </rPh>
    <rPh sb="2" eb="4">
      <t>ケイヒ</t>
    </rPh>
    <rPh sb="4" eb="6">
      <t>ケイカク</t>
    </rPh>
    <phoneticPr fontId="2"/>
  </si>
  <si>
    <t>☆販売計画の内訳を５以上に分けて記載されたい場合は、左のアウトライン[+]の箇所をクリックして表示してください。</t>
    <rPh sb="1" eb="3">
      <t>ハンバイ</t>
    </rPh>
    <rPh sb="3" eb="5">
      <t>ケイカク</t>
    </rPh>
    <rPh sb="6" eb="8">
      <t>ウチワケ</t>
    </rPh>
    <rPh sb="10" eb="12">
      <t>イジョウ</t>
    </rPh>
    <rPh sb="13" eb="14">
      <t>ワ</t>
    </rPh>
    <rPh sb="16" eb="18">
      <t>キサイ</t>
    </rPh>
    <rPh sb="22" eb="24">
      <t>バアイ</t>
    </rPh>
    <rPh sb="26" eb="27">
      <t>ヒダリ</t>
    </rPh>
    <rPh sb="38" eb="40">
      <t>カショ</t>
    </rPh>
    <rPh sb="47" eb="49">
      <t>ヒョウジ</t>
    </rPh>
    <phoneticPr fontId="2"/>
  </si>
  <si>
    <t>←数値の整合性が1%以内であれば[OK]を表示します。</t>
    <phoneticPr fontId="2"/>
  </si>
  <si>
    <t>←仕入経費計画を元にした粗利率</t>
    <rPh sb="1" eb="3">
      <t>シイレ</t>
    </rPh>
    <rPh sb="3" eb="5">
      <t>ケイヒ</t>
    </rPh>
    <rPh sb="5" eb="7">
      <t>ケイカク</t>
    </rPh>
    <rPh sb="8" eb="9">
      <t>モト</t>
    </rPh>
    <rPh sb="12" eb="14">
      <t>ソリ</t>
    </rPh>
    <rPh sb="14" eb="15">
      <t>リツ</t>
    </rPh>
    <phoneticPr fontId="2"/>
  </si>
  <si>
    <t>販売計画（このシート）に記載の数値をもとに計算した粗利率</t>
    <phoneticPr fontId="2"/>
  </si>
  <si>
    <t>税引前当期純利益</t>
    <phoneticPr fontId="2"/>
  </si>
  <si>
    <t>法人税等</t>
    <rPh sb="0" eb="3">
      <t>ホウジンゼイ</t>
    </rPh>
    <rPh sb="3" eb="4">
      <t>トウ</t>
    </rPh>
    <phoneticPr fontId="2"/>
  </si>
  <si>
    <t>当期純利益</t>
    <rPh sb="0" eb="2">
      <t>トウキ</t>
    </rPh>
    <rPh sb="2" eb="5">
      <t>ジュンリエキ</t>
    </rPh>
    <phoneticPr fontId="2"/>
  </si>
  <si>
    <t>特別利益</t>
    <rPh sb="0" eb="2">
      <t>トクベツ</t>
    </rPh>
    <rPh sb="2" eb="4">
      <t>リエキ</t>
    </rPh>
    <phoneticPr fontId="2"/>
  </si>
  <si>
    <t>特別損失</t>
    <rPh sb="0" eb="2">
      <t>トクベツ</t>
    </rPh>
    <rPh sb="2" eb="4">
      <t>ソンシツ</t>
    </rPh>
    <phoneticPr fontId="2"/>
  </si>
  <si>
    <t>（単位：千円）</t>
    <phoneticPr fontId="2"/>
  </si>
  <si>
    <t>（単位：千円）</t>
    <rPh sb="1" eb="3">
      <t>タンイ</t>
    </rPh>
    <rPh sb="4" eb="5">
      <t>セン</t>
    </rPh>
    <rPh sb="5" eb="6">
      <t>エン</t>
    </rPh>
    <phoneticPr fontId="2"/>
  </si>
  <si>
    <t>販売先名　</t>
    <phoneticPr fontId="2"/>
  </si>
  <si>
    <t>出資</t>
    <rPh sb="0" eb="2">
      <t>シュッシ</t>
    </rPh>
    <phoneticPr fontId="2"/>
  </si>
  <si>
    <t>ワークシートの利用にあたって、まずは、会計期間の開始時期を記入してください。</t>
    <rPh sb="7" eb="9">
      <t>リヨウ</t>
    </rPh>
    <rPh sb="19" eb="21">
      <t>カイケイ</t>
    </rPh>
    <rPh sb="21" eb="23">
      <t>キカン</t>
    </rPh>
    <rPh sb="24" eb="26">
      <t>カイシ</t>
    </rPh>
    <rPh sb="26" eb="28">
      <t>ジキ</t>
    </rPh>
    <rPh sb="29" eb="31">
      <t>キニュウ</t>
    </rPh>
    <phoneticPr fontId="2"/>
  </si>
  <si>
    <t>※個人事業主の場合、1月～12月の期間での確定申告が必要となりますが、</t>
    <rPh sb="1" eb="3">
      <t>コジン</t>
    </rPh>
    <rPh sb="3" eb="6">
      <t>ジギョウヌシ</t>
    </rPh>
    <rPh sb="7" eb="9">
      <t>バアイ</t>
    </rPh>
    <rPh sb="11" eb="12">
      <t>ガツ</t>
    </rPh>
    <rPh sb="15" eb="16">
      <t>ガツ</t>
    </rPh>
    <rPh sb="17" eb="19">
      <t>キカン</t>
    </rPh>
    <rPh sb="21" eb="23">
      <t>カクテイ</t>
    </rPh>
    <rPh sb="23" eb="25">
      <t>シンコク</t>
    </rPh>
    <rPh sb="26" eb="28">
      <t>ヒツヨウ</t>
    </rPh>
    <phoneticPr fontId="2"/>
  </si>
  <si>
    <t>　事業計画書策定において、実際のビジネス開始スケジュールに合わせた</t>
    <rPh sb="1" eb="3">
      <t>ジギョウ</t>
    </rPh>
    <rPh sb="3" eb="6">
      <t>ケイカクショ</t>
    </rPh>
    <rPh sb="6" eb="8">
      <t>サクテイ</t>
    </rPh>
    <rPh sb="13" eb="15">
      <t>ジッサイ</t>
    </rPh>
    <rPh sb="20" eb="22">
      <t>カイシ</t>
    </rPh>
    <rPh sb="29" eb="30">
      <t>ア</t>
    </rPh>
    <phoneticPr fontId="2"/>
  </si>
  <si>
    <t>　始期で作成いただくことを妨げるものではありません。</t>
    <rPh sb="1" eb="3">
      <t>シキ</t>
    </rPh>
    <rPh sb="4" eb="6">
      <t>サクセイ</t>
    </rPh>
    <rPh sb="13" eb="14">
      <t>サマタ</t>
    </rPh>
    <phoneticPr fontId="2"/>
  </si>
  <si>
    <t>　事業開始年度の会計期間が１年に満たない場合は、その旨を事業計画書の中で</t>
    <rPh sb="1" eb="3">
      <t>ジギョウ</t>
    </rPh>
    <rPh sb="3" eb="5">
      <t>カイシ</t>
    </rPh>
    <rPh sb="5" eb="7">
      <t>ネンド</t>
    </rPh>
    <rPh sb="8" eb="10">
      <t>カイケイ</t>
    </rPh>
    <rPh sb="10" eb="12">
      <t>キカン</t>
    </rPh>
    <rPh sb="14" eb="15">
      <t>ネン</t>
    </rPh>
    <rPh sb="16" eb="17">
      <t>ミ</t>
    </rPh>
    <rPh sb="20" eb="22">
      <t>バアイ</t>
    </rPh>
    <rPh sb="26" eb="27">
      <t>ムネ</t>
    </rPh>
    <rPh sb="28" eb="30">
      <t>ジギョウ</t>
    </rPh>
    <rPh sb="30" eb="33">
      <t>ケイカクショ</t>
    </rPh>
    <rPh sb="34" eb="35">
      <t>ナカ</t>
    </rPh>
    <phoneticPr fontId="2"/>
  </si>
  <si>
    <t>　明記することで、読み手の理解阻害を防ぐようにしてください。</t>
    <rPh sb="1" eb="3">
      <t>メイキ</t>
    </rPh>
    <rPh sb="9" eb="10">
      <t>ヨ</t>
    </rPh>
    <rPh sb="11" eb="12">
      <t>テ</t>
    </rPh>
    <rPh sb="13" eb="15">
      <t>リカイ</t>
    </rPh>
    <rPh sb="15" eb="17">
      <t>ソガイ</t>
    </rPh>
    <rPh sb="18" eb="19">
      <t>フセ</t>
    </rPh>
    <phoneticPr fontId="2"/>
  </si>
  <si>
    <t>本ワークシートの入力規則（凡例）</t>
    <rPh sb="0" eb="1">
      <t>ホン</t>
    </rPh>
    <rPh sb="8" eb="10">
      <t>ニュウリョク</t>
    </rPh>
    <rPh sb="10" eb="12">
      <t>キソク</t>
    </rPh>
    <rPh sb="13" eb="15">
      <t>ハンレイ</t>
    </rPh>
    <phoneticPr fontId="2"/>
  </si>
  <si>
    <t>↑黄色のセルは、入力項目です。</t>
    <rPh sb="1" eb="3">
      <t>キイロ</t>
    </rPh>
    <rPh sb="8" eb="10">
      <t>ニュウリョク</t>
    </rPh>
    <rPh sb="10" eb="12">
      <t>コウモク</t>
    </rPh>
    <phoneticPr fontId="2"/>
  </si>
  <si>
    <t>↓黄緑色のセルは、自動計算or表示用項目です。必要に応じて修正いただいても構いませんが、</t>
    <rPh sb="1" eb="3">
      <t>キミドリ</t>
    </rPh>
    <rPh sb="3" eb="4">
      <t>イロ</t>
    </rPh>
    <rPh sb="9" eb="11">
      <t>ジドウ</t>
    </rPh>
    <rPh sb="11" eb="13">
      <t>ケイサン</t>
    </rPh>
    <rPh sb="15" eb="17">
      <t>ヒョウジ</t>
    </rPh>
    <rPh sb="17" eb="18">
      <t>ヨウ</t>
    </rPh>
    <rPh sb="18" eb="20">
      <t>コウモク</t>
    </rPh>
    <rPh sb="23" eb="25">
      <t>ヒツヨウ</t>
    </rPh>
    <rPh sb="26" eb="27">
      <t>オウ</t>
    </rPh>
    <rPh sb="29" eb="31">
      <t>シュウセイ</t>
    </rPh>
    <rPh sb="37" eb="38">
      <t>カマ</t>
    </rPh>
    <phoneticPr fontId="2"/>
  </si>
  <si>
    <t>↑橙色のセルは、表のヘッダーです。</t>
    <rPh sb="1" eb="2">
      <t>ダイダイ</t>
    </rPh>
    <rPh sb="2" eb="3">
      <t>イロ</t>
    </rPh>
    <rPh sb="8" eb="9">
      <t>ヒョウ</t>
    </rPh>
    <phoneticPr fontId="2"/>
  </si>
  <si>
    <t>　特に、こだわりがなければそのままご利用ください。</t>
    <rPh sb="1" eb="2">
      <t>トク</t>
    </rPh>
    <rPh sb="18" eb="20">
      <t>リヨウ</t>
    </rPh>
    <phoneticPr fontId="2"/>
  </si>
  <si>
    <t>販売計画記載の粗利率をもとにした粗利率と仕入経費計画の売上原価（仕入）額の積み上げによる</t>
    <rPh sb="0" eb="2">
      <t>ハンバイ</t>
    </rPh>
    <rPh sb="2" eb="4">
      <t>ケイカク</t>
    </rPh>
    <rPh sb="4" eb="6">
      <t>キサイ</t>
    </rPh>
    <rPh sb="7" eb="8">
      <t>アラ</t>
    </rPh>
    <rPh sb="8" eb="10">
      <t>リリツ</t>
    </rPh>
    <rPh sb="16" eb="17">
      <t>アラ</t>
    </rPh>
    <rPh sb="17" eb="19">
      <t>リリツ</t>
    </rPh>
    <rPh sb="20" eb="22">
      <t>シイレ</t>
    </rPh>
    <rPh sb="22" eb="24">
      <t>ケイヒ</t>
    </rPh>
    <rPh sb="24" eb="26">
      <t>ケイカク</t>
    </rPh>
    <rPh sb="27" eb="29">
      <t>ウリアゲ</t>
    </rPh>
    <rPh sb="29" eb="31">
      <t>ゲンカ</t>
    </rPh>
    <rPh sb="32" eb="34">
      <t>シイレ</t>
    </rPh>
    <rPh sb="35" eb="36">
      <t>ガク</t>
    </rPh>
    <rPh sb="37" eb="38">
      <t>ツ</t>
    </rPh>
    <rPh sb="39" eb="40">
      <t>ア</t>
    </rPh>
    <phoneticPr fontId="2"/>
  </si>
  <si>
    <t>粗利率との整合性をチェックしています。</t>
    <rPh sb="0" eb="1">
      <t>アラ</t>
    </rPh>
    <rPh sb="1" eb="3">
      <t>リリツ</t>
    </rPh>
    <rPh sb="5" eb="8">
      <t>セイゴウセイ</t>
    </rPh>
    <phoneticPr fontId="2"/>
  </si>
  <si>
    <t>計算のズレが、粗利率に換算して1.0%以上ある場合は、整合性チェックのメッセージが出てきますので</t>
    <rPh sb="0" eb="2">
      <t>ケイサン</t>
    </rPh>
    <rPh sb="7" eb="8">
      <t>アラ</t>
    </rPh>
    <rPh sb="8" eb="10">
      <t>リリツ</t>
    </rPh>
    <rPh sb="11" eb="13">
      <t>カンザン</t>
    </rPh>
    <rPh sb="19" eb="21">
      <t>イジョウ</t>
    </rPh>
    <rPh sb="23" eb="25">
      <t>バアイ</t>
    </rPh>
    <rPh sb="27" eb="30">
      <t>セイゴウセイ</t>
    </rPh>
    <rPh sb="41" eb="42">
      <t>デ</t>
    </rPh>
    <phoneticPr fontId="2"/>
  </si>
  <si>
    <t>ご確認をお願いします。</t>
    <rPh sb="1" eb="3">
      <t>カクニン</t>
    </rPh>
    <rPh sb="5" eb="6">
      <t>ネガ</t>
    </rPh>
    <phoneticPr fontId="2"/>
  </si>
  <si>
    <t>整合性不一致の原因がご自身で読み解けない場合は、プランコンサルタントにご相談ください。</t>
    <rPh sb="0" eb="3">
      <t>セイゴウセイ</t>
    </rPh>
    <rPh sb="3" eb="6">
      <t>フイッチ</t>
    </rPh>
    <rPh sb="7" eb="9">
      <t>ゲンイン</t>
    </rPh>
    <rPh sb="11" eb="13">
      <t>ジシン</t>
    </rPh>
    <rPh sb="14" eb="15">
      <t>ヨ</t>
    </rPh>
    <rPh sb="16" eb="17">
      <t>ト</t>
    </rPh>
    <rPh sb="20" eb="22">
      <t>バアイ</t>
    </rPh>
    <rPh sb="36" eb="38">
      <t>ソウダン</t>
    </rPh>
    <phoneticPr fontId="2"/>
  </si>
  <si>
    <t>その他注意事項</t>
    <rPh sb="2" eb="3">
      <t>タ</t>
    </rPh>
    <rPh sb="3" eb="5">
      <t>チュウイ</t>
    </rPh>
    <rPh sb="5" eb="7">
      <t>ジコウ</t>
    </rPh>
    <phoneticPr fontId="2"/>
  </si>
  <si>
    <t>例えば、製造業など工業簿記に基づく厳密な原価計算が必要な場合は、このワークシートでは</t>
    <rPh sb="0" eb="1">
      <t>タト</t>
    </rPh>
    <rPh sb="4" eb="6">
      <t>セイゾウ</t>
    </rPh>
    <rPh sb="6" eb="7">
      <t>ギョウ</t>
    </rPh>
    <rPh sb="9" eb="11">
      <t>コウギョウ</t>
    </rPh>
    <rPh sb="11" eb="13">
      <t>ボキ</t>
    </rPh>
    <rPh sb="14" eb="15">
      <t>モト</t>
    </rPh>
    <rPh sb="17" eb="19">
      <t>ゲンミツ</t>
    </rPh>
    <rPh sb="20" eb="22">
      <t>ゲンカ</t>
    </rPh>
    <rPh sb="22" eb="24">
      <t>ケイサン</t>
    </rPh>
    <rPh sb="25" eb="27">
      <t>ヒツヨウ</t>
    </rPh>
    <rPh sb="28" eb="30">
      <t>バアイ</t>
    </rPh>
    <phoneticPr fontId="2"/>
  </si>
  <si>
    <t>簡便的になってしまいます。</t>
    <rPh sb="0" eb="3">
      <t>カンベンテキ</t>
    </rPh>
    <phoneticPr fontId="2"/>
  </si>
  <si>
    <t>事業特性に基づいて、厳密な原価計算を行うことで、事業計画書策定後のPDCAの実行に資する</t>
    <rPh sb="0" eb="2">
      <t>ジギョウ</t>
    </rPh>
    <rPh sb="2" eb="4">
      <t>トクセイ</t>
    </rPh>
    <rPh sb="5" eb="6">
      <t>モト</t>
    </rPh>
    <rPh sb="10" eb="12">
      <t>ゲンミツ</t>
    </rPh>
    <rPh sb="13" eb="15">
      <t>ゲンカ</t>
    </rPh>
    <rPh sb="15" eb="17">
      <t>ケイサン</t>
    </rPh>
    <rPh sb="18" eb="19">
      <t>オコナ</t>
    </rPh>
    <rPh sb="24" eb="26">
      <t>ジギョウ</t>
    </rPh>
    <rPh sb="26" eb="29">
      <t>ケイカクショ</t>
    </rPh>
    <rPh sb="29" eb="31">
      <t>サクテイ</t>
    </rPh>
    <rPh sb="31" eb="32">
      <t>ゴ</t>
    </rPh>
    <rPh sb="38" eb="40">
      <t>ジッコウ</t>
    </rPh>
    <rPh sb="41" eb="42">
      <t>シ</t>
    </rPh>
    <phoneticPr fontId="2"/>
  </si>
  <si>
    <t>と思われますので、ご留意ください。</t>
    <rPh sb="1" eb="2">
      <t>オモ</t>
    </rPh>
    <rPh sb="10" eb="12">
      <t>リュウイ</t>
    </rPh>
    <phoneticPr fontId="2"/>
  </si>
  <si>
    <t>資金繰り表は、12か月分の枠のみをご用意しておりますが、以下の場合はそれ以上の期間に</t>
    <rPh sb="0" eb="2">
      <t>シキン</t>
    </rPh>
    <rPh sb="2" eb="3">
      <t>グ</t>
    </rPh>
    <rPh sb="4" eb="5">
      <t>ヒョウ</t>
    </rPh>
    <rPh sb="10" eb="12">
      <t>ゲツブン</t>
    </rPh>
    <rPh sb="13" eb="14">
      <t>ワク</t>
    </rPh>
    <rPh sb="18" eb="20">
      <t>ヨウイ</t>
    </rPh>
    <rPh sb="28" eb="30">
      <t>イカ</t>
    </rPh>
    <rPh sb="31" eb="33">
      <t>バアイ</t>
    </rPh>
    <rPh sb="36" eb="38">
      <t>イジョウ</t>
    </rPh>
    <rPh sb="39" eb="41">
      <t>キカン</t>
    </rPh>
    <phoneticPr fontId="2"/>
  </si>
  <si>
    <t>わたる資金繰り表の作成をお願いします。</t>
    <rPh sb="3" eb="5">
      <t>シキン</t>
    </rPh>
    <rPh sb="5" eb="6">
      <t>グ</t>
    </rPh>
    <rPh sb="7" eb="8">
      <t>ヒョウ</t>
    </rPh>
    <rPh sb="9" eb="11">
      <t>サクセイ</t>
    </rPh>
    <rPh sb="13" eb="14">
      <t>ネガ</t>
    </rPh>
    <phoneticPr fontId="2"/>
  </si>
  <si>
    <t>①　事業計画策定対象期間（３年）内に初期投資とは別途投資を計画されている場合。</t>
    <rPh sb="2" eb="4">
      <t>ジギョウ</t>
    </rPh>
    <rPh sb="4" eb="6">
      <t>ケイカク</t>
    </rPh>
    <rPh sb="6" eb="8">
      <t>サクテイ</t>
    </rPh>
    <rPh sb="8" eb="10">
      <t>タイショウ</t>
    </rPh>
    <rPh sb="10" eb="12">
      <t>キカン</t>
    </rPh>
    <rPh sb="14" eb="15">
      <t>ネン</t>
    </rPh>
    <rPh sb="16" eb="17">
      <t>ナイ</t>
    </rPh>
    <rPh sb="18" eb="20">
      <t>ショキ</t>
    </rPh>
    <rPh sb="20" eb="22">
      <t>トウシ</t>
    </rPh>
    <rPh sb="24" eb="26">
      <t>ベット</t>
    </rPh>
    <rPh sb="26" eb="28">
      <t>トウシ</t>
    </rPh>
    <rPh sb="29" eb="31">
      <t>ケイカク</t>
    </rPh>
    <rPh sb="36" eb="38">
      <t>バアイ</t>
    </rPh>
    <phoneticPr fontId="2"/>
  </si>
  <si>
    <t>②　12か月以内に事業が軌道に乗るまでの資金繰りが表現できない場合（下図参照）</t>
    <rPh sb="9" eb="11">
      <t>ジギョウ</t>
    </rPh>
    <rPh sb="12" eb="14">
      <t>キドウ</t>
    </rPh>
    <rPh sb="15" eb="16">
      <t>ノ</t>
    </rPh>
    <rPh sb="20" eb="22">
      <t>シキン</t>
    </rPh>
    <rPh sb="22" eb="23">
      <t>グ</t>
    </rPh>
    <rPh sb="25" eb="27">
      <t>ヒョウゲン</t>
    </rPh>
    <rPh sb="31" eb="33">
      <t>バアイ</t>
    </rPh>
    <rPh sb="34" eb="36">
      <t>カズ</t>
    </rPh>
    <rPh sb="36" eb="38">
      <t>サンショウ</t>
    </rPh>
    <phoneticPr fontId="2"/>
  </si>
  <si>
    <t>最初の12か月間で資金が減り続けている状態であるため、資金の底が読み手に伝わりません。</t>
    <rPh sb="27" eb="29">
      <t>シキン</t>
    </rPh>
    <rPh sb="30" eb="31">
      <t>ソコ</t>
    </rPh>
    <rPh sb="32" eb="33">
      <t>ヨ</t>
    </rPh>
    <rPh sb="34" eb="35">
      <t>テ</t>
    </rPh>
    <rPh sb="36" eb="37">
      <t>ツタ</t>
    </rPh>
    <phoneticPr fontId="2"/>
  </si>
  <si>
    <t>２年分の資金計画を作成して説明することで、事業計画の健全性が担保されるものと考えております。</t>
    <rPh sb="1" eb="2">
      <t>ネン</t>
    </rPh>
    <rPh sb="2" eb="3">
      <t>ブン</t>
    </rPh>
    <rPh sb="4" eb="6">
      <t>シキン</t>
    </rPh>
    <rPh sb="6" eb="8">
      <t>ケイカク</t>
    </rPh>
    <rPh sb="9" eb="11">
      <t>サクセイ</t>
    </rPh>
    <rPh sb="13" eb="15">
      <t>セツメイ</t>
    </rPh>
    <rPh sb="21" eb="23">
      <t>ジギョウ</t>
    </rPh>
    <rPh sb="23" eb="25">
      <t>ケイカク</t>
    </rPh>
    <rPh sb="26" eb="29">
      <t>ケンゼンセイ</t>
    </rPh>
    <rPh sb="30" eb="32">
      <t>タンポ</t>
    </rPh>
    <rPh sb="38" eb="39">
      <t>カンガ</t>
    </rPh>
    <phoneticPr fontId="2"/>
  </si>
  <si>
    <t>支払金額</t>
    <phoneticPr fontId="2"/>
  </si>
  <si>
    <t>中計（売上原価+販管費）</t>
    <rPh sb="0" eb="2">
      <t>チュウケイ</t>
    </rPh>
    <rPh sb="3" eb="5">
      <t>ウリアゲ</t>
    </rPh>
    <rPh sb="5" eb="7">
      <t>ゲンカ</t>
    </rPh>
    <rPh sb="8" eb="11">
      <t>ハンカンヒ</t>
    </rPh>
    <phoneticPr fontId="2"/>
  </si>
  <si>
    <t>水道光熱費</t>
    <phoneticPr fontId="2"/>
  </si>
  <si>
    <t>地代家賃</t>
    <phoneticPr fontId="2"/>
  </si>
  <si>
    <t>広告宣伝費</t>
    <phoneticPr fontId="2"/>
  </si>
  <si>
    <t>委託費</t>
    <rPh sb="0" eb="2">
      <t>イタク</t>
    </rPh>
    <rPh sb="2" eb="3">
      <t>ヒ</t>
    </rPh>
    <phoneticPr fontId="2"/>
  </si>
  <si>
    <t>設備投資等</t>
    <rPh sb="0" eb="2">
      <t>セツビ</t>
    </rPh>
    <rPh sb="2" eb="4">
      <t>トウシ</t>
    </rPh>
    <rPh sb="4" eb="5">
      <t>トウ</t>
    </rPh>
    <phoneticPr fontId="2"/>
  </si>
  <si>
    <t>計算式を意図的に変更することはお勧めしません。</t>
    <rPh sb="0" eb="2">
      <t>ケイサン</t>
    </rPh>
    <rPh sb="2" eb="3">
      <t>シキ</t>
    </rPh>
    <rPh sb="4" eb="7">
      <t>イトテキ</t>
    </rPh>
    <rPh sb="8" eb="10">
      <t>ヘンコウ</t>
    </rPh>
    <rPh sb="16" eb="17">
      <t>スス</t>
    </rPh>
    <phoneticPr fontId="2"/>
  </si>
  <si>
    <t>販売数量（人）</t>
    <phoneticPr fontId="2"/>
  </si>
  <si>
    <t>一般個人</t>
    <rPh sb="0" eb="2">
      <t>イッパン</t>
    </rPh>
    <rPh sb="2" eb="4">
      <t>コジン</t>
    </rPh>
    <phoneticPr fontId="2"/>
  </si>
  <si>
    <t>全国</t>
    <rPh sb="0" eb="2">
      <t>ゼンコク</t>
    </rPh>
    <phoneticPr fontId="2"/>
  </si>
  <si>
    <t>月額及び年払い</t>
    <rPh sb="0" eb="2">
      <t>ゲツガク</t>
    </rPh>
    <rPh sb="2" eb="3">
      <t>オヨ</t>
    </rPh>
    <rPh sb="4" eb="6">
      <t>ネンバラ</t>
    </rPh>
    <phoneticPr fontId="2"/>
  </si>
  <si>
    <t>現金</t>
    <rPh sb="0" eb="2">
      <t>ゲンキン</t>
    </rPh>
    <phoneticPr fontId="2"/>
  </si>
  <si>
    <r>
      <t>販売単価</t>
    </r>
    <r>
      <rPr>
        <b/>
        <sz val="12"/>
        <color theme="0"/>
        <rFont val="Arial"/>
        <family val="2"/>
      </rPr>
      <t>(</t>
    </r>
    <r>
      <rPr>
        <b/>
        <sz val="12"/>
        <color theme="0"/>
        <rFont val="HGPｺﾞｼｯｸM"/>
        <family val="3"/>
        <charset val="128"/>
      </rPr>
      <t>円</t>
    </r>
    <r>
      <rPr>
        <b/>
        <sz val="12"/>
        <color theme="0"/>
        <rFont val="Arial"/>
        <family val="2"/>
      </rPr>
      <t>)</t>
    </r>
  </si>
  <si>
    <r>
      <t>販売高</t>
    </r>
    <r>
      <rPr>
        <b/>
        <sz val="12"/>
        <color theme="0"/>
        <rFont val="Arial"/>
        <family val="2"/>
      </rPr>
      <t>(</t>
    </r>
    <r>
      <rPr>
        <b/>
        <sz val="12"/>
        <color theme="0"/>
        <rFont val="HGPｺﾞｼｯｸM"/>
        <family val="3"/>
        <charset val="128"/>
      </rPr>
      <t>円</t>
    </r>
    <r>
      <rPr>
        <b/>
        <sz val="12"/>
        <color theme="0"/>
        <rFont val="Arial"/>
        <family val="2"/>
      </rPr>
      <t>)</t>
    </r>
    <phoneticPr fontId="2"/>
  </si>
  <si>
    <t>貯金額</t>
    <rPh sb="0" eb="2">
      <t>チョキン</t>
    </rPh>
    <rPh sb="2" eb="3">
      <t>ガク</t>
    </rPh>
    <phoneticPr fontId="2"/>
  </si>
  <si>
    <t>保証金</t>
    <rPh sb="0" eb="3">
      <t>ホショウキン</t>
    </rPh>
    <phoneticPr fontId="2"/>
  </si>
  <si>
    <t>店舗改装・什器等</t>
    <phoneticPr fontId="2"/>
  </si>
  <si>
    <t>東京</t>
    <rPh sb="0" eb="2">
      <t>トウキョウ</t>
    </rPh>
    <phoneticPr fontId="2"/>
  </si>
  <si>
    <t>現金</t>
    <rPh sb="0" eb="2">
      <t>ゲンキン</t>
    </rPh>
    <phoneticPr fontId="2"/>
  </si>
  <si>
    <t>GMO</t>
    <phoneticPr fontId="2"/>
  </si>
  <si>
    <t>町田市</t>
    <rPh sb="0" eb="3">
      <t>マチダシ</t>
    </rPh>
    <phoneticPr fontId="2"/>
  </si>
  <si>
    <t>PRTIMES</t>
    <phoneticPr fontId="2"/>
  </si>
  <si>
    <t>AdobeCreativeCloud</t>
    <phoneticPr fontId="2"/>
  </si>
  <si>
    <t>レンタルサーバ</t>
    <phoneticPr fontId="2"/>
  </si>
  <si>
    <t>コワーキングスペース登録料</t>
    <rPh sb="10" eb="12">
      <t>トウロク</t>
    </rPh>
    <rPh sb="12" eb="13">
      <t>リョウ</t>
    </rPh>
    <phoneticPr fontId="2"/>
  </si>
  <si>
    <t>ユーザー数</t>
    <rPh sb="4" eb="5">
      <t>スウ</t>
    </rPh>
    <phoneticPr fontId="2"/>
  </si>
  <si>
    <t>人件費（２年目以降）</t>
    <rPh sb="0" eb="3">
      <t>ジンケンヒ</t>
    </rPh>
    <rPh sb="5" eb="7">
      <t>ネンメ</t>
    </rPh>
    <rPh sb="7" eb="9">
      <t>イコウ</t>
    </rPh>
    <phoneticPr fontId="2"/>
  </si>
  <si>
    <t>不明</t>
    <rPh sb="0" eb="2">
      <t>フメイ</t>
    </rPh>
    <phoneticPr fontId="2"/>
  </si>
  <si>
    <t>東京渋谷区</t>
    <rPh sb="0" eb="2">
      <t>トウキョウ</t>
    </rPh>
    <rPh sb="2" eb="5">
      <t>シブヤク</t>
    </rPh>
    <phoneticPr fontId="2"/>
  </si>
  <si>
    <t>東京町田市</t>
    <rPh sb="0" eb="2">
      <t>トウキョウ</t>
    </rPh>
    <rPh sb="2" eb="5">
      <t>マチダシ</t>
    </rPh>
    <phoneticPr fontId="2"/>
  </si>
  <si>
    <t>現金</t>
    <rPh sb="0" eb="2">
      <t>ゲンキン</t>
    </rPh>
    <phoneticPr fontId="2"/>
  </si>
  <si>
    <t>東京（理想は渋谷、六本木、赤坂、お茶の水）</t>
    <rPh sb="0" eb="2">
      <t>トウキョウ</t>
    </rPh>
    <rPh sb="3" eb="5">
      <t>リソウ</t>
    </rPh>
    <rPh sb="6" eb="8">
      <t>シブヤ</t>
    </rPh>
    <rPh sb="9" eb="12">
      <t>ロッポンギ</t>
    </rPh>
    <rPh sb="13" eb="15">
      <t>アカサカ</t>
    </rPh>
    <rPh sb="17" eb="18">
      <t>チャ</t>
    </rPh>
    <rPh sb="19" eb="20">
      <t>ミズ</t>
    </rPh>
    <phoneticPr fontId="2"/>
  </si>
  <si>
    <t>経費 広告宣伝費(2Prtimes * 2)(2Prtimes * 4)</t>
    <rPh sb="0" eb="2">
      <t>ケイヒ</t>
    </rPh>
    <phoneticPr fontId="2"/>
  </si>
  <si>
    <t>ドメイン</t>
    <phoneticPr fontId="2"/>
  </si>
  <si>
    <t>コワーキングスペース</t>
    <phoneticPr fontId="2"/>
  </si>
  <si>
    <t>SMARTHR</t>
    <phoneticPr fontId="2"/>
  </si>
  <si>
    <t>東京</t>
    <rPh sb="0" eb="2">
      <t>トウキョウ</t>
    </rPh>
    <phoneticPr fontId="2"/>
  </si>
  <si>
    <t>現金</t>
    <rPh sb="0" eb="2">
      <t>ゲンキン</t>
    </rPh>
    <phoneticPr fontId="2"/>
  </si>
  <si>
    <t>東京</t>
    <rPh sb="0" eb="2">
      <t>トウキョウ</t>
    </rPh>
    <phoneticPr fontId="2"/>
  </si>
  <si>
    <t>現金</t>
    <rPh sb="0" eb="2">
      <t>ゲンキン</t>
    </rPh>
    <phoneticPr fontId="2"/>
  </si>
  <si>
    <t>労働保険料</t>
    <rPh sb="0" eb="2">
      <t>ロウドウ</t>
    </rPh>
    <rPh sb="2" eb="5">
      <t>ホケンリョウ</t>
    </rPh>
    <phoneticPr fontId="2"/>
  </si>
  <si>
    <t>ユーザー数</t>
    <rPh sb="4" eb="5">
      <t>スウ</t>
    </rPh>
    <phoneticPr fontId="2"/>
  </si>
  <si>
    <t>資本的支出項目（投資）</t>
    <phoneticPr fontId="2"/>
  </si>
  <si>
    <t>ムームードメイン</t>
    <phoneticPr fontId="2"/>
  </si>
  <si>
    <t>賃借料コワーキングスペース（マチノワ）（不確定6カ月）</t>
    <rPh sb="0" eb="3">
      <t>チンシャクリョウ</t>
    </rPh>
    <rPh sb="20" eb="23">
      <t>フカクテイ</t>
    </rPh>
    <rPh sb="25" eb="26">
      <t>ゲツ</t>
    </rPh>
    <phoneticPr fontId="2"/>
  </si>
  <si>
    <t>賃借料シェアオフィス（2年目以降）（月10万）</t>
    <rPh sb="0" eb="3">
      <t>チンシャクリョウ</t>
    </rPh>
    <rPh sb="12" eb="14">
      <t>ネンメ</t>
    </rPh>
    <rPh sb="14" eb="16">
      <t>イコウ</t>
    </rPh>
    <rPh sb="18" eb="19">
      <t>ツキ</t>
    </rPh>
    <rPh sb="21" eb="22">
      <t>マン</t>
    </rPh>
    <phoneticPr fontId="2"/>
  </si>
  <si>
    <t>通信費SMARTHR</t>
    <rPh sb="0" eb="3">
      <t>ツウシンヒ</t>
    </rPh>
    <phoneticPr fontId="2"/>
  </si>
  <si>
    <t>通信費　Freee or MFクラウド会計</t>
    <rPh sb="0" eb="3">
      <t>ツウシンヒ</t>
    </rPh>
    <rPh sb="19" eb="21">
      <t>カイケイ</t>
    </rPh>
    <phoneticPr fontId="2"/>
  </si>
  <si>
    <t>支払手数料ドメイン</t>
    <rPh sb="0" eb="2">
      <t>シハラ</t>
    </rPh>
    <rPh sb="2" eb="5">
      <t>テスウリョウ</t>
    </rPh>
    <phoneticPr fontId="2"/>
  </si>
  <si>
    <t>現金仕入(商品)</t>
    <rPh sb="0" eb="2">
      <t>ゲンキン</t>
    </rPh>
    <rPh sb="2" eb="4">
      <t>シイレ</t>
    </rPh>
    <rPh sb="5" eb="7">
      <t>ショウヒン</t>
    </rPh>
    <phoneticPr fontId="2"/>
  </si>
  <si>
    <t>支払い手数料　コワーキングスペース登録料</t>
    <rPh sb="0" eb="2">
      <t>シハラ</t>
    </rPh>
    <rPh sb="3" eb="6">
      <t>テスウリョウ</t>
    </rPh>
    <rPh sb="17" eb="19">
      <t>トウロク</t>
    </rPh>
    <rPh sb="19" eb="20">
      <t>リョウ</t>
    </rPh>
    <phoneticPr fontId="2"/>
  </si>
  <si>
    <t>町田市</t>
    <rPh sb="0" eb="3">
      <t>マチダシ</t>
    </rPh>
    <phoneticPr fontId="2"/>
  </si>
  <si>
    <t>現金</t>
    <rPh sb="0" eb="2">
      <t>ゲンキン</t>
    </rPh>
    <phoneticPr fontId="2"/>
  </si>
  <si>
    <t>東京都渋谷区</t>
    <rPh sb="0" eb="3">
      <t>トウキョウト</t>
    </rPh>
    <rPh sb="3" eb="6">
      <t>シブヤク</t>
    </rPh>
    <phoneticPr fontId="2"/>
  </si>
  <si>
    <t>賃借料レンタルサーバ（ConoHa）（開発用）（1GB）（4カ月）</t>
    <rPh sb="19" eb="22">
      <t>カイハツヨウ</t>
    </rPh>
    <rPh sb="31" eb="32">
      <t>ゲツ</t>
    </rPh>
    <phoneticPr fontId="2"/>
  </si>
  <si>
    <t>通信費Adobe creative cloud</t>
  </si>
  <si>
    <t>Adobe</t>
    <phoneticPr fontId="2"/>
  </si>
  <si>
    <t>現金</t>
    <rPh sb="0" eb="2">
      <t>ゲンキン</t>
    </rPh>
    <phoneticPr fontId="2"/>
  </si>
  <si>
    <t>減価償却費MacBookPro（人数分）</t>
    <rPh sb="0" eb="2">
      <t>ゲンカ</t>
    </rPh>
    <rPh sb="2" eb="4">
      <t>ショウキャク</t>
    </rPh>
    <rPh sb="4" eb="5">
      <t>ヒ</t>
    </rPh>
    <rPh sb="16" eb="19">
      <t>ニンズウブン</t>
    </rPh>
    <phoneticPr fontId="2"/>
  </si>
  <si>
    <t>apple</t>
    <phoneticPr fontId="2"/>
  </si>
  <si>
    <t>販売計画（具体的根拠を出す）</t>
    <rPh sb="5" eb="8">
      <t>グタイテキ</t>
    </rPh>
    <rPh sb="8" eb="10">
      <t>コンキョ</t>
    </rPh>
    <rPh sb="11" eb="12">
      <t>ダ</t>
    </rPh>
    <phoneticPr fontId="2"/>
  </si>
  <si>
    <t>賃借料レンタルサーバ（ConoHa）（本番用）（1-2GB）(2-8GB)（3-8GB）</t>
    <rPh sb="0" eb="3">
      <t>チンシャクリョウ</t>
    </rPh>
    <rPh sb="19" eb="22">
      <t>ホンバンヨウ</t>
    </rPh>
    <phoneticPr fontId="2"/>
  </si>
  <si>
    <t>営業外収益</t>
    <rPh sb="0" eb="3">
      <t>エイギョウガイ</t>
    </rPh>
    <rPh sb="3" eb="5">
      <t>シュウエキ</t>
    </rPh>
    <phoneticPr fontId="2"/>
  </si>
  <si>
    <t>月別資金繰り表（３年目）</t>
    <rPh sb="0" eb="2">
      <t>ツキベツ</t>
    </rPh>
    <rPh sb="2" eb="4">
      <t>シキン</t>
    </rPh>
    <rPh sb="4" eb="5">
      <t>グ</t>
    </rPh>
    <rPh sb="6" eb="7">
      <t>ヒョウ</t>
    </rPh>
    <rPh sb="9" eb="11">
      <t>ネンメ</t>
    </rPh>
    <phoneticPr fontId="2"/>
  </si>
  <si>
    <t>月別資金繰り表（２年目）</t>
    <rPh sb="0" eb="2">
      <t>ツキベツ</t>
    </rPh>
    <rPh sb="2" eb="4">
      <t>シキン</t>
    </rPh>
    <rPh sb="4" eb="5">
      <t>グ</t>
    </rPh>
    <rPh sb="6" eb="7">
      <t>ヒョウ</t>
    </rPh>
    <rPh sb="9" eb="11">
      <t>ネンメ</t>
    </rPh>
    <phoneticPr fontId="2"/>
  </si>
  <si>
    <t>月別資金繰り表（１年目）</t>
    <rPh sb="0" eb="2">
      <t>ツキベツ</t>
    </rPh>
    <rPh sb="2" eb="4">
      <t>シキン</t>
    </rPh>
    <rPh sb="4" eb="5">
      <t>グ</t>
    </rPh>
    <rPh sb="6" eb="7">
      <t>ヒョウ</t>
    </rPh>
    <rPh sb="9" eb="11">
      <t>ネンメ</t>
    </rPh>
    <phoneticPr fontId="2"/>
  </si>
  <si>
    <t>資金計画</t>
    <rPh sb="0" eb="2">
      <t>シキン</t>
    </rPh>
    <rPh sb="2" eb="4">
      <t>ケイカク</t>
    </rPh>
    <phoneticPr fontId="2"/>
  </si>
  <si>
    <t>wacom</t>
    <phoneticPr fontId="2"/>
  </si>
  <si>
    <t>埼玉</t>
    <rPh sb="0" eb="2">
      <t>サイタマ</t>
    </rPh>
    <phoneticPr fontId="2"/>
  </si>
  <si>
    <t>現金</t>
    <rPh sb="0" eb="2">
      <t>ゲンキン</t>
    </rPh>
    <phoneticPr fontId="2"/>
  </si>
  <si>
    <t>macbookpro15</t>
    <phoneticPr fontId="2"/>
  </si>
  <si>
    <t>予備費</t>
    <rPh sb="0" eb="3">
      <t>ヨビヒ</t>
    </rPh>
    <phoneticPr fontId="2"/>
  </si>
  <si>
    <t>SmartHR</t>
    <phoneticPr fontId="2"/>
  </si>
  <si>
    <t>MFクラウド会計</t>
    <rPh sb="6" eb="8">
      <t>カイケイ</t>
    </rPh>
    <phoneticPr fontId="2"/>
  </si>
  <si>
    <t>予備費</t>
    <rPh sb="0" eb="3">
      <t>ヨビヒ</t>
    </rPh>
    <phoneticPr fontId="2"/>
  </si>
  <si>
    <t>日本政策金融公庫（必要資金）</t>
    <rPh sb="0" eb="2">
      <t>ニホン</t>
    </rPh>
    <rPh sb="2" eb="4">
      <t>セイサク</t>
    </rPh>
    <rPh sb="4" eb="6">
      <t>キンユウ</t>
    </rPh>
    <rPh sb="6" eb="8">
      <t>コウコ</t>
    </rPh>
    <rPh sb="9" eb="11">
      <t>ヒツヨウ</t>
    </rPh>
    <rPh sb="11" eb="13">
      <t>シキン</t>
    </rPh>
    <phoneticPr fontId="2"/>
  </si>
  <si>
    <t>日本政策金融公庫（予備費）</t>
    <rPh sb="0" eb="2">
      <t>ニホン</t>
    </rPh>
    <rPh sb="2" eb="4">
      <t>セイサク</t>
    </rPh>
    <rPh sb="4" eb="6">
      <t>キンユウ</t>
    </rPh>
    <rPh sb="6" eb="8">
      <t>コウコ</t>
    </rPh>
    <rPh sb="9" eb="12">
      <t>ヨビヒ</t>
    </rPh>
    <phoneticPr fontId="2"/>
  </si>
  <si>
    <t>（町田市全額補助を受けられるが利率計算を行う）</t>
    <rPh sb="1" eb="4">
      <t>マチダシ</t>
    </rPh>
    <rPh sb="4" eb="6">
      <t>ゼンガク</t>
    </rPh>
    <rPh sb="6" eb="8">
      <t>ホジョ</t>
    </rPh>
    <rPh sb="9" eb="10">
      <t>ウ</t>
    </rPh>
    <rPh sb="15" eb="17">
      <t>リリツ</t>
    </rPh>
    <rPh sb="17" eb="19">
      <t>ケイサン</t>
    </rPh>
    <rPh sb="20" eb="21">
      <t>オコナ</t>
    </rPh>
    <phoneticPr fontId="2"/>
  </si>
  <si>
    <t>減価償却費 wacom cintiq 16 pro + expression key</t>
    <rPh sb="0" eb="2">
      <t>ゲンカ</t>
    </rPh>
    <rPh sb="2" eb="4">
      <t>ショウキャク</t>
    </rPh>
    <rPh sb="4" eb="5">
      <t>ヒ</t>
    </rPh>
    <phoneticPr fontId="2"/>
  </si>
  <si>
    <t>wacom wacom cintiq 16 pro set</t>
    <phoneticPr fontId="2"/>
  </si>
  <si>
    <t>KOMPLETE KONTROL S88 or MX88 or KROSS 2-88</t>
    <phoneticPr fontId="2"/>
  </si>
  <si>
    <t>減価償却</t>
    <rPh sb="0" eb="2">
      <t>ゲンカ</t>
    </rPh>
    <rPh sb="2" eb="4">
      <t>ショウキャク</t>
    </rPh>
    <phoneticPr fontId="2"/>
  </si>
  <si>
    <t>シンセサイザー</t>
    <phoneticPr fontId="2"/>
  </si>
  <si>
    <t>各種備品代金</t>
    <rPh sb="0" eb="2">
      <t>カクシュ</t>
    </rPh>
    <rPh sb="2" eb="4">
      <t>ビヒン</t>
    </rPh>
    <rPh sb="4" eb="6">
      <t>ダイキン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</si>
</sst>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_ "/>
    <numFmt numFmtId="178" formatCode="General\ &quot;月&quot;"/>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0"/>
      <name val="ＭＳ 明朝"/>
      <family val="1"/>
      <charset val="128"/>
    </font>
    <font>
      <sz val="11"/>
      <name val="ＭＳ 明朝"/>
      <family val="1"/>
      <charset val="128"/>
    </font>
    <font>
      <sz val="8"/>
      <name val="ＭＳ 明朝"/>
      <family val="1"/>
      <charset val="128"/>
    </font>
    <font>
      <sz val="14"/>
      <name val="ＭＳ Ｐゴシック"/>
      <family val="3"/>
      <charset val="128"/>
    </font>
    <font>
      <sz val="18"/>
      <name val="ＭＳ Ｐゴシック"/>
      <family val="3"/>
      <charset val="128"/>
    </font>
    <font>
      <sz val="10"/>
      <name val="ＭＳ Ｐゴシック"/>
      <family val="3"/>
      <charset val="128"/>
    </font>
    <font>
      <sz val="11"/>
      <name val="HGPｺﾞｼｯｸM"/>
      <family val="3"/>
      <charset val="128"/>
    </font>
    <font>
      <b/>
      <sz val="11"/>
      <name val="HGPｺﾞｼｯｸM"/>
      <family val="3"/>
      <charset val="128"/>
    </font>
    <font>
      <sz val="12"/>
      <name val="HGPｺﾞｼｯｸM"/>
      <family val="3"/>
      <charset val="128"/>
    </font>
    <font>
      <sz val="12"/>
      <name val="Arial"/>
      <family val="2"/>
    </font>
    <font>
      <b/>
      <sz val="12"/>
      <name val="HGPｺﾞｼｯｸM"/>
      <family val="3"/>
      <charset val="128"/>
    </font>
    <font>
      <b/>
      <sz val="12"/>
      <name val="Arial"/>
      <family val="2"/>
    </font>
    <font>
      <b/>
      <sz val="11"/>
      <name val="ＭＳ Ｐゴシック"/>
      <family val="3"/>
      <charset val="128"/>
    </font>
    <font>
      <b/>
      <sz val="14"/>
      <name val="HGPｺﾞｼｯｸM"/>
      <family val="3"/>
      <charset val="128"/>
    </font>
    <font>
      <b/>
      <sz val="14"/>
      <name val="Arial"/>
      <family val="2"/>
    </font>
    <font>
      <b/>
      <sz val="12"/>
      <name val="ＭＳ Ｐゴシック"/>
      <family val="3"/>
      <charset val="128"/>
    </font>
    <font>
      <b/>
      <sz val="14"/>
      <name val="ＭＳ Ｐゴシック"/>
      <family val="3"/>
      <charset val="128"/>
    </font>
    <font>
      <b/>
      <sz val="11"/>
      <name val="ＭＳ 明朝"/>
      <family val="1"/>
      <charset val="128"/>
    </font>
    <font>
      <b/>
      <sz val="18"/>
      <name val="ＭＳ Ｐゴシック"/>
      <family val="3"/>
      <charset val="128"/>
    </font>
    <font>
      <sz val="12"/>
      <name val="ＭＳ Ｐゴシック"/>
      <family val="3"/>
      <charset val="128"/>
    </font>
    <font>
      <sz val="9"/>
      <name val="HGPｺﾞｼｯｸM"/>
      <family val="3"/>
      <charset val="128"/>
    </font>
    <font>
      <sz val="10"/>
      <name val="HGPｺﾞｼｯｸM"/>
      <family val="3"/>
      <charset val="128"/>
    </font>
    <font>
      <sz val="9"/>
      <color indexed="81"/>
      <name val="ＭＳ Ｐゴシック"/>
      <family val="3"/>
      <charset val="128"/>
    </font>
    <font>
      <b/>
      <sz val="9"/>
      <color indexed="81"/>
      <name val="ＭＳ Ｐゴシック"/>
      <family val="3"/>
      <charset val="128"/>
    </font>
    <font>
      <b/>
      <sz val="11"/>
      <color rgb="FFFF0000"/>
      <name val="ＭＳ Ｐゴシック"/>
      <family val="3"/>
      <charset val="128"/>
    </font>
    <font>
      <b/>
      <sz val="12"/>
      <color theme="0"/>
      <name val="HGPｺﾞｼｯｸM"/>
      <family val="3"/>
      <charset val="128"/>
    </font>
    <font>
      <b/>
      <sz val="12"/>
      <color theme="0"/>
      <name val="Arial"/>
      <family val="2"/>
    </font>
    <font>
      <b/>
      <sz val="12"/>
      <color theme="0"/>
      <name val="ＭＳ Ｐゴシック"/>
      <family val="3"/>
      <charset val="128"/>
    </font>
    <font>
      <b/>
      <sz val="11"/>
      <color theme="0"/>
      <name val="ＭＳ 明朝"/>
      <family val="1"/>
      <charset val="128"/>
    </font>
    <font>
      <sz val="11"/>
      <color theme="1"/>
      <name val="ＭＳ Ｐゴシック"/>
      <family val="3"/>
      <charset val="128"/>
    </font>
  </fonts>
  <fills count="10">
    <fill>
      <patternFill patternType="none"/>
    </fill>
    <fill>
      <patternFill patternType="gray125"/>
    </fill>
    <fill>
      <patternFill patternType="solid">
        <fgColor rgb="FFFFC000"/>
        <bgColor indexed="64"/>
      </patternFill>
    </fill>
    <fill>
      <patternFill patternType="solid">
        <fgColor rgb="FFFFFFCC"/>
        <bgColor indexed="64"/>
      </patternFill>
    </fill>
    <fill>
      <patternFill patternType="solid">
        <fgColor rgb="FFCCFFCC"/>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s>
  <borders count="106">
    <border>
      <left/>
      <right/>
      <top/>
      <bottom/>
      <diagonal/>
    </border>
    <border>
      <left style="medium">
        <color indexed="64"/>
      </left>
      <right/>
      <top/>
      <bottom/>
      <diagonal/>
    </border>
    <border>
      <left style="double">
        <color indexed="64"/>
      </left>
      <right style="medium">
        <color indexed="64"/>
      </right>
      <top/>
      <bottom style="double">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double">
        <color indexed="64"/>
      </top>
      <bottom style="medium">
        <color indexed="64"/>
      </bottom>
      <diagonal/>
    </border>
    <border>
      <left style="double">
        <color indexed="64"/>
      </left>
      <right/>
      <top style="double">
        <color indexed="64"/>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double">
        <color indexed="64"/>
      </left>
      <right/>
      <top/>
      <bottom style="double">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hair">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thin">
        <color indexed="64"/>
      </bottom>
      <diagonal/>
    </border>
    <border>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medium">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double">
        <color indexed="64"/>
      </left>
      <right style="thin">
        <color indexed="64"/>
      </right>
      <top/>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diagonal/>
    </border>
    <border>
      <left style="double">
        <color indexed="64"/>
      </left>
      <right style="thin">
        <color indexed="64"/>
      </right>
      <top/>
      <bottom style="medium">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medium">
        <color indexed="64"/>
      </right>
      <top style="hair">
        <color indexed="64"/>
      </top>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bottom/>
      <diagonal/>
    </border>
    <border>
      <left style="hair">
        <color indexed="64"/>
      </left>
      <right style="medium">
        <color indexed="64"/>
      </right>
      <top/>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252">
    <xf numFmtId="0" fontId="0" fillId="0" borderId="0" xfId="0">
      <alignment vertical="center"/>
    </xf>
    <xf numFmtId="0" fontId="3" fillId="0" borderId="0" xfId="0" applyFont="1" applyBorder="1" applyAlignment="1">
      <alignment horizontal="left" vertical="center"/>
    </xf>
    <xf numFmtId="0" fontId="4" fillId="0" borderId="0" xfId="0" applyFont="1" applyBorder="1" applyAlignment="1">
      <alignment vertical="center"/>
    </xf>
    <xf numFmtId="0" fontId="3" fillId="0" borderId="0" xfId="0" applyFont="1" applyBorder="1" applyAlignment="1">
      <alignment horizontal="right" vertical="center"/>
    </xf>
    <xf numFmtId="0" fontId="5" fillId="0" borderId="0" xfId="0" applyFont="1" applyBorder="1" applyAlignment="1">
      <alignment vertical="center"/>
    </xf>
    <xf numFmtId="0" fontId="9" fillId="0" borderId="1" xfId="0" applyFont="1" applyBorder="1">
      <alignment vertical="center"/>
    </xf>
    <xf numFmtId="0" fontId="0" fillId="0" borderId="2" xfId="0" applyFill="1" applyBorder="1" applyAlignment="1">
      <alignment horizontal="center" vertical="center"/>
    </xf>
    <xf numFmtId="0" fontId="0" fillId="0" borderId="3" xfId="0" applyFill="1" applyBorder="1">
      <alignment vertical="center"/>
    </xf>
    <xf numFmtId="0" fontId="0" fillId="0" borderId="4" xfId="0" applyFill="1" applyBorder="1">
      <alignment vertical="center"/>
    </xf>
    <xf numFmtId="0" fontId="0" fillId="0" borderId="5" xfId="0" applyFill="1" applyBorder="1" applyAlignment="1">
      <alignment horizontal="right" vertical="center"/>
    </xf>
    <xf numFmtId="0" fontId="0" fillId="0" borderId="6" xfId="0" applyBorder="1">
      <alignment vertical="center"/>
    </xf>
    <xf numFmtId="0" fontId="0" fillId="0" borderId="7" xfId="0" applyFill="1" applyBorder="1">
      <alignment vertical="center"/>
    </xf>
    <xf numFmtId="0" fontId="0" fillId="0" borderId="8" xfId="0" applyFill="1" applyBorder="1" applyAlignment="1">
      <alignment horizontal="center" vertical="center"/>
    </xf>
    <xf numFmtId="0" fontId="0" fillId="0" borderId="8" xfId="0" applyFill="1" applyBorder="1">
      <alignment vertical="center"/>
    </xf>
    <xf numFmtId="0" fontId="0" fillId="0" borderId="9" xfId="0" applyBorder="1">
      <alignment vertical="center"/>
    </xf>
    <xf numFmtId="0" fontId="0" fillId="0" borderId="10" xfId="0" applyFill="1" applyBorder="1" applyAlignment="1">
      <alignment horizontal="center" vertical="center"/>
    </xf>
    <xf numFmtId="0" fontId="0" fillId="0" borderId="11" xfId="0" applyBorder="1" applyAlignment="1">
      <alignment horizontal="right" vertical="center"/>
    </xf>
    <xf numFmtId="0" fontId="3" fillId="0" borderId="0" xfId="0" applyFont="1" applyBorder="1" applyAlignment="1">
      <alignment vertical="center"/>
    </xf>
    <xf numFmtId="0" fontId="9" fillId="0" borderId="12" xfId="0" applyFont="1" applyBorder="1">
      <alignment vertical="center"/>
    </xf>
    <xf numFmtId="0" fontId="10" fillId="0" borderId="13" xfId="0" applyFont="1" applyBorder="1">
      <alignment vertical="center"/>
    </xf>
    <xf numFmtId="0" fontId="10" fillId="0" borderId="14" xfId="0" applyFont="1" applyBorder="1">
      <alignment vertical="center"/>
    </xf>
    <xf numFmtId="0" fontId="0" fillId="0" borderId="0" xfId="0" applyBorder="1">
      <alignment vertical="center"/>
    </xf>
    <xf numFmtId="0" fontId="15" fillId="0" borderId="0" xfId="0" applyFont="1" applyBorder="1">
      <alignment vertical="center"/>
    </xf>
    <xf numFmtId="0" fontId="0" fillId="0" borderId="0" xfId="0" applyBorder="1" applyAlignment="1">
      <alignment horizontal="right" vertical="center"/>
    </xf>
    <xf numFmtId="0" fontId="6" fillId="0" borderId="0" xfId="0" applyFont="1" applyBorder="1">
      <alignment vertical="center"/>
    </xf>
    <xf numFmtId="0" fontId="3" fillId="0" borderId="0" xfId="0" applyFont="1" applyBorder="1" applyAlignment="1">
      <alignment horizontal="justify" vertical="center"/>
    </xf>
    <xf numFmtId="38" fontId="1" fillId="3" borderId="16" xfId="2" applyFont="1" applyFill="1" applyBorder="1" applyProtection="1">
      <alignment vertical="center"/>
      <protection locked="0"/>
    </xf>
    <xf numFmtId="38" fontId="1" fillId="3" borderId="17" xfId="2" applyFont="1" applyFill="1" applyBorder="1" applyProtection="1">
      <alignment vertical="center"/>
      <protection locked="0"/>
    </xf>
    <xf numFmtId="38" fontId="1" fillId="3" borderId="18" xfId="2" applyFont="1" applyFill="1" applyBorder="1" applyProtection="1">
      <alignment vertical="center"/>
      <protection locked="0"/>
    </xf>
    <xf numFmtId="38" fontId="1" fillId="3" borderId="19" xfId="2" applyFont="1" applyFill="1" applyBorder="1" applyProtection="1">
      <alignment vertical="center"/>
      <protection locked="0"/>
    </xf>
    <xf numFmtId="38" fontId="1" fillId="3" borderId="20" xfId="2" applyFont="1" applyFill="1" applyBorder="1" applyProtection="1">
      <alignment vertical="center"/>
      <protection locked="0"/>
    </xf>
    <xf numFmtId="38" fontId="1" fillId="3" borderId="21" xfId="2" applyFont="1" applyFill="1" applyBorder="1" applyProtection="1">
      <alignment vertical="center"/>
      <protection locked="0"/>
    </xf>
    <xf numFmtId="38" fontId="1" fillId="3" borderId="22" xfId="2" applyFont="1" applyFill="1" applyBorder="1" applyProtection="1">
      <alignment vertical="center"/>
      <protection locked="0"/>
    </xf>
    <xf numFmtId="38" fontId="1" fillId="3" borderId="15" xfId="2" applyFont="1" applyFill="1" applyBorder="1" applyProtection="1">
      <alignment vertical="center"/>
      <protection locked="0"/>
    </xf>
    <xf numFmtId="38" fontId="1" fillId="3" borderId="23" xfId="2" applyFont="1" applyFill="1" applyBorder="1" applyProtection="1">
      <alignment vertical="center"/>
      <protection locked="0"/>
    </xf>
    <xf numFmtId="0" fontId="11" fillId="3" borderId="24" xfId="0" applyFont="1" applyFill="1" applyBorder="1" applyAlignment="1">
      <alignment horizontal="justify" vertical="center" wrapText="1"/>
    </xf>
    <xf numFmtId="0" fontId="11" fillId="3" borderId="25" xfId="0" applyFont="1" applyFill="1" applyBorder="1" applyAlignment="1">
      <alignment horizontal="justify" vertical="center" wrapText="1"/>
    </xf>
    <xf numFmtId="0" fontId="0" fillId="3" borderId="26" xfId="0" applyFill="1" applyBorder="1" applyAlignment="1">
      <alignment vertical="center" wrapText="1"/>
    </xf>
    <xf numFmtId="0" fontId="12" fillId="3" borderId="24" xfId="0" applyFont="1" applyFill="1" applyBorder="1" applyAlignment="1">
      <alignment horizontal="justify" vertical="center" wrapText="1"/>
    </xf>
    <xf numFmtId="0" fontId="12" fillId="3" borderId="25" xfId="0" applyFont="1" applyFill="1" applyBorder="1" applyAlignment="1">
      <alignment horizontal="justify" vertical="center" wrapText="1"/>
    </xf>
    <xf numFmtId="0" fontId="11" fillId="3" borderId="26" xfId="0" applyFont="1" applyFill="1" applyBorder="1" applyAlignment="1">
      <alignment horizontal="justify" vertical="center" wrapText="1"/>
    </xf>
    <xf numFmtId="0" fontId="11" fillId="3" borderId="27" xfId="0" applyFont="1" applyFill="1" applyBorder="1" applyAlignment="1">
      <alignment horizontal="justify" vertical="center" wrapText="1"/>
    </xf>
    <xf numFmtId="0" fontId="11" fillId="3" borderId="28" xfId="0" applyFont="1" applyFill="1" applyBorder="1" applyAlignment="1">
      <alignment horizontal="justify" vertical="center" wrapText="1"/>
    </xf>
    <xf numFmtId="3" fontId="12" fillId="3" borderId="28" xfId="0" applyNumberFormat="1" applyFont="1" applyFill="1" applyBorder="1" applyAlignment="1">
      <alignment horizontal="right" vertical="center" wrapText="1"/>
    </xf>
    <xf numFmtId="0" fontId="11" fillId="3" borderId="29" xfId="0" applyFont="1" applyFill="1" applyBorder="1" applyAlignment="1">
      <alignment horizontal="justify" vertical="center" wrapText="1"/>
    </xf>
    <xf numFmtId="0" fontId="11" fillId="3" borderId="30" xfId="0" applyFont="1" applyFill="1" applyBorder="1" applyAlignment="1">
      <alignment horizontal="justify" vertical="center" wrapText="1"/>
    </xf>
    <xf numFmtId="3" fontId="12" fillId="3" borderId="30" xfId="0" applyNumberFormat="1" applyFont="1" applyFill="1" applyBorder="1" applyAlignment="1">
      <alignment horizontal="right" vertical="center" wrapText="1"/>
    </xf>
    <xf numFmtId="0" fontId="11" fillId="3" borderId="31" xfId="0" applyFont="1" applyFill="1" applyBorder="1" applyAlignment="1">
      <alignment horizontal="justify" vertical="center" wrapText="1"/>
    </xf>
    <xf numFmtId="0" fontId="11" fillId="3" borderId="32" xfId="0" applyFont="1" applyFill="1" applyBorder="1" applyAlignment="1">
      <alignment horizontal="justify" vertical="center" wrapText="1"/>
    </xf>
    <xf numFmtId="3" fontId="12" fillId="3" borderId="32" xfId="0" applyNumberFormat="1" applyFont="1" applyFill="1" applyBorder="1" applyAlignment="1">
      <alignment horizontal="right" vertical="center" wrapText="1"/>
    </xf>
    <xf numFmtId="0" fontId="19" fillId="3" borderId="33" xfId="0" applyFont="1" applyFill="1" applyBorder="1" applyAlignment="1">
      <alignment horizontal="center" vertical="center"/>
    </xf>
    <xf numFmtId="0" fontId="19" fillId="3" borderId="34" xfId="0" applyFont="1" applyFill="1" applyBorder="1" applyAlignment="1">
      <alignment horizontal="center" vertical="center"/>
    </xf>
    <xf numFmtId="0" fontId="12" fillId="3" borderId="35" xfId="0" applyFont="1" applyFill="1" applyBorder="1" applyAlignment="1">
      <alignment horizontal="justify" vertical="center" wrapText="1"/>
    </xf>
    <xf numFmtId="0" fontId="12" fillId="3" borderId="36" xfId="0" applyFont="1" applyFill="1" applyBorder="1" applyAlignment="1">
      <alignment horizontal="justify" vertical="center" wrapText="1"/>
    </xf>
    <xf numFmtId="0" fontId="11" fillId="3" borderId="37" xfId="0" applyFont="1" applyFill="1" applyBorder="1" applyAlignment="1">
      <alignment horizontal="justify" vertical="center" wrapText="1"/>
    </xf>
    <xf numFmtId="3" fontId="12" fillId="3" borderId="27" xfId="0" applyNumberFormat="1" applyFont="1" applyFill="1" applyBorder="1" applyAlignment="1">
      <alignment horizontal="right" vertical="center" wrapText="1"/>
    </xf>
    <xf numFmtId="3" fontId="12" fillId="3" borderId="29" xfId="0" applyNumberFormat="1" applyFont="1" applyFill="1" applyBorder="1" applyAlignment="1">
      <alignment horizontal="right" vertical="center" wrapText="1"/>
    </xf>
    <xf numFmtId="3" fontId="12" fillId="3" borderId="31" xfId="0" applyNumberFormat="1" applyFont="1" applyFill="1" applyBorder="1" applyAlignment="1">
      <alignment horizontal="right" vertical="center" wrapText="1"/>
    </xf>
    <xf numFmtId="0" fontId="0" fillId="0" borderId="0" xfId="0" applyAlignment="1">
      <alignment horizontal="right" vertical="center"/>
    </xf>
    <xf numFmtId="0" fontId="9" fillId="0" borderId="12" xfId="0" applyFont="1" applyBorder="1" applyAlignment="1">
      <alignment horizontal="left" vertical="center" indent="1"/>
    </xf>
    <xf numFmtId="0" fontId="9" fillId="0" borderId="1" xfId="0" applyFont="1" applyBorder="1" applyAlignment="1">
      <alignment horizontal="left" vertical="center" indent="1"/>
    </xf>
    <xf numFmtId="0" fontId="18" fillId="0" borderId="0" xfId="0" applyFont="1">
      <alignment vertical="center"/>
    </xf>
    <xf numFmtId="0" fontId="9" fillId="3" borderId="1" xfId="0" applyFont="1" applyFill="1" applyBorder="1" applyAlignment="1">
      <alignment horizontal="left" vertical="center" indent="1"/>
    </xf>
    <xf numFmtId="0" fontId="9" fillId="3" borderId="38" xfId="0" applyFont="1" applyFill="1" applyBorder="1" applyAlignment="1">
      <alignment horizontal="left" vertical="center" indent="1"/>
    </xf>
    <xf numFmtId="0" fontId="9" fillId="3" borderId="12" xfId="0" applyFont="1" applyFill="1" applyBorder="1" applyAlignment="1">
      <alignment horizontal="left" vertical="center" indent="1"/>
    </xf>
    <xf numFmtId="0" fontId="9" fillId="3" borderId="39" xfId="0" applyFont="1" applyFill="1" applyBorder="1" applyAlignment="1">
      <alignment horizontal="left" vertical="center" indent="1"/>
    </xf>
    <xf numFmtId="0" fontId="9" fillId="3" borderId="40" xfId="0" applyFont="1" applyFill="1" applyBorder="1" applyAlignment="1">
      <alignment horizontal="left" vertical="center" indent="1"/>
    </xf>
    <xf numFmtId="3" fontId="12" fillId="3" borderId="42" xfId="0" applyNumberFormat="1" applyFont="1" applyFill="1" applyBorder="1" applyAlignment="1">
      <alignment horizontal="right" vertical="center" wrapText="1"/>
    </xf>
    <xf numFmtId="3" fontId="12" fillId="3" borderId="43" xfId="0" applyNumberFormat="1" applyFont="1" applyFill="1" applyBorder="1" applyAlignment="1">
      <alignment horizontal="right" vertical="center" wrapText="1"/>
    </xf>
    <xf numFmtId="3" fontId="12" fillId="3" borderId="44" xfId="0" applyNumberFormat="1" applyFont="1" applyFill="1" applyBorder="1" applyAlignment="1">
      <alignment horizontal="right" vertical="center" wrapText="1"/>
    </xf>
    <xf numFmtId="0" fontId="19" fillId="4" borderId="22" xfId="0" applyFont="1" applyFill="1" applyBorder="1" applyAlignment="1">
      <alignment horizontal="center" vertical="center"/>
    </xf>
    <xf numFmtId="0" fontId="19" fillId="4" borderId="34" xfId="0" applyFont="1" applyFill="1" applyBorder="1" applyAlignment="1">
      <alignment horizontal="center" vertical="center"/>
    </xf>
    <xf numFmtId="3" fontId="14" fillId="4" borderId="24" xfId="0" applyNumberFormat="1" applyFont="1" applyFill="1" applyBorder="1" applyAlignment="1">
      <alignment horizontal="right" vertical="center" wrapText="1"/>
    </xf>
    <xf numFmtId="3" fontId="14" fillId="4" borderId="25" xfId="0" applyNumberFormat="1" applyFont="1" applyFill="1" applyBorder="1" applyAlignment="1">
      <alignment horizontal="right" vertical="center" wrapText="1"/>
    </xf>
    <xf numFmtId="3" fontId="14" fillId="4" borderId="26" xfId="0" applyNumberFormat="1" applyFont="1" applyFill="1" applyBorder="1" applyAlignment="1">
      <alignment horizontal="right" vertical="center" wrapText="1"/>
    </xf>
    <xf numFmtId="3" fontId="14" fillId="4" borderId="15" xfId="0" applyNumberFormat="1" applyFont="1" applyFill="1" applyBorder="1" applyAlignment="1">
      <alignment horizontal="right" vertical="center" wrapText="1"/>
    </xf>
    <xf numFmtId="3" fontId="14" fillId="4" borderId="41" xfId="0" applyNumberFormat="1" applyFont="1" applyFill="1" applyBorder="1" applyAlignment="1">
      <alignment horizontal="right" vertical="center" wrapText="1"/>
    </xf>
    <xf numFmtId="38" fontId="1" fillId="4" borderId="47" xfId="2" applyFont="1" applyFill="1" applyBorder="1">
      <alignment vertical="center"/>
    </xf>
    <xf numFmtId="38" fontId="1" fillId="4" borderId="48" xfId="2" applyFont="1" applyFill="1" applyBorder="1">
      <alignment vertical="center"/>
    </xf>
    <xf numFmtId="38" fontId="1" fillId="4" borderId="49" xfId="2" applyFont="1" applyFill="1" applyBorder="1">
      <alignment vertical="center"/>
    </xf>
    <xf numFmtId="38" fontId="1" fillId="4" borderId="50" xfId="2" applyFont="1" applyFill="1" applyBorder="1">
      <alignment vertical="center"/>
    </xf>
    <xf numFmtId="38" fontId="1" fillId="4" borderId="51" xfId="2" applyFont="1" applyFill="1" applyBorder="1">
      <alignment vertical="center"/>
    </xf>
    <xf numFmtId="38" fontId="1" fillId="4" borderId="52" xfId="2" applyFont="1" applyFill="1" applyBorder="1">
      <alignment vertical="center"/>
    </xf>
    <xf numFmtId="38" fontId="1" fillId="4" borderId="53" xfId="2" applyFont="1" applyFill="1" applyBorder="1">
      <alignment vertical="center"/>
    </xf>
    <xf numFmtId="38" fontId="1" fillId="4" borderId="49" xfId="2" applyFont="1" applyFill="1" applyBorder="1" applyProtection="1">
      <alignment vertical="center"/>
      <protection locked="0"/>
    </xf>
    <xf numFmtId="176" fontId="0" fillId="0" borderId="0" xfId="1" applyNumberFormat="1" applyFont="1" applyBorder="1">
      <alignment vertical="center"/>
    </xf>
    <xf numFmtId="0" fontId="27" fillId="0" borderId="0" xfId="0" applyFont="1" applyBorder="1" applyAlignment="1">
      <alignment horizontal="right" vertical="center"/>
    </xf>
    <xf numFmtId="0" fontId="0" fillId="0" borderId="12" xfId="0" applyBorder="1">
      <alignment vertical="center"/>
    </xf>
    <xf numFmtId="0" fontId="0" fillId="0" borderId="0" xfId="0" applyBorder="1" applyAlignment="1">
      <alignment horizontal="right" vertical="center" indent="1"/>
    </xf>
    <xf numFmtId="0" fontId="12" fillId="4" borderId="24" xfId="0" applyFont="1" applyFill="1" applyBorder="1" applyAlignment="1">
      <alignment horizontal="center" vertical="center" shrinkToFit="1"/>
    </xf>
    <xf numFmtId="0" fontId="12" fillId="4" borderId="25" xfId="0" applyFont="1" applyFill="1" applyBorder="1" applyAlignment="1">
      <alignment horizontal="center" vertical="center" shrinkToFit="1"/>
    </xf>
    <xf numFmtId="0" fontId="12" fillId="4" borderId="26" xfId="0" applyFont="1" applyFill="1" applyBorder="1" applyAlignment="1">
      <alignment horizontal="center" vertical="center" shrinkToFit="1"/>
    </xf>
    <xf numFmtId="0" fontId="14" fillId="4" borderId="24" xfId="0" applyFont="1" applyFill="1" applyBorder="1" applyAlignment="1">
      <alignment horizontal="center" vertical="center" shrinkToFit="1"/>
    </xf>
    <xf numFmtId="0" fontId="14" fillId="4" borderId="25" xfId="0" applyFont="1" applyFill="1" applyBorder="1" applyAlignment="1">
      <alignment horizontal="center" vertical="center" shrinkToFit="1"/>
    </xf>
    <xf numFmtId="0" fontId="14" fillId="4" borderId="26" xfId="0" applyFont="1" applyFill="1" applyBorder="1" applyAlignment="1">
      <alignment horizontal="center" vertical="center" shrinkToFit="1"/>
    </xf>
    <xf numFmtId="3" fontId="12" fillId="4" borderId="24" xfId="0" applyNumberFormat="1" applyFont="1" applyFill="1" applyBorder="1" applyAlignment="1">
      <alignment horizontal="right" vertical="center" wrapText="1"/>
    </xf>
    <xf numFmtId="3" fontId="12" fillId="4" borderId="25" xfId="0" applyNumberFormat="1" applyFont="1" applyFill="1" applyBorder="1" applyAlignment="1">
      <alignment horizontal="right" vertical="center" wrapText="1"/>
    </xf>
    <xf numFmtId="3" fontId="12" fillId="4" borderId="26" xfId="0" applyNumberFormat="1" applyFont="1" applyFill="1" applyBorder="1" applyAlignment="1">
      <alignment horizontal="right" vertical="center" wrapText="1"/>
    </xf>
    <xf numFmtId="3" fontId="17" fillId="4" borderId="54" xfId="0" applyNumberFormat="1" applyFont="1" applyFill="1" applyBorder="1" applyAlignment="1">
      <alignment horizontal="right" vertical="center" wrapText="1"/>
    </xf>
    <xf numFmtId="3" fontId="17" fillId="4" borderId="55" xfId="0" applyNumberFormat="1" applyFont="1" applyFill="1" applyBorder="1" applyAlignment="1">
      <alignment horizontal="right" vertical="center" wrapText="1"/>
    </xf>
    <xf numFmtId="0" fontId="20" fillId="0" borderId="0" xfId="0" applyFont="1" applyBorder="1" applyAlignment="1">
      <alignment vertical="center"/>
    </xf>
    <xf numFmtId="38" fontId="12" fillId="3" borderId="24" xfId="2" applyFont="1" applyFill="1" applyBorder="1" applyAlignment="1">
      <alignment horizontal="right" vertical="center" wrapText="1"/>
    </xf>
    <xf numFmtId="38" fontId="12" fillId="3" borderId="25" xfId="2" applyFont="1" applyFill="1" applyBorder="1" applyAlignment="1">
      <alignment horizontal="right" vertical="center" wrapText="1"/>
    </xf>
    <xf numFmtId="38" fontId="12" fillId="3" borderId="26" xfId="2" applyFont="1" applyFill="1" applyBorder="1" applyAlignment="1">
      <alignment horizontal="right" vertical="center" wrapText="1"/>
    </xf>
    <xf numFmtId="38" fontId="12" fillId="3" borderId="24" xfId="2" applyFont="1" applyFill="1" applyBorder="1" applyAlignment="1">
      <alignment vertical="center" wrapText="1"/>
    </xf>
    <xf numFmtId="38" fontId="12" fillId="3" borderId="25" xfId="2" applyFont="1" applyFill="1" applyBorder="1" applyAlignment="1">
      <alignment vertical="center" wrapText="1"/>
    </xf>
    <xf numFmtId="38" fontId="12" fillId="3" borderId="26" xfId="2" applyFont="1" applyFill="1" applyBorder="1" applyAlignment="1">
      <alignment vertical="center" wrapText="1"/>
    </xf>
    <xf numFmtId="38" fontId="9" fillId="4" borderId="56" xfId="2" applyFont="1" applyFill="1" applyBorder="1">
      <alignment vertical="center"/>
    </xf>
    <xf numFmtId="38" fontId="9" fillId="4" borderId="0" xfId="2" applyFont="1" applyFill="1" applyBorder="1">
      <alignment vertical="center"/>
    </xf>
    <xf numFmtId="38" fontId="9" fillId="0" borderId="0" xfId="2" applyFont="1" applyFill="1" applyBorder="1">
      <alignment vertical="center"/>
    </xf>
    <xf numFmtId="38" fontId="9" fillId="3" borderId="0" xfId="2" applyFont="1" applyFill="1" applyBorder="1">
      <alignment vertical="center"/>
    </xf>
    <xf numFmtId="38" fontId="9" fillId="3" borderId="57" xfId="2" applyFont="1" applyFill="1" applyBorder="1">
      <alignment vertical="center"/>
    </xf>
    <xf numFmtId="38" fontId="9" fillId="4" borderId="10" xfId="2" applyFont="1" applyFill="1" applyBorder="1">
      <alignment vertical="center"/>
    </xf>
    <xf numFmtId="38" fontId="9" fillId="4" borderId="58" xfId="2" applyFont="1" applyFill="1" applyBorder="1">
      <alignment vertical="center"/>
    </xf>
    <xf numFmtId="38" fontId="9" fillId="0" borderId="58" xfId="2" applyFont="1" applyFill="1" applyBorder="1">
      <alignment vertical="center"/>
    </xf>
    <xf numFmtId="38" fontId="9" fillId="3" borderId="58" xfId="2" applyFont="1" applyFill="1" applyBorder="1">
      <alignment vertical="center"/>
    </xf>
    <xf numFmtId="38" fontId="9" fillId="3" borderId="3" xfId="2" applyFont="1" applyFill="1" applyBorder="1">
      <alignment vertical="center"/>
    </xf>
    <xf numFmtId="38" fontId="9" fillId="3" borderId="59" xfId="2" applyFont="1" applyFill="1" applyBorder="1">
      <alignment vertical="center"/>
    </xf>
    <xf numFmtId="0" fontId="15" fillId="0" borderId="0" xfId="0" applyFont="1">
      <alignment vertical="center"/>
    </xf>
    <xf numFmtId="0" fontId="19" fillId="0" borderId="0" xfId="0" applyFont="1">
      <alignment vertical="center"/>
    </xf>
    <xf numFmtId="0" fontId="8" fillId="0" borderId="0" xfId="0" applyFont="1" applyBorder="1" applyAlignment="1">
      <alignment vertical="center" wrapText="1"/>
    </xf>
    <xf numFmtId="3" fontId="11" fillId="3" borderId="27" xfId="0" applyNumberFormat="1" applyFont="1" applyFill="1" applyBorder="1" applyAlignment="1">
      <alignment horizontal="right" vertical="center" wrapText="1"/>
    </xf>
    <xf numFmtId="3" fontId="11" fillId="3" borderId="28" xfId="0" applyNumberFormat="1" applyFont="1" applyFill="1" applyBorder="1" applyAlignment="1">
      <alignment horizontal="right" vertical="center" wrapText="1"/>
    </xf>
    <xf numFmtId="3" fontId="11" fillId="3" borderId="42" xfId="0" applyNumberFormat="1" applyFont="1" applyFill="1" applyBorder="1" applyAlignment="1">
      <alignment horizontal="right" vertical="center" wrapText="1"/>
    </xf>
    <xf numFmtId="0" fontId="11" fillId="3" borderId="35" xfId="0" applyFont="1" applyFill="1" applyBorder="1" applyAlignment="1">
      <alignment horizontal="justify" vertical="center" wrapText="1"/>
    </xf>
    <xf numFmtId="3" fontId="11" fillId="3" borderId="29" xfId="0" applyNumberFormat="1" applyFont="1" applyFill="1" applyBorder="1" applyAlignment="1">
      <alignment horizontal="right" vertical="center" wrapText="1"/>
    </xf>
    <xf numFmtId="3" fontId="11" fillId="3" borderId="30" xfId="0" applyNumberFormat="1" applyFont="1" applyFill="1" applyBorder="1" applyAlignment="1">
      <alignment horizontal="right" vertical="center" wrapText="1"/>
    </xf>
    <xf numFmtId="3" fontId="11" fillId="3" borderId="43" xfId="0" applyNumberFormat="1" applyFont="1" applyFill="1" applyBorder="1" applyAlignment="1">
      <alignment horizontal="right" vertical="center" wrapText="1"/>
    </xf>
    <xf numFmtId="0" fontId="11" fillId="3" borderId="36" xfId="0" applyFont="1" applyFill="1" applyBorder="1" applyAlignment="1">
      <alignment horizontal="justify" vertical="center" wrapText="1"/>
    </xf>
    <xf numFmtId="3" fontId="11" fillId="3" borderId="31" xfId="0" applyNumberFormat="1" applyFont="1" applyFill="1" applyBorder="1" applyAlignment="1">
      <alignment horizontal="right" vertical="center" wrapText="1"/>
    </xf>
    <xf numFmtId="3" fontId="11" fillId="3" borderId="32" xfId="0" applyNumberFormat="1" applyFont="1" applyFill="1" applyBorder="1" applyAlignment="1">
      <alignment horizontal="right" vertical="center" wrapText="1"/>
    </xf>
    <xf numFmtId="3" fontId="11" fillId="3" borderId="44" xfId="0" applyNumberFormat="1" applyFont="1" applyFill="1" applyBorder="1" applyAlignment="1">
      <alignment horizontal="right" vertical="center" wrapText="1"/>
    </xf>
    <xf numFmtId="0" fontId="23" fillId="3" borderId="37" xfId="0" applyFont="1" applyFill="1" applyBorder="1" applyAlignment="1">
      <alignment horizontal="justify" vertical="center" wrapText="1"/>
    </xf>
    <xf numFmtId="0" fontId="24" fillId="3" borderId="30" xfId="0" applyFont="1" applyFill="1" applyBorder="1" applyAlignment="1">
      <alignment horizontal="justify" vertical="center" wrapText="1"/>
    </xf>
    <xf numFmtId="0" fontId="11" fillId="3" borderId="30" xfId="0" applyFont="1" applyFill="1" applyBorder="1" applyAlignment="1">
      <alignment vertical="center" wrapText="1"/>
    </xf>
    <xf numFmtId="38" fontId="0" fillId="0" borderId="0" xfId="0" applyNumberFormat="1">
      <alignment vertical="center"/>
    </xf>
    <xf numFmtId="0" fontId="9" fillId="3" borderId="60" xfId="0" applyFont="1" applyFill="1" applyBorder="1" applyAlignment="1">
      <alignment horizontal="left" vertical="center" indent="1"/>
    </xf>
    <xf numFmtId="38" fontId="9" fillId="3" borderId="61" xfId="2" applyFont="1" applyFill="1" applyBorder="1">
      <alignment vertical="center"/>
    </xf>
    <xf numFmtId="0" fontId="11" fillId="3" borderId="62" xfId="0" applyFont="1" applyFill="1" applyBorder="1" applyAlignment="1">
      <alignment horizontal="justify" vertical="center" wrapText="1"/>
    </xf>
    <xf numFmtId="0" fontId="28" fillId="7" borderId="15" xfId="0" applyFont="1" applyFill="1" applyBorder="1" applyAlignment="1">
      <alignment horizontal="center" vertical="center" wrapText="1"/>
    </xf>
    <xf numFmtId="0" fontId="30" fillId="7" borderId="15" xfId="0" applyFont="1" applyFill="1" applyBorder="1" applyAlignment="1">
      <alignment horizontal="center" vertical="center"/>
    </xf>
    <xf numFmtId="0" fontId="30" fillId="7" borderId="41" xfId="0" applyFont="1" applyFill="1" applyBorder="1" applyAlignment="1">
      <alignment horizontal="center" vertical="center"/>
    </xf>
    <xf numFmtId="178" fontId="0" fillId="5" borderId="45" xfId="0" applyNumberFormat="1" applyFill="1" applyBorder="1" applyAlignment="1">
      <alignment horizontal="center" vertical="center"/>
    </xf>
    <xf numFmtId="178" fontId="0" fillId="5" borderId="46" xfId="0" applyNumberFormat="1" applyFill="1" applyBorder="1" applyAlignment="1">
      <alignment horizontal="center" vertical="center"/>
    </xf>
    <xf numFmtId="0" fontId="9" fillId="3" borderId="1" xfId="0" applyFont="1" applyFill="1" applyBorder="1" applyAlignment="1">
      <alignment horizontal="left" vertical="center" wrapText="1" indent="1"/>
    </xf>
    <xf numFmtId="38" fontId="1" fillId="9" borderId="49" xfId="2" applyFont="1" applyFill="1" applyBorder="1" applyProtection="1">
      <alignment vertical="center"/>
      <protection locked="0"/>
    </xf>
    <xf numFmtId="38" fontId="1" fillId="9" borderId="47" xfId="2" applyFont="1" applyFill="1" applyBorder="1">
      <alignment vertical="center"/>
    </xf>
    <xf numFmtId="38" fontId="1" fillId="9" borderId="48" xfId="2" applyFont="1" applyFill="1" applyBorder="1">
      <alignment vertical="center"/>
    </xf>
    <xf numFmtId="0" fontId="11" fillId="3" borderId="92" xfId="0" applyFont="1" applyFill="1" applyBorder="1" applyAlignment="1">
      <alignment horizontal="justify" vertical="center" wrapText="1"/>
    </xf>
    <xf numFmtId="0" fontId="11" fillId="3" borderId="93" xfId="0" applyFont="1" applyFill="1" applyBorder="1" applyAlignment="1">
      <alignment vertical="center" wrapText="1"/>
    </xf>
    <xf numFmtId="0" fontId="11" fillId="3" borderId="93" xfId="0" applyFont="1" applyFill="1" applyBorder="1" applyAlignment="1">
      <alignment horizontal="justify" vertical="center" wrapText="1"/>
    </xf>
    <xf numFmtId="0" fontId="11" fillId="3" borderId="94" xfId="0" applyFont="1" applyFill="1" applyBorder="1" applyAlignment="1">
      <alignment horizontal="justify" vertical="center" wrapText="1"/>
    </xf>
    <xf numFmtId="3" fontId="11" fillId="3" borderId="92" xfId="0" applyNumberFormat="1" applyFont="1" applyFill="1" applyBorder="1" applyAlignment="1">
      <alignment horizontal="right" vertical="center" wrapText="1"/>
    </xf>
    <xf numFmtId="3" fontId="11" fillId="3" borderId="93" xfId="0" applyNumberFormat="1" applyFont="1" applyFill="1" applyBorder="1" applyAlignment="1">
      <alignment horizontal="right" vertical="center" wrapText="1"/>
    </xf>
    <xf numFmtId="3" fontId="11" fillId="3" borderId="95" xfId="0" applyNumberFormat="1" applyFont="1" applyFill="1" applyBorder="1" applyAlignment="1">
      <alignment horizontal="right" vertical="center" wrapText="1"/>
    </xf>
    <xf numFmtId="38" fontId="1" fillId="9" borderId="96" xfId="2" applyFont="1" applyFill="1" applyBorder="1" applyProtection="1">
      <alignment vertical="center"/>
      <protection locked="0"/>
    </xf>
    <xf numFmtId="38" fontId="1" fillId="9" borderId="96" xfId="2" applyFont="1" applyFill="1" applyBorder="1">
      <alignment vertical="center"/>
    </xf>
    <xf numFmtId="38" fontId="1" fillId="9" borderId="97" xfId="2" applyFont="1" applyFill="1" applyBorder="1">
      <alignment vertical="center"/>
    </xf>
    <xf numFmtId="0" fontId="11" fillId="3" borderId="98" xfId="0" applyFont="1" applyFill="1" applyBorder="1" applyAlignment="1">
      <alignment horizontal="justify" vertical="center" wrapText="1"/>
    </xf>
    <xf numFmtId="0" fontId="11" fillId="3" borderId="99" xfId="0" applyFont="1" applyFill="1" applyBorder="1" applyAlignment="1">
      <alignment horizontal="justify" vertical="center" wrapText="1"/>
    </xf>
    <xf numFmtId="0" fontId="23" fillId="3" borderId="100" xfId="0" applyFont="1" applyFill="1" applyBorder="1" applyAlignment="1">
      <alignment horizontal="justify" vertical="center" wrapText="1"/>
    </xf>
    <xf numFmtId="3" fontId="11" fillId="3" borderId="98" xfId="0" applyNumberFormat="1" applyFont="1" applyFill="1" applyBorder="1" applyAlignment="1">
      <alignment horizontal="right" vertical="center" wrapText="1"/>
    </xf>
    <xf numFmtId="3" fontId="11" fillId="3" borderId="99" xfId="0" applyNumberFormat="1" applyFont="1" applyFill="1" applyBorder="1" applyAlignment="1">
      <alignment horizontal="right" vertical="center" wrapText="1"/>
    </xf>
    <xf numFmtId="3" fontId="11" fillId="3" borderId="101" xfId="0" applyNumberFormat="1" applyFont="1" applyFill="1" applyBorder="1" applyAlignment="1">
      <alignment horizontal="right" vertical="center" wrapText="1"/>
    </xf>
    <xf numFmtId="0" fontId="11" fillId="3" borderId="102" xfId="0" applyFont="1" applyFill="1" applyBorder="1" applyAlignment="1">
      <alignment horizontal="justify" vertical="center" wrapText="1"/>
    </xf>
    <xf numFmtId="0" fontId="11" fillId="3" borderId="103" xfId="0" applyFont="1" applyFill="1" applyBorder="1" applyAlignment="1">
      <alignment horizontal="justify" vertical="center" wrapText="1"/>
    </xf>
    <xf numFmtId="0" fontId="11" fillId="3" borderId="104" xfId="0" applyFont="1" applyFill="1" applyBorder="1" applyAlignment="1">
      <alignment horizontal="justify" vertical="center" wrapText="1"/>
    </xf>
    <xf numFmtId="3" fontId="11" fillId="3" borderId="102" xfId="0" applyNumberFormat="1" applyFont="1" applyFill="1" applyBorder="1" applyAlignment="1">
      <alignment horizontal="right" vertical="center" wrapText="1"/>
    </xf>
    <xf numFmtId="3" fontId="11" fillId="3" borderId="103" xfId="0" applyNumberFormat="1" applyFont="1" applyFill="1" applyBorder="1" applyAlignment="1">
      <alignment horizontal="right" vertical="center" wrapText="1"/>
    </xf>
    <xf numFmtId="3" fontId="11" fillId="3" borderId="105" xfId="0" applyNumberFormat="1" applyFont="1" applyFill="1" applyBorder="1" applyAlignment="1">
      <alignment horizontal="right" vertical="center" wrapText="1"/>
    </xf>
    <xf numFmtId="178" fontId="32" fillId="5" borderId="46" xfId="0" applyNumberFormat="1" applyFont="1" applyFill="1" applyBorder="1" applyAlignment="1">
      <alignment horizontal="center" vertical="center"/>
    </xf>
    <xf numFmtId="0" fontId="10" fillId="2" borderId="15" xfId="0" applyFont="1" applyFill="1" applyBorder="1" applyAlignment="1">
      <alignment horizontal="center" vertical="center" wrapText="1"/>
    </xf>
    <xf numFmtId="0" fontId="11" fillId="3" borderId="15" xfId="0" applyFont="1" applyFill="1" applyBorder="1" applyAlignment="1">
      <alignment horizontal="justify" vertical="center" wrapText="1"/>
    </xf>
    <xf numFmtId="0" fontId="12" fillId="3" borderId="15" xfId="0" applyFont="1" applyFill="1" applyBorder="1" applyAlignment="1">
      <alignment horizontal="justify" vertical="center" wrapText="1"/>
    </xf>
    <xf numFmtId="176" fontId="11" fillId="3" borderId="15" xfId="0" applyNumberFormat="1" applyFont="1" applyFill="1" applyBorder="1" applyAlignment="1">
      <alignment horizontal="right" vertical="center" wrapText="1"/>
    </xf>
    <xf numFmtId="0" fontId="22" fillId="3" borderId="15" xfId="0" applyFont="1" applyFill="1" applyBorder="1" applyAlignment="1">
      <alignment horizontal="justify" vertical="center" wrapText="1"/>
    </xf>
    <xf numFmtId="0" fontId="0" fillId="0" borderId="0" xfId="0" applyBorder="1" applyAlignment="1">
      <alignment horizontal="left" vertical="center" wrapText="1"/>
    </xf>
    <xf numFmtId="38" fontId="17" fillId="0" borderId="15" xfId="2" applyFont="1" applyBorder="1" applyAlignment="1">
      <alignment horizontal="right" vertical="center" wrapText="1"/>
    </xf>
    <xf numFmtId="176" fontId="17" fillId="4" borderId="15" xfId="0" applyNumberFormat="1" applyFont="1" applyFill="1" applyBorder="1" applyAlignment="1">
      <alignment horizontal="right" vertical="center" wrapText="1"/>
    </xf>
    <xf numFmtId="0" fontId="13" fillId="0" borderId="63" xfId="0" applyFont="1" applyFill="1" applyBorder="1" applyAlignment="1">
      <alignment horizontal="center" vertical="center" wrapText="1"/>
    </xf>
    <xf numFmtId="0" fontId="13" fillId="0" borderId="64"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65"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57" xfId="0" applyFont="1" applyFill="1" applyBorder="1" applyAlignment="1">
      <alignment horizontal="center" vertical="center" wrapText="1"/>
    </xf>
    <xf numFmtId="0" fontId="13" fillId="0" borderId="16" xfId="0" applyFont="1" applyFill="1" applyBorder="1" applyAlignment="1">
      <alignment horizontal="center" vertical="center" wrapText="1"/>
    </xf>
    <xf numFmtId="38" fontId="12" fillId="3" borderId="15" xfId="2" applyFont="1" applyFill="1" applyBorder="1" applyAlignment="1">
      <alignment horizontal="right" vertical="center" wrapText="1"/>
    </xf>
    <xf numFmtId="0" fontId="7" fillId="0" borderId="0" xfId="0" applyFont="1" applyBorder="1" applyAlignment="1">
      <alignment horizontal="center" vertical="center"/>
    </xf>
    <xf numFmtId="0" fontId="28" fillId="8" borderId="20" xfId="0" applyFont="1" applyFill="1" applyBorder="1" applyAlignment="1">
      <alignment horizontal="center" vertical="center" shrinkToFit="1"/>
    </xf>
    <xf numFmtId="0" fontId="28" fillId="8" borderId="17" xfId="0" applyFont="1" applyFill="1" applyBorder="1" applyAlignment="1">
      <alignment horizontal="center" vertical="center" shrinkToFit="1"/>
    </xf>
    <xf numFmtId="0" fontId="28" fillId="8" borderId="15" xfId="0" applyFont="1" applyFill="1" applyBorder="1" applyAlignment="1">
      <alignment horizontal="center" vertical="center" shrinkToFit="1"/>
    </xf>
    <xf numFmtId="0" fontId="21" fillId="0" borderId="0" xfId="0" applyFont="1" applyBorder="1" applyAlignment="1">
      <alignment horizontal="center" vertical="center"/>
    </xf>
    <xf numFmtId="0" fontId="28" fillId="7" borderId="67" xfId="0" applyFont="1" applyFill="1" applyBorder="1" applyAlignment="1">
      <alignment horizontal="center" vertical="center" wrapText="1"/>
    </xf>
    <xf numFmtId="0" fontId="28" fillId="7" borderId="68" xfId="0" applyFont="1" applyFill="1" applyBorder="1" applyAlignment="1">
      <alignment horizontal="center" vertical="center" wrapText="1"/>
    </xf>
    <xf numFmtId="0" fontId="16" fillId="4" borderId="69" xfId="0" applyFont="1" applyFill="1" applyBorder="1" applyAlignment="1">
      <alignment horizontal="right" vertical="center" wrapText="1"/>
    </xf>
    <xf numFmtId="0" fontId="16" fillId="4" borderId="70" xfId="0" applyFont="1" applyFill="1" applyBorder="1" applyAlignment="1">
      <alignment horizontal="right" vertical="center" wrapText="1"/>
    </xf>
    <xf numFmtId="0" fontId="28" fillId="7" borderId="71" xfId="0" applyFont="1" applyFill="1" applyBorder="1" applyAlignment="1">
      <alignment horizontal="center" vertical="center" wrapText="1"/>
    </xf>
    <xf numFmtId="0" fontId="28" fillId="7" borderId="72" xfId="0" applyFont="1" applyFill="1" applyBorder="1" applyAlignment="1">
      <alignment horizontal="center" vertical="center" wrapText="1"/>
    </xf>
    <xf numFmtId="0" fontId="28" fillId="7" borderId="38" xfId="0" applyFont="1" applyFill="1" applyBorder="1" applyAlignment="1">
      <alignment horizontal="center" vertical="center" wrapText="1"/>
    </xf>
    <xf numFmtId="0" fontId="28" fillId="7" borderId="16" xfId="0" applyFont="1" applyFill="1" applyBorder="1" applyAlignment="1">
      <alignment horizontal="center" vertical="center" wrapText="1"/>
    </xf>
    <xf numFmtId="0" fontId="11" fillId="4" borderId="73" xfId="0" applyFont="1" applyFill="1" applyBorder="1" applyAlignment="1">
      <alignment horizontal="center" vertical="center" textRotation="255" wrapText="1"/>
    </xf>
    <xf numFmtId="0" fontId="11" fillId="4" borderId="74" xfId="0" applyFont="1" applyFill="1" applyBorder="1" applyAlignment="1">
      <alignment horizontal="center" vertical="center" textRotation="255" wrapText="1"/>
    </xf>
    <xf numFmtId="0" fontId="16" fillId="4" borderId="1" xfId="0" applyFont="1" applyFill="1" applyBorder="1" applyAlignment="1">
      <alignment horizontal="left" vertical="center" wrapText="1"/>
    </xf>
    <xf numFmtId="0" fontId="16" fillId="4" borderId="57" xfId="0" applyFont="1" applyFill="1" applyBorder="1" applyAlignment="1">
      <alignment horizontal="left" vertical="center" wrapText="1"/>
    </xf>
    <xf numFmtId="0" fontId="28" fillId="7" borderId="15" xfId="0" applyFont="1" applyFill="1" applyBorder="1" applyAlignment="1">
      <alignment horizontal="center" vertical="center" wrapText="1"/>
    </xf>
    <xf numFmtId="0" fontId="28" fillId="7" borderId="75" xfId="0" applyFont="1" applyFill="1" applyBorder="1" applyAlignment="1">
      <alignment horizontal="center" vertical="center" wrapText="1"/>
    </xf>
    <xf numFmtId="0" fontId="28" fillId="7" borderId="33" xfId="0" applyFont="1" applyFill="1" applyBorder="1" applyAlignment="1">
      <alignment horizontal="center" vertical="center" wrapText="1"/>
    </xf>
    <xf numFmtId="0" fontId="16" fillId="4" borderId="66" xfId="0" applyFont="1" applyFill="1" applyBorder="1" applyAlignment="1">
      <alignment horizontal="left" vertical="center" wrapText="1"/>
    </xf>
    <xf numFmtId="0" fontId="16" fillId="4" borderId="34" xfId="0" applyFont="1" applyFill="1" applyBorder="1" applyAlignment="1">
      <alignment horizontal="left" vertical="center" wrapText="1"/>
    </xf>
    <xf numFmtId="0" fontId="3" fillId="0" borderId="76" xfId="0" applyFont="1" applyBorder="1" applyAlignment="1">
      <alignment horizontal="distributed" vertical="center"/>
    </xf>
    <xf numFmtId="0" fontId="8" fillId="0" borderId="30" xfId="0" applyFont="1" applyBorder="1" applyAlignment="1">
      <alignment horizontal="distributed" vertical="center"/>
    </xf>
    <xf numFmtId="177" fontId="3" fillId="3" borderId="35" xfId="2" applyNumberFormat="1" applyFont="1" applyFill="1" applyBorder="1" applyAlignment="1">
      <alignment horizontal="right" vertical="center"/>
    </xf>
    <xf numFmtId="177" fontId="3" fillId="3" borderId="77" xfId="2" applyNumberFormat="1" applyFont="1" applyFill="1" applyBorder="1" applyAlignment="1">
      <alignment horizontal="right" vertical="center"/>
    </xf>
    <xf numFmtId="177" fontId="3" fillId="3" borderId="78" xfId="2" applyNumberFormat="1" applyFont="1" applyFill="1" applyBorder="1" applyAlignment="1">
      <alignment horizontal="right" vertical="center"/>
    </xf>
    <xf numFmtId="177" fontId="3" fillId="3" borderId="79" xfId="2" applyNumberFormat="1" applyFont="1" applyFill="1" applyBorder="1" applyAlignment="1">
      <alignment horizontal="right" vertical="center"/>
    </xf>
    <xf numFmtId="177" fontId="3" fillId="4" borderId="30" xfId="2" applyNumberFormat="1" applyFont="1" applyFill="1" applyBorder="1" applyAlignment="1">
      <alignment horizontal="right" vertical="center"/>
    </xf>
    <xf numFmtId="177" fontId="8" fillId="4" borderId="30" xfId="2" applyNumberFormat="1" applyFont="1" applyFill="1" applyBorder="1" applyAlignment="1">
      <alignment horizontal="right" vertical="center"/>
    </xf>
    <xf numFmtId="177" fontId="8" fillId="4" borderId="43" xfId="2" applyNumberFormat="1" applyFont="1" applyFill="1" applyBorder="1" applyAlignment="1">
      <alignment horizontal="right" vertical="center"/>
    </xf>
    <xf numFmtId="0" fontId="31" fillId="6" borderId="80" xfId="0" applyFont="1" applyFill="1" applyBorder="1" applyAlignment="1">
      <alignment horizontal="center" vertical="center"/>
    </xf>
    <xf numFmtId="0" fontId="31" fillId="6" borderId="81" xfId="0" applyFont="1" applyFill="1" applyBorder="1" applyAlignment="1">
      <alignment horizontal="center" vertical="center"/>
    </xf>
    <xf numFmtId="0" fontId="3" fillId="0" borderId="76" xfId="0" applyFont="1" applyBorder="1" applyAlignment="1">
      <alignment vertical="center" textRotation="255" shrinkToFit="1"/>
    </xf>
    <xf numFmtId="0" fontId="8" fillId="0" borderId="35" xfId="0" applyFont="1" applyBorder="1" applyAlignment="1">
      <alignment horizontal="distributed" vertical="center"/>
    </xf>
    <xf numFmtId="0" fontId="8" fillId="0" borderId="78" xfId="0" applyFont="1" applyBorder="1" applyAlignment="1">
      <alignment horizontal="distributed" vertical="center"/>
    </xf>
    <xf numFmtId="0" fontId="3" fillId="0" borderId="82" xfId="0" applyFont="1" applyBorder="1" applyAlignment="1">
      <alignment horizontal="distributed" vertical="center" wrapText="1"/>
    </xf>
    <xf numFmtId="0" fontId="3" fillId="0" borderId="30" xfId="0" applyFont="1" applyBorder="1" applyAlignment="1">
      <alignment horizontal="distributed" vertical="center"/>
    </xf>
    <xf numFmtId="177" fontId="3" fillId="3" borderId="30" xfId="2" applyNumberFormat="1" applyFont="1" applyFill="1" applyBorder="1" applyAlignment="1">
      <alignment horizontal="right" vertical="center"/>
    </xf>
    <xf numFmtId="177" fontId="8" fillId="3" borderId="30" xfId="2" applyNumberFormat="1" applyFont="1" applyFill="1" applyBorder="1" applyAlignment="1">
      <alignment horizontal="right" vertical="center"/>
    </xf>
    <xf numFmtId="177" fontId="3" fillId="4" borderId="83" xfId="2" applyNumberFormat="1" applyFont="1" applyFill="1" applyBorder="1" applyAlignment="1">
      <alignment horizontal="right" vertical="center"/>
    </xf>
    <xf numFmtId="177" fontId="8" fillId="4" borderId="83" xfId="2" applyNumberFormat="1" applyFont="1" applyFill="1" applyBorder="1" applyAlignment="1">
      <alignment horizontal="right" vertical="center"/>
    </xf>
    <xf numFmtId="177" fontId="8" fillId="4" borderId="84" xfId="2" applyNumberFormat="1" applyFont="1" applyFill="1" applyBorder="1" applyAlignment="1">
      <alignment horizontal="right" vertical="center"/>
    </xf>
    <xf numFmtId="177" fontId="8" fillId="3" borderId="43" xfId="2" applyNumberFormat="1" applyFont="1" applyFill="1" applyBorder="1" applyAlignment="1">
      <alignment horizontal="right" vertical="center"/>
    </xf>
    <xf numFmtId="0" fontId="3" fillId="0" borderId="86" xfId="0" applyFont="1" applyBorder="1" applyAlignment="1">
      <alignment horizontal="distributed" vertical="center"/>
    </xf>
    <xf numFmtId="0" fontId="8" fillId="0" borderId="83" xfId="0" applyFont="1" applyBorder="1" applyAlignment="1">
      <alignment horizontal="distributed" vertical="center"/>
    </xf>
    <xf numFmtId="0" fontId="3" fillId="0" borderId="87" xfId="0" applyFont="1" applyBorder="1" applyAlignment="1">
      <alignment horizontal="distributed" vertical="center" textRotation="255"/>
    </xf>
    <xf numFmtId="0" fontId="8" fillId="0" borderId="76" xfId="0" applyFont="1" applyBorder="1" applyAlignment="1">
      <alignment horizontal="distributed" vertical="center" textRotation="255"/>
    </xf>
    <xf numFmtId="0" fontId="3" fillId="0" borderId="0" xfId="0" applyFont="1" applyBorder="1" applyAlignment="1">
      <alignment horizontal="right" vertical="center"/>
    </xf>
    <xf numFmtId="0" fontId="8" fillId="0" borderId="0" xfId="0" applyFont="1" applyBorder="1" applyAlignment="1">
      <alignment horizontal="right" vertical="center"/>
    </xf>
    <xf numFmtId="0" fontId="21" fillId="0" borderId="0" xfId="0" applyFont="1" applyBorder="1" applyAlignment="1">
      <alignment horizontal="center" vertical="center" wrapText="1"/>
    </xf>
    <xf numFmtId="0" fontId="8" fillId="0" borderId="85" xfId="0" applyFont="1" applyBorder="1" applyAlignment="1">
      <alignment vertical="center"/>
    </xf>
    <xf numFmtId="0" fontId="8" fillId="0" borderId="80" xfId="0" applyFont="1" applyBorder="1" applyAlignment="1">
      <alignment vertical="center"/>
    </xf>
    <xf numFmtId="0" fontId="0" fillId="0" borderId="89" xfId="0" applyBorder="1" applyAlignment="1">
      <alignment vertical="center"/>
    </xf>
    <xf numFmtId="0" fontId="0" fillId="0" borderId="10" xfId="0" applyBorder="1" applyAlignment="1">
      <alignment vertical="center"/>
    </xf>
    <xf numFmtId="0" fontId="0" fillId="0" borderId="88" xfId="0" applyBorder="1" applyAlignment="1">
      <alignment vertical="center" textRotation="255"/>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Border="1" applyAlignment="1">
      <alignment vertical="center"/>
    </xf>
    <xf numFmtId="0" fontId="3" fillId="0" borderId="0" xfId="0" applyFont="1" applyBorder="1" applyAlignment="1">
      <alignment vertical="center"/>
    </xf>
    <xf numFmtId="0" fontId="0" fillId="0" borderId="90" xfId="0" applyBorder="1" applyAlignment="1">
      <alignment vertical="center" textRotation="255"/>
    </xf>
    <xf numFmtId="0" fontId="0" fillId="0" borderId="91" xfId="0" applyBorder="1" applyAlignment="1">
      <alignment vertical="center" textRotation="255"/>
    </xf>
    <xf numFmtId="0" fontId="21" fillId="0" borderId="0" xfId="0" applyFont="1" applyAlignment="1">
      <alignment horizontal="center" vertical="center" wrapText="1"/>
    </xf>
  </cellXfs>
  <cellStyles count="3">
    <cellStyle name="パーセント" xfId="1" builtinId="5"/>
    <cellStyle name="桁区切り" xfId="2" builtinId="6"/>
    <cellStyle name="標準" xfId="0" builtinId="0"/>
  </cellStyles>
  <dxfs count="2">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47625</xdr:colOff>
      <xdr:row>23</xdr:row>
      <xdr:rowOff>85725</xdr:rowOff>
    </xdr:from>
    <xdr:to>
      <xdr:col>9</xdr:col>
      <xdr:colOff>647700</xdr:colOff>
      <xdr:row>41</xdr:row>
      <xdr:rowOff>9525</xdr:rowOff>
    </xdr:to>
    <xdr:grpSp>
      <xdr:nvGrpSpPr>
        <xdr:cNvPr id="4787" name="グループ化 3">
          <a:extLst>
            <a:ext uri="{FF2B5EF4-FFF2-40B4-BE49-F238E27FC236}">
              <a16:creationId xmlns:a16="http://schemas.microsoft.com/office/drawing/2014/main" id="{EEA04186-1659-4B24-AF2F-1AE8904EA895}"/>
            </a:ext>
          </a:extLst>
        </xdr:cNvPr>
        <xdr:cNvGrpSpPr>
          <a:grpSpLocks/>
        </xdr:cNvGrpSpPr>
      </xdr:nvGrpSpPr>
      <xdr:grpSpPr bwMode="auto">
        <a:xfrm>
          <a:off x="1009650" y="4371975"/>
          <a:ext cx="5400675" cy="3009900"/>
          <a:chOff x="1371600" y="4629151"/>
          <a:chExt cx="5400000" cy="3006383"/>
        </a:xfrm>
      </xdr:grpSpPr>
      <xdr:pic>
        <xdr:nvPicPr>
          <xdr:cNvPr id="4800" name="図 1">
            <a:extLst>
              <a:ext uri="{FF2B5EF4-FFF2-40B4-BE49-F238E27FC236}">
                <a16:creationId xmlns:a16="http://schemas.microsoft.com/office/drawing/2014/main" id="{513D98DD-15D7-4D0E-A485-BFEE9F1AF8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629151"/>
            <a:ext cx="5400000" cy="3006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角丸四角形 2">
            <a:extLst>
              <a:ext uri="{FF2B5EF4-FFF2-40B4-BE49-F238E27FC236}">
                <a16:creationId xmlns:a16="http://schemas.microsoft.com/office/drawing/2014/main" id="{C4737E15-080A-471C-AB0B-9F54F58E701D}"/>
              </a:ext>
            </a:extLst>
          </xdr:cNvPr>
          <xdr:cNvSpPr/>
        </xdr:nvSpPr>
        <xdr:spPr>
          <a:xfrm>
            <a:off x="5543029" y="6979077"/>
            <a:ext cx="1066667" cy="323472"/>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2</xdr:col>
      <xdr:colOff>495300</xdr:colOff>
      <xdr:row>38</xdr:row>
      <xdr:rowOff>47626</xdr:rowOff>
    </xdr:from>
    <xdr:to>
      <xdr:col>8</xdr:col>
      <xdr:colOff>38100</xdr:colOff>
      <xdr:row>41</xdr:row>
      <xdr:rowOff>123825</xdr:rowOff>
    </xdr:to>
    <xdr:cxnSp macro="">
      <xdr:nvCxnSpPr>
        <xdr:cNvPr id="6" name="直線矢印コネクタ 5">
          <a:extLst>
            <a:ext uri="{FF2B5EF4-FFF2-40B4-BE49-F238E27FC236}">
              <a16:creationId xmlns:a16="http://schemas.microsoft.com/office/drawing/2014/main" id="{3C7CE5F5-4DCC-426D-A00C-D7AF0D008C88}"/>
            </a:ext>
          </a:extLst>
        </xdr:cNvPr>
        <xdr:cNvCxnSpPr/>
      </xdr:nvCxnSpPr>
      <xdr:spPr>
        <a:xfrm flipV="1">
          <a:off x="1866900" y="6905626"/>
          <a:ext cx="3657600" cy="59054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48</xdr:row>
      <xdr:rowOff>0</xdr:rowOff>
    </xdr:from>
    <xdr:to>
      <xdr:col>9</xdr:col>
      <xdr:colOff>600075</xdr:colOff>
      <xdr:row>66</xdr:row>
      <xdr:rowOff>28575</xdr:rowOff>
    </xdr:to>
    <xdr:grpSp>
      <xdr:nvGrpSpPr>
        <xdr:cNvPr id="4789" name="グループ化 10">
          <a:extLst>
            <a:ext uri="{FF2B5EF4-FFF2-40B4-BE49-F238E27FC236}">
              <a16:creationId xmlns:a16="http://schemas.microsoft.com/office/drawing/2014/main" id="{099AC88E-331B-46B1-A4AA-A1D75AEB8A23}"/>
            </a:ext>
          </a:extLst>
        </xdr:cNvPr>
        <xdr:cNvGrpSpPr>
          <a:grpSpLocks/>
        </xdr:cNvGrpSpPr>
      </xdr:nvGrpSpPr>
      <xdr:grpSpPr bwMode="auto">
        <a:xfrm>
          <a:off x="962025" y="8572500"/>
          <a:ext cx="5400675" cy="3114675"/>
          <a:chOff x="1371600" y="8572500"/>
          <a:chExt cx="5400000" cy="3111524"/>
        </a:xfrm>
      </xdr:grpSpPr>
      <xdr:pic>
        <xdr:nvPicPr>
          <xdr:cNvPr id="4798" name="図 7">
            <a:extLst>
              <a:ext uri="{FF2B5EF4-FFF2-40B4-BE49-F238E27FC236}">
                <a16:creationId xmlns:a16="http://schemas.microsoft.com/office/drawing/2014/main" id="{02A9194D-25CA-4A1B-BA43-CD73165A6F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8572500"/>
            <a:ext cx="5400000" cy="3111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角丸四角形 8">
            <a:extLst>
              <a:ext uri="{FF2B5EF4-FFF2-40B4-BE49-F238E27FC236}">
                <a16:creationId xmlns:a16="http://schemas.microsoft.com/office/drawing/2014/main" id="{DC10F82D-BA01-4C7D-9114-91D13366E3F7}"/>
              </a:ext>
            </a:extLst>
          </xdr:cNvPr>
          <xdr:cNvSpPr/>
        </xdr:nvSpPr>
        <xdr:spPr>
          <a:xfrm>
            <a:off x="4162076" y="11075041"/>
            <a:ext cx="1866667" cy="237884"/>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3</xdr:col>
      <xdr:colOff>66675</xdr:colOff>
      <xdr:row>80</xdr:row>
      <xdr:rowOff>152400</xdr:rowOff>
    </xdr:from>
    <xdr:to>
      <xdr:col>10</xdr:col>
      <xdr:colOff>657225</xdr:colOff>
      <xdr:row>91</xdr:row>
      <xdr:rowOff>19050</xdr:rowOff>
    </xdr:to>
    <xdr:sp macro="" textlink="">
      <xdr:nvSpPr>
        <xdr:cNvPr id="13" name="L 字 12">
          <a:extLst>
            <a:ext uri="{FF2B5EF4-FFF2-40B4-BE49-F238E27FC236}">
              <a16:creationId xmlns:a16="http://schemas.microsoft.com/office/drawing/2014/main" id="{CB2266A0-F252-49F2-B3A0-2A844202772B}"/>
            </a:ext>
          </a:extLst>
        </xdr:cNvPr>
        <xdr:cNvSpPr/>
      </xdr:nvSpPr>
      <xdr:spPr>
        <a:xfrm>
          <a:off x="1714500" y="14258925"/>
          <a:ext cx="5391150" cy="1752600"/>
        </a:xfrm>
        <a:prstGeom prst="corner">
          <a:avLst>
            <a:gd name="adj1" fmla="val 629"/>
            <a:gd name="adj2" fmla="val 62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66675</xdr:colOff>
      <xdr:row>83</xdr:row>
      <xdr:rowOff>95250</xdr:rowOff>
    </xdr:from>
    <xdr:to>
      <xdr:col>10</xdr:col>
      <xdr:colOff>180975</xdr:colOff>
      <xdr:row>89</xdr:row>
      <xdr:rowOff>47642</xdr:rowOff>
    </xdr:to>
    <xdr:sp macro="" textlink="">
      <xdr:nvSpPr>
        <xdr:cNvPr id="15" name="フリーフォーム 14">
          <a:extLst>
            <a:ext uri="{FF2B5EF4-FFF2-40B4-BE49-F238E27FC236}">
              <a16:creationId xmlns:a16="http://schemas.microsoft.com/office/drawing/2014/main" id="{B0F00F61-0107-4350-8123-ABFC25E0EC2A}"/>
            </a:ext>
          </a:extLst>
        </xdr:cNvPr>
        <xdr:cNvSpPr/>
      </xdr:nvSpPr>
      <xdr:spPr>
        <a:xfrm>
          <a:off x="1714500" y="14716125"/>
          <a:ext cx="4914900" cy="981092"/>
        </a:xfrm>
        <a:custGeom>
          <a:avLst/>
          <a:gdLst>
            <a:gd name="connsiteX0" fmla="*/ 0 w 4914900"/>
            <a:gd name="connsiteY0" fmla="*/ 0 h 981092"/>
            <a:gd name="connsiteX1" fmla="*/ 2419350 w 4914900"/>
            <a:gd name="connsiteY1" fmla="*/ 981075 h 981092"/>
            <a:gd name="connsiteX2" fmla="*/ 4914900 w 4914900"/>
            <a:gd name="connsiteY2" fmla="*/ 28575 h 981092"/>
          </a:gdLst>
          <a:ahLst/>
          <a:cxnLst>
            <a:cxn ang="0">
              <a:pos x="connsiteX0" y="connsiteY0"/>
            </a:cxn>
            <a:cxn ang="0">
              <a:pos x="connsiteX1" y="connsiteY1"/>
            </a:cxn>
            <a:cxn ang="0">
              <a:pos x="connsiteX2" y="connsiteY2"/>
            </a:cxn>
          </a:cxnLst>
          <a:rect l="l" t="t" r="r" b="b"/>
          <a:pathLst>
            <a:path w="4914900" h="981092">
              <a:moveTo>
                <a:pt x="0" y="0"/>
              </a:moveTo>
              <a:cubicBezTo>
                <a:pt x="800100" y="488156"/>
                <a:pt x="1600200" y="976313"/>
                <a:pt x="2419350" y="981075"/>
              </a:cubicBezTo>
              <a:cubicBezTo>
                <a:pt x="3238500" y="985837"/>
                <a:pt x="4914900" y="28575"/>
                <a:pt x="4914900" y="28575"/>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247650</xdr:colOff>
      <xdr:row>89</xdr:row>
      <xdr:rowOff>47625</xdr:rowOff>
    </xdr:from>
    <xdr:to>
      <xdr:col>6</xdr:col>
      <xdr:colOff>428625</xdr:colOff>
      <xdr:row>90</xdr:row>
      <xdr:rowOff>19050</xdr:rowOff>
    </xdr:to>
    <xdr:cxnSp macro="">
      <xdr:nvCxnSpPr>
        <xdr:cNvPr id="17" name="直線矢印コネクタ 16">
          <a:extLst>
            <a:ext uri="{FF2B5EF4-FFF2-40B4-BE49-F238E27FC236}">
              <a16:creationId xmlns:a16="http://schemas.microsoft.com/office/drawing/2014/main" id="{3761BE83-9101-4EB9-8C48-5F38CBEAA557}"/>
            </a:ext>
          </a:extLst>
        </xdr:cNvPr>
        <xdr:cNvCxnSpPr>
          <a:endCxn id="15" idx="1"/>
        </xdr:cNvCxnSpPr>
      </xdr:nvCxnSpPr>
      <xdr:spPr>
        <a:xfrm flipV="1">
          <a:off x="3952875" y="15697200"/>
          <a:ext cx="180975" cy="1428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514350</xdr:colOff>
      <xdr:row>89</xdr:row>
      <xdr:rowOff>142875</xdr:rowOff>
    </xdr:from>
    <xdr:to>
      <xdr:col>7</xdr:col>
      <xdr:colOff>104775</xdr:colOff>
      <xdr:row>91</xdr:row>
      <xdr:rowOff>95250</xdr:rowOff>
    </xdr:to>
    <xdr:sp macro="" textlink="">
      <xdr:nvSpPr>
        <xdr:cNvPr id="21" name="テキスト ボックス 20">
          <a:extLst>
            <a:ext uri="{FF2B5EF4-FFF2-40B4-BE49-F238E27FC236}">
              <a16:creationId xmlns:a16="http://schemas.microsoft.com/office/drawing/2014/main" id="{7E03EA6E-F741-4A3E-BEFE-CD5D39110394}"/>
            </a:ext>
          </a:extLst>
        </xdr:cNvPr>
        <xdr:cNvSpPr txBox="1"/>
      </xdr:nvSpPr>
      <xdr:spPr>
        <a:xfrm>
          <a:off x="3533775" y="15792450"/>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資金の底</a:t>
          </a:r>
        </a:p>
      </xdr:txBody>
    </xdr:sp>
    <xdr:clientData/>
  </xdr:twoCellAnchor>
  <xdr:twoCellAnchor>
    <xdr:from>
      <xdr:col>3</xdr:col>
      <xdr:colOff>76199</xdr:colOff>
      <xdr:row>91</xdr:row>
      <xdr:rowOff>85725</xdr:rowOff>
    </xdr:from>
    <xdr:to>
      <xdr:col>5</xdr:col>
      <xdr:colOff>447674</xdr:colOff>
      <xdr:row>92</xdr:row>
      <xdr:rowOff>76200</xdr:rowOff>
    </xdr:to>
    <xdr:sp macro="" textlink="">
      <xdr:nvSpPr>
        <xdr:cNvPr id="22" name="右中かっこ 21">
          <a:extLst>
            <a:ext uri="{FF2B5EF4-FFF2-40B4-BE49-F238E27FC236}">
              <a16:creationId xmlns:a16="http://schemas.microsoft.com/office/drawing/2014/main" id="{08A37CFC-9DE5-49CF-8B75-7DCEADCDE624}"/>
            </a:ext>
          </a:extLst>
        </xdr:cNvPr>
        <xdr:cNvSpPr/>
      </xdr:nvSpPr>
      <xdr:spPr>
        <a:xfrm rot="5400000">
          <a:off x="2514599" y="15287625"/>
          <a:ext cx="161925" cy="174307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5</xdr:col>
      <xdr:colOff>466724</xdr:colOff>
      <xdr:row>91</xdr:row>
      <xdr:rowOff>85725</xdr:rowOff>
    </xdr:from>
    <xdr:to>
      <xdr:col>8</xdr:col>
      <xdr:colOff>152399</xdr:colOff>
      <xdr:row>92</xdr:row>
      <xdr:rowOff>76200</xdr:rowOff>
    </xdr:to>
    <xdr:sp macro="" textlink="">
      <xdr:nvSpPr>
        <xdr:cNvPr id="23" name="右中かっこ 22">
          <a:extLst>
            <a:ext uri="{FF2B5EF4-FFF2-40B4-BE49-F238E27FC236}">
              <a16:creationId xmlns:a16="http://schemas.microsoft.com/office/drawing/2014/main" id="{A3B71EA7-C1D5-45BB-B588-F502E13616E3}"/>
            </a:ext>
          </a:extLst>
        </xdr:cNvPr>
        <xdr:cNvSpPr/>
      </xdr:nvSpPr>
      <xdr:spPr>
        <a:xfrm rot="5400000">
          <a:off x="4276724" y="15287625"/>
          <a:ext cx="161925" cy="174307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3</xdr:col>
      <xdr:colOff>476250</xdr:colOff>
      <xdr:row>92</xdr:row>
      <xdr:rowOff>152400</xdr:rowOff>
    </xdr:from>
    <xdr:to>
      <xdr:col>5</xdr:col>
      <xdr:colOff>66675</xdr:colOff>
      <xdr:row>94</xdr:row>
      <xdr:rowOff>104775</xdr:rowOff>
    </xdr:to>
    <xdr:sp macro="" textlink="">
      <xdr:nvSpPr>
        <xdr:cNvPr id="24" name="テキスト ボックス 23">
          <a:extLst>
            <a:ext uri="{FF2B5EF4-FFF2-40B4-BE49-F238E27FC236}">
              <a16:creationId xmlns:a16="http://schemas.microsoft.com/office/drawing/2014/main" id="{C1D7B226-8C5B-4ADE-8132-B01B11578C54}"/>
            </a:ext>
          </a:extLst>
        </xdr:cNvPr>
        <xdr:cNvSpPr txBox="1"/>
      </xdr:nvSpPr>
      <xdr:spPr>
        <a:xfrm>
          <a:off x="2124075" y="16316325"/>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12</a:t>
          </a:r>
          <a:r>
            <a:rPr kumimoji="1" lang="ja-JP" altLang="en-US" sz="1100">
              <a:solidFill>
                <a:srgbClr val="FF0000"/>
              </a:solidFill>
            </a:rPr>
            <a:t>か月</a:t>
          </a:r>
        </a:p>
      </xdr:txBody>
    </xdr:sp>
    <xdr:clientData/>
  </xdr:twoCellAnchor>
  <xdr:twoCellAnchor>
    <xdr:from>
      <xdr:col>6</xdr:col>
      <xdr:colOff>171450</xdr:colOff>
      <xdr:row>93</xdr:row>
      <xdr:rowOff>0</xdr:rowOff>
    </xdr:from>
    <xdr:to>
      <xdr:col>7</xdr:col>
      <xdr:colOff>447675</xdr:colOff>
      <xdr:row>94</xdr:row>
      <xdr:rowOff>123825</xdr:rowOff>
    </xdr:to>
    <xdr:sp macro="" textlink="">
      <xdr:nvSpPr>
        <xdr:cNvPr id="25" name="テキスト ボックス 24">
          <a:extLst>
            <a:ext uri="{FF2B5EF4-FFF2-40B4-BE49-F238E27FC236}">
              <a16:creationId xmlns:a16="http://schemas.microsoft.com/office/drawing/2014/main" id="{BEE13EE1-3E23-486F-89B0-737CC93C54F5}"/>
            </a:ext>
          </a:extLst>
        </xdr:cNvPr>
        <xdr:cNvSpPr txBox="1"/>
      </xdr:nvSpPr>
      <xdr:spPr>
        <a:xfrm>
          <a:off x="3876675" y="16335375"/>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12</a:t>
          </a:r>
          <a:r>
            <a:rPr kumimoji="1" lang="ja-JP" altLang="en-US" sz="1100">
              <a:solidFill>
                <a:srgbClr val="FF0000"/>
              </a:solidFill>
            </a:rPr>
            <a:t>か月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200025</xdr:colOff>
      <xdr:row>6</xdr:row>
      <xdr:rowOff>352424</xdr:rowOff>
    </xdr:from>
    <xdr:to>
      <xdr:col>21</xdr:col>
      <xdr:colOff>209550</xdr:colOff>
      <xdr:row>9</xdr:row>
      <xdr:rowOff>9524</xdr:rowOff>
    </xdr:to>
    <xdr:sp macro="" textlink="">
      <xdr:nvSpPr>
        <xdr:cNvPr id="2" name="角丸四角形 1">
          <a:extLst>
            <a:ext uri="{FF2B5EF4-FFF2-40B4-BE49-F238E27FC236}">
              <a16:creationId xmlns:a16="http://schemas.microsoft.com/office/drawing/2014/main" id="{45759451-33A3-42B7-BC4D-FE6721FC4E2C}"/>
            </a:ext>
          </a:extLst>
        </xdr:cNvPr>
        <xdr:cNvSpPr/>
      </xdr:nvSpPr>
      <xdr:spPr>
        <a:xfrm>
          <a:off x="6267450" y="2266949"/>
          <a:ext cx="2752725" cy="7715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重要な費用項目は、ひな形にない項目であっても、その他にまとめず行を追加して明示してください。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8"/>
  <sheetViews>
    <sheetView showGridLines="0" topLeftCell="A7" workbookViewId="0">
      <selection activeCell="E5" sqref="E5"/>
    </sheetView>
  </sheetViews>
  <sheetFormatPr defaultRowHeight="13.5" x14ac:dyDescent="0.15"/>
  <cols>
    <col min="1" max="1" width="3.625" customWidth="1"/>
  </cols>
  <sheetData>
    <row r="1" spans="1:6" s="118" customFormat="1" ht="20.25" customHeight="1" x14ac:dyDescent="0.15">
      <c r="A1" s="119">
        <v>1</v>
      </c>
      <c r="B1" s="119" t="s">
        <v>77</v>
      </c>
    </row>
    <row r="2" spans="1:6" ht="14.25" x14ac:dyDescent="0.15">
      <c r="B2" s="61" t="s">
        <v>62</v>
      </c>
    </row>
    <row r="3" spans="1:6" ht="14.25" x14ac:dyDescent="0.15">
      <c r="B3" s="61"/>
    </row>
    <row r="4" spans="1:6" ht="24.75" customHeight="1" x14ac:dyDescent="0.15">
      <c r="C4" s="50">
        <v>2017</v>
      </c>
      <c r="D4" s="71" t="s">
        <v>0</v>
      </c>
      <c r="E4" s="51">
        <v>1</v>
      </c>
      <c r="F4" s="70" t="s">
        <v>8</v>
      </c>
    </row>
    <row r="6" spans="1:6" x14ac:dyDescent="0.15">
      <c r="C6" t="s">
        <v>78</v>
      </c>
    </row>
    <row r="7" spans="1:6" x14ac:dyDescent="0.15">
      <c r="C7" t="s">
        <v>79</v>
      </c>
    </row>
    <row r="8" spans="1:6" x14ac:dyDescent="0.15">
      <c r="C8" t="s">
        <v>80</v>
      </c>
    </row>
    <row r="9" spans="1:6" x14ac:dyDescent="0.15">
      <c r="C9" t="s">
        <v>81</v>
      </c>
    </row>
    <row r="10" spans="1:6" x14ac:dyDescent="0.15">
      <c r="C10" t="s">
        <v>82</v>
      </c>
    </row>
    <row r="12" spans="1:6" s="119" customFormat="1" ht="17.25" x14ac:dyDescent="0.15">
      <c r="A12" s="119">
        <v>2</v>
      </c>
      <c r="B12" s="119" t="s">
        <v>83</v>
      </c>
    </row>
    <row r="14" spans="1:6" x14ac:dyDescent="0.15">
      <c r="D14" t="s">
        <v>85</v>
      </c>
    </row>
    <row r="15" spans="1:6" ht="17.25" x14ac:dyDescent="0.15">
      <c r="C15" s="50">
        <v>2017</v>
      </c>
      <c r="D15" s="70" t="s">
        <v>0</v>
      </c>
      <c r="F15" t="s">
        <v>111</v>
      </c>
    </row>
    <row r="16" spans="1:6" x14ac:dyDescent="0.15">
      <c r="C16" t="s">
        <v>84</v>
      </c>
    </row>
    <row r="19" spans="3:5" x14ac:dyDescent="0.15">
      <c r="C19" s="171" t="s">
        <v>75</v>
      </c>
      <c r="D19" s="171" t="s">
        <v>49</v>
      </c>
      <c r="E19" s="171" t="s">
        <v>50</v>
      </c>
    </row>
    <row r="20" spans="3:5" x14ac:dyDescent="0.15">
      <c r="C20" s="171"/>
      <c r="D20" s="171"/>
      <c r="E20" s="171"/>
    </row>
    <row r="21" spans="3:5" x14ac:dyDescent="0.15">
      <c r="C21" t="s">
        <v>86</v>
      </c>
    </row>
    <row r="22" spans="3:5" x14ac:dyDescent="0.15">
      <c r="C22" t="s">
        <v>87</v>
      </c>
    </row>
    <row r="43" spans="3:3" x14ac:dyDescent="0.15">
      <c r="C43" t="s">
        <v>88</v>
      </c>
    </row>
    <row r="44" spans="3:3" x14ac:dyDescent="0.15">
      <c r="C44" t="s">
        <v>89</v>
      </c>
    </row>
    <row r="45" spans="3:3" x14ac:dyDescent="0.15">
      <c r="C45" t="s">
        <v>90</v>
      </c>
    </row>
    <row r="46" spans="3:3" x14ac:dyDescent="0.15">
      <c r="C46" t="s">
        <v>91</v>
      </c>
    </row>
    <row r="47" spans="3:3" x14ac:dyDescent="0.15">
      <c r="C47" t="s">
        <v>92</v>
      </c>
    </row>
    <row r="69" spans="1:4" s="119" customFormat="1" ht="17.25" x14ac:dyDescent="0.15">
      <c r="A69" s="119">
        <v>3</v>
      </c>
      <c r="B69" s="119" t="s">
        <v>93</v>
      </c>
    </row>
    <row r="71" spans="1:4" x14ac:dyDescent="0.15">
      <c r="C71" t="s">
        <v>94</v>
      </c>
    </row>
    <row r="72" spans="1:4" x14ac:dyDescent="0.15">
      <c r="C72" t="s">
        <v>95</v>
      </c>
    </row>
    <row r="73" spans="1:4" x14ac:dyDescent="0.15">
      <c r="C73" t="s">
        <v>96</v>
      </c>
    </row>
    <row r="74" spans="1:4" x14ac:dyDescent="0.15">
      <c r="C74" t="s">
        <v>97</v>
      </c>
    </row>
    <row r="76" spans="1:4" x14ac:dyDescent="0.15">
      <c r="C76" t="s">
        <v>98</v>
      </c>
    </row>
    <row r="77" spans="1:4" x14ac:dyDescent="0.15">
      <c r="C77" t="s">
        <v>99</v>
      </c>
    </row>
    <row r="79" spans="1:4" x14ac:dyDescent="0.15">
      <c r="D79" t="s">
        <v>100</v>
      </c>
    </row>
    <row r="80" spans="1:4" x14ac:dyDescent="0.15">
      <c r="D80" t="s">
        <v>101</v>
      </c>
    </row>
    <row r="97" spans="4:4" x14ac:dyDescent="0.15">
      <c r="D97" t="s">
        <v>102</v>
      </c>
    </row>
    <row r="98" spans="4:4" x14ac:dyDescent="0.15">
      <c r="D98" t="s">
        <v>103</v>
      </c>
    </row>
  </sheetData>
  <mergeCells count="3">
    <mergeCell ref="C19:C20"/>
    <mergeCell ref="D19:D20"/>
    <mergeCell ref="E19:E20"/>
  </mergeCells>
  <phoneticPr fontId="2"/>
  <dataValidations count="1">
    <dataValidation imeMode="halfAlpha" allowBlank="1" showInputMessage="1" showErrorMessage="1" sqref="C4 E4 C15" xr:uid="{00000000-0002-0000-0000-000000000000}"/>
  </dataValidations>
  <pageMargins left="0.25" right="0.25" top="0.75" bottom="0.75" header="0.3" footer="0.3"/>
  <pageSetup paperSize="9" scale="90" fitToHeight="2" orientation="portrait" r:id="rId1"/>
  <rowBreaks count="1" manualBreakCount="1">
    <brk id="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1"/>
  <sheetViews>
    <sheetView showGridLines="0" topLeftCell="A7" zoomScale="115" zoomScaleNormal="115" workbookViewId="0">
      <selection activeCell="G8" sqref="G8"/>
    </sheetView>
  </sheetViews>
  <sheetFormatPr defaultRowHeight="13.5" outlineLevelRow="1" x14ac:dyDescent="0.15"/>
  <cols>
    <col min="1" max="1" width="3.625" style="21" customWidth="1"/>
    <col min="2" max="2" width="22" style="21" customWidth="1"/>
    <col min="3" max="4" width="17.25" style="21" customWidth="1"/>
    <col min="5" max="5" width="11.5" style="21" customWidth="1"/>
    <col min="6" max="7" width="9" style="21"/>
    <col min="8" max="8" width="17.125" style="21" customWidth="1"/>
    <col min="9" max="9" width="12.75" style="21" customWidth="1"/>
    <col min="10" max="10" width="0.75" style="21" customWidth="1"/>
    <col min="11" max="11" width="15.875" style="21" customWidth="1"/>
    <col min="12" max="16384" width="9" style="21"/>
  </cols>
  <sheetData>
    <row r="1" spans="1:9" ht="19.5" customHeight="1" x14ac:dyDescent="0.15">
      <c r="A1" s="22"/>
      <c r="B1" s="189" t="s">
        <v>165</v>
      </c>
      <c r="C1" s="189"/>
      <c r="D1" s="189"/>
      <c r="E1" s="189"/>
      <c r="F1" s="189"/>
      <c r="G1" s="189"/>
      <c r="H1" s="189"/>
      <c r="I1" s="189"/>
    </row>
    <row r="2" spans="1:9" ht="8.25" customHeight="1" x14ac:dyDescent="0.15"/>
    <row r="3" spans="1:9" ht="14.25" customHeight="1" x14ac:dyDescent="0.15">
      <c r="B3" s="192" t="s">
        <v>75</v>
      </c>
      <c r="C3" s="192" t="s">
        <v>49</v>
      </c>
      <c r="D3" s="192" t="s">
        <v>50</v>
      </c>
      <c r="E3" s="192" t="s">
        <v>0</v>
      </c>
      <c r="F3" s="192" t="s">
        <v>117</v>
      </c>
      <c r="G3" s="190" t="s">
        <v>112</v>
      </c>
      <c r="H3" s="190" t="s">
        <v>118</v>
      </c>
      <c r="I3" s="190" t="s">
        <v>51</v>
      </c>
    </row>
    <row r="4" spans="1:9" ht="14.25" customHeight="1" x14ac:dyDescent="0.15">
      <c r="B4" s="192"/>
      <c r="C4" s="192"/>
      <c r="D4" s="192"/>
      <c r="E4" s="192"/>
      <c r="F4" s="192"/>
      <c r="G4" s="191"/>
      <c r="H4" s="191"/>
      <c r="I4" s="191"/>
    </row>
    <row r="5" spans="1:9" ht="15" x14ac:dyDescent="0.15">
      <c r="B5" s="35" t="s">
        <v>113</v>
      </c>
      <c r="C5" s="172" t="s">
        <v>114</v>
      </c>
      <c r="D5" s="172" t="s">
        <v>115</v>
      </c>
      <c r="E5" s="89" t="str">
        <f>IF(B5="","",IF(はじめに!$E$4=1,はじめに!$C$4&amp;"年12月期",はじめに!$C$4+1&amp;"年"&amp;はじめに!$E$4-1&amp;"月期"))</f>
        <v>2017年12月期</v>
      </c>
      <c r="F5" s="104">
        <v>980</v>
      </c>
      <c r="G5" s="101">
        <v>2225</v>
      </c>
      <c r="H5" s="95">
        <f>$F5*$G5</f>
        <v>2180500</v>
      </c>
      <c r="I5" s="174"/>
    </row>
    <row r="6" spans="1:9" ht="15" x14ac:dyDescent="0.15">
      <c r="B6" s="36"/>
      <c r="C6" s="172"/>
      <c r="D6" s="172"/>
      <c r="E6" s="90" t="str">
        <f>IF(B5="","",IF(はじめに!$E$4=1,はじめに!$C$4+1&amp;"年12月期",はじめに!$C$4+2&amp;"年"&amp;はじめに!$E$4-1&amp;"月期"))</f>
        <v>2018年12月期</v>
      </c>
      <c r="F6" s="105">
        <v>980</v>
      </c>
      <c r="G6" s="102">
        <v>64500</v>
      </c>
      <c r="H6" s="96">
        <f t="shared" ref="H6:H19" si="0">$F6*$G6</f>
        <v>63210000</v>
      </c>
      <c r="I6" s="174"/>
    </row>
    <row r="7" spans="1:9" ht="15" x14ac:dyDescent="0.15">
      <c r="B7" s="37"/>
      <c r="C7" s="172"/>
      <c r="D7" s="172"/>
      <c r="E7" s="91" t="str">
        <f>IF(B5="","",IF(はじめに!$E$4=1,はじめに!$C$4+2&amp;"年12月期",はじめに!$C$4+3&amp;"年"&amp;はじめに!$E$4-1&amp;"月期"))</f>
        <v>2019年12月期</v>
      </c>
      <c r="F7" s="106">
        <v>980</v>
      </c>
      <c r="G7" s="103">
        <v>326000</v>
      </c>
      <c r="H7" s="97">
        <f t="shared" si="0"/>
        <v>319480000</v>
      </c>
      <c r="I7" s="174"/>
    </row>
    <row r="8" spans="1:9" ht="15" x14ac:dyDescent="0.15">
      <c r="B8" s="35"/>
      <c r="C8" s="172"/>
      <c r="D8" s="172"/>
      <c r="E8" s="89" t="str">
        <f>IF(B8="","",IF(はじめに!$E$4=1,はじめに!$C$4&amp;"年12月期",はじめに!$C$4+1&amp;"年"&amp;はじめに!$E$4-1&amp;"月期"))</f>
        <v/>
      </c>
      <c r="F8" s="104"/>
      <c r="G8" s="101"/>
      <c r="H8" s="95">
        <f t="shared" si="0"/>
        <v>0</v>
      </c>
      <c r="I8" s="174"/>
    </row>
    <row r="9" spans="1:9" ht="15" x14ac:dyDescent="0.15">
      <c r="B9" s="36"/>
      <c r="C9" s="172"/>
      <c r="D9" s="172"/>
      <c r="E9" s="90" t="str">
        <f>IF(B8="","",IF(はじめに!$E$4=1,はじめに!$C$4+1&amp;"年12月期",はじめに!$C$4+2&amp;"年"&amp;はじめに!$E$4-1&amp;"月期"))</f>
        <v/>
      </c>
      <c r="F9" s="105"/>
      <c r="G9" s="102"/>
      <c r="H9" s="96">
        <f t="shared" si="0"/>
        <v>0</v>
      </c>
      <c r="I9" s="174"/>
    </row>
    <row r="10" spans="1:9" ht="15" x14ac:dyDescent="0.15">
      <c r="B10" s="37"/>
      <c r="C10" s="172"/>
      <c r="D10" s="172"/>
      <c r="E10" s="91" t="str">
        <f>IF(B8="","",IF(はじめに!$E$4=1,はじめに!$C$4+2&amp;"年12月期",はじめに!$C$4+3&amp;"年"&amp;はじめに!$E$4-1&amp;"月期"))</f>
        <v/>
      </c>
      <c r="F10" s="106"/>
      <c r="G10" s="103"/>
      <c r="H10" s="97">
        <f t="shared" si="0"/>
        <v>0</v>
      </c>
      <c r="I10" s="174"/>
    </row>
    <row r="11" spans="1:9" ht="15" x14ac:dyDescent="0.15">
      <c r="B11" s="35"/>
      <c r="C11" s="172"/>
      <c r="D11" s="172"/>
      <c r="E11" s="89" t="str">
        <f>IF(B11="","",IF(はじめに!$E$4=1,はじめに!$C$4&amp;"年12月期",はじめに!$C$4+1&amp;"年"&amp;はじめに!$E$4-1&amp;"月期"))</f>
        <v/>
      </c>
      <c r="F11" s="104"/>
      <c r="G11" s="101"/>
      <c r="H11" s="95">
        <f t="shared" si="0"/>
        <v>0</v>
      </c>
      <c r="I11" s="174"/>
    </row>
    <row r="12" spans="1:9" ht="15" x14ac:dyDescent="0.15">
      <c r="B12" s="36"/>
      <c r="C12" s="172"/>
      <c r="D12" s="172"/>
      <c r="E12" s="90" t="str">
        <f>IF(B11="","",IF(はじめに!$E$4=1,はじめに!$C$4+1&amp;"年12月期",はじめに!$C$4+2&amp;"年"&amp;はじめに!$E$4-1&amp;"月期"))</f>
        <v/>
      </c>
      <c r="F12" s="105"/>
      <c r="G12" s="102"/>
      <c r="H12" s="96">
        <f t="shared" si="0"/>
        <v>0</v>
      </c>
      <c r="I12" s="174"/>
    </row>
    <row r="13" spans="1:9" ht="15" x14ac:dyDescent="0.15">
      <c r="B13" s="40"/>
      <c r="C13" s="172"/>
      <c r="D13" s="172"/>
      <c r="E13" s="91" t="str">
        <f>IF(B11="","",IF(はじめに!$E$4=1,はじめに!$C$4+2&amp;"年12月期",はじめに!$C$4+3&amp;"年"&amp;はじめに!$E$4-1&amp;"月期"))</f>
        <v/>
      </c>
      <c r="F13" s="106"/>
      <c r="G13" s="103"/>
      <c r="H13" s="97">
        <f t="shared" si="0"/>
        <v>0</v>
      </c>
      <c r="I13" s="174"/>
    </row>
    <row r="14" spans="1:9" ht="15" x14ac:dyDescent="0.15">
      <c r="B14" s="35"/>
      <c r="C14" s="175"/>
      <c r="D14" s="172"/>
      <c r="E14" s="89" t="str">
        <f>IF(B14="","",IF(はじめに!$E$4=1,はじめに!$C$4&amp;"年12月期",はじめに!$C$4+1&amp;"年"&amp;はじめに!$E$4-1&amp;"月期"))</f>
        <v/>
      </c>
      <c r="F14" s="104"/>
      <c r="G14" s="101"/>
      <c r="H14" s="95">
        <f t="shared" si="0"/>
        <v>0</v>
      </c>
      <c r="I14" s="174"/>
    </row>
    <row r="15" spans="1:9" ht="15" x14ac:dyDescent="0.15">
      <c r="B15" s="36"/>
      <c r="C15" s="173"/>
      <c r="D15" s="172"/>
      <c r="E15" s="90" t="str">
        <f>IF(B14="","",IF(はじめに!$E$4=1,はじめに!$C$4+1&amp;"年12月期",はじめに!$C$4+2&amp;"年"&amp;はじめに!$E$4-1&amp;"月期"))</f>
        <v/>
      </c>
      <c r="F15" s="105"/>
      <c r="G15" s="102"/>
      <c r="H15" s="96">
        <f t="shared" si="0"/>
        <v>0</v>
      </c>
      <c r="I15" s="174"/>
    </row>
    <row r="16" spans="1:9" ht="15" x14ac:dyDescent="0.15">
      <c r="B16" s="40"/>
      <c r="C16" s="173"/>
      <c r="D16" s="172"/>
      <c r="E16" s="91" t="str">
        <f>IF(B14="","",IF(はじめに!$E$4=1,はじめに!$C$4+2&amp;"年12月期",はじめに!$C$4+3&amp;"年"&amp;はじめに!$E$4-1&amp;"月期"))</f>
        <v/>
      </c>
      <c r="F16" s="106"/>
      <c r="G16" s="103"/>
      <c r="H16" s="97">
        <f t="shared" si="0"/>
        <v>0</v>
      </c>
      <c r="I16" s="174"/>
    </row>
    <row r="17" spans="2:9" ht="15" x14ac:dyDescent="0.15">
      <c r="B17" s="35"/>
      <c r="C17" s="173"/>
      <c r="D17" s="172"/>
      <c r="E17" s="89" t="str">
        <f>IF(B17="","",IF(はじめに!$E$4=1,はじめに!$C$4&amp;"年12月期",はじめに!$C$4+1&amp;"年"&amp;はじめに!$E$4-1&amp;"月期"))</f>
        <v/>
      </c>
      <c r="F17" s="104"/>
      <c r="G17" s="101"/>
      <c r="H17" s="95">
        <f t="shared" si="0"/>
        <v>0</v>
      </c>
      <c r="I17" s="174"/>
    </row>
    <row r="18" spans="2:9" ht="15" x14ac:dyDescent="0.15">
      <c r="B18" s="36"/>
      <c r="C18" s="173"/>
      <c r="D18" s="172"/>
      <c r="E18" s="90" t="str">
        <f>IF(B17="","",IF(はじめに!$E$4=1,はじめに!$C$4+1&amp;"年12月期",はじめに!$C$4+2&amp;"年"&amp;はじめに!$E$4-1&amp;"月期"))</f>
        <v/>
      </c>
      <c r="F18" s="105"/>
      <c r="G18" s="102"/>
      <c r="H18" s="96">
        <f t="shared" si="0"/>
        <v>0</v>
      </c>
      <c r="I18" s="174"/>
    </row>
    <row r="19" spans="2:9" ht="15" x14ac:dyDescent="0.15">
      <c r="B19" s="40"/>
      <c r="C19" s="173"/>
      <c r="D19" s="172"/>
      <c r="E19" s="91" t="str">
        <f>IF(B17="","",IF(はじめに!$E$4=1,はじめに!$C$4+2&amp;"年12月期",はじめに!$C$4+3&amp;"年"&amp;はじめに!$E$4-1&amp;"月期"))</f>
        <v/>
      </c>
      <c r="F19" s="106"/>
      <c r="G19" s="103"/>
      <c r="H19" s="97">
        <f t="shared" si="0"/>
        <v>0</v>
      </c>
      <c r="I19" s="174"/>
    </row>
    <row r="20" spans="2:9" ht="15" x14ac:dyDescent="0.15">
      <c r="B20" s="35"/>
      <c r="C20" s="173"/>
      <c r="D20" s="172"/>
      <c r="E20" s="89" t="str">
        <f>IF(B20="","",IF(はじめに!$E$4=1,はじめに!$C$4&amp;"年12月期",はじめに!$C$4+1&amp;"年"&amp;はじめに!$E$4-1&amp;"月期"))</f>
        <v/>
      </c>
      <c r="F20" s="104"/>
      <c r="G20" s="101"/>
      <c r="H20" s="95">
        <f>$F$20*$G20</f>
        <v>0</v>
      </c>
      <c r="I20" s="174"/>
    </row>
    <row r="21" spans="2:9" ht="15" x14ac:dyDescent="0.15">
      <c r="B21" s="36"/>
      <c r="C21" s="173"/>
      <c r="D21" s="172"/>
      <c r="E21" s="90" t="str">
        <f>IF(B20="","",IF(はじめに!$E$4=1,はじめに!$C$4+1&amp;"年12月期",はじめに!$C$4+2&amp;"年"&amp;はじめに!$E$4-1&amp;"月期"))</f>
        <v/>
      </c>
      <c r="F21" s="105"/>
      <c r="G21" s="102"/>
      <c r="H21" s="96">
        <f>$F$21*$G21</f>
        <v>0</v>
      </c>
      <c r="I21" s="174"/>
    </row>
    <row r="22" spans="2:9" ht="15" x14ac:dyDescent="0.15">
      <c r="B22" s="40"/>
      <c r="C22" s="173"/>
      <c r="D22" s="172"/>
      <c r="E22" s="91" t="str">
        <f>IF(B20="","",IF(はじめに!$E$4=1,はじめに!$C$4+2&amp;"年12月期",はじめに!$C$4+3&amp;"年"&amp;はじめに!$E$4-1&amp;"月期"))</f>
        <v/>
      </c>
      <c r="F22" s="106"/>
      <c r="G22" s="103"/>
      <c r="H22" s="97">
        <f>$F$22*$G22</f>
        <v>0</v>
      </c>
      <c r="I22" s="174"/>
    </row>
    <row r="23" spans="2:9" ht="15" x14ac:dyDescent="0.15">
      <c r="B23" s="35"/>
      <c r="C23" s="173"/>
      <c r="D23" s="172"/>
      <c r="E23" s="89" t="str">
        <f>IF(B23="","",IF(はじめに!$E$4=1,はじめに!$C$4&amp;"年12月期",はじめに!$C$4+1&amp;"年"&amp;はじめに!$E$4-1&amp;"月期"))</f>
        <v/>
      </c>
      <c r="F23" s="104"/>
      <c r="G23" s="101"/>
      <c r="H23" s="95">
        <f>$F$23*$G23</f>
        <v>0</v>
      </c>
      <c r="I23" s="174"/>
    </row>
    <row r="24" spans="2:9" ht="15" x14ac:dyDescent="0.15">
      <c r="B24" s="36"/>
      <c r="C24" s="173"/>
      <c r="D24" s="172"/>
      <c r="E24" s="90" t="str">
        <f>IF(B23="","",IF(はじめに!$E$4=1,はじめに!$C$4+1&amp;"年12月期",はじめに!$C$4+2&amp;"年"&amp;はじめに!$E$4-1&amp;"月期"))</f>
        <v/>
      </c>
      <c r="F24" s="105"/>
      <c r="G24" s="102"/>
      <c r="H24" s="96">
        <f>$F$23*$G24</f>
        <v>0</v>
      </c>
      <c r="I24" s="174"/>
    </row>
    <row r="25" spans="2:9" ht="15" x14ac:dyDescent="0.15">
      <c r="B25" s="40"/>
      <c r="C25" s="173"/>
      <c r="D25" s="172"/>
      <c r="E25" s="91" t="str">
        <f>IF(B23="","",IF(はじめに!$E$4=1,はじめに!$C$4+2&amp;"年12月期",はじめに!$C$4+3&amp;"年"&amp;はじめに!$E$4-1&amp;"月期"))</f>
        <v/>
      </c>
      <c r="F25" s="106"/>
      <c r="G25" s="103"/>
      <c r="H25" s="97">
        <f>$F$23*$G25</f>
        <v>0</v>
      </c>
      <c r="I25" s="174"/>
    </row>
    <row r="26" spans="2:9" ht="15" hidden="1" outlineLevel="1" x14ac:dyDescent="0.15">
      <c r="B26" s="35"/>
      <c r="C26" s="173"/>
      <c r="D26" s="38"/>
      <c r="E26" s="89" t="str">
        <f>IF(B26="","",IF(はじめに!$E$4=1,はじめに!$C$4&amp;"年12月期",はじめに!$C$4+1&amp;"年"&amp;はじめに!$E$4-1&amp;"月期"))</f>
        <v/>
      </c>
      <c r="F26" s="188"/>
      <c r="G26" s="101"/>
      <c r="H26" s="95">
        <f>$F$26*$G26</f>
        <v>0</v>
      </c>
      <c r="I26" s="174"/>
    </row>
    <row r="27" spans="2:9" ht="15" hidden="1" outlineLevel="1" x14ac:dyDescent="0.15">
      <c r="B27" s="36"/>
      <c r="C27" s="173"/>
      <c r="D27" s="39"/>
      <c r="E27" s="90" t="str">
        <f>IF(B26="","",IF(はじめに!$E$4=1,はじめに!$C$4+1&amp;"年12月期",はじめに!$C$4+2&amp;"年"&amp;はじめに!$E$4-1&amp;"月期"))</f>
        <v/>
      </c>
      <c r="F27" s="188"/>
      <c r="G27" s="102"/>
      <c r="H27" s="96">
        <f>$F$26*$G27</f>
        <v>0</v>
      </c>
      <c r="I27" s="174"/>
    </row>
    <row r="28" spans="2:9" ht="15" hidden="1" outlineLevel="1" x14ac:dyDescent="0.15">
      <c r="B28" s="40"/>
      <c r="C28" s="173"/>
      <c r="D28" s="37"/>
      <c r="E28" s="91" t="str">
        <f>IF(B26="","",IF(はじめに!$E$4=1,はじめに!$C$4+2&amp;"年12月期",はじめに!$C$4+3&amp;"年"&amp;はじめに!$E$4-1&amp;"月期"))</f>
        <v/>
      </c>
      <c r="F28" s="188"/>
      <c r="G28" s="103"/>
      <c r="H28" s="97">
        <f>$F$26*$G28</f>
        <v>0</v>
      </c>
      <c r="I28" s="174"/>
    </row>
    <row r="29" spans="2:9" ht="15" hidden="1" outlineLevel="1" x14ac:dyDescent="0.15">
      <c r="B29" s="35"/>
      <c r="C29" s="173"/>
      <c r="D29" s="38"/>
      <c r="E29" s="89" t="str">
        <f>IF(B29="","",IF(はじめに!$E$4=1,はじめに!$C$4&amp;"年12月期",はじめに!$C$4+1&amp;"年"&amp;はじめに!$E$4-1&amp;"月期"))</f>
        <v/>
      </c>
      <c r="F29" s="188"/>
      <c r="G29" s="101"/>
      <c r="H29" s="95">
        <f>$F$29*$G29</f>
        <v>0</v>
      </c>
      <c r="I29" s="174"/>
    </row>
    <row r="30" spans="2:9" ht="15" hidden="1" outlineLevel="1" x14ac:dyDescent="0.15">
      <c r="B30" s="36"/>
      <c r="C30" s="173"/>
      <c r="D30" s="39"/>
      <c r="E30" s="90" t="str">
        <f>IF(B29="","",IF(はじめに!$E$4=1,はじめに!$C$4+1&amp;"年12月期",はじめに!$C$4+2&amp;"年"&amp;はじめに!$E$4-1&amp;"月期"))</f>
        <v/>
      </c>
      <c r="F30" s="188"/>
      <c r="G30" s="102"/>
      <c r="H30" s="96">
        <f>$F$29*$G30</f>
        <v>0</v>
      </c>
      <c r="I30" s="174"/>
    </row>
    <row r="31" spans="2:9" ht="15" hidden="1" outlineLevel="1" x14ac:dyDescent="0.15">
      <c r="B31" s="40"/>
      <c r="C31" s="173"/>
      <c r="D31" s="37"/>
      <c r="E31" s="91" t="str">
        <f>IF(B29="","",IF(はじめに!$E$4=1,はじめに!$C$4+2&amp;"年12月期",はじめに!$C$4+3&amp;"年"&amp;はじめに!$E$4-1&amp;"月期"))</f>
        <v/>
      </c>
      <c r="F31" s="188"/>
      <c r="G31" s="103"/>
      <c r="H31" s="97">
        <f>$F$29*$G31</f>
        <v>0</v>
      </c>
      <c r="I31" s="174"/>
    </row>
    <row r="32" spans="2:9" ht="15" hidden="1" outlineLevel="1" x14ac:dyDescent="0.15">
      <c r="B32" s="35"/>
      <c r="C32" s="173"/>
      <c r="D32" s="38"/>
      <c r="E32" s="89" t="str">
        <f>IF(B32="","",IF(はじめに!$E$4=1,はじめに!$C$4&amp;"年12月期",はじめに!$C$4+1&amp;"年"&amp;はじめに!$E$4-1&amp;"月期"))</f>
        <v/>
      </c>
      <c r="F32" s="188"/>
      <c r="G32" s="101"/>
      <c r="H32" s="95">
        <f>$F$32*$G32</f>
        <v>0</v>
      </c>
      <c r="I32" s="174"/>
    </row>
    <row r="33" spans="1:11" ht="15" hidden="1" outlineLevel="1" x14ac:dyDescent="0.15">
      <c r="B33" s="36"/>
      <c r="C33" s="173"/>
      <c r="D33" s="39"/>
      <c r="E33" s="90" t="str">
        <f>IF(B32="","",IF(はじめに!$E$4=1,はじめに!$C$4+1&amp;"年12月期",はじめに!$C$4+2&amp;"年"&amp;はじめに!$E$4-1&amp;"月期"))</f>
        <v/>
      </c>
      <c r="F33" s="188"/>
      <c r="G33" s="102"/>
      <c r="H33" s="96">
        <f>$F$32*$G33</f>
        <v>0</v>
      </c>
      <c r="I33" s="174"/>
    </row>
    <row r="34" spans="1:11" ht="15" hidden="1" outlineLevel="1" x14ac:dyDescent="0.15">
      <c r="B34" s="40"/>
      <c r="C34" s="173"/>
      <c r="D34" s="37"/>
      <c r="E34" s="91" t="str">
        <f>IF(B32="","",IF(はじめに!$E$4=1,はじめに!$C$4+2&amp;"年12月期",はじめに!$C$4+3&amp;"年"&amp;はじめに!$E$4-1&amp;"月期"))</f>
        <v/>
      </c>
      <c r="F34" s="188"/>
      <c r="G34" s="103"/>
      <c r="H34" s="97">
        <f>$F$32*$G34</f>
        <v>0</v>
      </c>
      <c r="I34" s="174"/>
    </row>
    <row r="35" spans="1:11" ht="21" customHeight="1" collapsed="1" x14ac:dyDescent="0.15">
      <c r="B35" s="179" t="s">
        <v>52</v>
      </c>
      <c r="C35" s="180"/>
      <c r="D35" s="181"/>
      <c r="E35" s="92" t="str">
        <f>IF(はじめに!E4=1,はじめに!C4&amp;"年12月期",はじめに!C4+1&amp;"年"&amp;はじめに!E4-1&amp;"月期")</f>
        <v>2017年12月期</v>
      </c>
      <c r="F35" s="177"/>
      <c r="G35" s="177"/>
      <c r="H35" s="72">
        <f>H5+H8+H11+H14+H17+H20+H23+H26+H29+H32</f>
        <v>2180500</v>
      </c>
      <c r="I35" s="178">
        <f>IFERROR(1-(SUM(経費計画!G5:I5)/(SUM(販売計画!H35:H37)/1000)),"")</f>
        <v>1</v>
      </c>
      <c r="J35" s="87"/>
      <c r="K35" s="176" t="s">
        <v>66</v>
      </c>
    </row>
    <row r="36" spans="1:11" ht="21" customHeight="1" x14ac:dyDescent="0.15">
      <c r="B36" s="182"/>
      <c r="C36" s="183"/>
      <c r="D36" s="184"/>
      <c r="E36" s="93" t="str">
        <f>IF(はじめに!E4=1,はじめに!C4+1&amp;"年12月期",はじめに!C4+2&amp;"年"&amp;はじめに!E4-1&amp;"月期")</f>
        <v>2018年12月期</v>
      </c>
      <c r="F36" s="177"/>
      <c r="G36" s="177"/>
      <c r="H36" s="73">
        <f>H6+H9+H12+H15+H18+H21+H24+H27+H30+H33</f>
        <v>63210000</v>
      </c>
      <c r="I36" s="178"/>
      <c r="J36" s="87"/>
      <c r="K36" s="176"/>
    </row>
    <row r="37" spans="1:11" ht="21" customHeight="1" x14ac:dyDescent="0.15">
      <c r="B37" s="185"/>
      <c r="C37" s="186"/>
      <c r="D37" s="187"/>
      <c r="E37" s="94" t="str">
        <f>IF(はじめに!E4=1,はじめに!C4+2&amp;"年12月期",はじめに!C4+3&amp;"年"&amp;はじめに!E4-1&amp;"月期")</f>
        <v>2019年12月期</v>
      </c>
      <c r="F37" s="177"/>
      <c r="G37" s="177"/>
      <c r="H37" s="74">
        <f>H7+H10+H13+H16+H19+H22+H25+H28+H31+H34</f>
        <v>319480000</v>
      </c>
      <c r="I37" s="178"/>
      <c r="J37" s="87"/>
      <c r="K37" s="176"/>
    </row>
    <row r="39" spans="1:11" x14ac:dyDescent="0.15">
      <c r="H39" s="23" t="s">
        <v>67</v>
      </c>
      <c r="I39" s="85">
        <f>IFERROR(((SUM(H5:H7)*I5+SUM(H8:H10)*I8+SUM(H11:H13)*I11)+SUM(H14:H16)*I14+SUM(H17:H19)*I17+SUM(H20:H22)*I20+SUM(H23:H25)*I23+SUM(H26:H28)*I26+SUM(H29:H31)*I29+SUM(H32:H34)*I32)/SUM(H35:H37),"")</f>
        <v>0</v>
      </c>
    </row>
    <row r="40" spans="1:11" ht="46.5" customHeight="1" x14ac:dyDescent="0.15">
      <c r="H40" s="88"/>
      <c r="I40" s="86" t="str">
        <f>IFERROR(IF(ABS(I35-I39)&gt;0.01,"販売計画と仕入経費計画との整合性を確認してください","OK"),"")</f>
        <v>販売計画と仕入経費計画との整合性を確認してください</v>
      </c>
      <c r="K40" s="120" t="s">
        <v>65</v>
      </c>
    </row>
    <row r="41" spans="1:11" x14ac:dyDescent="0.15">
      <c r="A41" s="21" t="s">
        <v>64</v>
      </c>
    </row>
  </sheetData>
  <mergeCells count="44">
    <mergeCell ref="H3:H4"/>
    <mergeCell ref="G3:G4"/>
    <mergeCell ref="B3:B4"/>
    <mergeCell ref="C3:C4"/>
    <mergeCell ref="D3:D4"/>
    <mergeCell ref="E3:E4"/>
    <mergeCell ref="F3:F4"/>
    <mergeCell ref="B1:I1"/>
    <mergeCell ref="C11:C13"/>
    <mergeCell ref="I11:I13"/>
    <mergeCell ref="C32:C34"/>
    <mergeCell ref="F32:F34"/>
    <mergeCell ref="I32:I34"/>
    <mergeCell ref="I3:I4"/>
    <mergeCell ref="I17:I19"/>
    <mergeCell ref="F29:F31"/>
    <mergeCell ref="C5:C7"/>
    <mergeCell ref="D5:D7"/>
    <mergeCell ref="I5:I7"/>
    <mergeCell ref="C8:C10"/>
    <mergeCell ref="D8:D10"/>
    <mergeCell ref="I8:I10"/>
    <mergeCell ref="D23:D25"/>
    <mergeCell ref="I23:I25"/>
    <mergeCell ref="C14:C16"/>
    <mergeCell ref="I14:I16"/>
    <mergeCell ref="C23:C25"/>
    <mergeCell ref="K35:K37"/>
    <mergeCell ref="C20:C22"/>
    <mergeCell ref="I20:I22"/>
    <mergeCell ref="C29:C31"/>
    <mergeCell ref="F35:F37"/>
    <mergeCell ref="G35:G37"/>
    <mergeCell ref="I35:I37"/>
    <mergeCell ref="B35:D37"/>
    <mergeCell ref="I29:I31"/>
    <mergeCell ref="C26:C28"/>
    <mergeCell ref="F26:F28"/>
    <mergeCell ref="I26:I28"/>
    <mergeCell ref="D11:D13"/>
    <mergeCell ref="D14:D16"/>
    <mergeCell ref="D17:D19"/>
    <mergeCell ref="D20:D22"/>
    <mergeCell ref="C17:C19"/>
  </mergeCells>
  <phoneticPr fontId="2"/>
  <conditionalFormatting sqref="F40:I40">
    <cfRule type="expression" dxfId="1" priority="1" stopIfTrue="1">
      <formula>$I$40&lt;&gt;"OK"+$I$40=""</formula>
    </cfRule>
  </conditionalFormatting>
  <dataValidations count="2">
    <dataValidation imeMode="hiragana" allowBlank="1" showInputMessage="1" showErrorMessage="1" sqref="B5:D19 D20:D25" xr:uid="{00000000-0002-0000-0100-000000000000}"/>
    <dataValidation imeMode="halfAlpha" allowBlank="1" showInputMessage="1" showErrorMessage="1" sqref="F5:G19 I5:I19 F20:F25" xr:uid="{00000000-0002-0000-0100-000001000000}"/>
  </dataValidations>
  <printOptions horizontalCentered="1"/>
  <pageMargins left="0.23622047244094491" right="0.23622047244094491"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33"/>
  <sheetViews>
    <sheetView showGridLines="0" topLeftCell="A13" zoomScale="85" zoomScaleNormal="85" workbookViewId="0">
      <selection activeCell="C26" sqref="C26"/>
    </sheetView>
  </sheetViews>
  <sheetFormatPr defaultRowHeight="13.5" x14ac:dyDescent="0.15"/>
  <cols>
    <col min="1" max="1" width="2.375" style="21" customWidth="1"/>
    <col min="2" max="2" width="4.5" style="21" customWidth="1"/>
    <col min="3" max="3" width="21.375" style="21" customWidth="1"/>
    <col min="4" max="6" width="16.375" style="21" customWidth="1"/>
    <col min="7" max="9" width="18.5" style="21" customWidth="1"/>
    <col min="10" max="16384" width="9" style="21"/>
  </cols>
  <sheetData>
    <row r="1" spans="2:9" ht="31.5" customHeight="1" x14ac:dyDescent="0.15">
      <c r="B1" s="193" t="s">
        <v>63</v>
      </c>
      <c r="C1" s="193"/>
      <c r="D1" s="193"/>
      <c r="E1" s="193"/>
      <c r="F1" s="193"/>
      <c r="G1" s="193"/>
      <c r="H1" s="193"/>
      <c r="I1" s="193"/>
    </row>
    <row r="2" spans="2:9" ht="14.25" thickBot="1" x14ac:dyDescent="0.2">
      <c r="I2" s="23" t="s">
        <v>5</v>
      </c>
    </row>
    <row r="3" spans="2:9" ht="15" customHeight="1" x14ac:dyDescent="0.15">
      <c r="B3" s="198" t="s">
        <v>53</v>
      </c>
      <c r="C3" s="199"/>
      <c r="D3" s="194" t="s">
        <v>54</v>
      </c>
      <c r="E3" s="194" t="s">
        <v>49</v>
      </c>
      <c r="F3" s="207" t="s">
        <v>55</v>
      </c>
      <c r="G3" s="194" t="s">
        <v>104</v>
      </c>
      <c r="H3" s="194"/>
      <c r="I3" s="195"/>
    </row>
    <row r="4" spans="2:9" ht="18.75" customHeight="1" x14ac:dyDescent="0.15">
      <c r="B4" s="200"/>
      <c r="C4" s="201"/>
      <c r="D4" s="206"/>
      <c r="E4" s="206"/>
      <c r="F4" s="208"/>
      <c r="G4" s="139" t="str">
        <f>IF(はじめに!E4=1,はじめに!C4&amp;"年12月期",はじめに!C4+1&amp;"年"&amp;はじめに!E4-1&amp;"月期")</f>
        <v>2017年12月期</v>
      </c>
      <c r="H4" s="140" t="str">
        <f>IF(はじめに!E4=1,はじめに!C4+1&amp;"年12月期",はじめに!C4+2&amp;"年"&amp;はじめに!E4-1&amp;"月期")</f>
        <v>2018年12月期</v>
      </c>
      <c r="I4" s="141" t="str">
        <f>IF(はじめに!E4=1,はじめに!C4+2&amp;"年12月期",はじめに!C4+3&amp;"年"&amp;はじめに!E4-1&amp;"月期")</f>
        <v>2019年12月期</v>
      </c>
    </row>
    <row r="5" spans="2:9" s="24" customFormat="1" ht="27.75" customHeight="1" x14ac:dyDescent="0.15">
      <c r="B5" s="209" t="s">
        <v>57</v>
      </c>
      <c r="C5" s="210"/>
      <c r="D5" s="210"/>
      <c r="E5" s="210"/>
      <c r="F5" s="210"/>
      <c r="G5" s="75">
        <f>SUM(G6:G8)</f>
        <v>0</v>
      </c>
      <c r="H5" s="75">
        <f>SUM(H6:H8)</f>
        <v>0</v>
      </c>
      <c r="I5" s="76">
        <f>SUM(I6:I8)</f>
        <v>0</v>
      </c>
    </row>
    <row r="6" spans="2:9" ht="45" customHeight="1" x14ac:dyDescent="0.15">
      <c r="B6" s="202"/>
      <c r="C6" s="164"/>
      <c r="D6" s="165"/>
      <c r="E6" s="165"/>
      <c r="F6" s="166"/>
      <c r="G6" s="167"/>
      <c r="H6" s="168"/>
      <c r="I6" s="169"/>
    </row>
    <row r="7" spans="2:9" ht="45" customHeight="1" x14ac:dyDescent="0.15">
      <c r="B7" s="202"/>
      <c r="C7" s="164"/>
      <c r="D7" s="165"/>
      <c r="E7" s="165"/>
      <c r="F7" s="166"/>
      <c r="G7" s="167"/>
      <c r="H7" s="168"/>
      <c r="I7" s="169"/>
    </row>
    <row r="8" spans="2:9" ht="45" customHeight="1" x14ac:dyDescent="0.15">
      <c r="B8" s="203"/>
      <c r="C8" s="47"/>
      <c r="D8" s="48"/>
      <c r="E8" s="48"/>
      <c r="F8" s="128"/>
      <c r="G8" s="129"/>
      <c r="H8" s="130"/>
      <c r="I8" s="131"/>
    </row>
    <row r="9" spans="2:9" s="24" customFormat="1" ht="27" customHeight="1" x14ac:dyDescent="0.15">
      <c r="B9" s="204" t="s">
        <v>58</v>
      </c>
      <c r="C9" s="205"/>
      <c r="D9" s="205"/>
      <c r="E9" s="205"/>
      <c r="F9" s="205"/>
      <c r="G9" s="75">
        <f>SUM(G10:G27)</f>
        <v>3016</v>
      </c>
      <c r="H9" s="75">
        <f>SUM(H10:H27)</f>
        <v>7293</v>
      </c>
      <c r="I9" s="76">
        <f>SUM(I10:I27)</f>
        <v>6480</v>
      </c>
    </row>
    <row r="10" spans="2:9" ht="45" customHeight="1" x14ac:dyDescent="0.15">
      <c r="B10" s="202"/>
      <c r="C10" s="41" t="s">
        <v>153</v>
      </c>
      <c r="D10" s="42" t="s">
        <v>148</v>
      </c>
      <c r="E10" s="42" t="s">
        <v>133</v>
      </c>
      <c r="F10" s="132" t="s">
        <v>116</v>
      </c>
      <c r="G10" s="121">
        <v>3</v>
      </c>
      <c r="H10" s="122">
        <v>5</v>
      </c>
      <c r="I10" s="123">
        <v>6</v>
      </c>
    </row>
    <row r="11" spans="2:9" ht="45" customHeight="1" x14ac:dyDescent="0.15">
      <c r="B11" s="202"/>
      <c r="C11" s="158" t="s">
        <v>160</v>
      </c>
      <c r="D11" s="159" t="s">
        <v>161</v>
      </c>
      <c r="E11" s="159" t="s">
        <v>133</v>
      </c>
      <c r="F11" s="160" t="s">
        <v>162</v>
      </c>
      <c r="G11" s="161">
        <v>60</v>
      </c>
      <c r="H11" s="162">
        <v>210</v>
      </c>
      <c r="I11" s="163">
        <v>210</v>
      </c>
    </row>
    <row r="12" spans="2:9" ht="45" customHeight="1" x14ac:dyDescent="0.15">
      <c r="B12" s="202"/>
      <c r="C12" s="158" t="s">
        <v>163</v>
      </c>
      <c r="D12" s="159" t="s">
        <v>164</v>
      </c>
      <c r="E12" s="159"/>
      <c r="F12" s="160" t="s">
        <v>162</v>
      </c>
      <c r="G12" s="161">
        <v>410</v>
      </c>
      <c r="H12" s="162">
        <v>820</v>
      </c>
      <c r="I12" s="163"/>
    </row>
    <row r="13" spans="2:9" ht="45" customHeight="1" x14ac:dyDescent="0.15">
      <c r="B13" s="202"/>
      <c r="C13" s="158" t="s">
        <v>159</v>
      </c>
      <c r="D13" s="159" t="s">
        <v>124</v>
      </c>
      <c r="E13" s="159" t="s">
        <v>158</v>
      </c>
      <c r="F13" s="160" t="s">
        <v>157</v>
      </c>
      <c r="G13" s="161">
        <v>4</v>
      </c>
      <c r="H13" s="162"/>
      <c r="I13" s="163"/>
    </row>
    <row r="14" spans="2:9" ht="45" customHeight="1" x14ac:dyDescent="0.15">
      <c r="B14" s="202"/>
      <c r="C14" s="44" t="s">
        <v>166</v>
      </c>
      <c r="D14" s="45" t="s">
        <v>124</v>
      </c>
      <c r="E14" s="45" t="s">
        <v>133</v>
      </c>
      <c r="F14" s="124" t="s">
        <v>116</v>
      </c>
      <c r="G14" s="125">
        <v>14</v>
      </c>
      <c r="H14" s="126">
        <v>80</v>
      </c>
      <c r="I14" s="127">
        <v>80</v>
      </c>
    </row>
    <row r="15" spans="2:9" ht="45" customHeight="1" x14ac:dyDescent="0.15">
      <c r="B15" s="202"/>
      <c r="C15" s="44" t="s">
        <v>155</v>
      </c>
      <c r="D15" s="45" t="s">
        <v>156</v>
      </c>
      <c r="E15" s="45" t="s">
        <v>156</v>
      </c>
      <c r="F15" s="124" t="s">
        <v>157</v>
      </c>
      <c r="G15" s="125">
        <v>5</v>
      </c>
      <c r="H15" s="126"/>
      <c r="I15" s="127"/>
    </row>
    <row r="16" spans="2:9" ht="45" customHeight="1" x14ac:dyDescent="0.15">
      <c r="B16" s="202"/>
      <c r="C16" s="44" t="s">
        <v>149</v>
      </c>
      <c r="D16" s="45" t="s">
        <v>125</v>
      </c>
      <c r="E16" s="45" t="s">
        <v>134</v>
      </c>
      <c r="F16" s="124" t="s">
        <v>123</v>
      </c>
      <c r="G16" s="125">
        <v>96</v>
      </c>
      <c r="H16" s="126"/>
      <c r="I16" s="127"/>
    </row>
    <row r="17" spans="2:9" ht="45" customHeight="1" x14ac:dyDescent="0.15">
      <c r="B17" s="202"/>
      <c r="C17" s="44" t="s">
        <v>137</v>
      </c>
      <c r="D17" s="133" t="s">
        <v>126</v>
      </c>
      <c r="E17" s="45" t="s">
        <v>122</v>
      </c>
      <c r="F17" s="124" t="s">
        <v>123</v>
      </c>
      <c r="G17" s="125">
        <v>60</v>
      </c>
      <c r="H17" s="126">
        <v>120</v>
      </c>
      <c r="I17" s="127">
        <v>120</v>
      </c>
    </row>
    <row r="18" spans="2:9" ht="45" customHeight="1" x14ac:dyDescent="0.15">
      <c r="B18" s="202"/>
      <c r="C18" s="44" t="s">
        <v>131</v>
      </c>
      <c r="D18" s="45"/>
      <c r="E18" s="45"/>
      <c r="F18" s="124"/>
      <c r="G18" s="125"/>
      <c r="H18" s="126">
        <v>4800</v>
      </c>
      <c r="I18" s="127">
        <v>4800</v>
      </c>
    </row>
    <row r="19" spans="2:9" ht="45" customHeight="1" x14ac:dyDescent="0.15">
      <c r="B19" s="202"/>
      <c r="C19" s="44" t="s">
        <v>150</v>
      </c>
      <c r="D19" s="45" t="s">
        <v>132</v>
      </c>
      <c r="E19" s="45" t="s">
        <v>136</v>
      </c>
      <c r="F19" s="124" t="s">
        <v>135</v>
      </c>
      <c r="G19" s="125"/>
      <c r="H19" s="126">
        <v>1200</v>
      </c>
      <c r="I19" s="127">
        <v>1200</v>
      </c>
    </row>
    <row r="20" spans="2:9" ht="45" customHeight="1" x14ac:dyDescent="0.15">
      <c r="B20" s="202"/>
      <c r="C20" s="44" t="s">
        <v>151</v>
      </c>
      <c r="D20" s="134" t="s">
        <v>140</v>
      </c>
      <c r="E20" s="134" t="s">
        <v>141</v>
      </c>
      <c r="F20" s="138" t="s">
        <v>142</v>
      </c>
      <c r="G20" s="125">
        <v>12</v>
      </c>
      <c r="H20" s="126">
        <v>12</v>
      </c>
      <c r="I20" s="127">
        <v>12</v>
      </c>
    </row>
    <row r="21" spans="2:9" ht="45" customHeight="1" x14ac:dyDescent="0.15">
      <c r="B21" s="202"/>
      <c r="C21" s="44" t="s">
        <v>152</v>
      </c>
      <c r="D21" s="134"/>
      <c r="E21" s="45" t="s">
        <v>143</v>
      </c>
      <c r="F21" s="124" t="s">
        <v>144</v>
      </c>
      <c r="G21" s="125">
        <v>24</v>
      </c>
      <c r="H21" s="126">
        <v>24</v>
      </c>
      <c r="I21" s="127">
        <v>24</v>
      </c>
    </row>
    <row r="22" spans="2:9" ht="45" customHeight="1" x14ac:dyDescent="0.15">
      <c r="B22" s="202"/>
      <c r="C22" s="44" t="s">
        <v>145</v>
      </c>
      <c r="D22" s="134"/>
      <c r="E22" s="45"/>
      <c r="F22" s="124"/>
      <c r="G22" s="125"/>
      <c r="H22" s="126">
        <v>22</v>
      </c>
      <c r="I22" s="127">
        <v>22</v>
      </c>
    </row>
    <row r="23" spans="2:9" ht="45" customHeight="1" x14ac:dyDescent="0.15">
      <c r="B23" s="202"/>
      <c r="C23" s="148" t="s">
        <v>183</v>
      </c>
      <c r="D23" s="149" t="s">
        <v>172</v>
      </c>
      <c r="E23" s="150" t="s">
        <v>173</v>
      </c>
      <c r="F23" s="151" t="s">
        <v>174</v>
      </c>
      <c r="G23" s="152">
        <v>203</v>
      </c>
      <c r="H23" s="153"/>
      <c r="I23" s="154"/>
    </row>
    <row r="24" spans="2:9" ht="45" customHeight="1" x14ac:dyDescent="0.15">
      <c r="B24" s="202"/>
      <c r="C24" s="148" t="s">
        <v>185</v>
      </c>
      <c r="D24" s="149" t="s">
        <v>132</v>
      </c>
      <c r="E24" s="150" t="s">
        <v>132</v>
      </c>
      <c r="F24" s="151" t="s">
        <v>186</v>
      </c>
      <c r="G24" s="152">
        <v>125</v>
      </c>
      <c r="H24" s="153"/>
      <c r="I24" s="154"/>
    </row>
    <row r="25" spans="2:9" ht="45" customHeight="1" x14ac:dyDescent="0.15">
      <c r="B25" s="202"/>
      <c r="C25" s="148" t="s">
        <v>188</v>
      </c>
      <c r="D25" s="149"/>
      <c r="E25" s="150"/>
      <c r="F25" s="151"/>
      <c r="G25" s="152"/>
      <c r="H25" s="153"/>
      <c r="I25" s="154">
        <v>6</v>
      </c>
    </row>
    <row r="26" spans="2:9" ht="45" customHeight="1" x14ac:dyDescent="0.15">
      <c r="B26" s="202"/>
      <c r="C26" s="148" t="s">
        <v>176</v>
      </c>
      <c r="D26" s="149"/>
      <c r="E26" s="150"/>
      <c r="F26" s="151"/>
      <c r="G26" s="152">
        <v>2000</v>
      </c>
      <c r="H26" s="153"/>
      <c r="I26" s="154"/>
    </row>
    <row r="27" spans="2:9" ht="45" customHeight="1" x14ac:dyDescent="0.15">
      <c r="B27" s="203"/>
      <c r="C27" s="47"/>
      <c r="D27" s="48"/>
      <c r="E27" s="48"/>
      <c r="F27" s="128"/>
      <c r="G27" s="129"/>
      <c r="H27" s="130"/>
      <c r="I27" s="131"/>
    </row>
    <row r="28" spans="2:9" ht="45" customHeight="1" thickBot="1" x14ac:dyDescent="0.2">
      <c r="B28" s="196" t="s">
        <v>105</v>
      </c>
      <c r="C28" s="197"/>
      <c r="D28" s="197"/>
      <c r="E28" s="197"/>
      <c r="F28" s="197"/>
      <c r="G28" s="98">
        <f>G5+G9</f>
        <v>3016</v>
      </c>
      <c r="H28" s="98">
        <f>H5+H9</f>
        <v>7293</v>
      </c>
      <c r="I28" s="99">
        <f>I5+I9</f>
        <v>6480</v>
      </c>
    </row>
    <row r="29" spans="2:9" s="24" customFormat="1" ht="25.5" customHeight="1" x14ac:dyDescent="0.15">
      <c r="B29" s="204" t="s">
        <v>147</v>
      </c>
      <c r="C29" s="205"/>
      <c r="D29" s="205"/>
      <c r="E29" s="205"/>
      <c r="F29" s="205"/>
      <c r="G29" s="75">
        <f>SUM(G30:G32)</f>
        <v>0</v>
      </c>
      <c r="H29" s="75">
        <f>SUM(H30:H32)</f>
        <v>0</v>
      </c>
      <c r="I29" s="76">
        <f>SUM(I30:I32)</f>
        <v>0</v>
      </c>
    </row>
    <row r="30" spans="2:9" ht="45" customHeight="1" x14ac:dyDescent="0.15">
      <c r="B30" s="202"/>
      <c r="C30" s="41"/>
      <c r="D30" s="42"/>
      <c r="E30" s="42"/>
      <c r="F30" s="54"/>
      <c r="G30" s="55"/>
      <c r="H30" s="43"/>
      <c r="I30" s="67"/>
    </row>
    <row r="31" spans="2:9" ht="45" customHeight="1" x14ac:dyDescent="0.15">
      <c r="B31" s="202"/>
      <c r="C31" s="44"/>
      <c r="D31" s="45"/>
      <c r="E31" s="45"/>
      <c r="F31" s="52"/>
      <c r="G31" s="56"/>
      <c r="H31" s="46"/>
      <c r="I31" s="68"/>
    </row>
    <row r="32" spans="2:9" ht="45" customHeight="1" x14ac:dyDescent="0.15">
      <c r="B32" s="202"/>
      <c r="C32" s="47"/>
      <c r="D32" s="48"/>
      <c r="E32" s="48"/>
      <c r="F32" s="53"/>
      <c r="G32" s="57"/>
      <c r="H32" s="49"/>
      <c r="I32" s="69"/>
    </row>
    <row r="33" spans="2:9" ht="45" customHeight="1" thickBot="1" x14ac:dyDescent="0.2">
      <c r="B33" s="196" t="s">
        <v>56</v>
      </c>
      <c r="C33" s="197"/>
      <c r="D33" s="197"/>
      <c r="E33" s="197"/>
      <c r="F33" s="197"/>
      <c r="G33" s="98">
        <f>G28+G29</f>
        <v>3016</v>
      </c>
      <c r="H33" s="98">
        <f>H28+H29</f>
        <v>7293</v>
      </c>
      <c r="I33" s="99">
        <f>I28+I29</f>
        <v>6480</v>
      </c>
    </row>
  </sheetData>
  <mergeCells count="14">
    <mergeCell ref="B1:I1"/>
    <mergeCell ref="G3:I3"/>
    <mergeCell ref="B33:F33"/>
    <mergeCell ref="B3:C4"/>
    <mergeCell ref="B10:B27"/>
    <mergeCell ref="B6:B8"/>
    <mergeCell ref="B29:F29"/>
    <mergeCell ref="B30:B32"/>
    <mergeCell ref="D3:D4"/>
    <mergeCell ref="B28:F28"/>
    <mergeCell ref="E3:E4"/>
    <mergeCell ref="F3:F4"/>
    <mergeCell ref="B5:F5"/>
    <mergeCell ref="B9:F9"/>
  </mergeCells>
  <phoneticPr fontId="2"/>
  <dataValidations count="2">
    <dataValidation imeMode="hiragana" allowBlank="1" showInputMessage="1" showErrorMessage="1" sqref="C30:F32 C6:F8 C10:F27" xr:uid="{00000000-0002-0000-0200-000000000000}"/>
    <dataValidation imeMode="halfAlpha" allowBlank="1" showInputMessage="1" showErrorMessage="1" sqref="G30:I32 G6:I8 G10:I27" xr:uid="{00000000-0002-0000-0200-000001000000}"/>
  </dataValidations>
  <printOptions horizontalCentered="1"/>
  <pageMargins left="0.70866141732283472" right="0.70866141732283472" top="0.74803149606299213" bottom="0.74803149606299213" header="0.31496062992125984" footer="0.31496062992125984"/>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4"/>
  <sheetViews>
    <sheetView showGridLines="0" topLeftCell="A14" workbookViewId="0">
      <selection activeCell="M15" sqref="M15:P15"/>
    </sheetView>
  </sheetViews>
  <sheetFormatPr defaultRowHeight="13.5" x14ac:dyDescent="0.15"/>
  <cols>
    <col min="1" max="1" width="1.375" style="2" customWidth="1"/>
    <col min="2" max="3" width="2.875" style="2" customWidth="1"/>
    <col min="4" max="4" width="15.625" style="2" customWidth="1"/>
    <col min="5" max="16" width="4.625" style="2" customWidth="1"/>
    <col min="17" max="17" width="1.375" style="2" customWidth="1"/>
    <col min="18" max="16384" width="9" style="2"/>
  </cols>
  <sheetData>
    <row r="1" spans="1:18" ht="24" customHeight="1" x14ac:dyDescent="0.15">
      <c r="A1" s="17" t="s">
        <v>59</v>
      </c>
      <c r="B1" s="239" t="s">
        <v>48</v>
      </c>
      <c r="C1" s="239"/>
      <c r="D1" s="239"/>
      <c r="E1" s="239"/>
      <c r="F1" s="239"/>
      <c r="G1" s="239"/>
      <c r="H1" s="239"/>
      <c r="I1" s="239"/>
      <c r="J1" s="239"/>
      <c r="K1" s="239"/>
      <c r="L1" s="239"/>
      <c r="M1" s="239"/>
      <c r="N1" s="239"/>
      <c r="O1" s="239"/>
      <c r="P1" s="239"/>
    </row>
    <row r="2" spans="1:18" ht="15" customHeight="1" thickBot="1" x14ac:dyDescent="0.2">
      <c r="A2" s="1"/>
      <c r="B2" s="3"/>
      <c r="C2" s="3"/>
      <c r="D2" s="3"/>
      <c r="E2" s="3"/>
      <c r="F2" s="3"/>
      <c r="G2" s="3"/>
      <c r="H2" s="3"/>
      <c r="I2" s="3"/>
      <c r="J2" s="3"/>
      <c r="K2" s="3"/>
      <c r="L2" s="3"/>
      <c r="M2" s="237" t="s">
        <v>5</v>
      </c>
      <c r="N2" s="238"/>
      <c r="O2" s="238"/>
      <c r="P2" s="238"/>
    </row>
    <row r="3" spans="1:18" ht="24" customHeight="1" x14ac:dyDescent="0.15">
      <c r="A3" s="25"/>
      <c r="B3" s="240"/>
      <c r="C3" s="241"/>
      <c r="D3" s="241"/>
      <c r="E3" s="220" t="str">
        <f>IF(はじめに!E4=1,はじめに!C4&amp;"年12月期",はじめに!C4+1&amp;"年"&amp;はじめに!E4-1&amp;"月期")</f>
        <v>2017年12月期</v>
      </c>
      <c r="F3" s="220"/>
      <c r="G3" s="220"/>
      <c r="H3" s="220"/>
      <c r="I3" s="220" t="str">
        <f>IF(はじめに!E4=1,はじめに!C4+1&amp;"年12月期",はじめに!C4+2&amp;"年"&amp;はじめに!E4-1&amp;"月期")</f>
        <v>2018年12月期</v>
      </c>
      <c r="J3" s="220"/>
      <c r="K3" s="220"/>
      <c r="L3" s="220"/>
      <c r="M3" s="220" t="str">
        <f>IF(はじめに!E4=1,はじめに!C4+2&amp;"年12月期",はじめに!C4+3&amp;"年"&amp;はじめに!E4-1&amp;"月期")</f>
        <v>2019年12月期</v>
      </c>
      <c r="N3" s="220"/>
      <c r="O3" s="220"/>
      <c r="P3" s="221"/>
      <c r="Q3" s="4"/>
    </row>
    <row r="4" spans="1:18" ht="29.25" customHeight="1" x14ac:dyDescent="0.15">
      <c r="A4" s="25"/>
      <c r="B4" s="211" t="s">
        <v>1</v>
      </c>
      <c r="C4" s="212"/>
      <c r="D4" s="212"/>
      <c r="E4" s="217">
        <f>ROUNDDOWN(販売計画!H35/1000,0)</f>
        <v>2180</v>
      </c>
      <c r="F4" s="218"/>
      <c r="G4" s="218"/>
      <c r="H4" s="218"/>
      <c r="I4" s="217">
        <f>ROUNDDOWN(販売計画!H36/1000,0)</f>
        <v>63210</v>
      </c>
      <c r="J4" s="218"/>
      <c r="K4" s="218"/>
      <c r="L4" s="218"/>
      <c r="M4" s="217">
        <f>ROUNDDOWN(販売計画!H37/1000,0)</f>
        <v>319480</v>
      </c>
      <c r="N4" s="218"/>
      <c r="O4" s="218"/>
      <c r="P4" s="219"/>
    </row>
    <row r="5" spans="1:18" ht="29.25" customHeight="1" x14ac:dyDescent="0.15">
      <c r="A5" s="25"/>
      <c r="B5" s="211" t="s">
        <v>2</v>
      </c>
      <c r="C5" s="212"/>
      <c r="D5" s="212"/>
      <c r="E5" s="217">
        <f>経費計画!G5</f>
        <v>0</v>
      </c>
      <c r="F5" s="218"/>
      <c r="G5" s="218"/>
      <c r="H5" s="218"/>
      <c r="I5" s="217">
        <f>経費計画!H5</f>
        <v>0</v>
      </c>
      <c r="J5" s="218"/>
      <c r="K5" s="218"/>
      <c r="L5" s="218"/>
      <c r="M5" s="217">
        <f>経費計画!I5</f>
        <v>0</v>
      </c>
      <c r="N5" s="218"/>
      <c r="O5" s="218"/>
      <c r="P5" s="219"/>
    </row>
    <row r="6" spans="1:18" ht="29.25" customHeight="1" x14ac:dyDescent="0.15">
      <c r="A6" s="25"/>
      <c r="B6" s="211" t="s">
        <v>3</v>
      </c>
      <c r="C6" s="212"/>
      <c r="D6" s="212"/>
      <c r="E6" s="217">
        <f>E4-E5</f>
        <v>2180</v>
      </c>
      <c r="F6" s="218"/>
      <c r="G6" s="218"/>
      <c r="H6" s="218"/>
      <c r="I6" s="217">
        <f>I4-I5</f>
        <v>63210</v>
      </c>
      <c r="J6" s="218"/>
      <c r="K6" s="218"/>
      <c r="L6" s="218"/>
      <c r="M6" s="217">
        <f>M4-M5</f>
        <v>319480</v>
      </c>
      <c r="N6" s="218"/>
      <c r="O6" s="218"/>
      <c r="P6" s="219"/>
    </row>
    <row r="7" spans="1:18" ht="29.25" customHeight="1" x14ac:dyDescent="0.15">
      <c r="A7" s="25"/>
      <c r="B7" s="225" t="s">
        <v>60</v>
      </c>
      <c r="C7" s="226"/>
      <c r="D7" s="226"/>
      <c r="E7" s="217">
        <f>SUM(E8:H14)</f>
        <v>464</v>
      </c>
      <c r="F7" s="218"/>
      <c r="G7" s="218"/>
      <c r="H7" s="218"/>
      <c r="I7" s="217">
        <f>SUM(I8:L14)</f>
        <v>7662</v>
      </c>
      <c r="J7" s="218"/>
      <c r="K7" s="218"/>
      <c r="L7" s="218"/>
      <c r="M7" s="217">
        <f>SUM(M8:P14)</f>
        <v>6849</v>
      </c>
      <c r="N7" s="218"/>
      <c r="O7" s="218"/>
      <c r="P7" s="219"/>
    </row>
    <row r="8" spans="1:18" ht="29.25" customHeight="1" x14ac:dyDescent="0.15">
      <c r="A8" s="25"/>
      <c r="B8" s="235"/>
      <c r="C8" s="212" t="s">
        <v>35</v>
      </c>
      <c r="D8" s="212"/>
      <c r="E8" s="227">
        <v>0</v>
      </c>
      <c r="F8" s="228"/>
      <c r="G8" s="228"/>
      <c r="H8" s="228"/>
      <c r="I8" s="227">
        <v>4800</v>
      </c>
      <c r="J8" s="228"/>
      <c r="K8" s="228"/>
      <c r="L8" s="228"/>
      <c r="M8" s="227">
        <v>4800</v>
      </c>
      <c r="N8" s="228"/>
      <c r="O8" s="228"/>
      <c r="P8" s="232"/>
      <c r="R8" s="100"/>
    </row>
    <row r="9" spans="1:18" ht="29.25" customHeight="1" x14ac:dyDescent="0.15">
      <c r="A9" s="25"/>
      <c r="B9" s="236"/>
      <c r="C9" s="212" t="s">
        <v>106</v>
      </c>
      <c r="D9" s="212"/>
      <c r="E9" s="227">
        <v>0</v>
      </c>
      <c r="F9" s="228"/>
      <c r="G9" s="228"/>
      <c r="H9" s="228"/>
      <c r="I9" s="227">
        <v>0</v>
      </c>
      <c r="J9" s="228"/>
      <c r="K9" s="228"/>
      <c r="L9" s="228"/>
      <c r="M9" s="227">
        <v>0</v>
      </c>
      <c r="N9" s="228"/>
      <c r="O9" s="228"/>
      <c r="P9" s="232"/>
    </row>
    <row r="10" spans="1:18" ht="29.25" customHeight="1" x14ac:dyDescent="0.15">
      <c r="A10" s="25"/>
      <c r="B10" s="236"/>
      <c r="C10" s="223" t="s">
        <v>107</v>
      </c>
      <c r="D10" s="224"/>
      <c r="E10" s="227">
        <v>101</v>
      </c>
      <c r="F10" s="228"/>
      <c r="G10" s="228"/>
      <c r="H10" s="228"/>
      <c r="I10" s="227">
        <v>1200</v>
      </c>
      <c r="J10" s="228"/>
      <c r="K10" s="228"/>
      <c r="L10" s="228"/>
      <c r="M10" s="227">
        <v>1200</v>
      </c>
      <c r="N10" s="228"/>
      <c r="O10" s="228"/>
      <c r="P10" s="232"/>
    </row>
    <row r="11" spans="1:18" ht="29.25" customHeight="1" x14ac:dyDescent="0.15">
      <c r="A11" s="25"/>
      <c r="B11" s="236"/>
      <c r="C11" s="223" t="s">
        <v>108</v>
      </c>
      <c r="D11" s="224"/>
      <c r="E11" s="227">
        <v>60</v>
      </c>
      <c r="F11" s="228"/>
      <c r="G11" s="228"/>
      <c r="H11" s="228"/>
      <c r="I11" s="227">
        <v>120</v>
      </c>
      <c r="J11" s="228"/>
      <c r="K11" s="228"/>
      <c r="L11" s="228"/>
      <c r="M11" s="227">
        <v>120</v>
      </c>
      <c r="N11" s="228"/>
      <c r="O11" s="228"/>
      <c r="P11" s="232"/>
    </row>
    <row r="12" spans="1:18" ht="29.25" customHeight="1" x14ac:dyDescent="0.15">
      <c r="A12" s="25"/>
      <c r="B12" s="236"/>
      <c r="C12" s="212" t="s">
        <v>109</v>
      </c>
      <c r="D12" s="212"/>
      <c r="E12" s="227">
        <v>0</v>
      </c>
      <c r="F12" s="228"/>
      <c r="G12" s="228"/>
      <c r="H12" s="228"/>
      <c r="I12" s="227">
        <v>0</v>
      </c>
      <c r="J12" s="228"/>
      <c r="K12" s="228"/>
      <c r="L12" s="228"/>
      <c r="M12" s="227">
        <v>0</v>
      </c>
      <c r="N12" s="228"/>
      <c r="O12" s="228"/>
      <c r="P12" s="232"/>
    </row>
    <row r="13" spans="1:18" ht="29.25" customHeight="1" x14ac:dyDescent="0.15">
      <c r="A13" s="25"/>
      <c r="B13" s="236"/>
      <c r="C13" s="212" t="s">
        <v>61</v>
      </c>
      <c r="D13" s="212"/>
      <c r="E13" s="227">
        <v>186</v>
      </c>
      <c r="F13" s="228"/>
      <c r="G13" s="228"/>
      <c r="H13" s="228"/>
      <c r="I13" s="227">
        <v>391</v>
      </c>
      <c r="J13" s="228"/>
      <c r="K13" s="228"/>
      <c r="L13" s="228"/>
      <c r="M13" s="227">
        <v>391</v>
      </c>
      <c r="N13" s="228"/>
      <c r="O13" s="228"/>
      <c r="P13" s="232"/>
    </row>
    <row r="14" spans="1:18" ht="29.25" customHeight="1" x14ac:dyDescent="0.15">
      <c r="A14" s="25"/>
      <c r="B14" s="236"/>
      <c r="C14" s="212" t="s">
        <v>36</v>
      </c>
      <c r="D14" s="212"/>
      <c r="E14" s="227">
        <v>117</v>
      </c>
      <c r="F14" s="228"/>
      <c r="G14" s="228"/>
      <c r="H14" s="228"/>
      <c r="I14" s="227">
        <v>1151</v>
      </c>
      <c r="J14" s="228"/>
      <c r="K14" s="228"/>
      <c r="L14" s="228"/>
      <c r="M14" s="227">
        <v>338</v>
      </c>
      <c r="N14" s="228"/>
      <c r="O14" s="228"/>
      <c r="P14" s="232"/>
    </row>
    <row r="15" spans="1:18" ht="29.25" customHeight="1" x14ac:dyDescent="0.15">
      <c r="A15" s="25"/>
      <c r="B15" s="211" t="s">
        <v>4</v>
      </c>
      <c r="C15" s="212"/>
      <c r="D15" s="212"/>
      <c r="E15" s="217">
        <f>E6-E7</f>
        <v>1716</v>
      </c>
      <c r="F15" s="218"/>
      <c r="G15" s="218"/>
      <c r="H15" s="218"/>
      <c r="I15" s="217">
        <f>I6-I7</f>
        <v>55548</v>
      </c>
      <c r="J15" s="218"/>
      <c r="K15" s="218"/>
      <c r="L15" s="218"/>
      <c r="M15" s="217">
        <f>M6-M7</f>
        <v>312631</v>
      </c>
      <c r="N15" s="218"/>
      <c r="O15" s="218"/>
      <c r="P15" s="219"/>
    </row>
    <row r="16" spans="1:18" ht="29.25" customHeight="1" x14ac:dyDescent="0.15">
      <c r="A16" s="25"/>
      <c r="B16" s="211" t="s">
        <v>167</v>
      </c>
      <c r="C16" s="212"/>
      <c r="D16" s="212"/>
      <c r="E16" s="227"/>
      <c r="F16" s="228"/>
      <c r="G16" s="228"/>
      <c r="H16" s="228"/>
      <c r="I16" s="227"/>
      <c r="J16" s="228"/>
      <c r="K16" s="228"/>
      <c r="L16" s="228"/>
      <c r="M16" s="227"/>
      <c r="N16" s="228"/>
      <c r="O16" s="228"/>
      <c r="P16" s="232"/>
    </row>
    <row r="17" spans="1:16" ht="29.25" customHeight="1" x14ac:dyDescent="0.15">
      <c r="A17" s="25"/>
      <c r="B17" s="222" t="s">
        <v>38</v>
      </c>
      <c r="C17" s="223" t="s">
        <v>37</v>
      </c>
      <c r="D17" s="224"/>
      <c r="E17" s="213">
        <v>74</v>
      </c>
      <c r="F17" s="214"/>
      <c r="G17" s="214"/>
      <c r="H17" s="215"/>
      <c r="I17" s="213">
        <v>74</v>
      </c>
      <c r="J17" s="214"/>
      <c r="K17" s="214"/>
      <c r="L17" s="215"/>
      <c r="M17" s="213"/>
      <c r="N17" s="214"/>
      <c r="O17" s="214"/>
      <c r="P17" s="216"/>
    </row>
    <row r="18" spans="1:16" ht="29.25" customHeight="1" x14ac:dyDescent="0.15">
      <c r="A18" s="25"/>
      <c r="B18" s="222"/>
      <c r="C18" s="223" t="s">
        <v>36</v>
      </c>
      <c r="D18" s="224"/>
      <c r="E18" s="213"/>
      <c r="F18" s="214"/>
      <c r="G18" s="214"/>
      <c r="H18" s="215"/>
      <c r="I18" s="213"/>
      <c r="J18" s="214"/>
      <c r="K18" s="214"/>
      <c r="L18" s="215"/>
      <c r="M18" s="213"/>
      <c r="N18" s="214"/>
      <c r="O18" s="214"/>
      <c r="P18" s="216"/>
    </row>
    <row r="19" spans="1:16" ht="29.25" customHeight="1" x14ac:dyDescent="0.15">
      <c r="A19" s="25"/>
      <c r="B19" s="211" t="s">
        <v>6</v>
      </c>
      <c r="C19" s="212"/>
      <c r="D19" s="212"/>
      <c r="E19" s="217">
        <f>E15+E16-SUM(E17:H18)</f>
        <v>1642</v>
      </c>
      <c r="F19" s="218"/>
      <c r="G19" s="218"/>
      <c r="H19" s="218"/>
      <c r="I19" s="217">
        <f>I15+I16-SUM(I17:L18)</f>
        <v>55474</v>
      </c>
      <c r="J19" s="218"/>
      <c r="K19" s="218"/>
      <c r="L19" s="218"/>
      <c r="M19" s="217">
        <f>M15+M16-SUM(M17:P18)</f>
        <v>312631</v>
      </c>
      <c r="N19" s="218"/>
      <c r="O19" s="218"/>
      <c r="P19" s="219"/>
    </row>
    <row r="20" spans="1:16" ht="29.25" customHeight="1" x14ac:dyDescent="0.15">
      <c r="A20" s="25"/>
      <c r="B20" s="211" t="s">
        <v>71</v>
      </c>
      <c r="C20" s="212"/>
      <c r="D20" s="212"/>
      <c r="E20" s="213"/>
      <c r="F20" s="214"/>
      <c r="G20" s="214"/>
      <c r="H20" s="215"/>
      <c r="I20" s="213"/>
      <c r="J20" s="214"/>
      <c r="K20" s="214"/>
      <c r="L20" s="215"/>
      <c r="M20" s="213"/>
      <c r="N20" s="214"/>
      <c r="O20" s="214"/>
      <c r="P20" s="216"/>
    </row>
    <row r="21" spans="1:16" ht="29.25" customHeight="1" x14ac:dyDescent="0.15">
      <c r="A21" s="25"/>
      <c r="B21" s="211" t="s">
        <v>72</v>
      </c>
      <c r="C21" s="212"/>
      <c r="D21" s="212"/>
      <c r="E21" s="213"/>
      <c r="F21" s="214"/>
      <c r="G21" s="214"/>
      <c r="H21" s="215"/>
      <c r="I21" s="213"/>
      <c r="J21" s="214"/>
      <c r="K21" s="214"/>
      <c r="L21" s="215"/>
      <c r="M21" s="213"/>
      <c r="N21" s="214"/>
      <c r="O21" s="214"/>
      <c r="P21" s="216"/>
    </row>
    <row r="22" spans="1:16" ht="29.25" customHeight="1" x14ac:dyDescent="0.15">
      <c r="A22" s="25"/>
      <c r="B22" s="211" t="s">
        <v>68</v>
      </c>
      <c r="C22" s="212"/>
      <c r="D22" s="212"/>
      <c r="E22" s="217">
        <f>E19+E20-E21</f>
        <v>1642</v>
      </c>
      <c r="F22" s="218"/>
      <c r="G22" s="218"/>
      <c r="H22" s="218"/>
      <c r="I22" s="217">
        <f>I19+I20-I21</f>
        <v>55474</v>
      </c>
      <c r="J22" s="218"/>
      <c r="K22" s="218"/>
      <c r="L22" s="218"/>
      <c r="M22" s="217">
        <f>M19+M20-M21</f>
        <v>312631</v>
      </c>
      <c r="N22" s="218"/>
      <c r="O22" s="218"/>
      <c r="P22" s="219"/>
    </row>
    <row r="23" spans="1:16" ht="29.25" customHeight="1" x14ac:dyDescent="0.15">
      <c r="A23" s="25"/>
      <c r="B23" s="211" t="s">
        <v>69</v>
      </c>
      <c r="C23" s="212"/>
      <c r="D23" s="212"/>
      <c r="E23" s="213">
        <v>369</v>
      </c>
      <c r="F23" s="214"/>
      <c r="G23" s="214"/>
      <c r="H23" s="215"/>
      <c r="I23" s="213">
        <v>17347</v>
      </c>
      <c r="J23" s="214"/>
      <c r="K23" s="214"/>
      <c r="L23" s="215"/>
      <c r="M23" s="213">
        <v>103114</v>
      </c>
      <c r="N23" s="214"/>
      <c r="O23" s="214"/>
      <c r="P23" s="216"/>
    </row>
    <row r="24" spans="1:16" ht="29.25" customHeight="1" thickBot="1" x14ac:dyDescent="0.2">
      <c r="A24" s="25"/>
      <c r="B24" s="233" t="s">
        <v>70</v>
      </c>
      <c r="C24" s="234"/>
      <c r="D24" s="234"/>
      <c r="E24" s="229">
        <f>E22-E23</f>
        <v>1273</v>
      </c>
      <c r="F24" s="230"/>
      <c r="G24" s="230"/>
      <c r="H24" s="230"/>
      <c r="I24" s="229">
        <f>I22-I23</f>
        <v>38127</v>
      </c>
      <c r="J24" s="230"/>
      <c r="K24" s="230"/>
      <c r="L24" s="230"/>
      <c r="M24" s="229">
        <f>M22-M23</f>
        <v>209517</v>
      </c>
      <c r="N24" s="230"/>
      <c r="O24" s="230"/>
      <c r="P24" s="231"/>
    </row>
  </sheetData>
  <mergeCells count="92">
    <mergeCell ref="B4:D4"/>
    <mergeCell ref="M2:P2"/>
    <mergeCell ref="B1:P1"/>
    <mergeCell ref="B5:D5"/>
    <mergeCell ref="B6:D6"/>
    <mergeCell ref="E5:H5"/>
    <mergeCell ref="E4:H4"/>
    <mergeCell ref="B3:D3"/>
    <mergeCell ref="I5:L5"/>
    <mergeCell ref="I6:L6"/>
    <mergeCell ref="I4:L4"/>
    <mergeCell ref="E6:H6"/>
    <mergeCell ref="M4:P4"/>
    <mergeCell ref="M5:P5"/>
    <mergeCell ref="M6:P6"/>
    <mergeCell ref="E3:H3"/>
    <mergeCell ref="E9:H9"/>
    <mergeCell ref="E10:H10"/>
    <mergeCell ref="E11:H11"/>
    <mergeCell ref="B24:D24"/>
    <mergeCell ref="B8:B14"/>
    <mergeCell ref="C8:D8"/>
    <mergeCell ref="B15:D15"/>
    <mergeCell ref="B16:D16"/>
    <mergeCell ref="B19:D19"/>
    <mergeCell ref="E24:H24"/>
    <mergeCell ref="E8:H8"/>
    <mergeCell ref="E15:H15"/>
    <mergeCell ref="E16:H16"/>
    <mergeCell ref="E17:H17"/>
    <mergeCell ref="E18:H18"/>
    <mergeCell ref="C12:D12"/>
    <mergeCell ref="I8:L8"/>
    <mergeCell ref="I15:L15"/>
    <mergeCell ref="I16:L16"/>
    <mergeCell ref="I17:L17"/>
    <mergeCell ref="I18:L18"/>
    <mergeCell ref="I11:L11"/>
    <mergeCell ref="I12:L12"/>
    <mergeCell ref="I14:L14"/>
    <mergeCell ref="M8:P8"/>
    <mergeCell ref="M7:P7"/>
    <mergeCell ref="M9:P9"/>
    <mergeCell ref="M10:P10"/>
    <mergeCell ref="M19:P19"/>
    <mergeCell ref="C14:D14"/>
    <mergeCell ref="I9:L9"/>
    <mergeCell ref="I10:L10"/>
    <mergeCell ref="M24:P24"/>
    <mergeCell ref="M15:P15"/>
    <mergeCell ref="M16:P16"/>
    <mergeCell ref="M13:P13"/>
    <mergeCell ref="M11:P11"/>
    <mergeCell ref="M12:P12"/>
    <mergeCell ref="M14:P14"/>
    <mergeCell ref="M17:P17"/>
    <mergeCell ref="M18:P18"/>
    <mergeCell ref="I19:L19"/>
    <mergeCell ref="I24:L24"/>
    <mergeCell ref="E19:H19"/>
    <mergeCell ref="B22:D22"/>
    <mergeCell ref="I3:L3"/>
    <mergeCell ref="M3:P3"/>
    <mergeCell ref="B17:B18"/>
    <mergeCell ref="C17:D17"/>
    <mergeCell ref="C18:D18"/>
    <mergeCell ref="B7:D7"/>
    <mergeCell ref="E7:H7"/>
    <mergeCell ref="I7:L7"/>
    <mergeCell ref="C13:D13"/>
    <mergeCell ref="E13:H13"/>
    <mergeCell ref="I13:L13"/>
    <mergeCell ref="E12:H12"/>
    <mergeCell ref="E14:H14"/>
    <mergeCell ref="C9:D9"/>
    <mergeCell ref="C10:D10"/>
    <mergeCell ref="C11:D11"/>
    <mergeCell ref="E22:H22"/>
    <mergeCell ref="I22:L22"/>
    <mergeCell ref="M22:P22"/>
    <mergeCell ref="B23:D23"/>
    <mergeCell ref="E23:H23"/>
    <mergeCell ref="I23:L23"/>
    <mergeCell ref="M23:P23"/>
    <mergeCell ref="B21:D21"/>
    <mergeCell ref="E21:H21"/>
    <mergeCell ref="I21:L21"/>
    <mergeCell ref="M21:P21"/>
    <mergeCell ref="B20:D20"/>
    <mergeCell ref="E20:H20"/>
    <mergeCell ref="I20:L20"/>
    <mergeCell ref="M20:P20"/>
  </mergeCells>
  <phoneticPr fontId="2"/>
  <conditionalFormatting sqref="R8:U8">
    <cfRule type="expression" dxfId="0" priority="1" stopIfTrue="1">
      <formula>$R$8&lt;&gt;""</formula>
    </cfRule>
  </conditionalFormatting>
  <dataValidations count="1">
    <dataValidation imeMode="halfAlpha" allowBlank="1" showInputMessage="1" showErrorMessage="1" sqref="E8:P14 E16:P18 E20:P21 E23:P23" xr:uid="{00000000-0002-0000-0300-000000000000}"/>
  </dataValidations>
  <printOptions horizontalCentered="1"/>
  <pageMargins left="0.59055118110236227" right="0.59055118110236227" top="0.78740157480314965" bottom="0.59055118110236227" header="0.31496062992125984" footer="0.19685039370078741"/>
  <pageSetup paperSize="9" fitToHeight="0" orientation="portrait"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Q32"/>
  <sheetViews>
    <sheetView showGridLines="0" topLeftCell="A13" zoomScaleNormal="100" workbookViewId="0">
      <selection activeCell="F38" sqref="F38"/>
    </sheetView>
  </sheetViews>
  <sheetFormatPr defaultRowHeight="13.5" x14ac:dyDescent="0.15"/>
  <cols>
    <col min="1" max="1" width="2.625" customWidth="1"/>
    <col min="2" max="2" width="5.75" customWidth="1"/>
    <col min="3" max="3" width="15.125" bestFit="1" customWidth="1"/>
  </cols>
  <sheetData>
    <row r="1" spans="2:17" x14ac:dyDescent="0.15">
      <c r="C1" s="247"/>
      <c r="D1" s="248"/>
      <c r="E1" s="248"/>
      <c r="F1" s="248"/>
      <c r="G1" s="248"/>
      <c r="H1" s="248"/>
      <c r="I1" s="248"/>
      <c r="J1" s="248"/>
    </row>
    <row r="2" spans="2:17" ht="21" x14ac:dyDescent="0.15">
      <c r="C2" s="245" t="s">
        <v>170</v>
      </c>
      <c r="D2" s="246"/>
      <c r="E2" s="246"/>
      <c r="F2" s="246"/>
      <c r="G2" s="246"/>
      <c r="H2" s="246"/>
      <c r="I2" s="246"/>
      <c r="J2" s="246"/>
      <c r="K2" s="246"/>
      <c r="L2" s="246"/>
      <c r="M2" s="246"/>
      <c r="N2" s="246"/>
      <c r="O2" s="246"/>
    </row>
    <row r="3" spans="2:17" ht="14.25" thickBot="1" x14ac:dyDescent="0.2">
      <c r="O3" s="16" t="s">
        <v>73</v>
      </c>
    </row>
    <row r="4" spans="2:17" ht="15.95" customHeight="1" thickTop="1" thickBot="1" x14ac:dyDescent="0.2">
      <c r="B4" s="10"/>
      <c r="C4" s="9" t="s">
        <v>7</v>
      </c>
      <c r="D4" s="142">
        <f>IF(MOD(はじめに!E4,12)=0,12,(MOD(はじめに!E4,12)))</f>
        <v>1</v>
      </c>
      <c r="E4" s="142">
        <f>IF(MOD(はじめに!E4+1,12)=0,12,(MOD(はじめに!E4+1,12)))</f>
        <v>2</v>
      </c>
      <c r="F4" s="142">
        <f>IF(MOD(はじめに!E4+2,12)=0,12,(MOD(はじめに!E4+2,12)))</f>
        <v>3</v>
      </c>
      <c r="G4" s="142">
        <f>IF(MOD(はじめに!E4+3,12)=0,12,(MOD(はじめに!E4+3,12)))</f>
        <v>4</v>
      </c>
      <c r="H4" s="142">
        <f>IF(MOD(はじめに!E4+4,12)=0,12,(MOD(はじめに!E4+4,12)))</f>
        <v>5</v>
      </c>
      <c r="I4" s="142">
        <f>IF(MOD(はじめに!E4+5,12)=0,12,(MOD(はじめに!E4+5,12)))</f>
        <v>6</v>
      </c>
      <c r="J4" s="142">
        <f>IF(MOD(はじめに!E4+6,12)=0,12,(MOD(はじめに!E4+6,12)))</f>
        <v>7</v>
      </c>
      <c r="K4" s="142">
        <f>IF(MOD(はじめに!E4+7,12)=0,12,(MOD(はじめに!E4+7,12)))</f>
        <v>8</v>
      </c>
      <c r="L4" s="142">
        <f>IF(MOD(はじめに!E4+8,12)=0,12,(MOD(はじめに!E4+8,12)))</f>
        <v>9</v>
      </c>
      <c r="M4" s="142">
        <f>IF(MOD(はじめに!E4+9,12)=0,12,(MOD(はじめに!E4+9,12)))</f>
        <v>10</v>
      </c>
      <c r="N4" s="142">
        <f>IF(MOD(はじめに!E4+10,12)=0,12,(MOD(はじめに!E4+10,12)))</f>
        <v>11</v>
      </c>
      <c r="O4" s="170">
        <f>IF(MOD(はじめに!E4+11,12)=0,12,(MOD(はじめに!E4+11,12)))</f>
        <v>12</v>
      </c>
    </row>
    <row r="5" spans="2:17" ht="15.95" customHeight="1" thickBot="1" x14ac:dyDescent="0.2">
      <c r="B5" s="242" t="s">
        <v>146</v>
      </c>
      <c r="C5" s="243"/>
      <c r="D5" s="155"/>
      <c r="E5" s="156"/>
      <c r="F5" s="156"/>
      <c r="G5" s="156"/>
      <c r="H5" s="156"/>
      <c r="I5" s="156">
        <v>50</v>
      </c>
      <c r="J5" s="156">
        <v>75</v>
      </c>
      <c r="K5" s="156">
        <v>100</v>
      </c>
      <c r="L5" s="156">
        <v>200</v>
      </c>
      <c r="M5" s="156">
        <v>300</v>
      </c>
      <c r="N5" s="156">
        <v>500</v>
      </c>
      <c r="O5" s="157">
        <v>1000</v>
      </c>
    </row>
    <row r="6" spans="2:17" ht="15.95" customHeight="1" thickBot="1" x14ac:dyDescent="0.2">
      <c r="B6" s="242" t="s">
        <v>47</v>
      </c>
      <c r="C6" s="243"/>
      <c r="D6" s="84">
        <v>0</v>
      </c>
      <c r="E6" s="77">
        <f>D31</f>
        <v>3616</v>
      </c>
      <c r="F6" s="77">
        <f t="shared" ref="F6:M6" si="0">E31</f>
        <v>3591</v>
      </c>
      <c r="G6" s="77">
        <f t="shared" si="0"/>
        <v>3566</v>
      </c>
      <c r="H6" s="77">
        <f t="shared" si="0"/>
        <v>3541</v>
      </c>
      <c r="I6" s="77">
        <f t="shared" si="0"/>
        <v>3516</v>
      </c>
      <c r="J6" s="77">
        <f t="shared" si="0"/>
        <v>3475</v>
      </c>
      <c r="K6" s="77">
        <f t="shared" si="0"/>
        <v>3507</v>
      </c>
      <c r="L6" s="77">
        <f t="shared" si="0"/>
        <v>3564</v>
      </c>
      <c r="M6" s="77">
        <f t="shared" si="0"/>
        <v>3719</v>
      </c>
      <c r="N6" s="77">
        <f>M31</f>
        <v>3972</v>
      </c>
      <c r="O6" s="78">
        <f>N31</f>
        <v>4421</v>
      </c>
    </row>
    <row r="7" spans="2:17" ht="15.95" customHeight="1" x14ac:dyDescent="0.15">
      <c r="B7" s="249" t="s">
        <v>40</v>
      </c>
      <c r="C7" s="7" t="s">
        <v>9</v>
      </c>
      <c r="D7" s="26"/>
      <c r="E7" s="27"/>
      <c r="F7" s="27"/>
      <c r="G7" s="27"/>
      <c r="H7" s="27"/>
      <c r="I7" s="27">
        <v>49</v>
      </c>
      <c r="J7" s="27">
        <v>73</v>
      </c>
      <c r="K7" s="27">
        <v>98</v>
      </c>
      <c r="L7" s="27">
        <v>196</v>
      </c>
      <c r="M7" s="27">
        <v>294</v>
      </c>
      <c r="N7" s="27">
        <v>490</v>
      </c>
      <c r="O7" s="28">
        <v>980</v>
      </c>
    </row>
    <row r="8" spans="2:17" ht="15.95" customHeight="1" x14ac:dyDescent="0.15">
      <c r="B8" s="244"/>
      <c r="C8" s="7" t="s">
        <v>24</v>
      </c>
      <c r="D8" s="26"/>
      <c r="E8" s="27"/>
      <c r="F8" s="27"/>
      <c r="G8" s="27"/>
      <c r="H8" s="27"/>
      <c r="I8" s="27"/>
      <c r="J8" s="27"/>
      <c r="K8" s="27"/>
      <c r="L8" s="27"/>
      <c r="M8" s="27"/>
      <c r="N8" s="27"/>
      <c r="O8" s="28"/>
    </row>
    <row r="9" spans="2:17" ht="15.95" customHeight="1" x14ac:dyDescent="0.15">
      <c r="B9" s="244"/>
      <c r="C9" s="7" t="s">
        <v>25</v>
      </c>
      <c r="D9" s="26"/>
      <c r="E9" s="27"/>
      <c r="F9" s="27"/>
      <c r="G9" s="27"/>
      <c r="H9" s="27"/>
      <c r="I9" s="27"/>
      <c r="J9" s="27"/>
      <c r="K9" s="27"/>
      <c r="L9" s="27"/>
      <c r="M9" s="27"/>
      <c r="N9" s="27"/>
      <c r="O9" s="28"/>
    </row>
    <row r="10" spans="2:17" ht="15.95" customHeight="1" thickBot="1" x14ac:dyDescent="0.2">
      <c r="B10" s="244"/>
      <c r="C10" s="11" t="s">
        <v>10</v>
      </c>
      <c r="D10" s="29">
        <v>911</v>
      </c>
      <c r="E10" s="30"/>
      <c r="F10" s="30"/>
      <c r="G10" s="30"/>
      <c r="H10" s="30"/>
      <c r="I10" s="30"/>
      <c r="J10" s="30"/>
      <c r="K10" s="30"/>
      <c r="L10" s="30"/>
      <c r="M10" s="30"/>
      <c r="N10" s="30"/>
      <c r="O10" s="31"/>
    </row>
    <row r="11" spans="2:17" ht="15.95" customHeight="1" thickBot="1" x14ac:dyDescent="0.2">
      <c r="B11" s="244"/>
      <c r="C11" s="12" t="s">
        <v>42</v>
      </c>
      <c r="D11" s="79">
        <f>SUM(D7:D10)</f>
        <v>911</v>
      </c>
      <c r="E11" s="79">
        <f>SUM(E7:E10)</f>
        <v>0</v>
      </c>
      <c r="F11" s="79">
        <f t="shared" ref="F11:O11" si="1">SUM(F7:F10)</f>
        <v>0</v>
      </c>
      <c r="G11" s="79">
        <f t="shared" si="1"/>
        <v>0</v>
      </c>
      <c r="H11" s="79">
        <f t="shared" si="1"/>
        <v>0</v>
      </c>
      <c r="I11" s="79">
        <f t="shared" si="1"/>
        <v>49</v>
      </c>
      <c r="J11" s="79">
        <f t="shared" si="1"/>
        <v>73</v>
      </c>
      <c r="K11" s="79">
        <f t="shared" si="1"/>
        <v>98</v>
      </c>
      <c r="L11" s="79">
        <f t="shared" si="1"/>
        <v>196</v>
      </c>
      <c r="M11" s="79">
        <f t="shared" si="1"/>
        <v>294</v>
      </c>
      <c r="N11" s="79">
        <f>SUM(N7:N10)</f>
        <v>490</v>
      </c>
      <c r="O11" s="80">
        <f t="shared" si="1"/>
        <v>980</v>
      </c>
      <c r="Q11" s="135"/>
    </row>
    <row r="12" spans="2:17" ht="15.95" customHeight="1" x14ac:dyDescent="0.15">
      <c r="B12" s="249" t="s">
        <v>41</v>
      </c>
      <c r="C12" s="7" t="s">
        <v>154</v>
      </c>
      <c r="D12" s="26"/>
      <c r="E12" s="27"/>
      <c r="F12" s="27"/>
      <c r="G12" s="27"/>
      <c r="H12" s="27"/>
      <c r="I12" s="27"/>
      <c r="J12" s="27"/>
      <c r="K12" s="27"/>
      <c r="L12" s="27"/>
      <c r="M12" s="27"/>
      <c r="N12" s="27"/>
      <c r="O12" s="28"/>
    </row>
    <row r="13" spans="2:17" ht="15.95" customHeight="1" x14ac:dyDescent="0.15">
      <c r="B13" s="244"/>
      <c r="C13" s="8" t="s">
        <v>12</v>
      </c>
      <c r="D13" s="32"/>
      <c r="E13" s="33"/>
      <c r="F13" s="33"/>
      <c r="G13" s="33"/>
      <c r="H13" s="33"/>
      <c r="I13" s="33"/>
      <c r="J13" s="33"/>
      <c r="K13" s="33"/>
      <c r="L13" s="33"/>
      <c r="M13" s="33"/>
      <c r="N13" s="33"/>
      <c r="O13" s="34"/>
      <c r="Q13" s="135"/>
    </row>
    <row r="14" spans="2:17" ht="15.95" customHeight="1" x14ac:dyDescent="0.15">
      <c r="B14" s="244"/>
      <c r="C14" s="8" t="s">
        <v>13</v>
      </c>
      <c r="D14" s="32"/>
      <c r="E14" s="33"/>
      <c r="F14" s="33"/>
      <c r="G14" s="33"/>
      <c r="H14" s="33"/>
      <c r="I14" s="33"/>
      <c r="J14" s="33"/>
      <c r="K14" s="33"/>
      <c r="L14" s="33"/>
      <c r="M14" s="33"/>
      <c r="N14" s="33"/>
      <c r="O14" s="34"/>
      <c r="Q14" s="135"/>
    </row>
    <row r="15" spans="2:17" ht="15.95" customHeight="1" x14ac:dyDescent="0.15">
      <c r="B15" s="244"/>
      <c r="C15" s="8" t="s">
        <v>14</v>
      </c>
      <c r="D15" s="32">
        <v>162</v>
      </c>
      <c r="E15" s="33">
        <v>18</v>
      </c>
      <c r="F15" s="33">
        <v>18</v>
      </c>
      <c r="G15" s="33">
        <v>18</v>
      </c>
      <c r="H15" s="33">
        <v>18</v>
      </c>
      <c r="I15" s="33">
        <v>83</v>
      </c>
      <c r="J15" s="33">
        <v>34</v>
      </c>
      <c r="K15" s="33">
        <v>34</v>
      </c>
      <c r="L15" s="33">
        <v>34</v>
      </c>
      <c r="M15" s="33">
        <v>34</v>
      </c>
      <c r="N15" s="33">
        <v>34</v>
      </c>
      <c r="O15" s="34">
        <v>34</v>
      </c>
      <c r="Q15" s="135"/>
    </row>
    <row r="16" spans="2:17" ht="15.95" customHeight="1" thickBot="1" x14ac:dyDescent="0.2">
      <c r="B16" s="244"/>
      <c r="C16" s="11" t="s">
        <v>15</v>
      </c>
      <c r="D16" s="29"/>
      <c r="E16" s="30"/>
      <c r="F16" s="30"/>
      <c r="G16" s="30"/>
      <c r="H16" s="30"/>
      <c r="I16" s="30"/>
      <c r="J16" s="30"/>
      <c r="K16" s="30"/>
      <c r="L16" s="30"/>
      <c r="M16" s="30"/>
      <c r="N16" s="30"/>
      <c r="O16" s="31"/>
      <c r="Q16" s="135"/>
    </row>
    <row r="17" spans="2:17" ht="15.95" customHeight="1" thickBot="1" x14ac:dyDescent="0.2">
      <c r="B17" s="250"/>
      <c r="C17" s="13" t="s">
        <v>16</v>
      </c>
      <c r="D17" s="79">
        <f>SUM(D12:D16)</f>
        <v>162</v>
      </c>
      <c r="E17" s="77">
        <f>SUM(E12:E16)</f>
        <v>18</v>
      </c>
      <c r="F17" s="77">
        <f t="shared" ref="F17:O17" si="2">SUM(F12:F16)</f>
        <v>18</v>
      </c>
      <c r="G17" s="77">
        <f t="shared" si="2"/>
        <v>18</v>
      </c>
      <c r="H17" s="77">
        <f t="shared" si="2"/>
        <v>18</v>
      </c>
      <c r="I17" s="77">
        <f t="shared" si="2"/>
        <v>83</v>
      </c>
      <c r="J17" s="77">
        <f t="shared" si="2"/>
        <v>34</v>
      </c>
      <c r="K17" s="77">
        <f t="shared" si="2"/>
        <v>34</v>
      </c>
      <c r="L17" s="77">
        <f t="shared" si="2"/>
        <v>34</v>
      </c>
      <c r="M17" s="77">
        <f t="shared" si="2"/>
        <v>34</v>
      </c>
      <c r="N17" s="77">
        <f>SUM(N12:N16)</f>
        <v>34</v>
      </c>
      <c r="O17" s="78">
        <f t="shared" si="2"/>
        <v>34</v>
      </c>
      <c r="Q17" s="135"/>
    </row>
    <row r="18" spans="2:17" ht="15.95" customHeight="1" thickBot="1" x14ac:dyDescent="0.2">
      <c r="B18" s="242" t="s">
        <v>43</v>
      </c>
      <c r="C18" s="243"/>
      <c r="D18" s="79">
        <f>D11-D17</f>
        <v>749</v>
      </c>
      <c r="E18" s="77">
        <f>E11-E17</f>
        <v>-18</v>
      </c>
      <c r="F18" s="77">
        <f t="shared" ref="F18:O18" si="3">F11-F17</f>
        <v>-18</v>
      </c>
      <c r="G18" s="77">
        <f t="shared" si="3"/>
        <v>-18</v>
      </c>
      <c r="H18" s="77">
        <f t="shared" si="3"/>
        <v>-18</v>
      </c>
      <c r="I18" s="77">
        <f t="shared" si="3"/>
        <v>-34</v>
      </c>
      <c r="J18" s="77">
        <f t="shared" si="3"/>
        <v>39</v>
      </c>
      <c r="K18" s="77">
        <f t="shared" si="3"/>
        <v>64</v>
      </c>
      <c r="L18" s="77">
        <f t="shared" si="3"/>
        <v>162</v>
      </c>
      <c r="M18" s="77">
        <f t="shared" si="3"/>
        <v>260</v>
      </c>
      <c r="N18" s="77">
        <f>N11-N17</f>
        <v>456</v>
      </c>
      <c r="O18" s="78">
        <f t="shared" si="3"/>
        <v>946</v>
      </c>
    </row>
    <row r="19" spans="2:17" ht="15.95" customHeight="1" x14ac:dyDescent="0.15">
      <c r="B19" s="249" t="s">
        <v>44</v>
      </c>
      <c r="C19" s="7" t="s">
        <v>76</v>
      </c>
      <c r="D19" s="26">
        <v>800</v>
      </c>
      <c r="E19" s="27"/>
      <c r="F19" s="27"/>
      <c r="G19" s="27"/>
      <c r="H19" s="27"/>
      <c r="I19" s="27"/>
      <c r="J19" s="27"/>
      <c r="K19" s="27"/>
      <c r="L19" s="27"/>
      <c r="M19" s="27"/>
      <c r="N19" s="27"/>
      <c r="O19" s="28"/>
    </row>
    <row r="20" spans="2:17" ht="15.95" customHeight="1" x14ac:dyDescent="0.15">
      <c r="B20" s="244"/>
      <c r="C20" s="8" t="s">
        <v>17</v>
      </c>
      <c r="D20" s="32"/>
      <c r="E20" s="33"/>
      <c r="F20" s="33"/>
      <c r="G20" s="33"/>
      <c r="H20" s="33"/>
      <c r="I20" s="33"/>
      <c r="J20" s="33"/>
      <c r="K20" s="33"/>
      <c r="L20" s="33"/>
      <c r="M20" s="33"/>
      <c r="N20" s="33"/>
      <c r="O20" s="34"/>
    </row>
    <row r="21" spans="2:17" ht="15.95" customHeight="1" x14ac:dyDescent="0.15">
      <c r="B21" s="244"/>
      <c r="C21" s="8" t="s">
        <v>18</v>
      </c>
      <c r="D21" s="32">
        <v>2074</v>
      </c>
      <c r="E21" s="33"/>
      <c r="F21" s="33"/>
      <c r="G21" s="33"/>
      <c r="H21" s="33"/>
      <c r="I21" s="33"/>
      <c r="J21" s="33"/>
      <c r="K21" s="33"/>
      <c r="L21" s="33"/>
      <c r="M21" s="33"/>
      <c r="N21" s="33"/>
      <c r="O21" s="34"/>
    </row>
    <row r="22" spans="2:17" ht="15.95" customHeight="1" thickBot="1" x14ac:dyDescent="0.2">
      <c r="B22" s="244"/>
      <c r="C22" s="11" t="s">
        <v>27</v>
      </c>
      <c r="D22" s="29"/>
      <c r="E22" s="30"/>
      <c r="F22" s="30"/>
      <c r="G22" s="30"/>
      <c r="H22" s="30"/>
      <c r="I22" s="30"/>
      <c r="J22" s="30"/>
      <c r="K22" s="30"/>
      <c r="L22" s="30"/>
      <c r="M22" s="30"/>
      <c r="N22" s="30"/>
      <c r="O22" s="31"/>
    </row>
    <row r="23" spans="2:17" ht="15.95" customHeight="1" thickBot="1" x14ac:dyDescent="0.2">
      <c r="B23" s="250"/>
      <c r="C23" s="15" t="s">
        <v>19</v>
      </c>
      <c r="D23" s="79">
        <f>SUM(D19:D22)</f>
        <v>2874</v>
      </c>
      <c r="E23" s="77">
        <f>SUM(E19:E22)</f>
        <v>0</v>
      </c>
      <c r="F23" s="77">
        <f t="shared" ref="F23:O23" si="4">SUM(F19:F22)</f>
        <v>0</v>
      </c>
      <c r="G23" s="77">
        <f t="shared" si="4"/>
        <v>0</v>
      </c>
      <c r="H23" s="77">
        <f t="shared" si="4"/>
        <v>0</v>
      </c>
      <c r="I23" s="77">
        <f t="shared" si="4"/>
        <v>0</v>
      </c>
      <c r="J23" s="77">
        <f t="shared" si="4"/>
        <v>0</v>
      </c>
      <c r="K23" s="77">
        <f t="shared" si="4"/>
        <v>0</v>
      </c>
      <c r="L23" s="77">
        <f t="shared" si="4"/>
        <v>0</v>
      </c>
      <c r="M23" s="77">
        <f t="shared" si="4"/>
        <v>0</v>
      </c>
      <c r="N23" s="77">
        <f>SUM(N19:N22)</f>
        <v>0</v>
      </c>
      <c r="O23" s="78">
        <f t="shared" si="4"/>
        <v>0</v>
      </c>
    </row>
    <row r="24" spans="2:17" ht="15.95" customHeight="1" x14ac:dyDescent="0.15">
      <c r="B24" s="244" t="s">
        <v>45</v>
      </c>
      <c r="C24" s="7" t="s">
        <v>20</v>
      </c>
      <c r="D24" s="26"/>
      <c r="E24" s="27"/>
      <c r="F24" s="27"/>
      <c r="G24" s="27"/>
      <c r="H24" s="27"/>
      <c r="I24" s="27"/>
      <c r="J24" s="27"/>
      <c r="K24" s="27"/>
      <c r="L24" s="27"/>
      <c r="M24" s="27"/>
      <c r="N24" s="27"/>
      <c r="O24" s="28"/>
    </row>
    <row r="25" spans="2:17" ht="15.95" customHeight="1" x14ac:dyDescent="0.15">
      <c r="B25" s="244"/>
      <c r="C25" s="8" t="s">
        <v>21</v>
      </c>
      <c r="D25" s="32">
        <v>7</v>
      </c>
      <c r="E25" s="33">
        <v>7</v>
      </c>
      <c r="F25" s="33">
        <v>7</v>
      </c>
      <c r="G25" s="33">
        <v>7</v>
      </c>
      <c r="H25" s="33">
        <v>7</v>
      </c>
      <c r="I25" s="33">
        <v>7</v>
      </c>
      <c r="J25" s="33">
        <v>7</v>
      </c>
      <c r="K25" s="33">
        <v>7</v>
      </c>
      <c r="L25" s="33">
        <v>7</v>
      </c>
      <c r="M25" s="33">
        <v>7</v>
      </c>
      <c r="N25" s="33">
        <v>7</v>
      </c>
      <c r="O25" s="34">
        <v>7</v>
      </c>
    </row>
    <row r="26" spans="2:17" ht="15.95" customHeight="1" x14ac:dyDescent="0.15">
      <c r="B26" s="244"/>
      <c r="C26" s="8" t="s">
        <v>26</v>
      </c>
      <c r="D26" s="32"/>
      <c r="E26" s="33"/>
      <c r="F26" s="33"/>
      <c r="G26" s="33"/>
      <c r="H26" s="33"/>
      <c r="I26" s="33"/>
      <c r="J26" s="33"/>
      <c r="K26" s="33"/>
      <c r="L26" s="33"/>
      <c r="M26" s="33"/>
      <c r="N26" s="33"/>
      <c r="O26" s="34"/>
    </row>
    <row r="27" spans="2:17" ht="15.95" customHeight="1" x14ac:dyDescent="0.15">
      <c r="B27" s="244"/>
      <c r="C27" s="8" t="s">
        <v>110</v>
      </c>
      <c r="D27" s="32"/>
      <c r="E27" s="33"/>
      <c r="F27" s="33"/>
      <c r="G27" s="33"/>
      <c r="H27" s="33"/>
      <c r="I27" s="33"/>
      <c r="J27" s="33"/>
      <c r="K27" s="33"/>
      <c r="L27" s="33"/>
      <c r="M27" s="33"/>
      <c r="N27" s="33"/>
      <c r="O27" s="34"/>
    </row>
    <row r="28" spans="2:17" ht="15.95" customHeight="1" thickBot="1" x14ac:dyDescent="0.2">
      <c r="B28" s="244"/>
      <c r="C28" s="11" t="s">
        <v>28</v>
      </c>
      <c r="D28" s="29"/>
      <c r="E28" s="30"/>
      <c r="F28" s="30"/>
      <c r="G28" s="30"/>
      <c r="H28" s="30"/>
      <c r="I28" s="30"/>
      <c r="J28" s="30"/>
      <c r="K28" s="30"/>
      <c r="L28" s="30"/>
      <c r="M28" s="30"/>
      <c r="N28" s="30"/>
      <c r="O28" s="31"/>
    </row>
    <row r="29" spans="2:17" ht="15.95" customHeight="1" thickBot="1" x14ac:dyDescent="0.2">
      <c r="B29" s="244"/>
      <c r="C29" s="15" t="s">
        <v>22</v>
      </c>
      <c r="D29" s="79">
        <f t="shared" ref="D29:O29" si="5">SUM(D24:D28)</f>
        <v>7</v>
      </c>
      <c r="E29" s="77">
        <f t="shared" si="5"/>
        <v>7</v>
      </c>
      <c r="F29" s="77">
        <f t="shared" si="5"/>
        <v>7</v>
      </c>
      <c r="G29" s="77">
        <f t="shared" si="5"/>
        <v>7</v>
      </c>
      <c r="H29" s="77">
        <f t="shared" si="5"/>
        <v>7</v>
      </c>
      <c r="I29" s="77">
        <f t="shared" si="5"/>
        <v>7</v>
      </c>
      <c r="J29" s="77">
        <f t="shared" si="5"/>
        <v>7</v>
      </c>
      <c r="K29" s="77">
        <f t="shared" si="5"/>
        <v>7</v>
      </c>
      <c r="L29" s="77">
        <f t="shared" si="5"/>
        <v>7</v>
      </c>
      <c r="M29" s="77">
        <f t="shared" si="5"/>
        <v>7</v>
      </c>
      <c r="N29" s="77">
        <f t="shared" si="5"/>
        <v>7</v>
      </c>
      <c r="O29" s="78">
        <f t="shared" si="5"/>
        <v>7</v>
      </c>
    </row>
    <row r="30" spans="2:17" ht="15.95" customHeight="1" thickBot="1" x14ac:dyDescent="0.2">
      <c r="B30" s="242" t="s">
        <v>46</v>
      </c>
      <c r="C30" s="243"/>
      <c r="D30" s="79">
        <f t="shared" ref="D30:O30" si="6">D23-D29</f>
        <v>2867</v>
      </c>
      <c r="E30" s="77">
        <f t="shared" si="6"/>
        <v>-7</v>
      </c>
      <c r="F30" s="77">
        <f t="shared" si="6"/>
        <v>-7</v>
      </c>
      <c r="G30" s="77">
        <f t="shared" si="6"/>
        <v>-7</v>
      </c>
      <c r="H30" s="77">
        <f t="shared" si="6"/>
        <v>-7</v>
      </c>
      <c r="I30" s="77">
        <f t="shared" si="6"/>
        <v>-7</v>
      </c>
      <c r="J30" s="77">
        <f t="shared" si="6"/>
        <v>-7</v>
      </c>
      <c r="K30" s="77">
        <f t="shared" si="6"/>
        <v>-7</v>
      </c>
      <c r="L30" s="77">
        <f t="shared" si="6"/>
        <v>-7</v>
      </c>
      <c r="M30" s="77">
        <f t="shared" si="6"/>
        <v>-7</v>
      </c>
      <c r="N30" s="77">
        <f t="shared" si="6"/>
        <v>-7</v>
      </c>
      <c r="O30" s="78">
        <f t="shared" si="6"/>
        <v>-7</v>
      </c>
    </row>
    <row r="31" spans="2:17" ht="15.95" customHeight="1" thickBot="1" x14ac:dyDescent="0.2">
      <c r="B31" s="14" t="s">
        <v>39</v>
      </c>
      <c r="C31" s="6"/>
      <c r="D31" s="81">
        <f t="shared" ref="D31:O31" si="7">D6+D18+D30</f>
        <v>3616</v>
      </c>
      <c r="E31" s="82">
        <f t="shared" si="7"/>
        <v>3591</v>
      </c>
      <c r="F31" s="82">
        <f t="shared" si="7"/>
        <v>3566</v>
      </c>
      <c r="G31" s="82">
        <f t="shared" si="7"/>
        <v>3541</v>
      </c>
      <c r="H31" s="82">
        <f t="shared" si="7"/>
        <v>3516</v>
      </c>
      <c r="I31" s="82">
        <f t="shared" si="7"/>
        <v>3475</v>
      </c>
      <c r="J31" s="82">
        <f t="shared" si="7"/>
        <v>3507</v>
      </c>
      <c r="K31" s="82">
        <f t="shared" si="7"/>
        <v>3564</v>
      </c>
      <c r="L31" s="82">
        <f t="shared" si="7"/>
        <v>3719</v>
      </c>
      <c r="M31" s="82">
        <f t="shared" si="7"/>
        <v>3972</v>
      </c>
      <c r="N31" s="82">
        <f t="shared" si="7"/>
        <v>4421</v>
      </c>
      <c r="O31" s="83">
        <f t="shared" si="7"/>
        <v>5360</v>
      </c>
    </row>
    <row r="32" spans="2:17" ht="14.25" thickTop="1" x14ac:dyDescent="0.15"/>
  </sheetData>
  <mergeCells count="10">
    <mergeCell ref="C1:J1"/>
    <mergeCell ref="B7:B11"/>
    <mergeCell ref="B12:B17"/>
    <mergeCell ref="B18:C18"/>
    <mergeCell ref="B19:B23"/>
    <mergeCell ref="B30:C30"/>
    <mergeCell ref="B5:C5"/>
    <mergeCell ref="B24:B29"/>
    <mergeCell ref="B6:C6"/>
    <mergeCell ref="C2:O2"/>
  </mergeCells>
  <phoneticPr fontId="2"/>
  <dataValidations count="1">
    <dataValidation imeMode="halfAlpha" allowBlank="1" showInputMessage="1" showErrorMessage="1" sqref="D7:O10 D12:O16 D19:O22 D24:O28" xr:uid="{00000000-0002-0000-0400-000000000000}"/>
  </dataValidations>
  <pageMargins left="0.78740157480314965" right="0.78740157480314965" top="0.78740157480314965" bottom="0.78740157480314965" header="0.51181102362204722" footer="0.51181102362204722"/>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3FD7-887E-44C4-9E7E-66E779C0EB98}">
  <sheetPr>
    <pageSetUpPr fitToPage="1"/>
  </sheetPr>
  <dimension ref="B1:Q32"/>
  <sheetViews>
    <sheetView showGridLines="0" topLeftCell="A7" zoomScaleNormal="100" workbookViewId="0">
      <selection activeCell="O16" sqref="O16"/>
    </sheetView>
  </sheetViews>
  <sheetFormatPr defaultRowHeight="13.5" x14ac:dyDescent="0.15"/>
  <cols>
    <col min="1" max="1" width="2.625" customWidth="1"/>
    <col min="2" max="2" width="5.75" customWidth="1"/>
    <col min="3" max="3" width="15.125" bestFit="1" customWidth="1"/>
  </cols>
  <sheetData>
    <row r="1" spans="2:17" x14ac:dyDescent="0.15">
      <c r="C1" s="247"/>
      <c r="D1" s="248"/>
      <c r="E1" s="248"/>
      <c r="F1" s="248"/>
      <c r="G1" s="248"/>
      <c r="H1" s="248"/>
      <c r="I1" s="248"/>
      <c r="J1" s="248"/>
    </row>
    <row r="2" spans="2:17" ht="21" x14ac:dyDescent="0.15">
      <c r="C2" s="245" t="s">
        <v>169</v>
      </c>
      <c r="D2" s="246"/>
      <c r="E2" s="246"/>
      <c r="F2" s="246"/>
      <c r="G2" s="246"/>
      <c r="H2" s="246"/>
      <c r="I2" s="246"/>
      <c r="J2" s="246"/>
      <c r="K2" s="246"/>
      <c r="L2" s="246"/>
      <c r="M2" s="246"/>
      <c r="N2" s="246"/>
      <c r="O2" s="246"/>
    </row>
    <row r="3" spans="2:17" ht="14.25" thickBot="1" x14ac:dyDescent="0.2">
      <c r="O3" s="16" t="s">
        <v>73</v>
      </c>
    </row>
    <row r="4" spans="2:17" ht="15.95" customHeight="1" thickTop="1" thickBot="1" x14ac:dyDescent="0.2">
      <c r="B4" s="10"/>
      <c r="C4" s="9" t="s">
        <v>7</v>
      </c>
      <c r="D4" s="142">
        <f>IF(MOD(はじめに!E4,12)=0,12,(MOD(はじめに!E4,12)))</f>
        <v>1</v>
      </c>
      <c r="E4" s="142">
        <f>IF(MOD(はじめに!E4+1,12)=0,12,(MOD(はじめに!E4+1,12)))</f>
        <v>2</v>
      </c>
      <c r="F4" s="142">
        <f>IF(MOD(はじめに!E4+2,12)=0,12,(MOD(はじめに!E4+2,12)))</f>
        <v>3</v>
      </c>
      <c r="G4" s="142">
        <f>IF(MOD(はじめに!E4+3,12)=0,12,(MOD(はじめに!E4+3,12)))</f>
        <v>4</v>
      </c>
      <c r="H4" s="142">
        <f>IF(MOD(はじめに!E4+4,12)=0,12,(MOD(はじめに!E4+4,12)))</f>
        <v>5</v>
      </c>
      <c r="I4" s="142">
        <f>IF(MOD(はじめに!E4+5,12)=0,12,(MOD(はじめに!E4+5,12)))</f>
        <v>6</v>
      </c>
      <c r="J4" s="142">
        <f>IF(MOD(はじめに!E4+6,12)=0,12,(MOD(はじめに!E4+6,12)))</f>
        <v>7</v>
      </c>
      <c r="K4" s="142">
        <f>IF(MOD(はじめに!E4+7,12)=0,12,(MOD(はじめに!E4+7,12)))</f>
        <v>8</v>
      </c>
      <c r="L4" s="142">
        <f>IF(MOD(はじめに!E4+8,12)=0,12,(MOD(はじめに!E4+8,12)))</f>
        <v>9</v>
      </c>
      <c r="M4" s="142">
        <f>IF(MOD(はじめに!E4+9,12)=0,12,(MOD(はじめに!E4+9,12)))</f>
        <v>10</v>
      </c>
      <c r="N4" s="142">
        <f>IF(MOD(はじめに!E4+10,12)=0,12,(MOD(はじめに!E4+10,12)))</f>
        <v>11</v>
      </c>
      <c r="O4" s="143">
        <f>IF(MOD(はじめに!E4+11,12)=0,12,(MOD(はじめに!E4+11,12)))</f>
        <v>12</v>
      </c>
    </row>
    <row r="5" spans="2:17" ht="15.95" customHeight="1" thickBot="1" x14ac:dyDescent="0.2">
      <c r="B5" s="242" t="s">
        <v>130</v>
      </c>
      <c r="C5" s="243"/>
      <c r="D5" s="145">
        <v>1500</v>
      </c>
      <c r="E5" s="146">
        <v>2000</v>
      </c>
      <c r="F5" s="146">
        <v>2500</v>
      </c>
      <c r="G5" s="146">
        <v>3000</v>
      </c>
      <c r="H5" s="146">
        <v>3500</v>
      </c>
      <c r="I5" s="146">
        <v>5000</v>
      </c>
      <c r="J5" s="146">
        <v>6000</v>
      </c>
      <c r="K5" s="146">
        <v>7000</v>
      </c>
      <c r="L5" s="146">
        <v>7500</v>
      </c>
      <c r="M5" s="146">
        <v>8000</v>
      </c>
      <c r="N5" s="146">
        <v>8500</v>
      </c>
      <c r="O5" s="147">
        <v>10000</v>
      </c>
    </row>
    <row r="6" spans="2:17" ht="15.95" customHeight="1" thickBot="1" x14ac:dyDescent="0.2">
      <c r="B6" s="242" t="s">
        <v>47</v>
      </c>
      <c r="C6" s="243"/>
      <c r="D6" s="84">
        <v>2259</v>
      </c>
      <c r="E6" s="77">
        <f>D31</f>
        <v>3741</v>
      </c>
      <c r="F6" s="77">
        <f t="shared" ref="F6:M6" si="0">E31</f>
        <v>5137</v>
      </c>
      <c r="G6" s="77">
        <f t="shared" si="0"/>
        <v>7023</v>
      </c>
      <c r="H6" s="77">
        <f t="shared" si="0"/>
        <v>9399</v>
      </c>
      <c r="I6" s="77">
        <f t="shared" si="0"/>
        <v>12265</v>
      </c>
      <c r="J6" s="77">
        <f t="shared" si="0"/>
        <v>16601</v>
      </c>
      <c r="K6" s="77">
        <f t="shared" si="0"/>
        <v>21917</v>
      </c>
      <c r="L6" s="77">
        <f t="shared" si="0"/>
        <v>28213</v>
      </c>
      <c r="M6" s="77">
        <f t="shared" si="0"/>
        <v>34999</v>
      </c>
      <c r="N6" s="77">
        <f>M31</f>
        <v>42275</v>
      </c>
      <c r="O6" s="78">
        <f>N31</f>
        <v>50041</v>
      </c>
    </row>
    <row r="7" spans="2:17" ht="15.95" customHeight="1" x14ac:dyDescent="0.15">
      <c r="B7" s="249" t="s">
        <v>40</v>
      </c>
      <c r="C7" s="7" t="s">
        <v>9</v>
      </c>
      <c r="D7" s="26">
        <v>1557</v>
      </c>
      <c r="E7" s="27">
        <v>1960</v>
      </c>
      <c r="F7" s="27">
        <v>2450</v>
      </c>
      <c r="G7" s="27">
        <v>2940</v>
      </c>
      <c r="H7" s="27">
        <v>3430</v>
      </c>
      <c r="I7" s="27">
        <v>4900</v>
      </c>
      <c r="J7" s="27">
        <v>5880</v>
      </c>
      <c r="K7" s="27">
        <v>6860</v>
      </c>
      <c r="L7" s="27">
        <v>7350</v>
      </c>
      <c r="M7" s="27">
        <v>7840</v>
      </c>
      <c r="N7" s="27">
        <v>8330</v>
      </c>
      <c r="O7" s="28">
        <v>9800</v>
      </c>
    </row>
    <row r="8" spans="2:17" ht="15.95" customHeight="1" x14ac:dyDescent="0.15">
      <c r="B8" s="244"/>
      <c r="C8" s="7" t="s">
        <v>24</v>
      </c>
      <c r="D8" s="26"/>
      <c r="E8" s="27"/>
      <c r="F8" s="27"/>
      <c r="G8" s="27"/>
      <c r="H8" s="27"/>
      <c r="I8" s="27"/>
      <c r="J8" s="27"/>
      <c r="K8" s="27"/>
      <c r="L8" s="27"/>
      <c r="M8" s="27"/>
      <c r="N8" s="27"/>
      <c r="O8" s="28"/>
    </row>
    <row r="9" spans="2:17" ht="15.95" customHeight="1" x14ac:dyDescent="0.15">
      <c r="B9" s="244"/>
      <c r="C9" s="7" t="s">
        <v>25</v>
      </c>
      <c r="D9" s="26"/>
      <c r="E9" s="27"/>
      <c r="F9" s="27"/>
      <c r="G9" s="27"/>
      <c r="H9" s="27"/>
      <c r="I9" s="27"/>
      <c r="J9" s="27"/>
      <c r="K9" s="27"/>
      <c r="L9" s="27"/>
      <c r="M9" s="27"/>
      <c r="N9" s="27"/>
      <c r="O9" s="28"/>
    </row>
    <row r="10" spans="2:17" ht="15.95" customHeight="1" thickBot="1" x14ac:dyDescent="0.2">
      <c r="B10" s="244"/>
      <c r="C10" s="11" t="s">
        <v>10</v>
      </c>
      <c r="D10" s="29">
        <v>820</v>
      </c>
      <c r="E10" s="30"/>
      <c r="F10" s="30"/>
      <c r="G10" s="30"/>
      <c r="H10" s="30"/>
      <c r="I10" s="30"/>
      <c r="J10" s="30"/>
      <c r="K10" s="30"/>
      <c r="L10" s="30"/>
      <c r="M10" s="30"/>
      <c r="N10" s="30"/>
      <c r="O10" s="31"/>
    </row>
    <row r="11" spans="2:17" ht="15.95" customHeight="1" thickBot="1" x14ac:dyDescent="0.2">
      <c r="B11" s="244"/>
      <c r="C11" s="12" t="s">
        <v>42</v>
      </c>
      <c r="D11" s="79">
        <f>SUM(D7:D10)</f>
        <v>2377</v>
      </c>
      <c r="E11" s="79">
        <f>SUM(E7:E10)</f>
        <v>1960</v>
      </c>
      <c r="F11" s="79">
        <f t="shared" ref="F11:O11" si="1">SUM(F7:F10)</f>
        <v>2450</v>
      </c>
      <c r="G11" s="79">
        <f t="shared" si="1"/>
        <v>2940</v>
      </c>
      <c r="H11" s="79">
        <f t="shared" si="1"/>
        <v>3430</v>
      </c>
      <c r="I11" s="79">
        <f t="shared" si="1"/>
        <v>4900</v>
      </c>
      <c r="J11" s="79">
        <f t="shared" si="1"/>
        <v>5880</v>
      </c>
      <c r="K11" s="79">
        <f t="shared" si="1"/>
        <v>6860</v>
      </c>
      <c r="L11" s="79">
        <f t="shared" si="1"/>
        <v>7350</v>
      </c>
      <c r="M11" s="79">
        <f t="shared" si="1"/>
        <v>7840</v>
      </c>
      <c r="N11" s="79">
        <f>SUM(N7:N10)</f>
        <v>8330</v>
      </c>
      <c r="O11" s="80">
        <f t="shared" si="1"/>
        <v>9800</v>
      </c>
      <c r="Q11" s="135"/>
    </row>
    <row r="12" spans="2:17" ht="15.95" customHeight="1" x14ac:dyDescent="0.15">
      <c r="B12" s="249" t="s">
        <v>41</v>
      </c>
      <c r="C12" s="7" t="s">
        <v>11</v>
      </c>
      <c r="D12" s="26"/>
      <c r="E12" s="27"/>
      <c r="F12" s="27"/>
      <c r="G12" s="27"/>
      <c r="H12" s="27"/>
      <c r="I12" s="27"/>
      <c r="J12" s="27"/>
      <c r="K12" s="27"/>
      <c r="L12" s="27"/>
      <c r="M12" s="27"/>
      <c r="N12" s="27"/>
      <c r="O12" s="28"/>
    </row>
    <row r="13" spans="2:17" ht="15.95" customHeight="1" x14ac:dyDescent="0.15">
      <c r="B13" s="244"/>
      <c r="C13" s="8" t="s">
        <v>12</v>
      </c>
      <c r="D13" s="32"/>
      <c r="E13" s="33"/>
      <c r="F13" s="33"/>
      <c r="G13" s="33"/>
      <c r="H13" s="33"/>
      <c r="I13" s="33"/>
      <c r="J13" s="33"/>
      <c r="K13" s="33"/>
      <c r="L13" s="33"/>
      <c r="M13" s="33"/>
      <c r="N13" s="33"/>
      <c r="O13" s="34"/>
      <c r="Q13" s="135"/>
    </row>
    <row r="14" spans="2:17" ht="15.95" customHeight="1" x14ac:dyDescent="0.15">
      <c r="B14" s="244"/>
      <c r="C14" s="8" t="s">
        <v>13</v>
      </c>
      <c r="D14" s="32">
        <v>422</v>
      </c>
      <c r="E14" s="33">
        <v>422</v>
      </c>
      <c r="F14" s="33">
        <v>422</v>
      </c>
      <c r="G14" s="33">
        <v>422</v>
      </c>
      <c r="H14" s="33">
        <v>422</v>
      </c>
      <c r="I14" s="33">
        <v>422</v>
      </c>
      <c r="J14" s="33">
        <v>422</v>
      </c>
      <c r="K14" s="33">
        <v>422</v>
      </c>
      <c r="L14" s="33">
        <v>422</v>
      </c>
      <c r="M14" s="33">
        <v>422</v>
      </c>
      <c r="N14" s="33">
        <v>422</v>
      </c>
      <c r="O14" s="34">
        <v>422</v>
      </c>
      <c r="Q14" s="135"/>
    </row>
    <row r="15" spans="2:17" ht="15.95" customHeight="1" x14ac:dyDescent="0.15">
      <c r="B15" s="244"/>
      <c r="C15" s="8" t="s">
        <v>14</v>
      </c>
      <c r="D15" s="32">
        <v>466</v>
      </c>
      <c r="E15" s="33">
        <v>135</v>
      </c>
      <c r="F15" s="33">
        <v>135</v>
      </c>
      <c r="G15" s="33">
        <v>135</v>
      </c>
      <c r="H15" s="33">
        <v>135</v>
      </c>
      <c r="I15" s="33">
        <v>135</v>
      </c>
      <c r="J15" s="33">
        <v>135</v>
      </c>
      <c r="K15" s="33">
        <v>135</v>
      </c>
      <c r="L15" s="33">
        <v>135</v>
      </c>
      <c r="M15" s="33">
        <v>135</v>
      </c>
      <c r="N15" s="33">
        <v>135</v>
      </c>
      <c r="O15" s="34">
        <v>135</v>
      </c>
      <c r="Q15" s="135"/>
    </row>
    <row r="16" spans="2:17" ht="15.95" customHeight="1" thickBot="1" x14ac:dyDescent="0.2">
      <c r="B16" s="244"/>
      <c r="C16" s="11" t="s">
        <v>15</v>
      </c>
      <c r="D16" s="29"/>
      <c r="E16" s="30"/>
      <c r="F16" s="30"/>
      <c r="G16" s="30"/>
      <c r="H16" s="30"/>
      <c r="I16" s="30"/>
      <c r="J16" s="30"/>
      <c r="K16" s="30"/>
      <c r="L16" s="30"/>
      <c r="M16" s="30"/>
      <c r="N16" s="30"/>
      <c r="O16" s="31"/>
      <c r="Q16" s="135"/>
    </row>
    <row r="17" spans="2:17" ht="15.95" customHeight="1" thickBot="1" x14ac:dyDescent="0.2">
      <c r="B17" s="250"/>
      <c r="C17" s="13" t="s">
        <v>16</v>
      </c>
      <c r="D17" s="79">
        <f>SUM(D12:D16)</f>
        <v>888</v>
      </c>
      <c r="E17" s="77">
        <f>SUM(E12:E16)</f>
        <v>557</v>
      </c>
      <c r="F17" s="77">
        <f t="shared" ref="F17:O17" si="2">SUM(F12:F16)</f>
        <v>557</v>
      </c>
      <c r="G17" s="77">
        <f t="shared" si="2"/>
        <v>557</v>
      </c>
      <c r="H17" s="77">
        <f t="shared" si="2"/>
        <v>557</v>
      </c>
      <c r="I17" s="77">
        <f t="shared" si="2"/>
        <v>557</v>
      </c>
      <c r="J17" s="77">
        <f t="shared" si="2"/>
        <v>557</v>
      </c>
      <c r="K17" s="77">
        <f t="shared" si="2"/>
        <v>557</v>
      </c>
      <c r="L17" s="77">
        <f t="shared" si="2"/>
        <v>557</v>
      </c>
      <c r="M17" s="77">
        <f t="shared" si="2"/>
        <v>557</v>
      </c>
      <c r="N17" s="77">
        <f>SUM(N12:N16)</f>
        <v>557</v>
      </c>
      <c r="O17" s="78">
        <f t="shared" si="2"/>
        <v>557</v>
      </c>
      <c r="Q17" s="135"/>
    </row>
    <row r="18" spans="2:17" ht="15.95" customHeight="1" thickBot="1" x14ac:dyDescent="0.2">
      <c r="B18" s="242" t="s">
        <v>43</v>
      </c>
      <c r="C18" s="243"/>
      <c r="D18" s="79">
        <f>D11-D17</f>
        <v>1489</v>
      </c>
      <c r="E18" s="77">
        <f>E11-E17</f>
        <v>1403</v>
      </c>
      <c r="F18" s="77">
        <f t="shared" ref="F18:O18" si="3">F11-F17</f>
        <v>1893</v>
      </c>
      <c r="G18" s="77">
        <f t="shared" si="3"/>
        <v>2383</v>
      </c>
      <c r="H18" s="77">
        <f t="shared" si="3"/>
        <v>2873</v>
      </c>
      <c r="I18" s="77">
        <f t="shared" si="3"/>
        <v>4343</v>
      </c>
      <c r="J18" s="77">
        <f t="shared" si="3"/>
        <v>5323</v>
      </c>
      <c r="K18" s="77">
        <f t="shared" si="3"/>
        <v>6303</v>
      </c>
      <c r="L18" s="77">
        <f t="shared" si="3"/>
        <v>6793</v>
      </c>
      <c r="M18" s="77">
        <f t="shared" si="3"/>
        <v>7283</v>
      </c>
      <c r="N18" s="77">
        <f>N11-N17</f>
        <v>7773</v>
      </c>
      <c r="O18" s="78">
        <f t="shared" si="3"/>
        <v>9243</v>
      </c>
    </row>
    <row r="19" spans="2:17" ht="15.95" customHeight="1" x14ac:dyDescent="0.15">
      <c r="B19" s="249" t="s">
        <v>44</v>
      </c>
      <c r="C19" s="7" t="s">
        <v>76</v>
      </c>
      <c r="D19" s="26"/>
      <c r="E19" s="27"/>
      <c r="F19" s="27"/>
      <c r="G19" s="27"/>
      <c r="H19" s="27"/>
      <c r="I19" s="27"/>
      <c r="J19" s="27"/>
      <c r="K19" s="27"/>
      <c r="L19" s="27"/>
      <c r="M19" s="27"/>
      <c r="N19" s="27"/>
      <c r="O19" s="28"/>
    </row>
    <row r="20" spans="2:17" ht="15.95" customHeight="1" x14ac:dyDescent="0.15">
      <c r="B20" s="244"/>
      <c r="C20" s="8" t="s">
        <v>17</v>
      </c>
      <c r="D20" s="32"/>
      <c r="E20" s="33"/>
      <c r="F20" s="33"/>
      <c r="G20" s="33"/>
      <c r="H20" s="33"/>
      <c r="I20" s="33"/>
      <c r="J20" s="33"/>
      <c r="K20" s="33"/>
      <c r="L20" s="33"/>
      <c r="M20" s="33"/>
      <c r="N20" s="33"/>
      <c r="O20" s="34"/>
    </row>
    <row r="21" spans="2:17" ht="15.95" customHeight="1" x14ac:dyDescent="0.15">
      <c r="B21" s="244"/>
      <c r="C21" s="8" t="s">
        <v>18</v>
      </c>
      <c r="D21" s="32"/>
      <c r="E21" s="33"/>
      <c r="F21" s="33"/>
      <c r="G21" s="33"/>
      <c r="H21" s="33"/>
      <c r="I21" s="33"/>
      <c r="J21" s="33"/>
      <c r="K21" s="33"/>
      <c r="L21" s="33"/>
      <c r="M21" s="33"/>
      <c r="N21" s="33"/>
      <c r="O21" s="34"/>
    </row>
    <row r="22" spans="2:17" ht="15.95" customHeight="1" thickBot="1" x14ac:dyDescent="0.2">
      <c r="B22" s="244"/>
      <c r="C22" s="11" t="s">
        <v>27</v>
      </c>
      <c r="D22" s="29"/>
      <c r="E22" s="30"/>
      <c r="F22" s="30"/>
      <c r="G22" s="30"/>
      <c r="H22" s="30"/>
      <c r="I22" s="30"/>
      <c r="J22" s="30"/>
      <c r="K22" s="30"/>
      <c r="L22" s="30"/>
      <c r="M22" s="30"/>
      <c r="N22" s="30"/>
      <c r="O22" s="31"/>
    </row>
    <row r="23" spans="2:17" ht="15.95" customHeight="1" thickBot="1" x14ac:dyDescent="0.2">
      <c r="B23" s="250"/>
      <c r="C23" s="15" t="s">
        <v>19</v>
      </c>
      <c r="D23" s="79">
        <f>SUM(D19:D22)</f>
        <v>0</v>
      </c>
      <c r="E23" s="77">
        <f>SUM(E19:E22)</f>
        <v>0</v>
      </c>
      <c r="F23" s="77">
        <f t="shared" ref="F23:O23" si="4">SUM(F19:F22)</f>
        <v>0</v>
      </c>
      <c r="G23" s="77">
        <f t="shared" si="4"/>
        <v>0</v>
      </c>
      <c r="H23" s="77">
        <f t="shared" si="4"/>
        <v>0</v>
      </c>
      <c r="I23" s="77">
        <f t="shared" si="4"/>
        <v>0</v>
      </c>
      <c r="J23" s="77">
        <f t="shared" si="4"/>
        <v>0</v>
      </c>
      <c r="K23" s="77">
        <f t="shared" si="4"/>
        <v>0</v>
      </c>
      <c r="L23" s="77">
        <f t="shared" si="4"/>
        <v>0</v>
      </c>
      <c r="M23" s="77">
        <f t="shared" si="4"/>
        <v>0</v>
      </c>
      <c r="N23" s="77">
        <f>SUM(N19:N22)</f>
        <v>0</v>
      </c>
      <c r="O23" s="78">
        <f t="shared" si="4"/>
        <v>0</v>
      </c>
    </row>
    <row r="24" spans="2:17" ht="15.95" customHeight="1" x14ac:dyDescent="0.15">
      <c r="B24" s="244" t="s">
        <v>45</v>
      </c>
      <c r="C24" s="7" t="s">
        <v>20</v>
      </c>
      <c r="D24" s="26"/>
      <c r="E24" s="27"/>
      <c r="F24" s="27"/>
      <c r="G24" s="27"/>
      <c r="H24" s="27"/>
      <c r="I24" s="27"/>
      <c r="J24" s="27"/>
      <c r="K24" s="27"/>
      <c r="L24" s="27"/>
      <c r="M24" s="27"/>
      <c r="N24" s="27"/>
      <c r="O24" s="28"/>
    </row>
    <row r="25" spans="2:17" ht="15.95" customHeight="1" x14ac:dyDescent="0.15">
      <c r="B25" s="244"/>
      <c r="C25" s="8" t="s">
        <v>21</v>
      </c>
      <c r="D25" s="32">
        <v>7</v>
      </c>
      <c r="E25" s="33">
        <v>7</v>
      </c>
      <c r="F25" s="33">
        <v>7</v>
      </c>
      <c r="G25" s="33">
        <v>7</v>
      </c>
      <c r="H25" s="33">
        <v>7</v>
      </c>
      <c r="I25" s="33">
        <v>7</v>
      </c>
      <c r="J25" s="33">
        <v>7</v>
      </c>
      <c r="K25" s="33">
        <v>7</v>
      </c>
      <c r="L25" s="33">
        <v>7</v>
      </c>
      <c r="M25" s="33">
        <v>7</v>
      </c>
      <c r="N25" s="33">
        <v>7</v>
      </c>
      <c r="O25" s="34">
        <v>2255</v>
      </c>
    </row>
    <row r="26" spans="2:17" ht="15.95" customHeight="1" x14ac:dyDescent="0.15">
      <c r="B26" s="244"/>
      <c r="C26" s="8" t="s">
        <v>26</v>
      </c>
      <c r="D26" s="32"/>
      <c r="E26" s="33"/>
      <c r="F26" s="33"/>
      <c r="G26" s="33"/>
      <c r="H26" s="33"/>
      <c r="I26" s="33"/>
      <c r="J26" s="33"/>
      <c r="K26" s="33"/>
      <c r="L26" s="33"/>
      <c r="M26" s="33"/>
      <c r="N26" s="33"/>
      <c r="O26" s="34"/>
    </row>
    <row r="27" spans="2:17" ht="15.95" customHeight="1" x14ac:dyDescent="0.15">
      <c r="B27" s="244"/>
      <c r="C27" s="8" t="s">
        <v>110</v>
      </c>
      <c r="D27" s="32"/>
      <c r="E27" s="33"/>
      <c r="F27" s="33"/>
      <c r="G27" s="33"/>
      <c r="H27" s="33"/>
      <c r="I27" s="33"/>
      <c r="J27" s="33"/>
      <c r="K27" s="33"/>
      <c r="L27" s="33"/>
      <c r="M27" s="33"/>
      <c r="N27" s="33"/>
      <c r="O27" s="34"/>
    </row>
    <row r="28" spans="2:17" ht="15.95" customHeight="1" thickBot="1" x14ac:dyDescent="0.2">
      <c r="B28" s="244"/>
      <c r="C28" s="11" t="s">
        <v>28</v>
      </c>
      <c r="D28" s="29"/>
      <c r="E28" s="30"/>
      <c r="F28" s="30"/>
      <c r="G28" s="30"/>
      <c r="H28" s="30"/>
      <c r="I28" s="30"/>
      <c r="J28" s="30"/>
      <c r="K28" s="30"/>
      <c r="L28" s="30"/>
      <c r="M28" s="30"/>
      <c r="N28" s="30"/>
      <c r="O28" s="31"/>
    </row>
    <row r="29" spans="2:17" ht="15.95" customHeight="1" thickBot="1" x14ac:dyDescent="0.2">
      <c r="B29" s="244"/>
      <c r="C29" s="15" t="s">
        <v>22</v>
      </c>
      <c r="D29" s="79">
        <f t="shared" ref="D29:O29" si="5">SUM(D24:D28)</f>
        <v>7</v>
      </c>
      <c r="E29" s="77">
        <f t="shared" si="5"/>
        <v>7</v>
      </c>
      <c r="F29" s="77">
        <f t="shared" si="5"/>
        <v>7</v>
      </c>
      <c r="G29" s="77">
        <f t="shared" si="5"/>
        <v>7</v>
      </c>
      <c r="H29" s="77">
        <f t="shared" si="5"/>
        <v>7</v>
      </c>
      <c r="I29" s="77">
        <f t="shared" si="5"/>
        <v>7</v>
      </c>
      <c r="J29" s="77">
        <f t="shared" si="5"/>
        <v>7</v>
      </c>
      <c r="K29" s="77">
        <f t="shared" si="5"/>
        <v>7</v>
      </c>
      <c r="L29" s="77">
        <f t="shared" si="5"/>
        <v>7</v>
      </c>
      <c r="M29" s="77">
        <f t="shared" si="5"/>
        <v>7</v>
      </c>
      <c r="N29" s="77">
        <f t="shared" si="5"/>
        <v>7</v>
      </c>
      <c r="O29" s="78">
        <f t="shared" si="5"/>
        <v>2255</v>
      </c>
    </row>
    <row r="30" spans="2:17" ht="15.95" customHeight="1" thickBot="1" x14ac:dyDescent="0.2">
      <c r="B30" s="242" t="s">
        <v>46</v>
      </c>
      <c r="C30" s="243"/>
      <c r="D30" s="79">
        <f t="shared" ref="D30:O30" si="6">D23-D29</f>
        <v>-7</v>
      </c>
      <c r="E30" s="77">
        <f t="shared" si="6"/>
        <v>-7</v>
      </c>
      <c r="F30" s="77">
        <f t="shared" si="6"/>
        <v>-7</v>
      </c>
      <c r="G30" s="77">
        <f t="shared" si="6"/>
        <v>-7</v>
      </c>
      <c r="H30" s="77">
        <f t="shared" si="6"/>
        <v>-7</v>
      </c>
      <c r="I30" s="77">
        <f t="shared" si="6"/>
        <v>-7</v>
      </c>
      <c r="J30" s="77">
        <f t="shared" si="6"/>
        <v>-7</v>
      </c>
      <c r="K30" s="77">
        <f t="shared" si="6"/>
        <v>-7</v>
      </c>
      <c r="L30" s="77">
        <f t="shared" si="6"/>
        <v>-7</v>
      </c>
      <c r="M30" s="77">
        <f t="shared" si="6"/>
        <v>-7</v>
      </c>
      <c r="N30" s="77">
        <f t="shared" si="6"/>
        <v>-7</v>
      </c>
      <c r="O30" s="78">
        <f t="shared" si="6"/>
        <v>-2255</v>
      </c>
    </row>
    <row r="31" spans="2:17" ht="15.95" customHeight="1" thickBot="1" x14ac:dyDescent="0.2">
      <c r="B31" s="14" t="s">
        <v>39</v>
      </c>
      <c r="C31" s="6"/>
      <c r="D31" s="81">
        <f t="shared" ref="D31:O31" si="7">D6+D18+D30</f>
        <v>3741</v>
      </c>
      <c r="E31" s="82">
        <f t="shared" si="7"/>
        <v>5137</v>
      </c>
      <c r="F31" s="82">
        <f t="shared" si="7"/>
        <v>7023</v>
      </c>
      <c r="G31" s="82">
        <f t="shared" si="7"/>
        <v>9399</v>
      </c>
      <c r="H31" s="82">
        <f t="shared" si="7"/>
        <v>12265</v>
      </c>
      <c r="I31" s="82">
        <f t="shared" si="7"/>
        <v>16601</v>
      </c>
      <c r="J31" s="82">
        <f t="shared" si="7"/>
        <v>21917</v>
      </c>
      <c r="K31" s="82">
        <f t="shared" si="7"/>
        <v>28213</v>
      </c>
      <c r="L31" s="82">
        <f t="shared" si="7"/>
        <v>34999</v>
      </c>
      <c r="M31" s="82">
        <f t="shared" si="7"/>
        <v>42275</v>
      </c>
      <c r="N31" s="82">
        <f t="shared" si="7"/>
        <v>50041</v>
      </c>
      <c r="O31" s="83">
        <f t="shared" si="7"/>
        <v>57029</v>
      </c>
    </row>
    <row r="32" spans="2:17" ht="14.25" thickTop="1" x14ac:dyDescent="0.15"/>
  </sheetData>
  <mergeCells count="10">
    <mergeCell ref="B19:B23"/>
    <mergeCell ref="B24:B29"/>
    <mergeCell ref="B30:C30"/>
    <mergeCell ref="B5:C5"/>
    <mergeCell ref="C1:J1"/>
    <mergeCell ref="C2:O2"/>
    <mergeCell ref="B6:C6"/>
    <mergeCell ref="B7:B11"/>
    <mergeCell ref="B12:B17"/>
    <mergeCell ref="B18:C18"/>
  </mergeCells>
  <phoneticPr fontId="2"/>
  <dataValidations count="1">
    <dataValidation imeMode="halfAlpha" allowBlank="1" showInputMessage="1" showErrorMessage="1" sqref="D7:O10 D12:O16 D19:O22 D24:O28" xr:uid="{57D236BB-3B36-413D-AECB-156D86D92FDB}"/>
  </dataValidations>
  <pageMargins left="0.78740157480314965" right="0.78740157480314965" top="0.78740157480314965" bottom="0.78740157480314965" header="0.51181102362204722" footer="0.51181102362204722"/>
  <pageSetup paperSize="9" fitToHeight="0" orientation="landscape" r:id="rId1"/>
  <headerFooter alignWithMargins="0"/>
  <ignoredErrors>
    <ignoredError sqref="D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99C4-1A94-4AAD-9684-56B1817ABEB7}">
  <sheetPr>
    <pageSetUpPr fitToPage="1"/>
  </sheetPr>
  <dimension ref="B1:Q32"/>
  <sheetViews>
    <sheetView showGridLines="0" tabSelected="1" topLeftCell="A7" zoomScaleNormal="100" workbookViewId="0">
      <selection activeCell="D16" sqref="D16"/>
    </sheetView>
  </sheetViews>
  <sheetFormatPr defaultRowHeight="13.5" x14ac:dyDescent="0.15"/>
  <cols>
    <col min="1" max="1" width="2.625" customWidth="1"/>
    <col min="2" max="2" width="5.75" customWidth="1"/>
    <col min="3" max="3" width="15.125" bestFit="1" customWidth="1"/>
    <col min="4" max="4" width="10.25" bestFit="1" customWidth="1"/>
  </cols>
  <sheetData>
    <row r="1" spans="2:17" x14ac:dyDescent="0.15">
      <c r="C1" s="247"/>
      <c r="D1" s="248"/>
      <c r="E1" s="248"/>
      <c r="F1" s="248"/>
      <c r="G1" s="248"/>
      <c r="H1" s="248"/>
      <c r="I1" s="248"/>
      <c r="J1" s="248"/>
    </row>
    <row r="2" spans="2:17" ht="21" x14ac:dyDescent="0.15">
      <c r="C2" s="245" t="s">
        <v>168</v>
      </c>
      <c r="D2" s="246"/>
      <c r="E2" s="246"/>
      <c r="F2" s="246"/>
      <c r="G2" s="246"/>
      <c r="H2" s="246"/>
      <c r="I2" s="246"/>
      <c r="J2" s="246"/>
      <c r="K2" s="246"/>
      <c r="L2" s="246"/>
      <c r="M2" s="246"/>
      <c r="N2" s="246"/>
      <c r="O2" s="246"/>
    </row>
    <row r="3" spans="2:17" ht="14.25" thickBot="1" x14ac:dyDescent="0.2">
      <c r="O3" s="16" t="s">
        <v>73</v>
      </c>
    </row>
    <row r="4" spans="2:17" ht="15.95" customHeight="1" thickTop="1" thickBot="1" x14ac:dyDescent="0.2">
      <c r="B4" s="10"/>
      <c r="C4" s="9" t="s">
        <v>7</v>
      </c>
      <c r="D4" s="142">
        <f>IF(MOD(はじめに!E4,12)=0,12,(MOD(はじめに!E4,12)))</f>
        <v>1</v>
      </c>
      <c r="E4" s="142">
        <f>IF(MOD(はじめに!E4+1,12)=0,12,(MOD(はじめに!E4+1,12)))</f>
        <v>2</v>
      </c>
      <c r="F4" s="142">
        <f>IF(MOD(はじめに!E4+2,12)=0,12,(MOD(はじめに!E4+2,12)))</f>
        <v>3</v>
      </c>
      <c r="G4" s="142">
        <f>IF(MOD(はじめに!E4+3,12)=0,12,(MOD(はじめに!E4+3,12)))</f>
        <v>4</v>
      </c>
      <c r="H4" s="142">
        <f>IF(MOD(はじめに!E4+4,12)=0,12,(MOD(はじめに!E4+4,12)))</f>
        <v>5</v>
      </c>
      <c r="I4" s="142">
        <f>IF(MOD(はじめに!E4+5,12)=0,12,(MOD(はじめに!E4+5,12)))</f>
        <v>6</v>
      </c>
      <c r="J4" s="142">
        <f>IF(MOD(はじめに!E4+6,12)=0,12,(MOD(はじめに!E4+6,12)))</f>
        <v>7</v>
      </c>
      <c r="K4" s="142">
        <f>IF(MOD(はじめに!E4+7,12)=0,12,(MOD(はじめに!E4+7,12)))</f>
        <v>8</v>
      </c>
      <c r="L4" s="142">
        <f>IF(MOD(はじめに!E4+8,12)=0,12,(MOD(はじめに!E4+8,12)))</f>
        <v>9</v>
      </c>
      <c r="M4" s="142">
        <f>IF(MOD(はじめに!E4+9,12)=0,12,(MOD(はじめに!E4+9,12)))</f>
        <v>10</v>
      </c>
      <c r="N4" s="142">
        <f>IF(MOD(はじめに!E4+10,12)=0,12,(MOD(はじめに!E4+10,12)))</f>
        <v>11</v>
      </c>
      <c r="O4" s="143">
        <f>IF(MOD(はじめに!E4+11,12)=0,12,(MOD(はじめに!E4+11,12)))</f>
        <v>12</v>
      </c>
    </row>
    <row r="5" spans="2:17" ht="15.95" customHeight="1" thickBot="1" x14ac:dyDescent="0.2">
      <c r="B5" s="242" t="s">
        <v>130</v>
      </c>
      <c r="C5" s="243"/>
      <c r="D5" s="145">
        <v>11000</v>
      </c>
      <c r="E5" s="146">
        <v>12000</v>
      </c>
      <c r="F5" s="146">
        <v>15000</v>
      </c>
      <c r="G5" s="146">
        <v>17000</v>
      </c>
      <c r="H5" s="146">
        <v>20000</v>
      </c>
      <c r="I5" s="146">
        <v>25000</v>
      </c>
      <c r="J5" s="146">
        <v>27000</v>
      </c>
      <c r="K5" s="146">
        <v>30000</v>
      </c>
      <c r="L5" s="146">
        <v>35000</v>
      </c>
      <c r="M5" s="146">
        <v>40000</v>
      </c>
      <c r="N5" s="146">
        <v>44000</v>
      </c>
      <c r="O5" s="147">
        <v>50000</v>
      </c>
    </row>
    <row r="6" spans="2:17" ht="15.95" customHeight="1" thickBot="1" x14ac:dyDescent="0.2">
      <c r="B6" s="242" t="s">
        <v>47</v>
      </c>
      <c r="C6" s="243"/>
      <c r="D6" s="84">
        <v>59457</v>
      </c>
      <c r="E6" s="77">
        <f>D31</f>
        <v>69343</v>
      </c>
      <c r="F6" s="77">
        <f t="shared" ref="F6:M6" si="0">E31</f>
        <v>80546</v>
      </c>
      <c r="G6" s="77">
        <f t="shared" si="0"/>
        <v>94689</v>
      </c>
      <c r="H6" s="77">
        <f t="shared" si="0"/>
        <v>110792</v>
      </c>
      <c r="I6" s="77">
        <f t="shared" si="0"/>
        <v>129835</v>
      </c>
      <c r="J6" s="77">
        <f t="shared" si="0"/>
        <v>153778</v>
      </c>
      <c r="K6" s="77">
        <f t="shared" si="0"/>
        <v>179681</v>
      </c>
      <c r="L6" s="77">
        <f t="shared" si="0"/>
        <v>208524</v>
      </c>
      <c r="M6" s="77">
        <f t="shared" si="0"/>
        <v>242267</v>
      </c>
      <c r="N6" s="77">
        <f>M31</f>
        <v>280910</v>
      </c>
      <c r="O6" s="78">
        <f>N31</f>
        <v>323473</v>
      </c>
    </row>
    <row r="7" spans="2:17" ht="15.95" customHeight="1" x14ac:dyDescent="0.15">
      <c r="B7" s="249" t="s">
        <v>40</v>
      </c>
      <c r="C7" s="7" t="s">
        <v>9</v>
      </c>
      <c r="D7" s="26">
        <f>D5*980/1000</f>
        <v>10780</v>
      </c>
      <c r="E7" s="26">
        <f t="shared" ref="E7:O7" si="1">E5*980/1000</f>
        <v>11760</v>
      </c>
      <c r="F7" s="26">
        <f t="shared" si="1"/>
        <v>14700</v>
      </c>
      <c r="G7" s="26">
        <f t="shared" si="1"/>
        <v>16660</v>
      </c>
      <c r="H7" s="26">
        <f t="shared" si="1"/>
        <v>19600</v>
      </c>
      <c r="I7" s="26">
        <f t="shared" si="1"/>
        <v>24500</v>
      </c>
      <c r="J7" s="26">
        <f t="shared" si="1"/>
        <v>26460</v>
      </c>
      <c r="K7" s="26">
        <f t="shared" si="1"/>
        <v>29400</v>
      </c>
      <c r="L7" s="26">
        <f t="shared" si="1"/>
        <v>34300</v>
      </c>
      <c r="M7" s="26">
        <f>M5*980/1000</f>
        <v>39200</v>
      </c>
      <c r="N7" s="26">
        <f t="shared" si="1"/>
        <v>43120</v>
      </c>
      <c r="O7" s="26">
        <f t="shared" si="1"/>
        <v>49000</v>
      </c>
    </row>
    <row r="8" spans="2:17" ht="15.95" customHeight="1" x14ac:dyDescent="0.15">
      <c r="B8" s="244"/>
      <c r="C8" s="7" t="s">
        <v>24</v>
      </c>
      <c r="D8" s="26"/>
      <c r="E8" s="27"/>
      <c r="F8" s="27"/>
      <c r="G8" s="27"/>
      <c r="H8" s="27"/>
      <c r="I8" s="27"/>
      <c r="J8" s="27"/>
      <c r="K8" s="27"/>
      <c r="L8" s="27"/>
      <c r="M8" s="27"/>
      <c r="N8" s="27"/>
      <c r="O8" s="28"/>
    </row>
    <row r="9" spans="2:17" ht="15.95" customHeight="1" x14ac:dyDescent="0.15">
      <c r="B9" s="244"/>
      <c r="C9" s="7" t="s">
        <v>25</v>
      </c>
      <c r="D9" s="26"/>
      <c r="E9" s="27"/>
      <c r="F9" s="27"/>
      <c r="G9" s="27"/>
      <c r="H9" s="27"/>
      <c r="I9" s="27"/>
      <c r="J9" s="27"/>
      <c r="K9" s="27"/>
      <c r="L9" s="27"/>
      <c r="M9" s="27"/>
      <c r="N9" s="27"/>
      <c r="O9" s="28"/>
    </row>
    <row r="10" spans="2:17" ht="15.95" customHeight="1" thickBot="1" x14ac:dyDescent="0.2">
      <c r="B10" s="244"/>
      <c r="C10" s="11" t="s">
        <v>10</v>
      </c>
      <c r="D10" s="29"/>
      <c r="E10" s="30"/>
      <c r="F10" s="30"/>
      <c r="G10" s="30"/>
      <c r="H10" s="30"/>
      <c r="I10" s="30"/>
      <c r="J10" s="30"/>
      <c r="K10" s="30"/>
      <c r="L10" s="30"/>
      <c r="M10" s="30"/>
      <c r="N10" s="30"/>
      <c r="O10" s="31"/>
    </row>
    <row r="11" spans="2:17" ht="15.95" customHeight="1" thickBot="1" x14ac:dyDescent="0.2">
      <c r="B11" s="244"/>
      <c r="C11" s="12" t="s">
        <v>42</v>
      </c>
      <c r="D11" s="79">
        <f>SUM(D7:D10)</f>
        <v>10780</v>
      </c>
      <c r="E11" s="79">
        <f>SUM(E7:E10)</f>
        <v>11760</v>
      </c>
      <c r="F11" s="79">
        <f t="shared" ref="F11:O11" si="2">SUM(F7:F10)</f>
        <v>14700</v>
      </c>
      <c r="G11" s="79">
        <f t="shared" si="2"/>
        <v>16660</v>
      </c>
      <c r="H11" s="79">
        <f t="shared" si="2"/>
        <v>19600</v>
      </c>
      <c r="I11" s="79">
        <f t="shared" si="2"/>
        <v>24500</v>
      </c>
      <c r="J11" s="79">
        <f t="shared" si="2"/>
        <v>26460</v>
      </c>
      <c r="K11" s="79">
        <f t="shared" si="2"/>
        <v>29400</v>
      </c>
      <c r="L11" s="79">
        <f t="shared" si="2"/>
        <v>34300</v>
      </c>
      <c r="M11" s="79">
        <f t="shared" si="2"/>
        <v>39200</v>
      </c>
      <c r="N11" s="79">
        <f>SUM(N7:N10)</f>
        <v>43120</v>
      </c>
      <c r="O11" s="80">
        <f t="shared" si="2"/>
        <v>49000</v>
      </c>
      <c r="Q11" s="135"/>
    </row>
    <row r="12" spans="2:17" ht="15.95" customHeight="1" x14ac:dyDescent="0.15">
      <c r="B12" s="249" t="s">
        <v>41</v>
      </c>
      <c r="C12" s="7" t="s">
        <v>11</v>
      </c>
      <c r="D12" s="26"/>
      <c r="E12" s="27"/>
      <c r="F12" s="27"/>
      <c r="G12" s="27"/>
      <c r="H12" s="27"/>
      <c r="I12" s="27"/>
      <c r="J12" s="27"/>
      <c r="K12" s="27"/>
      <c r="L12" s="27"/>
      <c r="M12" s="27"/>
      <c r="N12" s="27"/>
      <c r="O12" s="28"/>
    </row>
    <row r="13" spans="2:17" ht="15.95" customHeight="1" x14ac:dyDescent="0.15">
      <c r="B13" s="244"/>
      <c r="C13" s="8" t="s">
        <v>12</v>
      </c>
      <c r="D13" s="32"/>
      <c r="E13" s="33"/>
      <c r="F13" s="33"/>
      <c r="G13" s="33"/>
      <c r="H13" s="33"/>
      <c r="I13" s="33"/>
      <c r="J13" s="33"/>
      <c r="K13" s="33"/>
      <c r="L13" s="33"/>
      <c r="M13" s="33"/>
      <c r="N13" s="33"/>
      <c r="O13" s="34"/>
      <c r="Q13" s="135"/>
    </row>
    <row r="14" spans="2:17" ht="15.95" customHeight="1" x14ac:dyDescent="0.15">
      <c r="B14" s="244"/>
      <c r="C14" s="8" t="s">
        <v>13</v>
      </c>
      <c r="D14" s="32">
        <v>422</v>
      </c>
      <c r="E14" s="33">
        <v>422</v>
      </c>
      <c r="F14" s="33">
        <v>422</v>
      </c>
      <c r="G14" s="33">
        <v>422</v>
      </c>
      <c r="H14" s="33">
        <v>422</v>
      </c>
      <c r="I14" s="33">
        <v>422</v>
      </c>
      <c r="J14" s="33">
        <v>422</v>
      </c>
      <c r="K14" s="33">
        <v>422</v>
      </c>
      <c r="L14" s="33">
        <v>422</v>
      </c>
      <c r="M14" s="33">
        <v>422</v>
      </c>
      <c r="N14" s="33">
        <v>422</v>
      </c>
      <c r="O14" s="34">
        <v>422</v>
      </c>
      <c r="Q14" s="135"/>
    </row>
    <row r="15" spans="2:17" ht="15.95" customHeight="1" x14ac:dyDescent="0.15">
      <c r="B15" s="244"/>
      <c r="C15" s="8" t="s">
        <v>14</v>
      </c>
      <c r="D15" s="32">
        <v>472</v>
      </c>
      <c r="E15" s="33">
        <v>135</v>
      </c>
      <c r="F15" s="33">
        <v>135</v>
      </c>
      <c r="G15" s="33">
        <v>135</v>
      </c>
      <c r="H15" s="33">
        <v>135</v>
      </c>
      <c r="I15" s="33">
        <v>135</v>
      </c>
      <c r="J15" s="33">
        <v>135</v>
      </c>
      <c r="K15" s="33">
        <v>135</v>
      </c>
      <c r="L15" s="33">
        <v>135</v>
      </c>
      <c r="M15" s="33">
        <v>135</v>
      </c>
      <c r="N15" s="33">
        <v>135</v>
      </c>
      <c r="O15" s="34">
        <v>135</v>
      </c>
      <c r="Q15" s="135"/>
    </row>
    <row r="16" spans="2:17" ht="15.95" customHeight="1" thickBot="1" x14ac:dyDescent="0.2">
      <c r="B16" s="244"/>
      <c r="C16" s="11" t="s">
        <v>15</v>
      </c>
      <c r="D16" s="29"/>
      <c r="E16" s="30"/>
      <c r="F16" s="30"/>
      <c r="G16" s="30"/>
      <c r="H16" s="30"/>
      <c r="I16" s="30"/>
      <c r="J16" s="30"/>
      <c r="K16" s="30"/>
      <c r="L16" s="30"/>
      <c r="M16" s="30"/>
      <c r="N16" s="30"/>
      <c r="O16" s="31"/>
      <c r="Q16" s="135"/>
    </row>
    <row r="17" spans="2:17" ht="15.95" customHeight="1" thickBot="1" x14ac:dyDescent="0.2">
      <c r="B17" s="250"/>
      <c r="C17" s="13" t="s">
        <v>16</v>
      </c>
      <c r="D17" s="79">
        <f>SUM(D12:D16)</f>
        <v>894</v>
      </c>
      <c r="E17" s="77">
        <f>SUM(E12:E16)</f>
        <v>557</v>
      </c>
      <c r="F17" s="77">
        <f t="shared" ref="F17:O17" si="3">SUM(F12:F16)</f>
        <v>557</v>
      </c>
      <c r="G17" s="77">
        <f t="shared" si="3"/>
        <v>557</v>
      </c>
      <c r="H17" s="77">
        <f t="shared" si="3"/>
        <v>557</v>
      </c>
      <c r="I17" s="77">
        <f t="shared" si="3"/>
        <v>557</v>
      </c>
      <c r="J17" s="77">
        <f t="shared" si="3"/>
        <v>557</v>
      </c>
      <c r="K17" s="77">
        <f t="shared" si="3"/>
        <v>557</v>
      </c>
      <c r="L17" s="77">
        <f t="shared" si="3"/>
        <v>557</v>
      </c>
      <c r="M17" s="77">
        <f t="shared" si="3"/>
        <v>557</v>
      </c>
      <c r="N17" s="77">
        <f>SUM(N12:N16)</f>
        <v>557</v>
      </c>
      <c r="O17" s="78">
        <f t="shared" si="3"/>
        <v>557</v>
      </c>
      <c r="Q17" s="135"/>
    </row>
    <row r="18" spans="2:17" ht="15.95" customHeight="1" thickBot="1" x14ac:dyDescent="0.2">
      <c r="B18" s="242" t="s">
        <v>43</v>
      </c>
      <c r="C18" s="243"/>
      <c r="D18" s="79">
        <f>D11-D17</f>
        <v>9886</v>
      </c>
      <c r="E18" s="77">
        <f>E11-E17</f>
        <v>11203</v>
      </c>
      <c r="F18" s="77">
        <f t="shared" ref="F18:O18" si="4">F11-F17</f>
        <v>14143</v>
      </c>
      <c r="G18" s="77">
        <f t="shared" si="4"/>
        <v>16103</v>
      </c>
      <c r="H18" s="77">
        <f t="shared" si="4"/>
        <v>19043</v>
      </c>
      <c r="I18" s="77">
        <f t="shared" si="4"/>
        <v>23943</v>
      </c>
      <c r="J18" s="77">
        <f t="shared" si="4"/>
        <v>25903</v>
      </c>
      <c r="K18" s="77">
        <f t="shared" si="4"/>
        <v>28843</v>
      </c>
      <c r="L18" s="77">
        <f t="shared" si="4"/>
        <v>33743</v>
      </c>
      <c r="M18" s="77">
        <f t="shared" si="4"/>
        <v>38643</v>
      </c>
      <c r="N18" s="77">
        <f>N11-N17</f>
        <v>42563</v>
      </c>
      <c r="O18" s="78">
        <f t="shared" si="4"/>
        <v>48443</v>
      </c>
    </row>
    <row r="19" spans="2:17" ht="15.95" customHeight="1" x14ac:dyDescent="0.15">
      <c r="B19" s="249" t="s">
        <v>44</v>
      </c>
      <c r="C19" s="7" t="s">
        <v>76</v>
      </c>
      <c r="D19" s="26"/>
      <c r="E19" s="27"/>
      <c r="F19" s="27"/>
      <c r="G19" s="27"/>
      <c r="H19" s="27"/>
      <c r="I19" s="27"/>
      <c r="J19" s="27"/>
      <c r="K19" s="27"/>
      <c r="L19" s="27"/>
      <c r="M19" s="27"/>
      <c r="N19" s="27"/>
      <c r="O19" s="28"/>
    </row>
    <row r="20" spans="2:17" ht="15.95" customHeight="1" x14ac:dyDescent="0.15">
      <c r="B20" s="244"/>
      <c r="C20" s="8" t="s">
        <v>17</v>
      </c>
      <c r="D20" s="32"/>
      <c r="E20" s="33"/>
      <c r="F20" s="33"/>
      <c r="G20" s="33"/>
      <c r="H20" s="33"/>
      <c r="I20" s="33"/>
      <c r="J20" s="33"/>
      <c r="K20" s="33"/>
      <c r="L20" s="33"/>
      <c r="M20" s="33"/>
      <c r="N20" s="33"/>
      <c r="O20" s="34"/>
    </row>
    <row r="21" spans="2:17" ht="15.95" customHeight="1" x14ac:dyDescent="0.15">
      <c r="B21" s="244"/>
      <c r="C21" s="8" t="s">
        <v>18</v>
      </c>
      <c r="D21" s="32"/>
      <c r="E21" s="33"/>
      <c r="F21" s="33"/>
      <c r="G21" s="33"/>
      <c r="H21" s="33"/>
      <c r="I21" s="33"/>
      <c r="J21" s="33"/>
      <c r="K21" s="33"/>
      <c r="L21" s="33"/>
      <c r="M21" s="33"/>
      <c r="N21" s="33"/>
      <c r="O21" s="34"/>
    </row>
    <row r="22" spans="2:17" ht="15.95" customHeight="1" thickBot="1" x14ac:dyDescent="0.2">
      <c r="B22" s="244"/>
      <c r="C22" s="11" t="s">
        <v>27</v>
      </c>
      <c r="D22" s="29"/>
      <c r="E22" s="30"/>
      <c r="F22" s="30"/>
      <c r="G22" s="30"/>
      <c r="H22" s="30"/>
      <c r="I22" s="30"/>
      <c r="J22" s="30"/>
      <c r="K22" s="30"/>
      <c r="L22" s="30"/>
      <c r="M22" s="30"/>
      <c r="N22" s="30"/>
      <c r="O22" s="31"/>
    </row>
    <row r="23" spans="2:17" ht="15.95" customHeight="1" thickBot="1" x14ac:dyDescent="0.2">
      <c r="B23" s="250"/>
      <c r="C23" s="15" t="s">
        <v>19</v>
      </c>
      <c r="D23" s="79">
        <f>SUM(D19:D22)</f>
        <v>0</v>
      </c>
      <c r="E23" s="77">
        <f>SUM(E19:E22)</f>
        <v>0</v>
      </c>
      <c r="F23" s="77">
        <f t="shared" ref="F23:O23" si="5">SUM(F19:F22)</f>
        <v>0</v>
      </c>
      <c r="G23" s="77">
        <f t="shared" si="5"/>
        <v>0</v>
      </c>
      <c r="H23" s="77">
        <f t="shared" si="5"/>
        <v>0</v>
      </c>
      <c r="I23" s="77">
        <f t="shared" si="5"/>
        <v>0</v>
      </c>
      <c r="J23" s="77">
        <f t="shared" si="5"/>
        <v>0</v>
      </c>
      <c r="K23" s="77">
        <f t="shared" si="5"/>
        <v>0</v>
      </c>
      <c r="L23" s="77">
        <f t="shared" si="5"/>
        <v>0</v>
      </c>
      <c r="M23" s="77">
        <f t="shared" si="5"/>
        <v>0</v>
      </c>
      <c r="N23" s="77">
        <f>SUM(N19:N22)</f>
        <v>0</v>
      </c>
      <c r="O23" s="78">
        <f t="shared" si="5"/>
        <v>0</v>
      </c>
    </row>
    <row r="24" spans="2:17" ht="15.95" customHeight="1" x14ac:dyDescent="0.15">
      <c r="B24" s="244" t="s">
        <v>45</v>
      </c>
      <c r="C24" s="7" t="s">
        <v>20</v>
      </c>
      <c r="D24" s="26"/>
      <c r="E24" s="27"/>
      <c r="F24" s="27"/>
      <c r="G24" s="27"/>
      <c r="H24" s="27"/>
      <c r="I24" s="27"/>
      <c r="J24" s="27"/>
      <c r="K24" s="27"/>
      <c r="L24" s="27"/>
      <c r="M24" s="27"/>
      <c r="N24" s="27"/>
      <c r="O24" s="28"/>
    </row>
    <row r="25" spans="2:17" ht="15.95" customHeight="1" x14ac:dyDescent="0.15">
      <c r="B25" s="244"/>
      <c r="C25" s="8" t="s">
        <v>21</v>
      </c>
      <c r="D25" s="32"/>
      <c r="E25" s="33"/>
      <c r="F25" s="33"/>
      <c r="G25" s="33"/>
      <c r="H25" s="33"/>
      <c r="I25" s="33"/>
      <c r="J25" s="33"/>
      <c r="K25" s="33"/>
      <c r="L25" s="33"/>
      <c r="M25" s="33"/>
      <c r="N25" s="33"/>
      <c r="O25" s="34"/>
    </row>
    <row r="26" spans="2:17" ht="15.95" customHeight="1" x14ac:dyDescent="0.15">
      <c r="B26" s="244"/>
      <c r="C26" s="8" t="s">
        <v>26</v>
      </c>
      <c r="D26" s="32"/>
      <c r="E26" s="33"/>
      <c r="F26" s="33"/>
      <c r="G26" s="33"/>
      <c r="H26" s="33"/>
      <c r="I26" s="33"/>
      <c r="J26" s="33"/>
      <c r="K26" s="33"/>
      <c r="L26" s="33"/>
      <c r="M26" s="33"/>
      <c r="N26" s="33"/>
      <c r="O26" s="34"/>
    </row>
    <row r="27" spans="2:17" ht="15.95" customHeight="1" x14ac:dyDescent="0.15">
      <c r="B27" s="244"/>
      <c r="C27" s="8" t="s">
        <v>110</v>
      </c>
      <c r="D27" s="32"/>
      <c r="E27" s="33"/>
      <c r="F27" s="33"/>
      <c r="G27" s="33"/>
      <c r="H27" s="33"/>
      <c r="I27" s="33"/>
      <c r="J27" s="33"/>
      <c r="K27" s="33"/>
      <c r="L27" s="33"/>
      <c r="M27" s="33"/>
      <c r="N27" s="33"/>
      <c r="O27" s="34"/>
    </row>
    <row r="28" spans="2:17" ht="15.95" customHeight="1" thickBot="1" x14ac:dyDescent="0.2">
      <c r="B28" s="244"/>
      <c r="C28" s="11" t="s">
        <v>28</v>
      </c>
      <c r="D28" s="29"/>
      <c r="E28" s="30"/>
      <c r="F28" s="30"/>
      <c r="G28" s="30"/>
      <c r="H28" s="30"/>
      <c r="I28" s="30"/>
      <c r="J28" s="30"/>
      <c r="K28" s="30"/>
      <c r="L28" s="30"/>
      <c r="M28" s="30"/>
      <c r="N28" s="30"/>
      <c r="O28" s="31"/>
    </row>
    <row r="29" spans="2:17" ht="15.95" customHeight="1" thickBot="1" x14ac:dyDescent="0.2">
      <c r="B29" s="244"/>
      <c r="C29" s="15" t="s">
        <v>22</v>
      </c>
      <c r="D29" s="79">
        <f t="shared" ref="D29:O29" si="6">SUM(D24:D28)</f>
        <v>0</v>
      </c>
      <c r="E29" s="77">
        <f t="shared" si="6"/>
        <v>0</v>
      </c>
      <c r="F29" s="77">
        <f t="shared" si="6"/>
        <v>0</v>
      </c>
      <c r="G29" s="77">
        <f t="shared" si="6"/>
        <v>0</v>
      </c>
      <c r="H29" s="77">
        <f t="shared" si="6"/>
        <v>0</v>
      </c>
      <c r="I29" s="77">
        <f t="shared" si="6"/>
        <v>0</v>
      </c>
      <c r="J29" s="77">
        <f t="shared" si="6"/>
        <v>0</v>
      </c>
      <c r="K29" s="77">
        <f t="shared" si="6"/>
        <v>0</v>
      </c>
      <c r="L29" s="77">
        <f t="shared" si="6"/>
        <v>0</v>
      </c>
      <c r="M29" s="77">
        <f t="shared" si="6"/>
        <v>0</v>
      </c>
      <c r="N29" s="77">
        <f t="shared" si="6"/>
        <v>0</v>
      </c>
      <c r="O29" s="78">
        <f t="shared" si="6"/>
        <v>0</v>
      </c>
    </row>
    <row r="30" spans="2:17" ht="15.95" customHeight="1" thickBot="1" x14ac:dyDescent="0.2">
      <c r="B30" s="242" t="s">
        <v>46</v>
      </c>
      <c r="C30" s="243"/>
      <c r="D30" s="79">
        <f t="shared" ref="D30:O30" si="7">D23-D29</f>
        <v>0</v>
      </c>
      <c r="E30" s="77">
        <f t="shared" si="7"/>
        <v>0</v>
      </c>
      <c r="F30" s="77">
        <f t="shared" si="7"/>
        <v>0</v>
      </c>
      <c r="G30" s="77">
        <f t="shared" si="7"/>
        <v>0</v>
      </c>
      <c r="H30" s="77">
        <f t="shared" si="7"/>
        <v>0</v>
      </c>
      <c r="I30" s="77">
        <f t="shared" si="7"/>
        <v>0</v>
      </c>
      <c r="J30" s="77">
        <f t="shared" si="7"/>
        <v>0</v>
      </c>
      <c r="K30" s="77">
        <f t="shared" si="7"/>
        <v>0</v>
      </c>
      <c r="L30" s="77">
        <f t="shared" si="7"/>
        <v>0</v>
      </c>
      <c r="M30" s="77">
        <f t="shared" si="7"/>
        <v>0</v>
      </c>
      <c r="N30" s="77">
        <f t="shared" si="7"/>
        <v>0</v>
      </c>
      <c r="O30" s="78">
        <f t="shared" si="7"/>
        <v>0</v>
      </c>
    </row>
    <row r="31" spans="2:17" ht="15.95" customHeight="1" thickBot="1" x14ac:dyDescent="0.2">
      <c r="B31" s="14" t="s">
        <v>39</v>
      </c>
      <c r="C31" s="6"/>
      <c r="D31" s="81">
        <f t="shared" ref="D31:O31" si="8">D6+D18+D30</f>
        <v>69343</v>
      </c>
      <c r="E31" s="82">
        <f t="shared" si="8"/>
        <v>80546</v>
      </c>
      <c r="F31" s="82">
        <f t="shared" si="8"/>
        <v>94689</v>
      </c>
      <c r="G31" s="82">
        <f t="shared" si="8"/>
        <v>110792</v>
      </c>
      <c r="H31" s="82">
        <f t="shared" si="8"/>
        <v>129835</v>
      </c>
      <c r="I31" s="82">
        <f t="shared" si="8"/>
        <v>153778</v>
      </c>
      <c r="J31" s="82">
        <f t="shared" si="8"/>
        <v>179681</v>
      </c>
      <c r="K31" s="82">
        <f t="shared" si="8"/>
        <v>208524</v>
      </c>
      <c r="L31" s="82">
        <f t="shared" si="8"/>
        <v>242267</v>
      </c>
      <c r="M31" s="82">
        <f t="shared" si="8"/>
        <v>280910</v>
      </c>
      <c r="N31" s="82">
        <f t="shared" si="8"/>
        <v>323473</v>
      </c>
      <c r="O31" s="83">
        <f t="shared" si="8"/>
        <v>371916</v>
      </c>
    </row>
    <row r="32" spans="2:17" ht="14.25" thickTop="1" x14ac:dyDescent="0.15"/>
  </sheetData>
  <mergeCells count="10">
    <mergeCell ref="B18:C18"/>
    <mergeCell ref="B19:B23"/>
    <mergeCell ref="B24:B29"/>
    <mergeCell ref="B30:C30"/>
    <mergeCell ref="C1:J1"/>
    <mergeCell ref="C2:O2"/>
    <mergeCell ref="B5:C5"/>
    <mergeCell ref="B6:C6"/>
    <mergeCell ref="B7:B11"/>
    <mergeCell ref="B12:B17"/>
  </mergeCells>
  <phoneticPr fontId="2"/>
  <dataValidations count="1">
    <dataValidation imeMode="halfAlpha" allowBlank="1" showInputMessage="1" showErrorMessage="1" sqref="D24:O28 D12:O16 D19:O22 D7:O10" xr:uid="{E89F1BBA-2831-4906-B729-85613100FDF7}"/>
  </dataValidations>
  <pageMargins left="0.78740157480314965" right="0.78740157480314965" top="0.78740157480314965" bottom="0.78740157480314965" header="0.51181102362204722" footer="0.51181102362204722"/>
  <pageSetup paperSize="9" fitToHeight="0" orientation="landscape" r:id="rId1"/>
  <headerFooter alignWithMargins="0"/>
  <ignoredErrors>
    <ignoredError sqref="D7:O7"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showGridLines="0" topLeftCell="A4" workbookViewId="0">
      <selection activeCell="D19" sqref="D19"/>
    </sheetView>
  </sheetViews>
  <sheetFormatPr defaultRowHeight="13.5" x14ac:dyDescent="0.15"/>
  <cols>
    <col min="1" max="1" width="28.125" customWidth="1"/>
    <col min="2" max="2" width="14.125" customWidth="1"/>
    <col min="3" max="3" width="28.125" customWidth="1"/>
    <col min="4" max="4" width="17.75" customWidth="1"/>
  </cols>
  <sheetData>
    <row r="1" spans="1:4" x14ac:dyDescent="0.15">
      <c r="A1" s="251" t="s">
        <v>171</v>
      </c>
      <c r="B1" s="251"/>
      <c r="C1" s="251"/>
      <c r="D1" s="251"/>
    </row>
    <row r="2" spans="1:4" x14ac:dyDescent="0.15">
      <c r="A2" s="251"/>
      <c r="B2" s="251"/>
      <c r="C2" s="251"/>
      <c r="D2" s="251"/>
    </row>
    <row r="3" spans="1:4" ht="14.25" thickBot="1" x14ac:dyDescent="0.2">
      <c r="D3" s="58" t="s">
        <v>74</v>
      </c>
    </row>
    <row r="4" spans="1:4" ht="14.25" thickBot="1" x14ac:dyDescent="0.2">
      <c r="A4" s="19" t="s">
        <v>29</v>
      </c>
      <c r="B4" s="107">
        <f>B5+B16</f>
        <v>2957</v>
      </c>
      <c r="C4" s="20" t="s">
        <v>31</v>
      </c>
      <c r="D4" s="112">
        <f>D5+D16</f>
        <v>2957</v>
      </c>
    </row>
    <row r="5" spans="1:4" x14ac:dyDescent="0.15">
      <c r="A5" s="5" t="s">
        <v>30</v>
      </c>
      <c r="B5" s="108">
        <f>SUM(B7:B15)</f>
        <v>804</v>
      </c>
      <c r="C5" s="18" t="s">
        <v>32</v>
      </c>
      <c r="D5" s="113">
        <f>SUM(D7:D15)</f>
        <v>800</v>
      </c>
    </row>
    <row r="6" spans="1:4" x14ac:dyDescent="0.15">
      <c r="A6" s="60" t="s">
        <v>34</v>
      </c>
      <c r="B6" s="109"/>
      <c r="C6" s="59" t="s">
        <v>34</v>
      </c>
      <c r="D6" s="114"/>
    </row>
    <row r="7" spans="1:4" x14ac:dyDescent="0.15">
      <c r="A7" s="62" t="s">
        <v>120</v>
      </c>
      <c r="B7" s="110">
        <v>0</v>
      </c>
      <c r="C7" s="64" t="s">
        <v>119</v>
      </c>
      <c r="D7" s="115">
        <v>800</v>
      </c>
    </row>
    <row r="8" spans="1:4" x14ac:dyDescent="0.15">
      <c r="A8" s="144" t="s">
        <v>121</v>
      </c>
      <c r="B8" s="110">
        <v>0</v>
      </c>
      <c r="C8" s="64"/>
      <c r="D8" s="115"/>
    </row>
    <row r="9" spans="1:4" x14ac:dyDescent="0.15">
      <c r="A9" s="62" t="s">
        <v>127</v>
      </c>
      <c r="B9" s="110">
        <v>60</v>
      </c>
      <c r="C9" s="64"/>
      <c r="D9" s="115"/>
    </row>
    <row r="10" spans="1:4" x14ac:dyDescent="0.15">
      <c r="A10" s="62" t="s">
        <v>129</v>
      </c>
      <c r="B10" s="110">
        <v>5</v>
      </c>
      <c r="C10" s="64"/>
      <c r="D10" s="115"/>
    </row>
    <row r="11" spans="1:4" x14ac:dyDescent="0.15">
      <c r="A11" s="62" t="s">
        <v>138</v>
      </c>
      <c r="B11" s="110">
        <v>1</v>
      </c>
      <c r="C11" s="64"/>
      <c r="D11" s="115"/>
    </row>
    <row r="12" spans="1:4" x14ac:dyDescent="0.15">
      <c r="A12" s="62" t="s">
        <v>184</v>
      </c>
      <c r="B12" s="110">
        <v>203</v>
      </c>
      <c r="C12" s="64"/>
      <c r="D12" s="115"/>
    </row>
    <row r="13" spans="1:4" x14ac:dyDescent="0.15">
      <c r="A13" s="62" t="s">
        <v>175</v>
      </c>
      <c r="B13" s="110">
        <v>410</v>
      </c>
      <c r="C13" s="64"/>
      <c r="D13" s="115"/>
    </row>
    <row r="14" spans="1:4" x14ac:dyDescent="0.15">
      <c r="A14" s="62" t="s">
        <v>187</v>
      </c>
      <c r="B14" s="110">
        <v>125</v>
      </c>
      <c r="C14" s="64"/>
      <c r="D14" s="115"/>
    </row>
    <row r="15" spans="1:4" x14ac:dyDescent="0.15">
      <c r="A15" s="63"/>
      <c r="B15" s="111"/>
      <c r="C15" s="65"/>
      <c r="D15" s="116"/>
    </row>
    <row r="16" spans="1:4" x14ac:dyDescent="0.15">
      <c r="A16" s="5" t="s">
        <v>23</v>
      </c>
      <c r="B16" s="108">
        <f>SUM(B18:B24)</f>
        <v>2153</v>
      </c>
      <c r="C16" s="18" t="s">
        <v>33</v>
      </c>
      <c r="D16" s="113">
        <f>SUM(D18:D24)</f>
        <v>2157</v>
      </c>
    </row>
    <row r="17" spans="1:4" x14ac:dyDescent="0.15">
      <c r="A17" s="60" t="s">
        <v>34</v>
      </c>
      <c r="B17" s="109"/>
      <c r="C17" s="59" t="s">
        <v>34</v>
      </c>
      <c r="D17" s="114"/>
    </row>
    <row r="18" spans="1:4" x14ac:dyDescent="0.15">
      <c r="A18" s="144" t="s">
        <v>128</v>
      </c>
      <c r="B18" s="110">
        <v>21</v>
      </c>
      <c r="C18" s="64" t="s">
        <v>180</v>
      </c>
      <c r="D18" s="115">
        <v>157</v>
      </c>
    </row>
    <row r="19" spans="1:4" x14ac:dyDescent="0.15">
      <c r="A19" s="62" t="s">
        <v>139</v>
      </c>
      <c r="B19" s="110">
        <v>96</v>
      </c>
      <c r="C19" s="64" t="s">
        <v>181</v>
      </c>
      <c r="D19" s="115">
        <v>2000</v>
      </c>
    </row>
    <row r="20" spans="1:4" x14ac:dyDescent="0.15">
      <c r="A20" s="62" t="s">
        <v>177</v>
      </c>
      <c r="B20" s="110">
        <v>12</v>
      </c>
      <c r="C20" s="64" t="s">
        <v>182</v>
      </c>
      <c r="D20" s="115"/>
    </row>
    <row r="21" spans="1:4" x14ac:dyDescent="0.15">
      <c r="A21" s="62" t="s">
        <v>178</v>
      </c>
      <c r="B21" s="110">
        <v>24</v>
      </c>
      <c r="C21" s="64"/>
      <c r="D21" s="115"/>
    </row>
    <row r="22" spans="1:4" x14ac:dyDescent="0.15">
      <c r="A22" s="62" t="s">
        <v>179</v>
      </c>
      <c r="B22" s="110">
        <v>2000</v>
      </c>
      <c r="C22" s="64"/>
      <c r="D22" s="115"/>
    </row>
    <row r="23" spans="1:4" x14ac:dyDescent="0.15">
      <c r="A23" s="62"/>
      <c r="B23" s="110"/>
      <c r="C23" s="64"/>
      <c r="D23" s="115"/>
    </row>
    <row r="24" spans="1:4" ht="14.25" thickBot="1" x14ac:dyDescent="0.2">
      <c r="A24" s="136"/>
      <c r="B24" s="137"/>
      <c r="C24" s="66"/>
      <c r="D24" s="117"/>
    </row>
  </sheetData>
  <mergeCells count="1">
    <mergeCell ref="A1:D2"/>
  </mergeCells>
  <phoneticPr fontId="2"/>
  <dataValidations count="2">
    <dataValidation imeMode="halfAlpha" allowBlank="1" showInputMessage="1" showErrorMessage="1" sqref="B7:B15 D7:D15 D18:D24 B18:B24" xr:uid="{00000000-0002-0000-0500-000000000000}"/>
    <dataValidation imeMode="hiragana" allowBlank="1" showInputMessage="1" showErrorMessage="1" sqref="C7:C15 A7:A15 C18:C24 A18:A24" xr:uid="{00000000-0002-0000-0500-0000010000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はじめに</vt:lpstr>
      <vt:lpstr>販売計画</vt:lpstr>
      <vt:lpstr>経費計画</vt:lpstr>
      <vt:lpstr>収支計画</vt:lpstr>
      <vt:lpstr>資金繰り表</vt:lpstr>
      <vt:lpstr>資金繰り表 (2)</vt:lpstr>
      <vt:lpstr>資金繰り表 (3)</vt:lpstr>
      <vt:lpstr>資金計画</vt:lpstr>
      <vt:lpstr>収支計画!Print_Area</vt:lpstr>
      <vt:lpstr>販売計画!Print_Area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蒔田 智章</dc:creator>
  <cp:lastModifiedBy>dhrpu2</cp:lastModifiedBy>
  <cp:lastPrinted>2017-07-31T05:01:57Z</cp:lastPrinted>
  <dcterms:created xsi:type="dcterms:W3CDTF">2005-09-27T06:38:29Z</dcterms:created>
  <dcterms:modified xsi:type="dcterms:W3CDTF">2017-12-07T10:55:54Z</dcterms:modified>
</cp:coreProperties>
</file>